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РЭС/Инвест программа/ИП РЭС 2020-2022/21.02.2019/D02_1104911000127_49/"/>
    </mc:Choice>
  </mc:AlternateContent>
  <bookViews>
    <workbookView xWindow="0" yWindow="540" windowWidth="25600" windowHeight="14480" firstSheet="1" activeTab="1"/>
  </bookViews>
  <sheets>
    <sheet name="Передвижная энергетика 1" sheetId="6" state="hidden" r:id="rId1"/>
    <sheet name="ФЭМ" sheetId="3" r:id="rId2"/>
    <sheet name="проч" sheetId="4" state="hidden" r:id="rId3"/>
    <sheet name="Росэнергоатом" sheetId="11" state="hidden" r:id="rId4"/>
  </sheets>
  <definedNames>
    <definedName name="_xlnm._FilterDatabase" localSheetId="1" hidden="1">ФЭМ!$A$23:$N$451</definedName>
    <definedName name="_xlnm.Print_Area" localSheetId="1">ФЭМ!$A$1:$N$459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44" i="3" l="1"/>
  <c r="M343" i="3"/>
  <c r="M340" i="3"/>
  <c r="D67" i="3"/>
  <c r="K406" i="3"/>
  <c r="I406" i="3"/>
  <c r="G406" i="3"/>
  <c r="I375" i="3"/>
  <c r="E108" i="3"/>
  <c r="E199" i="3"/>
  <c r="E202" i="3"/>
  <c r="E224" i="3"/>
  <c r="E236" i="3"/>
  <c r="E194" i="3"/>
  <c r="E52" i="3"/>
  <c r="E124" i="3"/>
  <c r="E73" i="3"/>
  <c r="F73" i="3"/>
  <c r="E70" i="3"/>
  <c r="E62" i="3"/>
  <c r="E44" i="3"/>
  <c r="E95" i="3"/>
  <c r="I211" i="3"/>
  <c r="I210" i="3"/>
  <c r="I196" i="3"/>
  <c r="I185" i="3"/>
  <c r="K154" i="3"/>
  <c r="I29" i="3"/>
  <c r="G211" i="3"/>
  <c r="G210" i="3"/>
  <c r="G196" i="3"/>
  <c r="I74" i="3"/>
  <c r="K74" i="3"/>
  <c r="I75" i="3"/>
  <c r="K75" i="3"/>
  <c r="M75" i="3"/>
  <c r="I76" i="3"/>
  <c r="K76" i="3"/>
  <c r="M76" i="3"/>
  <c r="G73" i="3"/>
  <c r="G29" i="3"/>
  <c r="G400" i="3"/>
  <c r="G399" i="3"/>
  <c r="G375" i="3"/>
  <c r="F211" i="3"/>
  <c r="F210" i="3"/>
  <c r="F243" i="3"/>
  <c r="F244" i="3"/>
  <c r="F196" i="3"/>
  <c r="F154" i="3"/>
  <c r="E222" i="3"/>
  <c r="G97" i="3"/>
  <c r="D202" i="3"/>
  <c r="D200" i="3"/>
  <c r="D196" i="3"/>
  <c r="D194" i="3"/>
  <c r="D184" i="3"/>
  <c r="D108" i="3"/>
  <c r="H73" i="3"/>
  <c r="D52" i="3"/>
  <c r="D37" i="3"/>
  <c r="D124" i="3"/>
  <c r="G374" i="3"/>
  <c r="M74" i="3"/>
  <c r="K196" i="3"/>
  <c r="M196" i="3"/>
  <c r="M251" i="3"/>
  <c r="G185" i="3"/>
  <c r="I243" i="3"/>
  <c r="I235" i="3"/>
  <c r="I246" i="3"/>
  <c r="G222" i="3"/>
  <c r="G246" i="3"/>
  <c r="K211" i="3"/>
  <c r="K210" i="3"/>
  <c r="K243" i="3"/>
  <c r="K244" i="3"/>
  <c r="K235" i="3"/>
  <c r="K246" i="3"/>
  <c r="M29" i="3"/>
  <c r="N139" i="3"/>
  <c r="M139" i="3"/>
  <c r="L139" i="3"/>
  <c r="J139" i="3"/>
  <c r="H139" i="3"/>
  <c r="M155" i="3"/>
  <c r="G154" i="3"/>
  <c r="D97" i="3"/>
  <c r="D103" i="3"/>
  <c r="N97" i="3"/>
  <c r="M97" i="3"/>
  <c r="L97" i="3"/>
  <c r="K97" i="3"/>
  <c r="J97" i="3"/>
  <c r="I97" i="3"/>
  <c r="H97" i="3"/>
  <c r="F97" i="3"/>
  <c r="N103" i="3"/>
  <c r="L103" i="3"/>
  <c r="K103" i="3"/>
  <c r="J103" i="3"/>
  <c r="I103" i="3"/>
  <c r="H103" i="3"/>
  <c r="G103" i="3"/>
  <c r="G96" i="3"/>
  <c r="F103" i="3"/>
  <c r="E103" i="3"/>
  <c r="N92" i="3"/>
  <c r="M92" i="3"/>
  <c r="L92" i="3"/>
  <c r="K92" i="3"/>
  <c r="J92" i="3"/>
  <c r="I92" i="3"/>
  <c r="H92" i="3"/>
  <c r="G92" i="3"/>
  <c r="F92" i="3"/>
  <c r="E92" i="3"/>
  <c r="D92" i="3"/>
  <c r="N82" i="3"/>
  <c r="M82" i="3"/>
  <c r="L82" i="3"/>
  <c r="K82" i="3"/>
  <c r="J82" i="3"/>
  <c r="I82" i="3"/>
  <c r="H82" i="3"/>
  <c r="G82" i="3"/>
  <c r="F82" i="3"/>
  <c r="E82" i="3"/>
  <c r="D82" i="3"/>
  <c r="N77" i="3"/>
  <c r="M77" i="3"/>
  <c r="L77" i="3"/>
  <c r="K77" i="3"/>
  <c r="J77" i="3"/>
  <c r="I77" i="3"/>
  <c r="H77" i="3"/>
  <c r="G77" i="3"/>
  <c r="F77" i="3"/>
  <c r="E77" i="3"/>
  <c r="D77" i="3"/>
  <c r="M69" i="3"/>
  <c r="D62" i="3"/>
  <c r="N73" i="3"/>
  <c r="L73" i="3"/>
  <c r="J73" i="3"/>
  <c r="D73" i="3"/>
  <c r="D70" i="3"/>
  <c r="N70" i="3"/>
  <c r="L70" i="3"/>
  <c r="K70" i="3"/>
  <c r="J70" i="3"/>
  <c r="I70" i="3"/>
  <c r="H70" i="3"/>
  <c r="G70" i="3"/>
  <c r="F70" i="3"/>
  <c r="N62" i="3"/>
  <c r="L62" i="3"/>
  <c r="J62" i="3"/>
  <c r="H62" i="3"/>
  <c r="G62" i="3"/>
  <c r="F62" i="3"/>
  <c r="N53" i="3"/>
  <c r="M53" i="3"/>
  <c r="L53" i="3"/>
  <c r="K53" i="3"/>
  <c r="J53" i="3"/>
  <c r="I53" i="3"/>
  <c r="H53" i="3"/>
  <c r="G53" i="3"/>
  <c r="F53" i="3"/>
  <c r="E53" i="3"/>
  <c r="D53" i="3"/>
  <c r="N49" i="3"/>
  <c r="M49" i="3"/>
  <c r="L49" i="3"/>
  <c r="K49" i="3"/>
  <c r="J49" i="3"/>
  <c r="I49" i="3"/>
  <c r="H49" i="3"/>
  <c r="G49" i="3"/>
  <c r="F49" i="3"/>
  <c r="E49" i="3"/>
  <c r="D49" i="3"/>
  <c r="N39" i="3"/>
  <c r="M39" i="3"/>
  <c r="L39" i="3"/>
  <c r="K39" i="3"/>
  <c r="J39" i="3"/>
  <c r="I39" i="3"/>
  <c r="H39" i="3"/>
  <c r="G39" i="3"/>
  <c r="F39" i="3"/>
  <c r="E39" i="3"/>
  <c r="D39" i="3"/>
  <c r="D24" i="3"/>
  <c r="I400" i="3"/>
  <c r="K400" i="3"/>
  <c r="N34" i="3"/>
  <c r="M34" i="3"/>
  <c r="L34" i="3"/>
  <c r="K34" i="3"/>
  <c r="J34" i="3"/>
  <c r="I34" i="3"/>
  <c r="H34" i="3"/>
  <c r="G34" i="3"/>
  <c r="F34" i="3"/>
  <c r="E34" i="3"/>
  <c r="D34" i="3"/>
  <c r="N24" i="3"/>
  <c r="N23" i="3"/>
  <c r="M24" i="3"/>
  <c r="L24" i="3"/>
  <c r="K24" i="3"/>
  <c r="J24" i="3"/>
  <c r="J23" i="3"/>
  <c r="I24" i="3"/>
  <c r="H24" i="3"/>
  <c r="G24" i="3"/>
  <c r="F24" i="3"/>
  <c r="F23" i="3"/>
  <c r="E24" i="3"/>
  <c r="E23" i="3"/>
  <c r="M382" i="3"/>
  <c r="K375" i="3"/>
  <c r="G167" i="3"/>
  <c r="M432" i="3"/>
  <c r="D167" i="3"/>
  <c r="D185" i="3"/>
  <c r="E185" i="3"/>
  <c r="F185" i="3"/>
  <c r="D222" i="3"/>
  <c r="D235" i="3"/>
  <c r="E235" i="3"/>
  <c r="F235" i="3"/>
  <c r="D130" i="3"/>
  <c r="E130" i="3"/>
  <c r="I67" i="3"/>
  <c r="I62" i="3"/>
  <c r="I68" i="3"/>
  <c r="I181" i="3"/>
  <c r="I167" i="3"/>
  <c r="K181" i="3"/>
  <c r="K167" i="3"/>
  <c r="M219" i="3"/>
  <c r="M215" i="3"/>
  <c r="M213" i="3"/>
  <c r="M212" i="3"/>
  <c r="M202" i="3"/>
  <c r="M200" i="3"/>
  <c r="M199" i="3"/>
  <c r="M198" i="3"/>
  <c r="M197" i="3"/>
  <c r="M195" i="3"/>
  <c r="M194" i="3"/>
  <c r="M173" i="3"/>
  <c r="I154" i="3"/>
  <c r="M108" i="3"/>
  <c r="M104" i="3"/>
  <c r="M87" i="3"/>
  <c r="M72" i="3"/>
  <c r="M71" i="3"/>
  <c r="M406" i="3"/>
  <c r="M427" i="3"/>
  <c r="M431" i="3"/>
  <c r="M436" i="3"/>
  <c r="M439" i="3"/>
  <c r="D68" i="4"/>
  <c r="D73" i="4"/>
  <c r="G68" i="4"/>
  <c r="I68" i="4"/>
  <c r="K68" i="4"/>
  <c r="D69" i="4"/>
  <c r="G69" i="4"/>
  <c r="I69" i="4"/>
  <c r="K69" i="4"/>
  <c r="D70" i="4"/>
  <c r="G70" i="4"/>
  <c r="I70" i="4"/>
  <c r="K70" i="4"/>
  <c r="D71" i="4"/>
  <c r="G71" i="4"/>
  <c r="I71" i="4"/>
  <c r="K71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9" i="6"/>
  <c r="G70" i="6"/>
  <c r="G71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D113" i="6"/>
  <c r="E113" i="6"/>
  <c r="F113" i="6"/>
  <c r="G113" i="6"/>
  <c r="G114" i="6"/>
  <c r="D116" i="6"/>
  <c r="E116" i="6"/>
  <c r="F116" i="6"/>
  <c r="G116" i="6"/>
  <c r="G119" i="6"/>
  <c r="G120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J145" i="6"/>
  <c r="K145" i="6"/>
  <c r="L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C191" i="6"/>
  <c r="D191" i="6"/>
  <c r="E191" i="6"/>
  <c r="F191" i="6"/>
  <c r="G191" i="6"/>
  <c r="C192" i="6"/>
  <c r="D192" i="6"/>
  <c r="E192" i="6"/>
  <c r="F192" i="6"/>
  <c r="G192" i="6"/>
  <c r="C196" i="6"/>
  <c r="D196" i="6"/>
  <c r="E196" i="6"/>
  <c r="F196" i="6"/>
  <c r="G196" i="6"/>
  <c r="C197" i="6"/>
  <c r="D197" i="6"/>
  <c r="E197" i="6"/>
  <c r="F197" i="6"/>
  <c r="G197" i="6"/>
  <c r="D198" i="6"/>
  <c r="G198" i="6"/>
  <c r="E198" i="6"/>
  <c r="F198" i="6"/>
  <c r="E199" i="6"/>
  <c r="F199" i="6"/>
  <c r="C200" i="6"/>
  <c r="D200" i="6"/>
  <c r="E200" i="6"/>
  <c r="F200" i="6"/>
  <c r="G200" i="6"/>
  <c r="C204" i="6"/>
  <c r="D204" i="6"/>
  <c r="E204" i="6"/>
  <c r="F204" i="6"/>
  <c r="G204" i="6"/>
  <c r="C205" i="6"/>
  <c r="D205" i="6"/>
  <c r="E205" i="6"/>
  <c r="F205" i="6"/>
  <c r="G205" i="6"/>
  <c r="C206" i="6"/>
  <c r="D206" i="6"/>
  <c r="E206" i="6"/>
  <c r="F206" i="6"/>
  <c r="G206" i="6"/>
  <c r="C207" i="6"/>
  <c r="D207" i="6"/>
  <c r="E207" i="6"/>
  <c r="F207" i="6"/>
  <c r="G207" i="6"/>
  <c r="C208" i="6"/>
  <c r="D208" i="6"/>
  <c r="E208" i="6"/>
  <c r="F208" i="6"/>
  <c r="G208" i="6"/>
  <c r="C209" i="6"/>
  <c r="D209" i="6"/>
  <c r="E209" i="6"/>
  <c r="F209" i="6"/>
  <c r="G209" i="6"/>
  <c r="C210" i="6"/>
  <c r="D210" i="6"/>
  <c r="E210" i="6"/>
  <c r="F210" i="6"/>
  <c r="G210" i="6"/>
  <c r="C214" i="6"/>
  <c r="D214" i="6"/>
  <c r="E214" i="6"/>
  <c r="F214" i="6"/>
  <c r="G214" i="6"/>
  <c r="C216" i="6"/>
  <c r="D216" i="6"/>
  <c r="E216" i="6"/>
  <c r="F216" i="6"/>
  <c r="G216" i="6"/>
  <c r="C220" i="6"/>
  <c r="D220" i="6"/>
  <c r="E220" i="6"/>
  <c r="F220" i="6"/>
  <c r="G220" i="6"/>
  <c r="C221" i="6"/>
  <c r="C248" i="6"/>
  <c r="D221" i="6"/>
  <c r="D249" i="6"/>
  <c r="E221" i="6"/>
  <c r="F221" i="6"/>
  <c r="G221" i="6"/>
  <c r="E249" i="6"/>
  <c r="F249" i="6"/>
  <c r="C222" i="6"/>
  <c r="C223" i="6"/>
  <c r="D222" i="6"/>
  <c r="E222" i="6"/>
  <c r="E223" i="6"/>
  <c r="F222" i="6"/>
  <c r="F248" i="6"/>
  <c r="F224" i="6"/>
  <c r="F227" i="6"/>
  <c r="F230" i="6"/>
  <c r="F231" i="6"/>
  <c r="F232" i="6"/>
  <c r="F233" i="6"/>
  <c r="F253" i="6"/>
  <c r="F256" i="6"/>
  <c r="F266" i="6"/>
  <c r="F280" i="6"/>
  <c r="C224" i="6"/>
  <c r="D224" i="6"/>
  <c r="E224" i="6"/>
  <c r="E227" i="6"/>
  <c r="E250" i="6"/>
  <c r="E251" i="6"/>
  <c r="E252" i="6"/>
  <c r="C227" i="6"/>
  <c r="C250" i="6"/>
  <c r="D227" i="6"/>
  <c r="D251" i="6"/>
  <c r="C228" i="6"/>
  <c r="D228" i="6"/>
  <c r="E228" i="6"/>
  <c r="F228" i="6"/>
  <c r="C229" i="6"/>
  <c r="D229" i="6"/>
  <c r="E229" i="6"/>
  <c r="F229" i="6"/>
  <c r="C230" i="6"/>
  <c r="D230" i="6"/>
  <c r="E230" i="6"/>
  <c r="C231" i="6"/>
  <c r="D231" i="6"/>
  <c r="E231" i="6"/>
  <c r="C232" i="6"/>
  <c r="D232" i="6"/>
  <c r="E232" i="6"/>
  <c r="C233" i="6"/>
  <c r="D233" i="6"/>
  <c r="E233" i="6"/>
  <c r="C234" i="6"/>
  <c r="D234" i="6"/>
  <c r="E234" i="6"/>
  <c r="F234" i="6"/>
  <c r="F235" i="6"/>
  <c r="F236" i="6"/>
  <c r="F259" i="6"/>
  <c r="C235" i="6"/>
  <c r="D235" i="6"/>
  <c r="E235" i="6"/>
  <c r="C236" i="6"/>
  <c r="D236" i="6"/>
  <c r="D259" i="6"/>
  <c r="E236" i="6"/>
  <c r="E259" i="6"/>
  <c r="C237" i="6"/>
  <c r="C240" i="6"/>
  <c r="C198" i="6"/>
  <c r="D237" i="6"/>
  <c r="E237" i="6"/>
  <c r="F237" i="6"/>
  <c r="F238" i="6"/>
  <c r="F239" i="6"/>
  <c r="C238" i="6"/>
  <c r="D238" i="6"/>
  <c r="D239" i="6"/>
  <c r="D215" i="6"/>
  <c r="G215" i="6"/>
  <c r="E238" i="6"/>
  <c r="E239" i="6"/>
  <c r="E215" i="6"/>
  <c r="D240" i="6"/>
  <c r="D241" i="6"/>
  <c r="D242" i="6"/>
  <c r="E240" i="6"/>
  <c r="F240" i="6"/>
  <c r="F241" i="6"/>
  <c r="F242" i="6"/>
  <c r="C241" i="6"/>
  <c r="C199" i="6"/>
  <c r="D199" i="6"/>
  <c r="G199" i="6"/>
  <c r="E241" i="6"/>
  <c r="C242" i="6"/>
  <c r="E242" i="6"/>
  <c r="E225" i="6"/>
  <c r="E226" i="6"/>
  <c r="C249" i="6"/>
  <c r="G249" i="6"/>
  <c r="F250" i="6"/>
  <c r="G250" i="6"/>
  <c r="G251" i="6"/>
  <c r="G252" i="6"/>
  <c r="C253" i="6"/>
  <c r="G253" i="6"/>
  <c r="F254" i="6"/>
  <c r="G254" i="6"/>
  <c r="G255" i="6"/>
  <c r="G256" i="6"/>
  <c r="G257" i="6"/>
  <c r="G258" i="6"/>
  <c r="C259" i="6"/>
  <c r="G259" i="6"/>
  <c r="C265" i="6"/>
  <c r="D265" i="6"/>
  <c r="G265" i="6"/>
  <c r="E265" i="6"/>
  <c r="F265" i="6"/>
  <c r="C266" i="6"/>
  <c r="C270" i="6"/>
  <c r="D266" i="6"/>
  <c r="E266" i="6"/>
  <c r="E270" i="6"/>
  <c r="G266" i="6"/>
  <c r="G270" i="6"/>
  <c r="C267" i="6"/>
  <c r="C277" i="6"/>
  <c r="D267" i="6"/>
  <c r="E267" i="6"/>
  <c r="F267" i="6"/>
  <c r="G267" i="6"/>
  <c r="F277" i="6"/>
  <c r="C268" i="6"/>
  <c r="C271" i="6"/>
  <c r="D268" i="6"/>
  <c r="D271" i="6"/>
  <c r="E268" i="6"/>
  <c r="E271" i="6"/>
  <c r="F268" i="6"/>
  <c r="F271" i="6"/>
  <c r="C269" i="6"/>
  <c r="C276" i="6"/>
  <c r="D269" i="6"/>
  <c r="D276" i="6"/>
  <c r="E269" i="6"/>
  <c r="E276" i="6"/>
  <c r="F269" i="6"/>
  <c r="F276" i="6"/>
  <c r="G273" i="6"/>
  <c r="C274" i="6"/>
  <c r="E274" i="6"/>
  <c r="C275" i="6"/>
  <c r="E275" i="6"/>
  <c r="C278" i="6"/>
  <c r="E278" i="6"/>
  <c r="F278" i="6"/>
  <c r="D286" i="6"/>
  <c r="E286" i="6"/>
  <c r="F286" i="6"/>
  <c r="D287" i="6"/>
  <c r="E287" i="6"/>
  <c r="F287" i="6"/>
  <c r="D288" i="6"/>
  <c r="E288" i="6"/>
  <c r="F288" i="6"/>
  <c r="D289" i="6"/>
  <c r="E289" i="6"/>
  <c r="F289" i="6"/>
  <c r="D290" i="6"/>
  <c r="E290" i="6"/>
  <c r="F290" i="6"/>
  <c r="D291" i="6"/>
  <c r="E291" i="6"/>
  <c r="F291" i="6"/>
  <c r="C292" i="6"/>
  <c r="D292" i="6"/>
  <c r="E292" i="6"/>
  <c r="F292" i="6"/>
  <c r="D270" i="6"/>
  <c r="E248" i="6"/>
  <c r="E277" i="6"/>
  <c r="E254" i="6"/>
  <c r="G275" i="6"/>
  <c r="D274" i="6"/>
  <c r="G274" i="6"/>
  <c r="D254" i="6"/>
  <c r="D279" i="6"/>
  <c r="E253" i="6"/>
  <c r="E256" i="6"/>
  <c r="E280" i="6"/>
  <c r="E257" i="6"/>
  <c r="D223" i="6"/>
  <c r="F255" i="6"/>
  <c r="E255" i="6"/>
  <c r="E279" i="6"/>
  <c r="G268" i="6"/>
  <c r="G271" i="6"/>
  <c r="C243" i="6"/>
  <c r="C239" i="6"/>
  <c r="C215" i="6"/>
  <c r="C244" i="6"/>
  <c r="F215" i="6"/>
  <c r="F223" i="6"/>
  <c r="G269" i="6"/>
  <c r="D278" i="6"/>
  <c r="G222" i="6"/>
  <c r="G223" i="6"/>
  <c r="D250" i="6"/>
  <c r="D275" i="6"/>
  <c r="D253" i="6"/>
  <c r="D248" i="6"/>
  <c r="D256" i="6"/>
  <c r="D280" i="6"/>
  <c r="C254" i="6"/>
  <c r="C279" i="6"/>
  <c r="F270" i="6"/>
  <c r="F279" i="6"/>
  <c r="C251" i="6"/>
  <c r="C257" i="6"/>
  <c r="E243" i="6"/>
  <c r="C225" i="6"/>
  <c r="C226" i="6"/>
  <c r="D277" i="6"/>
  <c r="D257" i="6"/>
  <c r="D252" i="6"/>
  <c r="F225" i="6"/>
  <c r="C256" i="6"/>
  <c r="C280" i="6"/>
  <c r="G248" i="6"/>
  <c r="F244" i="6"/>
  <c r="F243" i="6"/>
  <c r="D243" i="6"/>
  <c r="D225" i="6"/>
  <c r="D226" i="6"/>
  <c r="D244" i="6"/>
  <c r="C252" i="6"/>
  <c r="C255" i="6"/>
  <c r="D255" i="6"/>
  <c r="E244" i="6"/>
  <c r="F251" i="6"/>
  <c r="F257" i="6"/>
  <c r="F252" i="6"/>
  <c r="H96" i="3"/>
  <c r="H109" i="3"/>
  <c r="H160" i="3"/>
  <c r="L96" i="3"/>
  <c r="L109" i="3"/>
  <c r="L160" i="3"/>
  <c r="D44" i="3"/>
  <c r="K96" i="3"/>
  <c r="K185" i="3"/>
  <c r="K242" i="3"/>
  <c r="K250" i="3"/>
  <c r="I23" i="3"/>
  <c r="I350" i="3"/>
  <c r="H38" i="3"/>
  <c r="I96" i="3"/>
  <c r="J96" i="3"/>
  <c r="J109" i="3"/>
  <c r="J160" i="3"/>
  <c r="N96" i="3"/>
  <c r="N109" i="3"/>
  <c r="N160" i="3"/>
  <c r="G23" i="3"/>
  <c r="K23" i="3"/>
  <c r="K350" i="3"/>
  <c r="H23" i="3"/>
  <c r="F69" i="4"/>
  <c r="L23" i="3"/>
  <c r="J68" i="4"/>
  <c r="M23" i="3"/>
  <c r="I399" i="3"/>
  <c r="E38" i="3"/>
  <c r="M154" i="3"/>
  <c r="I244" i="3"/>
  <c r="G242" i="3"/>
  <c r="I242" i="3"/>
  <c r="M400" i="3"/>
  <c r="F350" i="3"/>
  <c r="H68" i="4"/>
  <c r="H69" i="4"/>
  <c r="H71" i="4"/>
  <c r="H70" i="4"/>
  <c r="G350" i="3"/>
  <c r="F70" i="4"/>
  <c r="J70" i="4"/>
  <c r="D23" i="3"/>
  <c r="D242" i="3"/>
  <c r="I374" i="3"/>
  <c r="J38" i="3"/>
  <c r="D96" i="3"/>
  <c r="M375" i="3"/>
  <c r="K399" i="3"/>
  <c r="K374" i="3"/>
  <c r="L38" i="3"/>
  <c r="D246" i="3"/>
  <c r="N38" i="3"/>
  <c r="F246" i="3"/>
  <c r="E96" i="3"/>
  <c r="F96" i="3"/>
  <c r="F38" i="3"/>
  <c r="F44" i="3"/>
  <c r="E70" i="4"/>
  <c r="E68" i="4"/>
  <c r="E71" i="4"/>
  <c r="E69" i="4"/>
  <c r="G243" i="3"/>
  <c r="M210" i="3"/>
  <c r="M211" i="3"/>
  <c r="M167" i="3"/>
  <c r="M103" i="3"/>
  <c r="M96" i="3"/>
  <c r="G38" i="3"/>
  <c r="K67" i="3"/>
  <c r="K62" i="3"/>
  <c r="K68" i="3"/>
  <c r="M68" i="3"/>
  <c r="G44" i="3"/>
  <c r="M70" i="3"/>
  <c r="I73" i="3"/>
  <c r="I38" i="3"/>
  <c r="E246" i="3"/>
  <c r="D250" i="3"/>
  <c r="D38" i="3"/>
  <c r="F71" i="4"/>
  <c r="F68" i="4"/>
  <c r="G81" i="3"/>
  <c r="M350" i="3"/>
  <c r="J69" i="4"/>
  <c r="J71" i="4"/>
  <c r="M399" i="3"/>
  <c r="M185" i="3"/>
  <c r="E67" i="3"/>
  <c r="E81" i="3"/>
  <c r="E167" i="3"/>
  <c r="I250" i="3"/>
  <c r="G250" i="3"/>
  <c r="G252" i="3"/>
  <c r="I251" i="3"/>
  <c r="M242" i="3"/>
  <c r="D81" i="3"/>
  <c r="D109" i="3"/>
  <c r="D115" i="3"/>
  <c r="F81" i="3"/>
  <c r="F109" i="3"/>
  <c r="K73" i="3"/>
  <c r="K44" i="3"/>
  <c r="F167" i="3"/>
  <c r="M374" i="3"/>
  <c r="I44" i="3"/>
  <c r="G244" i="3"/>
  <c r="M243" i="3"/>
  <c r="M73" i="3"/>
  <c r="M67" i="3"/>
  <c r="M62" i="3"/>
  <c r="G109" i="3"/>
  <c r="G115" i="3"/>
  <c r="I252" i="3"/>
  <c r="E109" i="3"/>
  <c r="E242" i="3"/>
  <c r="M250" i="3"/>
  <c r="M244" i="3"/>
  <c r="F124" i="3"/>
  <c r="K38" i="3"/>
  <c r="K81" i="3"/>
  <c r="K109" i="3"/>
  <c r="K124" i="3"/>
  <c r="K130" i="3"/>
  <c r="G124" i="3"/>
  <c r="G139" i="3"/>
  <c r="F160" i="3"/>
  <c r="F242" i="3"/>
  <c r="F250" i="3"/>
  <c r="M44" i="3"/>
  <c r="I81" i="3"/>
  <c r="G160" i="3"/>
  <c r="M38" i="3"/>
  <c r="D160" i="3"/>
  <c r="E160" i="3"/>
  <c r="E115" i="3"/>
  <c r="E250" i="3"/>
  <c r="E252" i="3"/>
  <c r="F251" i="3"/>
  <c r="F130" i="3"/>
  <c r="F139" i="3"/>
  <c r="K160" i="3"/>
  <c r="K115" i="3"/>
  <c r="K139" i="3"/>
  <c r="M81" i="3"/>
  <c r="M109" i="3"/>
  <c r="M160" i="3"/>
  <c r="I109" i="3"/>
  <c r="G130" i="3"/>
  <c r="F252" i="3"/>
  <c r="M115" i="3"/>
  <c r="I124" i="3"/>
  <c r="I115" i="3"/>
  <c r="I160" i="3"/>
  <c r="K251" i="3"/>
  <c r="K252" i="3"/>
  <c r="M252" i="3"/>
  <c r="M124" i="3"/>
  <c r="I139" i="3"/>
  <c r="I130" i="3"/>
  <c r="M130" i="3"/>
</calcChain>
</file>

<file path=xl/sharedStrings.xml><?xml version="1.0" encoding="utf-8"?>
<sst xmlns="http://schemas.openxmlformats.org/spreadsheetml/2006/main" count="2110" uniqueCount="1140">
  <si>
    <t xml:space="preserve">Необходимая валовая выручка сбытовой организации без учета покупной электрической энергии (мощности) для последующей перепродажи и оплаты услуг по передаче электрической энергии </t>
  </si>
  <si>
    <t>от технологического присоединения объектов по производству электрической и тепловой энергии</t>
  </si>
  <si>
    <t>полученная от реализации продукции и оказанных услуг по регулируемым ценам (тарифам):</t>
  </si>
  <si>
    <t>1.1.1.1.3</t>
  </si>
  <si>
    <t>1.1.1.5.1</t>
  </si>
  <si>
    <t>1.1.1.5.1.а</t>
  </si>
  <si>
    <t>1.1.1.5.2</t>
  </si>
  <si>
    <t>1.1.1.5.2.а</t>
  </si>
  <si>
    <t>1.1.1.8.1</t>
  </si>
  <si>
    <t>1.1.1.8.2</t>
  </si>
  <si>
    <t>1.1.2.1</t>
  </si>
  <si>
    <t>1.1.2.2</t>
  </si>
  <si>
    <t>1.1.2.3</t>
  </si>
  <si>
    <t>1.2.1.1.3</t>
  </si>
  <si>
    <t>1.2.1.7.1</t>
  </si>
  <si>
    <t>1.2.1.7.2</t>
  </si>
  <si>
    <t>1.2.3.1.2</t>
  </si>
  <si>
    <t>1.2.3.7.1</t>
  </si>
  <si>
    <t>1.2.3.7.2</t>
  </si>
  <si>
    <t>Возврат налога на добавленную стоимость****</t>
  </si>
  <si>
    <t>1.8.1</t>
  </si>
  <si>
    <t>1.8.2</t>
  </si>
  <si>
    <t>2.8.1</t>
  </si>
  <si>
    <t>2.8.2</t>
  </si>
  <si>
    <t>3.8.1</t>
  </si>
  <si>
    <t>3.8.2</t>
  </si>
  <si>
    <t>5.1.3</t>
  </si>
  <si>
    <t>5.8.1</t>
  </si>
  <si>
    <t>5.8.2</t>
  </si>
  <si>
    <t>6.8.1</t>
  </si>
  <si>
    <t>6.8.2</t>
  </si>
  <si>
    <t>7.1.3</t>
  </si>
  <si>
    <t>7.8.1</t>
  </si>
  <si>
    <t>7.8.2</t>
  </si>
  <si>
    <t>10.1.3</t>
  </si>
  <si>
    <t>10.8.1</t>
  </si>
  <si>
    <t>10.8.2</t>
  </si>
  <si>
    <t>23.1.1.3</t>
  </si>
  <si>
    <t>23.1.1.3.а</t>
  </si>
  <si>
    <t>23.1.8.1</t>
  </si>
  <si>
    <t>23.1.8.2</t>
  </si>
  <si>
    <t>23.1.8.1.а</t>
  </si>
  <si>
    <t>23.1.8.2.а</t>
  </si>
  <si>
    <t>23.3.1.3</t>
  </si>
  <si>
    <t>Объем технологического расхода (потерь) при передаче электрической энергии</t>
  </si>
  <si>
    <t>Необходимая валовая выручка сбытовой организации без учета затрат на покупку тепловой энергии и оплаты услуг по ее передаче</t>
  </si>
  <si>
    <t>**** указываются денежные средства в виде положительного сальдо от налога на добаленную стоимость к уплате и налога на добаленную стоимость к возврату, рассчитанные с учетом налогового вычета, в том числе связанного с капитальными вложениями</t>
  </si>
  <si>
    <t xml:space="preserve">*** указывается на основании заключенных договоров на оказание услуг по передаче электрической энергии </t>
  </si>
  <si>
    <t>прибыль от продажи электрической энергии (мощности) по нерегулируемым ценам, всего в том числе:</t>
  </si>
  <si>
    <t>прочая текущая амортизация</t>
  </si>
  <si>
    <t>Проценты по долговым обязательствам (за исключением процентов по долговым обязательствам, включаемым в стоимость инвестиционного актива)</t>
  </si>
  <si>
    <t>Неободимая валовая выручка сетевой организации в части содержания (строка 1.3-строка 2.2.1-строка 2.2.2-строка 2.1.2.1.1)</t>
  </si>
  <si>
    <t xml:space="preserve">    авансовое использование прибыли</t>
  </si>
  <si>
    <t>6.1.1</t>
  </si>
  <si>
    <t>6.1.2</t>
  </si>
  <si>
    <t>6.1.3</t>
  </si>
  <si>
    <t>Выручка от реализации товаров (работ, услуг) всего, в том числе*:</t>
  </si>
  <si>
    <t xml:space="preserve">Производство и поставка электрической энергии и мощности всего, в том числе: </t>
  </si>
  <si>
    <t>Себестоимость товаров (работ, услуг), коммерческие и управленческие расходы всего, в том числе:</t>
  </si>
  <si>
    <t>Материальные расходы всего, в том числе:</t>
  </si>
  <si>
    <t>Работы и услуги производственного характера всего, в том числе:</t>
  </si>
  <si>
    <t>Налоги и сборы всего, в том числе:</t>
  </si>
  <si>
    <t>Прочие расходы всего, в том числе:</t>
  </si>
  <si>
    <t>Прочие доходы всего, в том числе:</t>
  </si>
  <si>
    <t>восстановление резервов всего, в том числе:</t>
  </si>
  <si>
    <t>создание резервов всего, в том числе:</t>
  </si>
  <si>
    <t>Налог на прибыль всего, в том числе:</t>
  </si>
  <si>
    <t>Долг (кредиты и займы) на начало периода всего, в том числе:</t>
  </si>
  <si>
    <t>Поступления от текущих операций всего, в том числе:</t>
  </si>
  <si>
    <t>Поступления денежных средств за счет средств бюджетов бюджетной системы Российской Федерации (субсидия) всего, в том числе:</t>
  </si>
  <si>
    <t>Платежи по текущим операциям всего, в том числе:</t>
  </si>
  <si>
    <t>Оплата покупной энергии всего, в том числе:</t>
  </si>
  <si>
    <t>Оплата налогов и сборов всего, в том числе:</t>
  </si>
  <si>
    <t>Поступления от инвестиционных операций всего, в том числе:</t>
  </si>
  <si>
    <t>Платежи по инвестиционным операциям всего, в том числе:</t>
  </si>
  <si>
    <t>Инвестиции в основной капитал всего, в том числе:</t>
  </si>
  <si>
    <t>Поступления от финансовых операций всего, в том числе:</t>
  </si>
  <si>
    <t>Поступления  по полученным кредитам всего, в том числе:</t>
  </si>
  <si>
    <t>Поступления от реализации финансовых инструментов всего, в том числе:</t>
  </si>
  <si>
    <t>Платежи по финансовым операциям всего, в том числе:</t>
  </si>
  <si>
    <t>Погашение кредитов и займов всего всего, в том числе:</t>
  </si>
  <si>
    <t>Дебиторская задолженность на конец периода всего, в том числе:</t>
  </si>
  <si>
    <t xml:space="preserve">производство и поставка электрической энергии и мощности всего, в том числе: </t>
  </si>
  <si>
    <t>оказание услуг по оперативно-диспетчерскому управлению в электроэнергетике всего, в том числе:</t>
  </si>
  <si>
    <t>Кредиторская задолженность на конец периода всего, в том числе:</t>
  </si>
  <si>
    <t>поставщикам покупной энергии всего, в том числе:</t>
  </si>
  <si>
    <t>Отношение поступлений денежных средств к выручке от реализованных товаров и оказанных услуг (с учетом НДС) всего, в том числе:</t>
  </si>
  <si>
    <t>от оказания услуг по оперативно-диспетчерскому управлению в электроэнергетике всего, в том числе:</t>
  </si>
  <si>
    <t>Объем отпуска электрической энергии из сети (полезный отпуск) всего, в том числе:</t>
  </si>
  <si>
    <t>потребителям, присоединенным к единой (национальной) общероссийской электрической сети всего, в том числе:</t>
  </si>
  <si>
    <t>Заявленная мощность***/фактическая мощность всего, в том числе:</t>
  </si>
  <si>
    <t>потребителей, присоединенных к единой (национальной) общероссийской электрической сети всего, в том числе:</t>
  </si>
  <si>
    <t>Собственные средства всего, в том числе:</t>
  </si>
  <si>
    <t>оказания услуг по оперативно-диспетчерскому управлению в электроэнергетике всего, в том числе:</t>
  </si>
  <si>
    <t>Амортизация основных средств всего, в том числе:</t>
  </si>
  <si>
    <t>текущая амортизация, учтенная в ценах (тарифах) всего, в том числе:</t>
  </si>
  <si>
    <t>Производство и поставка тепловой энергии (мощности)</t>
  </si>
  <si>
    <t>Оказание услуг по передаче тепловой энергии, теплоносителя</t>
  </si>
  <si>
    <t>услуги по передаче тепловой энергии, теплоносителя</t>
  </si>
  <si>
    <t>Оказание услуг по передаче тепловой энергии, теплоносителя;</t>
  </si>
  <si>
    <t>Оплата услуг по передаче тепловой энергии, теплоносителя</t>
  </si>
  <si>
    <t>оказание услуг по передаче тепловой энергии, теплоносителя</t>
  </si>
  <si>
    <t>от оказания услуг по передаче тепловой энергии, теплоносителя</t>
  </si>
  <si>
    <t>оказания услуг по передаче тепловой энергии, теплоносителя</t>
  </si>
  <si>
    <t>Реализации тепловой энергии (мощности)</t>
  </si>
  <si>
    <t>Производство и поставка тепловой энергии (мощности);</t>
  </si>
  <si>
    <t>Реализации тепловой энергии (мощности);</t>
  </si>
  <si>
    <t>производство и поставка тепловой энергии (мощности)</t>
  </si>
  <si>
    <t>реализации тепловой энергии (мощности)</t>
  </si>
  <si>
    <t>от производства и поставки тепловой энергии (мощности)</t>
  </si>
  <si>
    <t>от реализации тепловой энергии (мощности)</t>
  </si>
  <si>
    <t>производства и поставки тепловой энергии (мощности)</t>
  </si>
  <si>
    <t xml:space="preserve">***** указывается суммарно стоимость оказынных субъекту электроэнергетики услуг: 
по оперативно-диспетчерскому управлению в электроэнергетике;
по организации оптовой торговли электрической энергией, мощностью и иными допущенными к обращению на оптовом рынке товарами и услугами;
по расчету требований и обязательств участников оптового рынка
</t>
  </si>
  <si>
    <t>Прибыль (убыток) от продаж (строка I - строка II) всего, в том числе:</t>
  </si>
  <si>
    <t>Прочие доходы и расходы (сальдо) (строка 4.1 – строка 4.2)</t>
  </si>
  <si>
    <t>Прибыль до налогообложения без учета процентов к уплате и амортизации (строкаV + строка 4.2.2 + строка II.IV)</t>
  </si>
  <si>
    <t>Сальдо денежных средств по операционной деятельности (строка X-строка XI) всего, в том числе:</t>
  </si>
  <si>
    <t>Итого сальдо денежных средств (строка XVI+строка XVII+строка XVIII+строка XIX)</t>
  </si>
  <si>
    <t>услуги инфраструктурных организаций*****</t>
  </si>
  <si>
    <t>Прибыль (убыток) до налогообложения (строка III + строка IV) всего, в том числе:</t>
  </si>
  <si>
    <t>Чистая прибыль (убыток) всего, в том числе:</t>
  </si>
  <si>
    <t>Долг (кредиты и займы) на конец периода, в том числе</t>
  </si>
  <si>
    <t>Отношение долга (кредиты и займы) на конец периода (строка 9.3) к прибыли до налогообложения без учета процентов к уплате и амортизации (строка 9.1)</t>
  </si>
  <si>
    <t>Оплата услуг по передаче электрической энергии по сетям территориальных сетевых организаций</t>
  </si>
  <si>
    <t>Прочие платежи по текущей деятельности</t>
  </si>
  <si>
    <t>Прочие поступления по инвестиционным операциям</t>
  </si>
  <si>
    <t>на текущую деятельность</t>
  </si>
  <si>
    <t>вексели</t>
  </si>
  <si>
    <t>Прочие поступления по финансовым операциям</t>
  </si>
  <si>
    <t>Прочие выплаты по финансовым операциям</t>
  </si>
  <si>
    <t xml:space="preserve">Сальдо денежных средств по инвестиционным операциям всего (строка XII-строка XIII), всего в том числе </t>
  </si>
  <si>
    <t>Сальдо денежных средств по инвестиционным операциям</t>
  </si>
  <si>
    <t>Сальдо денежных средств по финансовым операциям всего (строка XIV-строка XV), в том числе</t>
  </si>
  <si>
    <t xml:space="preserve">*в строках, содержащих слова "всего, в том числе" указывается сумма нижерасположенных строк соответствующего раздела (подраздела) </t>
  </si>
  <si>
    <t>Прочие платежи по инвестиционным операциям всего, в том числе:</t>
  </si>
  <si>
    <t>по использованию средств бюджетов бюджетной системы Российской Федерации всего, в том числе:</t>
  </si>
  <si>
    <t>на инвестиционные операции</t>
  </si>
  <si>
    <t xml:space="preserve">2 Источники финансирования инвестиционной программы субъекта электроэнергетики </t>
  </si>
  <si>
    <t>Вексели</t>
  </si>
  <si>
    <t>от "____"____________2017 г. № ______</t>
  </si>
  <si>
    <t>15.1.1</t>
  </si>
  <si>
    <t>15.1.2</t>
  </si>
  <si>
    <t>15.1.3</t>
  </si>
  <si>
    <t>23.3.7.1</t>
  </si>
  <si>
    <t>23.3.7.2</t>
  </si>
  <si>
    <t>Источники финансирования инвестиционной программы всего (строка I+строка II) всего, в том числе:</t>
  </si>
  <si>
    <t>23.1.6</t>
  </si>
  <si>
    <t>№ п/п</t>
  </si>
  <si>
    <t>Показатель</t>
  </si>
  <si>
    <t>Сырье, материалы, запасные части, инструменты</t>
  </si>
  <si>
    <t>Амортизационные отчисления</t>
  </si>
  <si>
    <t>Справочно:</t>
  </si>
  <si>
    <t>EBITDA</t>
  </si>
  <si>
    <t>Остаток денежных средств на начало периода</t>
  </si>
  <si>
    <t>Остаток денежных средств на конец периода</t>
  </si>
  <si>
    <t>Расходы на оплату труда с учетом ЕСН</t>
  </si>
  <si>
    <t>Управленческие расходы</t>
  </si>
  <si>
    <t>Проценты к уплате</t>
  </si>
  <si>
    <t>Направления использования чистой прибыли</t>
  </si>
  <si>
    <t>Фонд накопления</t>
  </si>
  <si>
    <t>Резервный фонд</t>
  </si>
  <si>
    <t>Выплата дивидендов</t>
  </si>
  <si>
    <t>Прочие расходы из прибыли</t>
  </si>
  <si>
    <t>I</t>
  </si>
  <si>
    <t>1.1</t>
  </si>
  <si>
    <t>1.2</t>
  </si>
  <si>
    <t>II</t>
  </si>
  <si>
    <t>1</t>
  </si>
  <si>
    <t>1.3</t>
  </si>
  <si>
    <t>2</t>
  </si>
  <si>
    <t>2.1</t>
  </si>
  <si>
    <t>2.2</t>
  </si>
  <si>
    <t>6.1</t>
  </si>
  <si>
    <t>III</t>
  </si>
  <si>
    <t>IV</t>
  </si>
  <si>
    <t>V</t>
  </si>
  <si>
    <t>VI</t>
  </si>
  <si>
    <t>2.3</t>
  </si>
  <si>
    <t>VII</t>
  </si>
  <si>
    <t>VIII</t>
  </si>
  <si>
    <t>%</t>
  </si>
  <si>
    <t>Объем покупной продукции на технологические цели</t>
  </si>
  <si>
    <t>Объем продукции отпущенной (проданной) потребителям</t>
  </si>
  <si>
    <t>МВт</t>
  </si>
  <si>
    <t>тыс.Гкал</t>
  </si>
  <si>
    <t>чел</t>
  </si>
  <si>
    <t>1.4</t>
  </si>
  <si>
    <t>2.4</t>
  </si>
  <si>
    <t>2.5</t>
  </si>
  <si>
    <t>2.6</t>
  </si>
  <si>
    <t>2.7</t>
  </si>
  <si>
    <t>2.8</t>
  </si>
  <si>
    <t>2.9</t>
  </si>
  <si>
    <t>Поступления от реализации имущества и имущественных прав</t>
  </si>
  <si>
    <t>3.1</t>
  </si>
  <si>
    <t>3.2</t>
  </si>
  <si>
    <t>7.1</t>
  </si>
  <si>
    <t>7.2</t>
  </si>
  <si>
    <t>Сальдо денежных средств по прочей деятельности</t>
  </si>
  <si>
    <t>8.1</t>
  </si>
  <si>
    <t>8.2</t>
  </si>
  <si>
    <t>4.1</t>
  </si>
  <si>
    <t>4.1.1</t>
  </si>
  <si>
    <t>4.1.2</t>
  </si>
  <si>
    <t>4.2</t>
  </si>
  <si>
    <t>Приобретение нематериальных активов</t>
  </si>
  <si>
    <t>Процентные поступления</t>
  </si>
  <si>
    <t>5.1</t>
  </si>
  <si>
    <t>5.2</t>
  </si>
  <si>
    <t>Погашение кредитов и займов</t>
  </si>
  <si>
    <t>на рефинансирование кредитов и займов</t>
  </si>
  <si>
    <t>из нее просроченная</t>
  </si>
  <si>
    <t>8.3</t>
  </si>
  <si>
    <t>8.4</t>
  </si>
  <si>
    <t>прочие налоги и сборы</t>
  </si>
  <si>
    <t>Расходы на ремонт</t>
  </si>
  <si>
    <t>Коммерческие расходы</t>
  </si>
  <si>
    <t>Сальдо денежных средств от транзитных операций</t>
  </si>
  <si>
    <t xml:space="preserve">Поступления по заключенным инвестиционным соглашениям, в том числе </t>
  </si>
  <si>
    <t>4.1.3</t>
  </si>
  <si>
    <t>4.1.4</t>
  </si>
  <si>
    <t>1.4.1</t>
  </si>
  <si>
    <t>1.5</t>
  </si>
  <si>
    <t>1.</t>
  </si>
  <si>
    <t>Прочие  доходы, всего</t>
  </si>
  <si>
    <t>тыс.руб</t>
  </si>
  <si>
    <t xml:space="preserve">Проценты к получению </t>
  </si>
  <si>
    <t>От совместной деятельности</t>
  </si>
  <si>
    <t>От реализации основных средств, квартир, МПЗ, НМА, других внеоборотных активов</t>
  </si>
  <si>
    <t>От реализации ценных бумаг и финансовых инструментов</t>
  </si>
  <si>
    <t xml:space="preserve">         в т.ч. от продажи долгосрочных финансовых вложений (акций, долей)</t>
  </si>
  <si>
    <t>От аренды</t>
  </si>
  <si>
    <t>1.6</t>
  </si>
  <si>
    <t xml:space="preserve">От участия в других организациях  </t>
  </si>
  <si>
    <t>1.6.1</t>
  </si>
  <si>
    <t xml:space="preserve">         в т.ч. дивиденды полученные</t>
  </si>
  <si>
    <t>1.7.</t>
  </si>
  <si>
    <t>Пени, штрафы, неустойки признанные или по которым получено решение суда</t>
  </si>
  <si>
    <t>1.8.</t>
  </si>
  <si>
    <t>Прибыль прошлых лет, выявленная в отчётном периоде</t>
  </si>
  <si>
    <t>1.9.</t>
  </si>
  <si>
    <t>Доход от переоценки финансовых вложений, эмиссионных ценных бумаг, обращающихся на фондовом рынке, восстановление резервов под обесценение финансовых вложений</t>
  </si>
  <si>
    <t>1.9.1</t>
  </si>
  <si>
    <t xml:space="preserve">         в т.ч. от переоценки долгосрочных финансовых вложений (акций, долей)</t>
  </si>
  <si>
    <t>1.10.</t>
  </si>
  <si>
    <t>Доход от безвозмездно полученных активов</t>
  </si>
  <si>
    <t>1.11.</t>
  </si>
  <si>
    <t>Кредиторская задолженность более 3 лет</t>
  </si>
  <si>
    <t>1.12.</t>
  </si>
  <si>
    <t>От курсовых и суммовых разниц</t>
  </si>
  <si>
    <t>1.13.</t>
  </si>
  <si>
    <t>Субвенции на разницу в тарифах</t>
  </si>
  <si>
    <t>1.14.</t>
  </si>
  <si>
    <t>Восстановление резерва по сомнительным долгам</t>
  </si>
  <si>
    <t>1.15.</t>
  </si>
  <si>
    <t>Прочие доходы (чрезвычайные)*</t>
  </si>
  <si>
    <t>1.16.</t>
  </si>
  <si>
    <t>Другие прочие  доходы*</t>
  </si>
  <si>
    <t>2.</t>
  </si>
  <si>
    <t>Прочие  расходы, всего</t>
  </si>
  <si>
    <t>От реализации основных средств, квартир, МПЗ, НМА, других активов</t>
  </si>
  <si>
    <t>2.4.1</t>
  </si>
  <si>
    <t>Убыток от переоценки финансовых вложений, резерв под обесценение финансовых вложений</t>
  </si>
  <si>
    <t>2.5.1</t>
  </si>
  <si>
    <t>Прочие налоги отражающиеся в операц. расходах</t>
  </si>
  <si>
    <t>Оплата услуг кредитных организаций</t>
  </si>
  <si>
    <t>Резерв по сомнительным долгам</t>
  </si>
  <si>
    <t>2.10</t>
  </si>
  <si>
    <t>Содержание законсервированных объектов</t>
  </si>
  <si>
    <t>2.11</t>
  </si>
  <si>
    <t>Выбытие без дохода (стоимость безвозмездно переданного имущества)</t>
  </si>
  <si>
    <t>2.12</t>
  </si>
  <si>
    <t>2.13</t>
  </si>
  <si>
    <t>Убытки прошлых лет, выявленные в отчётном периоде</t>
  </si>
  <si>
    <t>2.14</t>
  </si>
  <si>
    <t>2.15</t>
  </si>
  <si>
    <t>Расходы социального характера **)</t>
  </si>
  <si>
    <t>2.16</t>
  </si>
  <si>
    <t>Расходы на реализацию программы улучшения жилищных условий</t>
  </si>
  <si>
    <t>2.17</t>
  </si>
  <si>
    <t>Расходы на содержание социальной сферы ***)</t>
  </si>
  <si>
    <t>2.18</t>
  </si>
  <si>
    <t>Фонд заработной платы из прочих расходов</t>
  </si>
  <si>
    <t>2.19</t>
  </si>
  <si>
    <t>Добровольное медицинское страхование</t>
  </si>
  <si>
    <t>2.20</t>
  </si>
  <si>
    <t>Выплаты вознаграждений членам Советов директоров и ревизионной комиссии</t>
  </si>
  <si>
    <t>2.21</t>
  </si>
  <si>
    <t>Расходы на управление капиталом (переоценка, реестр, консультации)</t>
  </si>
  <si>
    <t>2.22</t>
  </si>
  <si>
    <t xml:space="preserve">Расходы на проведение ежегодного собрания акционеров </t>
  </si>
  <si>
    <t>2.23</t>
  </si>
  <si>
    <t xml:space="preserve">Прочие  расходы (детализация)  </t>
  </si>
  <si>
    <t>2.23.1</t>
  </si>
  <si>
    <t xml:space="preserve">    взносы в некоммерческие фонды и партнерства</t>
  </si>
  <si>
    <t>2.23.1.1</t>
  </si>
  <si>
    <t xml:space="preserve">      в т.ч. НПФ Энергетики</t>
  </si>
  <si>
    <t>2.23.1.2</t>
  </si>
  <si>
    <t xml:space="preserve">               НП ИНВЭЛ</t>
  </si>
  <si>
    <t>2.23.1.3</t>
  </si>
  <si>
    <t xml:space="preserve">               ЭУФ</t>
  </si>
  <si>
    <t>2.23.1.4</t>
  </si>
  <si>
    <t xml:space="preserve">               НП АТС</t>
  </si>
  <si>
    <t>2.23.1.5</t>
  </si>
  <si>
    <t xml:space="preserve">               НП Гарантирующих поставщиков</t>
  </si>
  <si>
    <t>2.23.1.6</t>
  </si>
  <si>
    <t xml:space="preserve">               НП ВТИ</t>
  </si>
  <si>
    <t>2.23.1.7</t>
  </si>
  <si>
    <t xml:space="preserve">               фонды, созданные по инициативе органов власти и включенные в тарифы</t>
  </si>
  <si>
    <t>2.23.1.8</t>
  </si>
  <si>
    <t xml:space="preserve">    прочие</t>
  </si>
  <si>
    <t>2.23.2</t>
  </si>
  <si>
    <t>судебные издержки</t>
  </si>
  <si>
    <t>2.23.3</t>
  </si>
  <si>
    <t>расходы на экологию</t>
  </si>
  <si>
    <t>2.23.4</t>
  </si>
  <si>
    <t>издержки по исполнительному производству</t>
  </si>
  <si>
    <t>2.23.5</t>
  </si>
  <si>
    <t>списание долгов, нереальных к взысканию</t>
  </si>
  <si>
    <t>2.23.6</t>
  </si>
  <si>
    <t>невозмещаемый НДС</t>
  </si>
  <si>
    <t>2.23.7</t>
  </si>
  <si>
    <t>благотворительность</t>
  </si>
  <si>
    <t>2.23.8</t>
  </si>
  <si>
    <t>некапитализируемые расходы на строительство (зоны затопления и прочие)</t>
  </si>
  <si>
    <t>2.23.9</t>
  </si>
  <si>
    <t>Прочие расходы (чрезвычайные)*</t>
  </si>
  <si>
    <t>2.23.10</t>
  </si>
  <si>
    <t>другие расходы *)</t>
  </si>
  <si>
    <t>3.</t>
  </si>
  <si>
    <t>Сальдо</t>
  </si>
  <si>
    <t>2014 факт</t>
  </si>
  <si>
    <t>доходы э/э</t>
  </si>
  <si>
    <t>доходы проч</t>
  </si>
  <si>
    <t>расходы э/э</t>
  </si>
  <si>
    <t>расходы проч</t>
  </si>
  <si>
    <t>2017 план</t>
  </si>
  <si>
    <t>2017 кор.плана</t>
  </si>
  <si>
    <t>2018 план</t>
  </si>
  <si>
    <t>2018 кор.плана</t>
  </si>
  <si>
    <t>2019 кор.плана</t>
  </si>
  <si>
    <t>млн.кВт.ч</t>
  </si>
  <si>
    <t>Факт</t>
  </si>
  <si>
    <t>2015 факт</t>
  </si>
  <si>
    <t>2016 кор.плана = колонка 2016 план</t>
  </si>
  <si>
    <t>Источник финансирования</t>
  </si>
  <si>
    <t>Итого</t>
  </si>
  <si>
    <t>Источники финансирования инвестиционной программы всего, в том числе:</t>
  </si>
  <si>
    <t>Собственные средства всего, в том числе</t>
  </si>
  <si>
    <t>Прибыль, направляемая на инвестиции, в том числе:</t>
  </si>
  <si>
    <t>1.1.1</t>
  </si>
  <si>
    <t>инвестиционная составляющая в тарифах (указать отдельно по регулируемым видам деятельности)</t>
  </si>
  <si>
    <t>1.1.2</t>
  </si>
  <si>
    <t>прибыль со свободного сектора</t>
  </si>
  <si>
    <t>1.1.3</t>
  </si>
  <si>
    <t>от технологического присоединения, в том числе</t>
  </si>
  <si>
    <t>1.1.3.1</t>
  </si>
  <si>
    <t xml:space="preserve">    от технологического присоединения генерации</t>
  </si>
  <si>
    <t>авансовое использование прибыли</t>
  </si>
  <si>
    <t>1.1.3.2</t>
  </si>
  <si>
    <t xml:space="preserve">    от технологического присоединения потребителей</t>
  </si>
  <si>
    <t>1.1.4</t>
  </si>
  <si>
    <t>Прочая прибыль</t>
  </si>
  <si>
    <t>Амортизация всего, в том числе</t>
  </si>
  <si>
    <t>1.2.1</t>
  </si>
  <si>
    <t>1.2.2</t>
  </si>
  <si>
    <t>прочая амортизация</t>
  </si>
  <si>
    <t>1.2.3</t>
  </si>
  <si>
    <t>недоиспользованная амортизация прошлых лет</t>
  </si>
  <si>
    <t>Возврат НДС</t>
  </si>
  <si>
    <t>средства допэмиссии</t>
  </si>
  <si>
    <t>Остаток собственных средств на начало года</t>
  </si>
  <si>
    <t>Привлеченные средства всего, в том числе:</t>
  </si>
  <si>
    <t>Кредиты</t>
  </si>
  <si>
    <t>Облигационные займы</t>
  </si>
  <si>
    <t>Займы организаций</t>
  </si>
  <si>
    <t>Бюджетное финансирование</t>
  </si>
  <si>
    <t>средства федерального бюджета текущего периода</t>
  </si>
  <si>
    <t>средства федерального бюджета, недоиспользованные в прошлых периодах</t>
  </si>
  <si>
    <t>средства регионального и местных бюджетов текущего периода</t>
  </si>
  <si>
    <t>средства регионального и местных бюджетов, недоиспользованные в прошлых периодах</t>
  </si>
  <si>
    <t>Средства внешних инвесторов</t>
  </si>
  <si>
    <t>Использование лизинга</t>
  </si>
  <si>
    <t>Прочие привлеченные средства</t>
  </si>
  <si>
    <t>Финансовый план на период реализации инвестиционной программы ПАО "Передвижная энрегетика"
(заполняется по финансированию) 2016-2019</t>
  </si>
  <si>
    <t>Показатели</t>
  </si>
  <si>
    <t>год 2016</t>
  </si>
  <si>
    <t>год  2017</t>
  </si>
  <si>
    <t>год  2018</t>
  </si>
  <si>
    <t>год  2019</t>
  </si>
  <si>
    <t>I.</t>
  </si>
  <si>
    <t>Выручка от реализации товаров (работ, услуг),   всего</t>
  </si>
  <si>
    <t>в том числе:</t>
  </si>
  <si>
    <t>1.1.</t>
  </si>
  <si>
    <t>Выручка от основной деятельности 
(расшифроваь по видам регулируемой деятельности)</t>
  </si>
  <si>
    <t>1.2.</t>
  </si>
  <si>
    <t>Выручка от прочей деятельности (расшифровать)</t>
  </si>
  <si>
    <t>II.</t>
  </si>
  <si>
    <t>Расходы по текущей деятельности, всего</t>
  </si>
  <si>
    <t>Материальные расходы, всего</t>
  </si>
  <si>
    <t>Топливо</t>
  </si>
  <si>
    <t>1.3.</t>
  </si>
  <si>
    <t>Покупная электроэнергия</t>
  </si>
  <si>
    <t>4.</t>
  </si>
  <si>
    <t>Налоги  и сборы, всего</t>
  </si>
  <si>
    <t>5.</t>
  </si>
  <si>
    <t>Прочие расходы, всего</t>
  </si>
  <si>
    <t>5.1.</t>
  </si>
  <si>
    <t>Ремонт основных средств</t>
  </si>
  <si>
    <t>5.3.</t>
  </si>
  <si>
    <t>Платежи по аренде и лизингу</t>
  </si>
  <si>
    <t>5.4.</t>
  </si>
  <si>
    <t>Инфраструктурные платежи рынка</t>
  </si>
  <si>
    <t>III.</t>
  </si>
  <si>
    <t>Валовая прибыль (I р.-II р.)</t>
  </si>
  <si>
    <t>IV.</t>
  </si>
  <si>
    <t>Внереализационные доходы и расходы (сальдо)</t>
  </si>
  <si>
    <t>Внереализационные доходы, всего</t>
  </si>
  <si>
    <t>в том числе</t>
  </si>
  <si>
    <t>Доходы от участия в других организациях (дивиденды от ДЗО)</t>
  </si>
  <si>
    <t>Проценты от размещения средств</t>
  </si>
  <si>
    <t>Внереализационные расходы, всего</t>
  </si>
  <si>
    <t>2.1.</t>
  </si>
  <si>
    <t>Проценты по обслуживанию кредитов</t>
  </si>
  <si>
    <t>V.</t>
  </si>
  <si>
    <t>Прибыль до налоообложения (III + IV)</t>
  </si>
  <si>
    <t>VI.</t>
  </si>
  <si>
    <t>Налог на прибыль</t>
  </si>
  <si>
    <t>VII.</t>
  </si>
  <si>
    <t xml:space="preserve">Чистая прибыль  </t>
  </si>
  <si>
    <t>VIII.</t>
  </si>
  <si>
    <t>IX.</t>
  </si>
  <si>
    <t>Изменение дебиторской задолженности</t>
  </si>
  <si>
    <t>Увеличение дебиторской задолженности</t>
  </si>
  <si>
    <t>Сокращение дебиторской задолженности</t>
  </si>
  <si>
    <t xml:space="preserve">Сальдо  (+увеличение; -сокращение) </t>
  </si>
  <si>
    <t>+</t>
  </si>
  <si>
    <t>-</t>
  </si>
  <si>
    <t>X.</t>
  </si>
  <si>
    <t>Изменение кредиторской задолженности</t>
  </si>
  <si>
    <t>Увеличение кредиторской задолженности</t>
  </si>
  <si>
    <t>Сокращение кредиторской задолженности</t>
  </si>
  <si>
    <t>XI.</t>
  </si>
  <si>
    <t>Привлечение заемных средств</t>
  </si>
  <si>
    <t>в том числе на:</t>
  </si>
  <si>
    <t>Финансирование инвестиционной программы</t>
  </si>
  <si>
    <t>в т.ч. в части ДПМ*</t>
  </si>
  <si>
    <t>Прочие цели (расшифровка)</t>
  </si>
  <si>
    <t>XII.</t>
  </si>
  <si>
    <t xml:space="preserve">Погашение заемных средств  </t>
  </si>
  <si>
    <t>в том числе по:</t>
  </si>
  <si>
    <t>Инвестиционной программе</t>
  </si>
  <si>
    <t>XIII.</t>
  </si>
  <si>
    <r>
      <t xml:space="preserve">Возмещаемый НДС </t>
    </r>
    <r>
      <rPr>
        <sz val="12"/>
        <rFont val="Times New Roman"/>
        <family val="1"/>
      </rPr>
      <t>(поступления)</t>
    </r>
  </si>
  <si>
    <t>XIV.</t>
  </si>
  <si>
    <t>Купля/продажа активов</t>
  </si>
  <si>
    <t>Покупка активов (акций, долей и т.п.)</t>
  </si>
  <si>
    <t>Продажа активов (акций, долей и т.п.)</t>
  </si>
  <si>
    <t>XV.</t>
  </si>
  <si>
    <t>Средства, полученные от допэмиссии акций</t>
  </si>
  <si>
    <t>XVI.</t>
  </si>
  <si>
    <t>Капитальные вложения</t>
  </si>
  <si>
    <t xml:space="preserve">Всего поступления 
( I р.+ 1п. IV р. + 2 п. IX р. + 1 п. X р. +  XI р. + XIII р. + 2п.XIV р. + XV р.)                             </t>
  </si>
  <si>
    <t>XVII.</t>
  </si>
  <si>
    <t>Всего расходы 
(II р. - 3п. II р. + 2п. IV р. + 1 п. IX р. + 2 п. X р. + VI р. + VIII р. +  XII р. + 1 п. XIV р.+ XVI р.)</t>
  </si>
  <si>
    <t>Сальдо  (+профицит; - дефицит) 
(XVI р. - XVII р.)</t>
  </si>
  <si>
    <t>Долг на конец периода **)</t>
  </si>
  <si>
    <t>**) Долг расчитан исходя из ожидаемого значения на конец 2015 г. в сумме 225,0 млн. руб., на конец 2016 г. - 197,0 млн. руб.</t>
  </si>
  <si>
    <t>Прогноз тарифов, руб. кВт*ч (средний)</t>
  </si>
  <si>
    <t>Источники финансирования инвестиционной программы ПАО "Передвижная энрегетика" 2016-2019
(в прогнозных ценах соответствующих лет), млн. рублей</t>
  </si>
  <si>
    <t>№№</t>
  </si>
  <si>
    <t>План года 2016</t>
  </si>
  <si>
    <t>План года 2017</t>
  </si>
  <si>
    <t>План  года 2018</t>
  </si>
  <si>
    <t>План  года 2019</t>
  </si>
  <si>
    <t>амортизация, учтенная в тарифах (указать отдельно по регулируемым видам деятельности)</t>
  </si>
  <si>
    <t>Прочие собственные средства всего, в том числе:</t>
  </si>
  <si>
    <t>Справочно для компаний на RAB регулировании (в части инвестиций по передаче электроэнергии):</t>
  </si>
  <si>
    <t>Возврат инвестированного капитала направляемый на инвестиции</t>
  </si>
  <si>
    <t>Доход на инвестированный капитал направляемый на инвестиции</t>
  </si>
  <si>
    <t>Заемные средства направляемые на инвестиции</t>
  </si>
  <si>
    <t>***) расшифровка п. 1.3. Возврат НДС:</t>
  </si>
  <si>
    <t>1.3.1.</t>
  </si>
  <si>
    <t>амортизация</t>
  </si>
  <si>
    <t>1.3.2.</t>
  </si>
  <si>
    <t>чистая прибыль</t>
  </si>
  <si>
    <t>1.3.3.</t>
  </si>
  <si>
    <t>прибыль прошлых лет</t>
  </si>
  <si>
    <t>1.3.4.</t>
  </si>
  <si>
    <t>собственные средства</t>
  </si>
  <si>
    <t>****) расшифровка п. 1.4. Прочие собственные средства:</t>
  </si>
  <si>
    <t>1.4.1.</t>
  </si>
  <si>
    <t>реализация ДУЗ (частично)</t>
  </si>
  <si>
    <t>1.4.2.</t>
  </si>
  <si>
    <t>реализация Гагаринская база (частично)</t>
  </si>
  <si>
    <t>Финансовая модель ПАО "Передвижная энрегетика" 2016-2019
(в разрезе каждого юридического лица группы/по конечным видам выпускаемой продукции) 
по годам до 2026 года включительно</t>
  </si>
  <si>
    <t>Выручка</t>
  </si>
  <si>
    <t>электроэнергия</t>
  </si>
  <si>
    <t>теплоэнергия</t>
  </si>
  <si>
    <t>сетевые услуги</t>
  </si>
  <si>
    <t>Обслуживание</t>
  </si>
  <si>
    <t>Прочее</t>
  </si>
  <si>
    <t>Себестоимость</t>
  </si>
  <si>
    <t>Прямая себестоимость</t>
  </si>
  <si>
    <t>Накладные расходы</t>
  </si>
  <si>
    <t>Операционная прибыль</t>
  </si>
  <si>
    <t xml:space="preserve">Внереализационные расходы </t>
  </si>
  <si>
    <t>Проценты</t>
  </si>
  <si>
    <t>Чистая прибыль/убыток</t>
  </si>
  <si>
    <t>Чистая прибыль с учетом субсидий по процентам</t>
  </si>
  <si>
    <t>Операционный денежный поток</t>
  </si>
  <si>
    <t>Требуются пояснения по величине поступлений по операционному денежному потоку, указанных в форме приложения 4.3. за 2017-2019 год. Показатели на 46-51% больше соответствующих начислений.</t>
  </si>
  <si>
    <t>Поступления</t>
  </si>
  <si>
    <t>производство электроэнергии</t>
  </si>
  <si>
    <t>прочее</t>
  </si>
  <si>
    <t>Прочие доходы</t>
  </si>
  <si>
    <t>субсидии на разницу в тарифах за население</t>
  </si>
  <si>
    <t>Выбытия</t>
  </si>
  <si>
    <t>Платежи по прямой себестоимости</t>
  </si>
  <si>
    <t>Продукт 3</t>
  </si>
  <si>
    <t>Прочие расходы</t>
  </si>
  <si>
    <t>Заводские расходы</t>
  </si>
  <si>
    <t>Процентные платежи</t>
  </si>
  <si>
    <t>Итого операционный денежный поток</t>
  </si>
  <si>
    <t>Инвестиционный денежный поток</t>
  </si>
  <si>
    <t>Выбытия (инвестиции в объекты)</t>
  </si>
  <si>
    <t>Итого инвестиционный денежный поток</t>
  </si>
  <si>
    <t>Финансовый денежный поток</t>
  </si>
  <si>
    <t>Эмиссия акций</t>
  </si>
  <si>
    <t>Привлечение кредитов</t>
  </si>
  <si>
    <t>Выбытия ( в т.ч. дивиденды)</t>
  </si>
  <si>
    <t>Итого финансовый денежный поток</t>
  </si>
  <si>
    <t>Итого денежный поток</t>
  </si>
  <si>
    <t>Меры господдержки</t>
  </si>
  <si>
    <t>Реструктуризация дефицитных кредитов</t>
  </si>
  <si>
    <t>Увеличение капитализации (покрытие дефицита инвестиций: гос инвестиции)</t>
  </si>
  <si>
    <t>Субсидирование процентной ставки (рестр)</t>
  </si>
  <si>
    <t>Субсидирование процентной ставки</t>
  </si>
  <si>
    <t>Нарастающим итогом</t>
  </si>
  <si>
    <t>остаток денежных средств на начало периода</t>
  </si>
  <si>
    <t>Кредиты на начало</t>
  </si>
  <si>
    <t>Кредиты на конец</t>
  </si>
  <si>
    <t>I. Блок проверки - форма 4.1. с 4.2.</t>
  </si>
  <si>
    <t>Наименование</t>
  </si>
  <si>
    <t>Комментарии</t>
  </si>
  <si>
    <t>Возмещаемый НДС</t>
  </si>
  <si>
    <t>Информация о величине возмещаемого НДС (приложение 4.1) не соответствует информации о возврате НДС в качестве источника финансирования (приложение 4.2) в 2016 году. Требуются пояснения.</t>
  </si>
  <si>
    <t>I. Блок проверки - форма 4.1. с 4.3.</t>
  </si>
  <si>
    <t>Погашение заемных средств</t>
  </si>
  <si>
    <t>Всего поступления</t>
  </si>
  <si>
    <t>Сумма поступлений (приток, доход) и сумма расходов (отток) по данным указанным в формате приложения 4.1. (строка XVI. и XVII.) не соответствует сумме поступлений по данным указанным в формате приложения 4.3. по всем периодам 2016-2019 год. При этом присутствует также расхождение  в сальдо денежного потока.</t>
  </si>
  <si>
    <t>Всего расходы</t>
  </si>
  <si>
    <t>Долг на конец периода</t>
  </si>
  <si>
    <t>I. Блок проверки - форма 4.3. с 4.1.</t>
  </si>
  <si>
    <t>Несоответствие показателей выручки, себестоимости, операционной прибыли, внереализационных расходов/доходов в приложении 4.3 и 4.1 на периоде 2017-2019. Требуются пояснения. В приложении 4.3 отсутствует информация по внереализаионным доходам. Требуются пояснения.</t>
  </si>
  <si>
    <t>I. Блок проверки - форма 4.3. с 4.2.</t>
  </si>
  <si>
    <t>Выбытия по инвестиционной деятельности</t>
  </si>
  <si>
    <t>Cальдо денежного потока</t>
  </si>
  <si>
    <t>Кредиты на начало-Кредиты на конец-сальдо финансовой деятельности</t>
  </si>
  <si>
    <t>II. Основные показатели</t>
  </si>
  <si>
    <t>Амортизация (4.1.)</t>
  </si>
  <si>
    <t>Чистая прибыль/убыток (4.1.)</t>
  </si>
  <si>
    <t>Выплата дивидендов (4.1.)</t>
  </si>
  <si>
    <t>доля дивидендов в чистой прибыли</t>
  </si>
  <si>
    <t>Пояснить отсутствие выплат по дивидендам в 2017 году (положительная чистая прибыль) и практическое отсутствие выплат дивидендов в 2018 и 2019 годах (менее 1 % чистой прибыли).</t>
  </si>
  <si>
    <t>Остаток денежных средств на начало периода (4.3.)</t>
  </si>
  <si>
    <t>проверка</t>
  </si>
  <si>
    <t>Сальдо денежного потока от операционной деятельности (4.3.)</t>
  </si>
  <si>
    <t>Сальдо денежного потока от инвестиционной деятельности (4.3.)</t>
  </si>
  <si>
    <t>Сальдо денежного потока от финансовой деятельности (4.3.)</t>
  </si>
  <si>
    <t>погашение кредитов и займов (4.3.)</t>
  </si>
  <si>
    <t>в  том числе на ИПР (4.1.)</t>
  </si>
  <si>
    <t>привлечение кредитов и займов (4.3.)</t>
  </si>
  <si>
    <t>Debt (4.1.)</t>
  </si>
  <si>
    <t>Ebitda (4.1.)</t>
  </si>
  <si>
    <t>Debt/Ebitda</t>
  </si>
  <si>
    <t>Поступления всего (4.1.)</t>
  </si>
  <si>
    <t>Расходы всего (4.1.)</t>
  </si>
  <si>
    <t>Приток (4.3.)</t>
  </si>
  <si>
    <t>Отток (4.3.)</t>
  </si>
  <si>
    <t>Проверка: сальдо с остатком на конец периода</t>
  </si>
  <si>
    <t>Проверка: сальдо с сальдо</t>
  </si>
  <si>
    <t>III. Расчет объемов финансирования ИПР</t>
  </si>
  <si>
    <t>Доступный объем амортизации</t>
  </si>
  <si>
    <t>Доступный объем амортизации (дивиденды 25%)</t>
  </si>
  <si>
    <t>Собственный источник финансирования (FCF)</t>
  </si>
  <si>
    <t>Собственный источник финансирования (дивиденды 25%)</t>
  </si>
  <si>
    <t>разница</t>
  </si>
  <si>
    <t>Собственный источник финансирования с учетом кредитов (FCF_D)</t>
  </si>
  <si>
    <t>Достпуный собственный источник финансирования</t>
  </si>
  <si>
    <t>Достпуный собственный источник финансирования (дивиденды 25%)</t>
  </si>
  <si>
    <t>Возможное дополнительное привлечение (3.0)</t>
  </si>
  <si>
    <t>Дивиденды, выплачиваемые в  2016 г.=</t>
  </si>
  <si>
    <t>Чистая прибыль 2015г.=</t>
  </si>
  <si>
    <t>нд</t>
  </si>
  <si>
    <t>III. Заявленные объемы ИПР</t>
  </si>
  <si>
    <t>Всего объем финансирования ИПР (4.2.)</t>
  </si>
  <si>
    <t>Пояснить снижение объемов финансирования инвестиционной программы в 2016 году на 20%, в 2017 году на 5 % и рост в 2018 году на 11 % относительно утвержденного Минэнерго России объема финансирования.</t>
  </si>
  <si>
    <t>в том числе собственные средства (4.2.)</t>
  </si>
  <si>
    <t>в том числе амортизация (4.2.)</t>
  </si>
  <si>
    <t>в том числе привлеченные средства (4.2.)</t>
  </si>
  <si>
    <t>в том числе кредиты и займы (4.2.)</t>
  </si>
  <si>
    <t>доля собственных</t>
  </si>
  <si>
    <t>доля привлеченных</t>
  </si>
  <si>
    <t>Утвержденный объем финансирования ИПР</t>
  </si>
  <si>
    <t>Пояснить увеличение объема финансирования инвестиционной программы на порядка 30% относительно утвержденного Минэнерго России объема финансирования на 2017 год.</t>
  </si>
  <si>
    <t>Разница</t>
  </si>
  <si>
    <t>Разница амортизация-источник и амортизация обеспеченная денежным потоком</t>
  </si>
  <si>
    <t>Требуются пояснения по источнику финансирования инвестиционной программы за счет амортизации в объемах меньше, чем объемы амортизации обеспеченные денежным потоком за период 2016-2019 год.</t>
  </si>
  <si>
    <t>амортизация-амортизация ИПР</t>
  </si>
  <si>
    <t>Разница между заявленными объемами собственных средств и расчетом собственных средств</t>
  </si>
  <si>
    <t>На основании информации по остаткам денежных средств на начало периода, сальдо денежного потока от операционной деятельности, погашения/привлечения долговой нагрузки, представленной в приложении 4.3, доступный объем финансирования инвестиционной программы на период  2016-2019 годов за счет собственных средств возможен в следующих объемах (с учетом выплаты дивидендов в размере 25 % от чистой прибыли): на 2016 год - порядка 180 млн рублей, на 2017 год - порядка 338 млн рублей, на 2018 год - порядка 313 млн рублей, на 2019 год - порядка 283 млн рублей. Исходя из чего возможно сделать следующий вывод: финансирование инвестиционной программы в заявленном объеме на период 2017-2019 год обеспечено собственными источниками финансирования без необходимости привлечения кредитов и займов; на 2016 год возможно профинансировать инвестиционную программу за счет собственных средств в размере не более 180 млн руб, в том числе за счет амортизационных отчислений, обеспеченных денежным потоком. Привлечение заменых средств для финансирования инвестиционной программы на 2016 год возможен исходя из соотношения долговой нагрузки и показателей финансовых ковенант, однако требуется обоснование по данному привлечению с точки зрения мероприятий инвестиционной программы.</t>
  </si>
  <si>
    <t>Разница между заявленными объемами финансирования и расчетом собственных средств</t>
  </si>
  <si>
    <t>IV. Динамика показателей</t>
  </si>
  <si>
    <t>Выручка (4.1.)</t>
  </si>
  <si>
    <t>Необходима расшифровка динамики изменения затрат на покупную э/э в 2017 году (рост на 9 % ).</t>
  </si>
  <si>
    <t>Себестоимость (4.1.)</t>
  </si>
  <si>
    <t>Материальные расходы (4.1.)</t>
  </si>
  <si>
    <t>Покупная э/э (4.1.)</t>
  </si>
  <si>
    <t>ФОТ (4.1.)</t>
  </si>
  <si>
    <t>Доля сальдо дебиторской задолженности в объеме выручки</t>
  </si>
  <si>
    <t>На основании изложенного Минэнерго России считает возможным согласование финансирования инвестиционной программы в заявленных объемах по результатам предоставления дополнительной информации и устранения замечаний.</t>
  </si>
  <si>
    <t>1.1.1.</t>
  </si>
  <si>
    <t>1.1.2.</t>
  </si>
  <si>
    <t>1.1.3.</t>
  </si>
  <si>
    <t>1.1.4.</t>
  </si>
  <si>
    <t>1.2.1.</t>
  </si>
  <si>
    <t>1.2.2.</t>
  </si>
  <si>
    <t>1.2.3.</t>
  </si>
  <si>
    <t>1.4.</t>
  </si>
  <si>
    <t>1.5.</t>
  </si>
  <si>
    <t>2.2.</t>
  </si>
  <si>
    <t>2.3.</t>
  </si>
  <si>
    <t>2.4.</t>
  </si>
  <si>
    <t>2.5.</t>
  </si>
  <si>
    <t>2.6.</t>
  </si>
  <si>
    <t>2.7.</t>
  </si>
  <si>
    <r>
      <rPr>
        <b/>
        <sz val="12"/>
        <rFont val="Times New Roman"/>
        <family val="1"/>
      </rPr>
      <t>№№</t>
    </r>
  </si>
  <si>
    <r>
      <rPr>
        <b/>
        <sz val="12"/>
        <rFont val="Times New Roman"/>
        <family val="1"/>
      </rPr>
      <t>Источник финансирования</t>
    </r>
  </si>
  <si>
    <r>
      <rPr>
        <b/>
        <sz val="12"/>
        <rFont val="Times New Roman"/>
        <family val="1"/>
      </rPr>
      <t>План 2016</t>
    </r>
  </si>
  <si>
    <r>
      <rPr>
        <b/>
        <sz val="12"/>
        <rFont val="Times New Roman"/>
        <family val="1"/>
      </rPr>
      <t>План 2017</t>
    </r>
  </si>
  <si>
    <r>
      <rPr>
        <b/>
        <sz val="12"/>
        <rFont val="Times New Roman"/>
        <family val="1"/>
      </rPr>
      <t>План 2018</t>
    </r>
  </si>
  <si>
    <r>
      <rPr>
        <b/>
        <sz val="12"/>
        <rFont val="Times New Roman"/>
        <family val="1"/>
      </rPr>
      <t>План 2019</t>
    </r>
  </si>
  <si>
    <t>Итого (за период реализации инвестиционной программы)</t>
  </si>
  <si>
    <r>
      <rPr>
        <b/>
        <sz val="12"/>
        <rFont val="Times New Roman"/>
        <family val="1"/>
      </rPr>
      <t>I.</t>
    </r>
  </si>
  <si>
    <r>
      <rPr>
        <b/>
        <sz val="12"/>
        <rFont val="Times New Roman"/>
        <family val="1"/>
      </rPr>
      <t>ВСЕГО источников финансирования</t>
    </r>
  </si>
  <si>
    <t>Собственные средства всего, в т.ч.:</t>
  </si>
  <si>
    <t>Прибыль, направляемая на инвестиции, в т.ч.:</t>
  </si>
  <si>
    <t>от технологического присоединения</t>
  </si>
  <si>
    <t>прочая прибыль</t>
  </si>
  <si>
    <t>чистая прибыль предыдущего периода</t>
  </si>
  <si>
    <t>недоиспользованный остаток чистой прибыли прошлых лет</t>
  </si>
  <si>
    <t>Амортизация всего, в т.ч.:</t>
  </si>
  <si>
    <t>амортизация по виду деятельности "производство и реализация электроэнергии" (без учета БилАЭС), в т.ч.:</t>
  </si>
  <si>
    <t>по действующим АЭС*</t>
  </si>
  <si>
    <t>по новым э/б АЭС*</t>
  </si>
  <si>
    <t>прочая амортизация (в том числе по виду д-ти теплоэнергия, с учетом БилАЭС)</t>
  </si>
  <si>
    <t>1.2.4.</t>
  </si>
  <si>
    <t>Прочие собственные средства всего, в т.ч.:</t>
  </si>
  <si>
    <t>резерв развития, в т.ч.:</t>
  </si>
  <si>
    <t>резерв развития текущего года</t>
  </si>
  <si>
    <t>недоиспользованный резерв развития предыдущих лет</t>
  </si>
  <si>
    <t>1.4.3.</t>
  </si>
  <si>
    <t>финансирование в рамках текущей деятельности</t>
  </si>
  <si>
    <r>
      <rPr>
        <b/>
        <sz val="12"/>
        <rFont val="Times New Roman"/>
        <family val="1"/>
      </rPr>
      <t>2.</t>
    </r>
  </si>
  <si>
    <r>
      <rPr>
        <b/>
        <sz val="12"/>
        <rFont val="Times New Roman"/>
        <family val="1"/>
      </rPr>
      <t>Привлеченные средства всего, в т.ч.:</t>
    </r>
  </si>
  <si>
    <r>
      <rPr>
        <b/>
        <sz val="12"/>
        <rFont val="Times New Roman"/>
        <family val="1"/>
      </rPr>
      <t>II.</t>
    </r>
  </si>
  <si>
    <r>
      <rPr>
        <b/>
        <sz val="12"/>
        <rFont val="Times New Roman"/>
        <family val="1"/>
      </rPr>
      <t>ВСЕГО потребность в финансировании</t>
    </r>
  </si>
  <si>
    <r>
      <rPr>
        <b/>
        <sz val="12"/>
        <rFont val="Times New Roman"/>
        <family val="1"/>
      </rPr>
      <t>III.</t>
    </r>
  </si>
  <si>
    <r>
      <rPr>
        <b/>
        <sz val="12"/>
        <rFont val="Times New Roman"/>
        <family val="1"/>
      </rPr>
      <t>ВСЕГО дефицит</t>
    </r>
  </si>
  <si>
    <t>к приказу Минэнерго России</t>
  </si>
  <si>
    <t>Приложение № 1</t>
  </si>
  <si>
    <t>Итого за период реализации инвестиционной программы</t>
  </si>
  <si>
    <t>на технологические цели, включая энергию на компенсацию потерь при ее передаче</t>
  </si>
  <si>
    <t>прочие услуги производственного характера</t>
  </si>
  <si>
    <t>работы и услуги непроизводственного характера</t>
  </si>
  <si>
    <t>арендная плата, лизинговые платежи</t>
  </si>
  <si>
    <t>иные прочие расходы</t>
  </si>
  <si>
    <t>4.1.3.1</t>
  </si>
  <si>
    <t>4.2.1</t>
  </si>
  <si>
    <t>4.2.2</t>
  </si>
  <si>
    <t>4.2.3</t>
  </si>
  <si>
    <t>4.2.3.1</t>
  </si>
  <si>
    <t>4.2.4</t>
  </si>
  <si>
    <t>БЮДЖЕТ ДОХОДОВ И РАСХОДОВ</t>
  </si>
  <si>
    <t>БЮДЖЕТ ДВИЖЕНИЯ ДЕНЕЖНЫХ СРЕДСТВ</t>
  </si>
  <si>
    <t>IX</t>
  </si>
  <si>
    <t>9.1</t>
  </si>
  <si>
    <t>9.2</t>
  </si>
  <si>
    <t>X</t>
  </si>
  <si>
    <t>10.1</t>
  </si>
  <si>
    <t>10.2</t>
  </si>
  <si>
    <t>XI</t>
  </si>
  <si>
    <t>11.1</t>
  </si>
  <si>
    <t>11.2</t>
  </si>
  <si>
    <t>11.2.1</t>
  </si>
  <si>
    <t>11.2.2</t>
  </si>
  <si>
    <t>11.3</t>
  </si>
  <si>
    <t>XII</t>
  </si>
  <si>
    <t>12.1</t>
  </si>
  <si>
    <t>12.2</t>
  </si>
  <si>
    <t>12.3</t>
  </si>
  <si>
    <t>прочие выплаты, связанные с инвестициями в основной капитал</t>
  </si>
  <si>
    <t>XIII</t>
  </si>
  <si>
    <t>13.1</t>
  </si>
  <si>
    <t>13.2</t>
  </si>
  <si>
    <t>13.3</t>
  </si>
  <si>
    <t>XIV</t>
  </si>
  <si>
    <t>14.1</t>
  </si>
  <si>
    <t>14.2</t>
  </si>
  <si>
    <t>14.3</t>
  </si>
  <si>
    <t>14.4</t>
  </si>
  <si>
    <t>XV</t>
  </si>
  <si>
    <t>15.1</t>
  </si>
  <si>
    <t>15.2</t>
  </si>
  <si>
    <t>XVI</t>
  </si>
  <si>
    <t>XVII</t>
  </si>
  <si>
    <t>XVIII</t>
  </si>
  <si>
    <t>XIX</t>
  </si>
  <si>
    <t>XX</t>
  </si>
  <si>
    <t>XXI</t>
  </si>
  <si>
    <t>XXII</t>
  </si>
  <si>
    <t>поставщикам топлива на технологические цели</t>
  </si>
  <si>
    <t>ТЕХНИКО-ЭКОНОМИЧЕСКИЕ ПОКАЗАТЕЛИ</t>
  </si>
  <si>
    <t>XXIII</t>
  </si>
  <si>
    <t>23.1</t>
  </si>
  <si>
    <t>23.2</t>
  </si>
  <si>
    <t>23.3</t>
  </si>
  <si>
    <t>XXIV</t>
  </si>
  <si>
    <t>24.1</t>
  </si>
  <si>
    <t>24.2</t>
  </si>
  <si>
    <t>24.3</t>
  </si>
  <si>
    <t>24.4</t>
  </si>
  <si>
    <t>Объем продукции отпущенной с шин (коллекторов)</t>
  </si>
  <si>
    <t>24.5</t>
  </si>
  <si>
    <t>тепловой энергии</t>
  </si>
  <si>
    <t>электрической энергии</t>
  </si>
  <si>
    <t>электрической мощности</t>
  </si>
  <si>
    <t>XXV</t>
  </si>
  <si>
    <t>В отношении сбытовой деятельности</t>
  </si>
  <si>
    <t>25.1</t>
  </si>
  <si>
    <t>XXVI</t>
  </si>
  <si>
    <t>В отношении деятельности по оперативно-диспетчерскому управлению</t>
  </si>
  <si>
    <t>26.1</t>
  </si>
  <si>
    <t>26.2</t>
  </si>
  <si>
    <t>XXVII</t>
  </si>
  <si>
    <t>x</t>
  </si>
  <si>
    <t>1.1.1.1</t>
  </si>
  <si>
    <t>1.1.1.2</t>
  </si>
  <si>
    <t>1.1.1.3</t>
  </si>
  <si>
    <t>1.1.1.4</t>
  </si>
  <si>
    <t>1.1.1.5</t>
  </si>
  <si>
    <t>1.1.1.6</t>
  </si>
  <si>
    <t>1.2.1.1</t>
  </si>
  <si>
    <t>1.2.1.2</t>
  </si>
  <si>
    <t>1.2.1.3</t>
  </si>
  <si>
    <t>1.2.1.4</t>
  </si>
  <si>
    <t>1.2.1.5</t>
  </si>
  <si>
    <t>1.2.1.6</t>
  </si>
  <si>
    <t xml:space="preserve">    реквизиты решения органа исполнительной власти, утвердившего инвестиционную программу</t>
  </si>
  <si>
    <t xml:space="preserve">                          полное наименование субъекта электроэнергетики</t>
  </si>
  <si>
    <t>Ед. изм.</t>
  </si>
  <si>
    <t>Предложение по корректировке  утвержденного плана</t>
  </si>
  <si>
    <t>Утвержденные плановые значения показателей приведены в соответствии с__________________________________________________</t>
  </si>
  <si>
    <t>Прогноз (Факт)</t>
  </si>
  <si>
    <t>покупная тепловая энергия (мощность)</t>
  </si>
  <si>
    <t>14.2.1</t>
  </si>
  <si>
    <t>14.2.2</t>
  </si>
  <si>
    <t>В отношении деятельности по производству электрической, тепловой энергии (мощности)</t>
  </si>
  <si>
    <t>Установленная электрическая мощность</t>
  </si>
  <si>
    <t>Установленная тепловая мощность</t>
  </si>
  <si>
    <t>Гкал/час</t>
  </si>
  <si>
    <t>Располагаемая электрическая мощность</t>
  </si>
  <si>
    <t>Объем выработанной электрической энергии</t>
  </si>
  <si>
    <t>Присоединенная тепловая мощность</t>
  </si>
  <si>
    <t>В отношении деятельности по передаче электрической энергии</t>
  </si>
  <si>
    <t>1.1.1.7</t>
  </si>
  <si>
    <t>1.2.1.7</t>
  </si>
  <si>
    <t>1.4.2</t>
  </si>
  <si>
    <t>остаток собственных средств на начало года</t>
  </si>
  <si>
    <t>средства федерального бюджета</t>
  </si>
  <si>
    <t>1.2.3.1</t>
  </si>
  <si>
    <t>1.2.3.2</t>
  </si>
  <si>
    <t>1.2.3.3</t>
  </si>
  <si>
    <t>1.2.3.4</t>
  </si>
  <si>
    <t>1.2.3.5</t>
  </si>
  <si>
    <t>1.2.3.6</t>
  </si>
  <si>
    <t>1.2.3.7</t>
  </si>
  <si>
    <t>Полезный отпуск электрической энергии потребителям</t>
  </si>
  <si>
    <t>Отпуск тепловой энергии потребителям</t>
  </si>
  <si>
    <t xml:space="preserve"> в части управления технологическими режимами </t>
  </si>
  <si>
    <t>в части обеспечения надежности</t>
  </si>
  <si>
    <t>средняя мощность поставки электрической энергии по группам точек поставки импорта на оптовом рынке</t>
  </si>
  <si>
    <t>суммарный объем потребления (покупки) электрической энергии по всем группам точек поставки, зарегистрированным на оптовом рынке</t>
  </si>
  <si>
    <t>суммарный объем поставки электрической энергии на экспорт из России</t>
  </si>
  <si>
    <t>26.3</t>
  </si>
  <si>
    <t>9.3</t>
  </si>
  <si>
    <t>9.4</t>
  </si>
  <si>
    <t>на оптовом рынке электрической энергии и мощности</t>
  </si>
  <si>
    <t>Оплата труда</t>
  </si>
  <si>
    <t>Поступления от займов организаций</t>
  </si>
  <si>
    <t>Поступления за счет средств инвесторов</t>
  </si>
  <si>
    <t>14.2.3</t>
  </si>
  <si>
    <t xml:space="preserve">в части управления технологическими режимами </t>
  </si>
  <si>
    <t>для последующей перепродажи</t>
  </si>
  <si>
    <t>покупная электрическая энергия (мощность) всего, в том числе:</t>
  </si>
  <si>
    <t>по сомнительным долгам</t>
  </si>
  <si>
    <t xml:space="preserve"> по сомнительным долгам</t>
  </si>
  <si>
    <t>10.3</t>
  </si>
  <si>
    <t>11.4</t>
  </si>
  <si>
    <t>11.5</t>
  </si>
  <si>
    <t>11.6</t>
  </si>
  <si>
    <t>11.7</t>
  </si>
  <si>
    <t>12.2.1</t>
  </si>
  <si>
    <t>12.2.1.1</t>
  </si>
  <si>
    <t>12.2.1.2</t>
  </si>
  <si>
    <t>13.1.1</t>
  </si>
  <si>
    <t>13.1.2</t>
  </si>
  <si>
    <t>13.1.3</t>
  </si>
  <si>
    <t>13.1.4</t>
  </si>
  <si>
    <t>14.4.1</t>
  </si>
  <si>
    <t>14.4.2</t>
  </si>
  <si>
    <t>14.5</t>
  </si>
  <si>
    <t>14.6</t>
  </si>
  <si>
    <t>14.7</t>
  </si>
  <si>
    <t>15.3</t>
  </si>
  <si>
    <t>облигационные займы</t>
  </si>
  <si>
    <t>17.1</t>
  </si>
  <si>
    <t>17.2</t>
  </si>
  <si>
    <t>23.1.1</t>
  </si>
  <si>
    <t>23.1.1.а</t>
  </si>
  <si>
    <t>23.1.2</t>
  </si>
  <si>
    <t>23.1.2.а</t>
  </si>
  <si>
    <t>23.2.1</t>
  </si>
  <si>
    <t>23.2.1.а</t>
  </si>
  <si>
    <t>23.2.2</t>
  </si>
  <si>
    <t>23.2.3</t>
  </si>
  <si>
    <t>23.2.2.1</t>
  </si>
  <si>
    <t>23.2.2.1.а</t>
  </si>
  <si>
    <t>23.2.2.2</t>
  </si>
  <si>
    <t>23.2.2.2.а</t>
  </si>
  <si>
    <t>23.2.3.а</t>
  </si>
  <si>
    <t>23.2.4</t>
  </si>
  <si>
    <t>23.2.5</t>
  </si>
  <si>
    <t>23.2.6</t>
  </si>
  <si>
    <t>23.2.7</t>
  </si>
  <si>
    <t>23.2.8</t>
  </si>
  <si>
    <t>23.2.4.а</t>
  </si>
  <si>
    <t>23.2.5.а</t>
  </si>
  <si>
    <t>23.2.6.а</t>
  </si>
  <si>
    <t>23.2.7.а</t>
  </si>
  <si>
    <t>23.2.8.а</t>
  </si>
  <si>
    <t>23.3.1</t>
  </si>
  <si>
    <t>23.3.2</t>
  </si>
  <si>
    <t>23.3.3</t>
  </si>
  <si>
    <t>23.3.4</t>
  </si>
  <si>
    <t>23.3.5</t>
  </si>
  <si>
    <t>23.3.6</t>
  </si>
  <si>
    <t>23.3.7</t>
  </si>
  <si>
    <t>на розничных рынках</t>
  </si>
  <si>
    <t>по оплате услуг территориальных сетевых организаций</t>
  </si>
  <si>
    <t>перед персоналом по оплате труда</t>
  </si>
  <si>
    <t>перед бюджетами и внебюджетными фондами</t>
  </si>
  <si>
    <t>по договорам технологического присоединения</t>
  </si>
  <si>
    <t>24.6</t>
  </si>
  <si>
    <t>24.6.1</t>
  </si>
  <si>
    <t>24.6.2</t>
  </si>
  <si>
    <t>24.7</t>
  </si>
  <si>
    <t>24.7.1</t>
  </si>
  <si>
    <t>24.7.2</t>
  </si>
  <si>
    <t>24.7.3</t>
  </si>
  <si>
    <t>24.8</t>
  </si>
  <si>
    <t>24.8.1</t>
  </si>
  <si>
    <t>24.8.2</t>
  </si>
  <si>
    <t>24.9</t>
  </si>
  <si>
    <t>24.9.1</t>
  </si>
  <si>
    <t>24.9.2</t>
  </si>
  <si>
    <t>24.9.3</t>
  </si>
  <si>
    <t>25.1.1</t>
  </si>
  <si>
    <t>26.4</t>
  </si>
  <si>
    <t>27.1</t>
  </si>
  <si>
    <t>27.1.1</t>
  </si>
  <si>
    <t>27.1.2</t>
  </si>
  <si>
    <t>27.1.3</t>
  </si>
  <si>
    <t>27.2</t>
  </si>
  <si>
    <t>27.2.1</t>
  </si>
  <si>
    <t>27.2.2</t>
  </si>
  <si>
    <t>27.3</t>
  </si>
  <si>
    <t>27.3.1</t>
  </si>
  <si>
    <t>27.3.2</t>
  </si>
  <si>
    <t>XXVIII</t>
  </si>
  <si>
    <t>от технологического присоединения потребителей</t>
  </si>
  <si>
    <t>в том числе средства федерального бюджета, недоиспользованные в прошлых периодах</t>
  </si>
  <si>
    <t>услуги по передаче электрической энергии по единой (национальной) общероссийской электрической сети</t>
  </si>
  <si>
    <t xml:space="preserve">по обязательствам перед поставщиками и подрядчиками по исполнению инвестиционной программы </t>
  </si>
  <si>
    <t>услуги по передаче электрической энергии по сетям территориальной сетевой организации</t>
  </si>
  <si>
    <t>Собственная необходимая валовая выручка субъекта оперативно-диспетчерского управления, всего в том числе</t>
  </si>
  <si>
    <t>Объем потребления в Единой энергетической системе России, в том числе</t>
  </si>
  <si>
    <t>Установленная мощность в Единой энергетической системе России, в том числе</t>
  </si>
  <si>
    <t>средства консолидированного бюджета субъекта Российской Федерации</t>
  </si>
  <si>
    <t>2.5.1.1</t>
  </si>
  <si>
    <t>в том числе средства консолидированного бюджета субъекта Российской Федерации, недоиспользованные в прошлых периодах</t>
  </si>
  <si>
    <t>1.7</t>
  </si>
  <si>
    <t>1.8</t>
  </si>
  <si>
    <t>1.9</t>
  </si>
  <si>
    <t>производство и поставка электрической энергии и мощности</t>
  </si>
  <si>
    <t>оказание услуг по передаче электрической энергии</t>
  </si>
  <si>
    <t>оказание услуг по технологическому присоединению</t>
  </si>
  <si>
    <t>реализация электрической энергии и мощности</t>
  </si>
  <si>
    <t>млн рублей</t>
  </si>
  <si>
    <t>3.3</t>
  </si>
  <si>
    <t>3.4</t>
  </si>
  <si>
    <t>3.5</t>
  </si>
  <si>
    <t>3.6</t>
  </si>
  <si>
    <t>3.7</t>
  </si>
  <si>
    <t>3.8</t>
  </si>
  <si>
    <t>3.9</t>
  </si>
  <si>
    <t>5.3</t>
  </si>
  <si>
    <t>5.4</t>
  </si>
  <si>
    <t>5.5</t>
  </si>
  <si>
    <t>5.6</t>
  </si>
  <si>
    <t>5.7</t>
  </si>
  <si>
    <t>5.8</t>
  </si>
  <si>
    <t>5.9</t>
  </si>
  <si>
    <t>7.3</t>
  </si>
  <si>
    <t>7.4</t>
  </si>
  <si>
    <t>7.5</t>
  </si>
  <si>
    <t>7.6</t>
  </si>
  <si>
    <t>7.7</t>
  </si>
  <si>
    <t>7.8</t>
  </si>
  <si>
    <t>7.9</t>
  </si>
  <si>
    <t>10.4</t>
  </si>
  <si>
    <t>10.5</t>
  </si>
  <si>
    <t>10.6</t>
  </si>
  <si>
    <t>10.7</t>
  </si>
  <si>
    <t>10.8</t>
  </si>
  <si>
    <t>10.9</t>
  </si>
  <si>
    <t>10.10</t>
  </si>
  <si>
    <t>23.1.3</t>
  </si>
  <si>
    <t>23.1.3.а</t>
  </si>
  <si>
    <t>23.1.4</t>
  </si>
  <si>
    <t>23.1.4.а</t>
  </si>
  <si>
    <t>23.1.5</t>
  </si>
  <si>
    <t>23.1.5.а</t>
  </si>
  <si>
    <t>23.1.6.а</t>
  </si>
  <si>
    <t>23.1.7.а</t>
  </si>
  <si>
    <t>23.1.8</t>
  </si>
  <si>
    <t>23.1.8.а</t>
  </si>
  <si>
    <t>23.1.9</t>
  </si>
  <si>
    <t>23.1.9.а</t>
  </si>
  <si>
    <t>недоиспользованная амортизация прошлых лет всего, в том числе:</t>
  </si>
  <si>
    <t>11.8</t>
  </si>
  <si>
    <t>13.1.5</t>
  </si>
  <si>
    <t>13.1.6</t>
  </si>
  <si>
    <t>2.5.2</t>
  </si>
  <si>
    <t>2.5.2.1</t>
  </si>
  <si>
    <t>прочая деятельность</t>
  </si>
  <si>
    <t>налог на имущество организации</t>
  </si>
  <si>
    <t>11.2.3</t>
  </si>
  <si>
    <t>на компенсацию потерь</t>
  </si>
  <si>
    <t>11.9</t>
  </si>
  <si>
    <t>11.8.1</t>
  </si>
  <si>
    <t>налог на прибыль</t>
  </si>
  <si>
    <t>11.10</t>
  </si>
  <si>
    <t>11.11</t>
  </si>
  <si>
    <t>11.12</t>
  </si>
  <si>
    <t>Арендная плата и лизинговые платежи</t>
  </si>
  <si>
    <t>Примечание:</t>
  </si>
  <si>
    <t>6.2</t>
  </si>
  <si>
    <t>6.3</t>
  </si>
  <si>
    <t>6.4</t>
  </si>
  <si>
    <t>6.5</t>
  </si>
  <si>
    <t>6.6</t>
  </si>
  <si>
    <t>6.7</t>
  </si>
  <si>
    <t>6.8</t>
  </si>
  <si>
    <t>6.9</t>
  </si>
  <si>
    <t>Оказание услуг по передаче электрической энергии;</t>
  </si>
  <si>
    <t>Оказание услуг по технологическому присоединению;</t>
  </si>
  <si>
    <t>Реализация электрической энергии и мощности;</t>
  </si>
  <si>
    <t>Оказание услуг по оперативно-диспетчерскому управлению в электроэнергетике всего, в том числе:</t>
  </si>
  <si>
    <t>в части управления технологическими режимами</t>
  </si>
  <si>
    <t>Прочая деятельность;</t>
  </si>
  <si>
    <t>Расходы на оплату труда с учетом страховых взносов</t>
  </si>
  <si>
    <t>Амортизация основных средств и нематериальных активов</t>
  </si>
  <si>
    <t>На инвестиции</t>
  </si>
  <si>
    <t>Остаток на развитие</t>
  </si>
  <si>
    <t>Страховые взносы</t>
  </si>
  <si>
    <t>11.13</t>
  </si>
  <si>
    <t>Сальдо денежных средств по прочей финансовой деятельности</t>
  </si>
  <si>
    <t>18.1</t>
  </si>
  <si>
    <t>18.2</t>
  </si>
  <si>
    <t>кредитов</t>
  </si>
  <si>
    <t>3.1.</t>
  </si>
  <si>
    <t>3.1.1</t>
  </si>
  <si>
    <t>3.1.2</t>
  </si>
  <si>
    <t>3.1.3</t>
  </si>
  <si>
    <t xml:space="preserve">Объем финансирования мероприятий по технологическому присоединению льготных категорий заявителей максимальной присоединяемой мощностью до 150 кВт, в том числе за счет: </t>
  </si>
  <si>
    <t>Для субъектов электроэнергетики, осуществляющих регулируемые виды деятельности с использованием метода доходности инвестированного капитала</t>
  </si>
  <si>
    <t>3.2.1</t>
  </si>
  <si>
    <t>3.2.2</t>
  </si>
  <si>
    <t>3.2.3</t>
  </si>
  <si>
    <t>II.I</t>
  </si>
  <si>
    <t>2.1.1</t>
  </si>
  <si>
    <t>2.1.2</t>
  </si>
  <si>
    <t>2.1.2.1</t>
  </si>
  <si>
    <t>2.1.2.1.1</t>
  </si>
  <si>
    <t>2.1.2.1.2</t>
  </si>
  <si>
    <t>2.1.2.2</t>
  </si>
  <si>
    <t>2.1.3</t>
  </si>
  <si>
    <t>2.1.4</t>
  </si>
  <si>
    <t>II.II</t>
  </si>
  <si>
    <t>2.2.1</t>
  </si>
  <si>
    <t>2.2.2</t>
  </si>
  <si>
    <t>2.2.3</t>
  </si>
  <si>
    <t>2.2.4</t>
  </si>
  <si>
    <t>2.2.5</t>
  </si>
  <si>
    <t>II.III</t>
  </si>
  <si>
    <t>II.IV</t>
  </si>
  <si>
    <t>II.V</t>
  </si>
  <si>
    <t>II.VI</t>
  </si>
  <si>
    <t>2.6.1</t>
  </si>
  <si>
    <t>2.6.2</t>
  </si>
  <si>
    <t>2.6.3</t>
  </si>
  <si>
    <t>II.VII</t>
  </si>
  <si>
    <t>2.7.1</t>
  </si>
  <si>
    <t>2.7.2</t>
  </si>
  <si>
    <t>2.7.3</t>
  </si>
  <si>
    <t>Сальдо денежных средств по привлечению и погашению кредитов и займов</t>
  </si>
  <si>
    <t>Иные сведения:</t>
  </si>
  <si>
    <t>Оплата поставщикам топлива</t>
  </si>
  <si>
    <t>на розничных рынках электрической энергии</t>
  </si>
  <si>
    <t>техническое перевооружение и реконструкция</t>
  </si>
  <si>
    <t>новое строительство и расширение</t>
  </si>
  <si>
    <t>проектно-изыскательные работы для объектов нового строительства будущих лет</t>
  </si>
  <si>
    <t>приобретение объектов основных средств, земельных участков</t>
  </si>
  <si>
    <t>проведение научно-исследовательских и опытно-конструкторских разработок</t>
  </si>
  <si>
    <t>25.2</t>
  </si>
  <si>
    <t>25.3</t>
  </si>
  <si>
    <t>25.3.1</t>
  </si>
  <si>
    <t>25.4</t>
  </si>
  <si>
    <t>25.5</t>
  </si>
  <si>
    <t>установленная электрическая мощность электростанций, входящих в Единую энергетическую систему России, осуществляющих деятельность по производству электрической энергии и продаваемой на оптовом рынке</t>
  </si>
  <si>
    <t>установленная электрическая мощность электростанций, входящих в Единую энергетическую систему России, осуществляющих деятельность по производству электрической энергии и продаваемой на розничном рынке</t>
  </si>
  <si>
    <t>Среднесписочная численность работников</t>
  </si>
  <si>
    <t>амортизации, учтенной в ценах (тарифах) на услуги по передаче электрической энергии;</t>
  </si>
  <si>
    <t>производства и поставки электрической энергии и мощности</t>
  </si>
  <si>
    <t>оказания услуг по передаче электрической энергии</t>
  </si>
  <si>
    <t>реализации электрической энергии и мощности</t>
  </si>
  <si>
    <t>производство и поставка электрической энергии (мощности) на розничных рынках электрической энергии</t>
  </si>
  <si>
    <t>5.1.1</t>
  </si>
  <si>
    <t>5.1.2</t>
  </si>
  <si>
    <t>10.1.1</t>
  </si>
  <si>
    <t>10.1.2</t>
  </si>
  <si>
    <t>10.9.1</t>
  </si>
  <si>
    <t>10.9.2</t>
  </si>
  <si>
    <t>23.1.1.1</t>
  </si>
  <si>
    <t>23.1.1.1.а</t>
  </si>
  <si>
    <t>23.1.1.2</t>
  </si>
  <si>
    <t>23.1.1.2.а</t>
  </si>
  <si>
    <t>23.1.7</t>
  </si>
  <si>
    <t>Оплата сырья, материалов, запасных частей, инструментов</t>
  </si>
  <si>
    <t>Оплата прочих услуг производственного характера</t>
  </si>
  <si>
    <t>производство и поставка электрической энергии на оптовом рынке электрической энергии и мощности</t>
  </si>
  <si>
    <t>производство и поставка электрической мощности на оптовом рынке электрической энергии и мощности</t>
  </si>
  <si>
    <t>7.1.1</t>
  </si>
  <si>
    <t>7.1.2</t>
  </si>
  <si>
    <t>производство и поставка электрической энергии на оптовом рынке электрической энергиии и мощности</t>
  </si>
  <si>
    <t>Оплата услуг по передаче электрической энергии по единой (национальной) общероссийской электрической сети</t>
  </si>
  <si>
    <t>по оплате услуг на передачу электрической энергии по единой (национальной) общероссийской электрической сети</t>
  </si>
  <si>
    <t>25.1.1.2</t>
  </si>
  <si>
    <t>25.1.1.1</t>
  </si>
  <si>
    <t>25.3.1.1</t>
  </si>
  <si>
    <t>25.3.1.2</t>
  </si>
  <si>
    <t>Объем покупной продукции для последующей продажи</t>
  </si>
  <si>
    <t>1.1.1.8</t>
  </si>
  <si>
    <t>средства от эмиссии акций</t>
  </si>
  <si>
    <t>цен (тарифов) на услуги по передаче электрической энергии;</t>
  </si>
  <si>
    <t xml:space="preserve">1. Финансово-экономическая модель деятельности субъекта электроэнергетики </t>
  </si>
  <si>
    <t>23.2.9</t>
  </si>
  <si>
    <t>прочая кредиторская задолженность</t>
  </si>
  <si>
    <t>23.2.9.а</t>
  </si>
  <si>
    <t>** строка заполняется в объеме притока денежных средств от эмиссии акций. В случае оплаты эмиссии акций с использованием не денежных операций, данная строка не заполняется</t>
  </si>
  <si>
    <t>Поступления от эмиссии акций**</t>
  </si>
  <si>
    <t>23.3.1.1</t>
  </si>
  <si>
    <t>23.3.1.2</t>
  </si>
  <si>
    <t>1.1.1.1.1</t>
  </si>
  <si>
    <t>1.1.1.1.2</t>
  </si>
  <si>
    <t>1.2.1.1.1</t>
  </si>
  <si>
    <t>1.2.1.1.2</t>
  </si>
  <si>
    <t>1.2.3.1.1</t>
  </si>
  <si>
    <t>1.2.3.1.2.</t>
  </si>
  <si>
    <t>за счет средств федерального бюджета</t>
  </si>
  <si>
    <t>за счет средств консолидированного бюджета субъекта Российской Федерации</t>
  </si>
  <si>
    <t>9.2.1</t>
  </si>
  <si>
    <t>9.3.1</t>
  </si>
  <si>
    <t>13.4</t>
  </si>
  <si>
    <t>13.4.1</t>
  </si>
  <si>
    <t>проценты по долговым обязательствам, включаемым в стоимость инвестиционного актива</t>
  </si>
  <si>
    <t>расходы на топливо на технологические цели</t>
  </si>
  <si>
    <t>покупная энергия, в том числе:</t>
  </si>
  <si>
    <t>сырье, материалы, запасные части, инструменты</t>
  </si>
  <si>
    <t>прочие материальные расходы</t>
  </si>
  <si>
    <t>доходы от участия в других организациях</t>
  </si>
  <si>
    <t>проценты к получению</t>
  </si>
  <si>
    <t>прочие внереализационные доходы</t>
  </si>
  <si>
    <t>расходы, связанные с персоналом</t>
  </si>
  <si>
    <t>проценты к уплате</t>
  </si>
  <si>
    <t>прочие внереализационные расходы</t>
  </si>
  <si>
    <t>Оказание услуг по передаче электрической энергии</t>
  </si>
  <si>
    <t>Оказание услуг по технологическому присоединению</t>
  </si>
  <si>
    <t>Реализация электрической энергии и мощности</t>
  </si>
  <si>
    <t>Прочая деятельность</t>
  </si>
  <si>
    <t>Производство и поставка электрической энергии на оптовом рынке электрической энергии и мощности</t>
  </si>
  <si>
    <t>возврат инвестированного капитала, направляемый на инвестиции</t>
  </si>
  <si>
    <t>доход на инвестированный капитал, направляемый на инвестиции</t>
  </si>
  <si>
    <t>заемные средства, направляемые на инвестиции</t>
  </si>
  <si>
    <t>краткосрочные кредиты и займы на начало периода</t>
  </si>
  <si>
    <t>краткосрочные кредиты и займы на конец периода</t>
  </si>
  <si>
    <t>от производства и поставки электрической энергии и мощности</t>
  </si>
  <si>
    <t>от производства и поставки электрической энергии на оптовом рынке электрической энергии и мощности</t>
  </si>
  <si>
    <t>от производства и поставки электрической мощности на оптовом рынке электрической энергии и мощности</t>
  </si>
  <si>
    <t>от производства и поставки электрической энергии (мощности) на розничных рынках электрической энергии</t>
  </si>
  <si>
    <t>от оказания услуг по передаче электрической энергии</t>
  </si>
  <si>
    <t>от реализации электрической энергии и мощности</t>
  </si>
  <si>
    <t>территориальные сетевые организации</t>
  </si>
  <si>
    <t>потребители, не являющиеся территориальными сетевыми организациями</t>
  </si>
  <si>
    <t>у.е.</t>
  </si>
  <si>
    <t>Количество условных единиц обслуживаемого электросетевого оборудования</t>
  </si>
  <si>
    <t>Форма № 20 Финансовый план субъекта электроэнергетики</t>
  </si>
  <si>
    <t xml:space="preserve">Инвестиционная программа Общества с Ограниченной Ответственностью "Региональные энергетические системы" </t>
  </si>
  <si>
    <t>Субъект Российской Федерации: Магаданская область</t>
  </si>
  <si>
    <t>2019 год</t>
  </si>
  <si>
    <t>2020 год</t>
  </si>
  <si>
    <t>2021 год</t>
  </si>
  <si>
    <t>План</t>
  </si>
  <si>
    <t>Прогноз</t>
  </si>
  <si>
    <t>2018 год</t>
  </si>
  <si>
    <t>2017 год</t>
  </si>
  <si>
    <t>Год раскрытия (предоставления) информации: 2019 год</t>
  </si>
  <si>
    <t>2022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</si>
</sst>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\ _₽_-;\-* #,##0.00\ _₽_-;_-* &quot;-&quot;??\ _₽_-;_-@_-"/>
    <numFmt numFmtId="164" formatCode="_-* #,##0.00_р_._-;\-* #,##0.00_р_._-;_-* &quot;-&quot;??_р_._-;_-@_-"/>
    <numFmt numFmtId="165" formatCode="_-* #,##0.00\ _р_._-;\-* #,##0.00\ _р_._-;_-* &quot;-&quot;??\ _р_._-;_-@_-"/>
    <numFmt numFmtId="166" formatCode="#,##0_ ;\-#,##0\ "/>
    <numFmt numFmtId="167" formatCode="#,##0.0"/>
    <numFmt numFmtId="168" formatCode="#,##0.000"/>
    <numFmt numFmtId="169" formatCode="0.0"/>
    <numFmt numFmtId="170" formatCode="0.000"/>
    <numFmt numFmtId="171" formatCode="_-* #,##0_р_._-;\-* #,##0_р_._-;_-* &quot;-&quot;??_р_._-;_-@_-"/>
    <numFmt numFmtId="172" formatCode="_-* #,##0.0_р_._-;\-* #,##0.0_р_._-;_-* &quot;-&quot;??_р_._-;_-@_-"/>
    <numFmt numFmtId="173" formatCode="#,##0_р_."/>
    <numFmt numFmtId="174" formatCode="0.0%"/>
    <numFmt numFmtId="175" formatCode="_-* #,##0\ _₽_-;\-* #,##0\ _₽_-;_-* &quot;-&quot;??\ _₽_-;_-@_-"/>
    <numFmt numFmtId="176" formatCode="_-* #,##0.000\ _₽_-;\-* #,##0.000\ _₽_-;_-* &quot;-&quot;??\ _₽_-;_-@_-"/>
    <numFmt numFmtId="177" formatCode="0.0000"/>
    <numFmt numFmtId="178" formatCode="_-* #,##0.0000_р_._-;\-* #,##0.0000_р_._-;_-* &quot;-&quot;????_р_._-;_-@_-"/>
    <numFmt numFmtId="179" formatCode="_-* #,##0.000_р_._-;\-* #,##0.000_р_._-;_-* &quot;-&quot;??_р_._-;_-@_-"/>
    <numFmt numFmtId="180" formatCode="_-* #,##0.0_р_._-;\-* #,##0.0_р_._-;_-* &quot;-&quot;????_р_._-;_-@_-"/>
  </numFmts>
  <fonts count="7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2"/>
      <name val="Times New Roman CYR"/>
      <charset val="204"/>
    </font>
    <font>
      <sz val="12"/>
      <name val="Times New Roman CYR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Arial Cyr"/>
      <charset val="204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0"/>
      <name val="Helvetica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Times New Roman Cyr"/>
      <family val="1"/>
      <charset val="204"/>
    </font>
    <font>
      <sz val="8"/>
      <name val="Times New Roman Cyr"/>
      <family val="1"/>
      <charset val="204"/>
    </font>
    <font>
      <sz val="11"/>
      <name val="Arial"/>
      <family val="2"/>
    </font>
    <font>
      <sz val="8"/>
      <name val="Times New Roman"/>
      <family val="1"/>
    </font>
    <font>
      <b/>
      <sz val="10"/>
      <name val="Times New Roman Cyr"/>
      <family val="1"/>
      <charset val="204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 Cyr"/>
      <charset val="204"/>
    </font>
    <font>
      <b/>
      <sz val="13"/>
      <color indexed="8"/>
      <name val="Times New Roman"/>
      <family val="1"/>
    </font>
    <font>
      <sz val="12"/>
      <name val="Arial"/>
      <family val="2"/>
    </font>
    <font>
      <sz val="10"/>
      <name val="Arial Cyr"/>
      <family val="2"/>
      <charset val="204"/>
    </font>
    <font>
      <sz val="10"/>
      <color indexed="62"/>
      <name val="Arial Cyr"/>
      <family val="2"/>
      <charset val="204"/>
    </font>
    <font>
      <sz val="10"/>
      <name val="Arial Narrow"/>
      <family val="2"/>
    </font>
    <font>
      <b/>
      <sz val="10"/>
      <name val="Times New Roman CYR"/>
      <charset val="204"/>
    </font>
    <font>
      <b/>
      <sz val="18"/>
      <name val="Times New Roman"/>
      <family val="1"/>
    </font>
    <font>
      <i/>
      <sz val="10"/>
      <name val="Times New Roman CYR"/>
      <charset val="204"/>
    </font>
    <font>
      <i/>
      <sz val="10"/>
      <name val="Times New Roman"/>
      <family val="1"/>
    </font>
    <font>
      <sz val="16"/>
      <name val="Times New Roman"/>
      <family val="1"/>
    </font>
    <font>
      <sz val="14"/>
      <name val="Times New Roman CYR"/>
      <charset val="204"/>
    </font>
    <font>
      <sz val="10"/>
      <name val="Times New Roman CYR"/>
      <charset val="20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60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indexed="9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10"/>
      <name val="Calibri"/>
      <family val="2"/>
    </font>
    <font>
      <b/>
      <sz val="13"/>
      <name val="Calibri"/>
      <family val="2"/>
    </font>
    <font>
      <i/>
      <sz val="12"/>
      <name val="Calibri"/>
      <family val="2"/>
    </font>
    <font>
      <b/>
      <sz val="14"/>
      <color indexed="10"/>
      <name val="Calibri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SimSun"/>
      <family val="2"/>
      <charset val="204"/>
    </font>
    <font>
      <sz val="9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0" borderId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9" fillId="7" borderId="1" applyNumberFormat="0" applyAlignment="0" applyProtection="0"/>
    <xf numFmtId="0" fontId="10" fillId="20" borderId="2" applyNumberFormat="0" applyAlignment="0" applyProtection="0"/>
    <xf numFmtId="0" fontId="11" fillId="20" borderId="1" applyNumberFormat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21" borderId="7" applyNumberFormat="0" applyAlignment="0" applyProtection="0"/>
    <xf numFmtId="0" fontId="17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1" fillId="0" borderId="0"/>
    <xf numFmtId="0" fontId="70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71" fillId="0" borderId="0"/>
    <xf numFmtId="0" fontId="1" fillId="0" borderId="0"/>
    <xf numFmtId="0" fontId="7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20" fillId="0" borderId="0"/>
    <xf numFmtId="0" fontId="31" fillId="0" borderId="0"/>
    <xf numFmtId="0" fontId="1" fillId="0" borderId="0"/>
    <xf numFmtId="0" fontId="21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6" fillId="23" borderId="8" applyNumberFormat="0" applyFont="0" applyAlignment="0" applyProtection="0"/>
    <xf numFmtId="9" fontId="19" fillId="0" borderId="0" applyFont="0" applyFill="0" applyBorder="0" applyAlignment="0" applyProtection="0"/>
    <xf numFmtId="9" fontId="41" fillId="0" borderId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3" fillId="0" borderId="9" applyNumberFormat="0" applyFill="0" applyAlignment="0" applyProtection="0"/>
    <xf numFmtId="0" fontId="24" fillId="0" borderId="0"/>
    <xf numFmtId="0" fontId="25" fillId="0" borderId="0" applyNumberForma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50" fillId="0" borderId="0" applyFont="0" applyFill="0" applyBorder="0" applyAlignment="0" applyProtection="0"/>
    <xf numFmtId="164" fontId="42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6" fillId="4" borderId="0" applyNumberFormat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</cellStyleXfs>
  <cellXfs count="477">
    <xf numFmtId="0" fontId="0" fillId="0" borderId="0" xfId="0"/>
    <xf numFmtId="0" fontId="29" fillId="0" borderId="10" xfId="0" applyFont="1" applyFill="1" applyBorder="1" applyAlignment="1" applyProtection="1">
      <alignment horizontal="left"/>
    </xf>
    <xf numFmtId="0" fontId="29" fillId="0" borderId="10" xfId="0" applyFont="1" applyFill="1" applyBorder="1" applyProtection="1"/>
    <xf numFmtId="167" fontId="30" fillId="0" borderId="10" xfId="0" applyNumberFormat="1" applyFont="1" applyFill="1" applyBorder="1" applyAlignment="1" applyProtection="1">
      <alignment horizontal="center"/>
    </xf>
    <xf numFmtId="49" fontId="30" fillId="0" borderId="11" xfId="0" applyNumberFormat="1" applyFont="1" applyFill="1" applyBorder="1" applyAlignment="1" applyProtection="1">
      <alignment horizontal="left" vertical="center" wrapText="1"/>
    </xf>
    <xf numFmtId="0" fontId="30" fillId="0" borderId="11" xfId="0" applyFont="1" applyFill="1" applyBorder="1" applyAlignment="1" applyProtection="1">
      <alignment horizontal="left" wrapText="1"/>
    </xf>
    <xf numFmtId="167" fontId="30" fillId="0" borderId="12" xfId="0" applyNumberFormat="1" applyFont="1" applyFill="1" applyBorder="1" applyAlignment="1" applyProtection="1">
      <alignment horizontal="center"/>
    </xf>
    <xf numFmtId="0" fontId="30" fillId="0" borderId="11" xfId="0" applyFont="1" applyFill="1" applyBorder="1" applyAlignment="1" applyProtection="1">
      <alignment horizontal="left" vertical="center" wrapText="1"/>
    </xf>
    <xf numFmtId="167" fontId="30" fillId="0" borderId="12" xfId="0" applyNumberFormat="1" applyFont="1" applyFill="1" applyBorder="1" applyAlignment="1" applyProtection="1">
      <alignment horizontal="center" vertical="center"/>
    </xf>
    <xf numFmtId="49" fontId="32" fillId="0" borderId="11" xfId="0" applyNumberFormat="1" applyFont="1" applyFill="1" applyBorder="1" applyAlignment="1" applyProtection="1">
      <alignment horizontal="left" vertical="center" wrapText="1"/>
    </xf>
    <xf numFmtId="0" fontId="29" fillId="0" borderId="10" xfId="0" applyFont="1" applyFill="1" applyBorder="1" applyAlignment="1" applyProtection="1">
      <alignment horizontal="center"/>
    </xf>
    <xf numFmtId="0" fontId="29" fillId="0" borderId="10" xfId="0" applyFont="1" applyBorder="1" applyProtection="1"/>
    <xf numFmtId="167" fontId="30" fillId="0" borderId="10" xfId="78" applyNumberFormat="1" applyFont="1" applyFill="1" applyBorder="1" applyAlignment="1" applyProtection="1">
      <alignment horizontal="center"/>
    </xf>
    <xf numFmtId="49" fontId="30" fillId="0" borderId="11" xfId="0" applyNumberFormat="1" applyFont="1" applyFill="1" applyBorder="1" applyAlignment="1" applyProtection="1">
      <alignment horizontal="center" vertical="center" wrapText="1"/>
    </xf>
    <xf numFmtId="0" fontId="30" fillId="0" borderId="11" xfId="0" applyFont="1" applyBorder="1" applyAlignment="1" applyProtection="1">
      <alignment horizontal="left" wrapText="1"/>
    </xf>
    <xf numFmtId="0" fontId="30" fillId="0" borderId="11" xfId="0" applyFont="1" applyBorder="1" applyAlignment="1" applyProtection="1">
      <alignment horizontal="left" vertical="center" wrapText="1"/>
    </xf>
    <xf numFmtId="0" fontId="30" fillId="0" borderId="12" xfId="0" applyFont="1" applyBorder="1" applyAlignment="1" applyProtection="1">
      <alignment horizontal="left" vertical="center" wrapText="1"/>
    </xf>
    <xf numFmtId="0" fontId="30" fillId="0" borderId="13" xfId="0" applyFont="1" applyBorder="1" applyAlignment="1" applyProtection="1">
      <alignment horizontal="left" vertical="center"/>
    </xf>
    <xf numFmtId="0" fontId="30" fillId="0" borderId="11" xfId="58" applyFont="1" applyFill="1" applyBorder="1" applyAlignment="1" applyProtection="1">
      <alignment horizontal="left" vertical="top" wrapText="1"/>
    </xf>
    <xf numFmtId="167" fontId="30" fillId="0" borderId="11" xfId="78" applyNumberFormat="1" applyFont="1" applyFill="1" applyBorder="1" applyAlignment="1" applyProtection="1">
      <alignment horizontal="center"/>
    </xf>
    <xf numFmtId="49" fontId="30" fillId="0" borderId="12" xfId="0" applyNumberFormat="1" applyFont="1" applyFill="1" applyBorder="1" applyAlignment="1" applyProtection="1">
      <alignment horizontal="center" vertical="center" wrapText="1"/>
    </xf>
    <xf numFmtId="0" fontId="30" fillId="0" borderId="11" xfId="58" applyFont="1" applyFill="1" applyBorder="1" applyAlignment="1" applyProtection="1">
      <alignment horizontal="left" vertical="top" wrapText="1" indent="3"/>
    </xf>
    <xf numFmtId="0" fontId="30" fillId="0" borderId="11" xfId="58" applyFont="1" applyFill="1" applyBorder="1" applyAlignment="1" applyProtection="1">
      <alignment horizontal="left" vertical="center" wrapText="1"/>
    </xf>
    <xf numFmtId="0" fontId="30" fillId="0" borderId="13" xfId="58" applyFont="1" applyFill="1" applyBorder="1" applyAlignment="1" applyProtection="1">
      <alignment horizontal="left" vertical="top" wrapText="1" indent="3"/>
    </xf>
    <xf numFmtId="167" fontId="30" fillId="0" borderId="14" xfId="78" applyNumberFormat="1" applyFont="1" applyFill="1" applyBorder="1" applyAlignment="1" applyProtection="1">
      <alignment horizontal="center"/>
    </xf>
    <xf numFmtId="0" fontId="33" fillId="0" borderId="10" xfId="0" applyFont="1" applyBorder="1" applyProtection="1"/>
    <xf numFmtId="167" fontId="30" fillId="24" borderId="10" xfId="0" applyNumberFormat="1" applyFont="1" applyFill="1" applyBorder="1" applyProtection="1"/>
    <xf numFmtId="167" fontId="30" fillId="24" borderId="12" xfId="0" applyNumberFormat="1" applyFont="1" applyFill="1" applyBorder="1" applyProtection="1"/>
    <xf numFmtId="167" fontId="30" fillId="24" borderId="11" xfId="0" applyNumberFormat="1" applyFont="1" applyFill="1" applyBorder="1" applyProtection="1"/>
    <xf numFmtId="167" fontId="30" fillId="24" borderId="11" xfId="0" applyNumberFormat="1" applyFont="1" applyFill="1" applyBorder="1" applyAlignment="1" applyProtection="1">
      <alignment vertical="center"/>
    </xf>
    <xf numFmtId="167" fontId="30" fillId="24" borderId="15" xfId="0" applyNumberFormat="1" applyFont="1" applyFill="1" applyBorder="1" applyProtection="1"/>
    <xf numFmtId="167" fontId="30" fillId="24" borderId="10" xfId="78" applyNumberFormat="1" applyFont="1" applyFill="1" applyBorder="1" applyAlignment="1" applyProtection="1">
      <alignment horizontal="right"/>
    </xf>
    <xf numFmtId="167" fontId="30" fillId="24" borderId="16" xfId="0" applyNumberFormat="1" applyFont="1" applyFill="1" applyBorder="1" applyProtection="1"/>
    <xf numFmtId="0" fontId="30" fillId="0" borderId="0" xfId="58" applyFont="1" applyFill="1" applyBorder="1" applyAlignment="1" applyProtection="1">
      <alignment horizontal="left" vertical="top" wrapText="1" indent="3"/>
    </xf>
    <xf numFmtId="167" fontId="0" fillId="0" borderId="0" xfId="0" applyNumberFormat="1"/>
    <xf numFmtId="49" fontId="30" fillId="25" borderId="11" xfId="0" applyNumberFormat="1" applyFont="1" applyFill="1" applyBorder="1" applyAlignment="1" applyProtection="1">
      <alignment horizontal="left" vertical="center" wrapText="1"/>
    </xf>
    <xf numFmtId="0" fontId="30" fillId="25" borderId="11" xfId="0" applyFont="1" applyFill="1" applyBorder="1" applyAlignment="1" applyProtection="1">
      <alignment horizontal="left" wrapText="1"/>
    </xf>
    <xf numFmtId="167" fontId="30" fillId="25" borderId="12" xfId="0" applyNumberFormat="1" applyFont="1" applyFill="1" applyBorder="1" applyAlignment="1" applyProtection="1">
      <alignment horizontal="center"/>
    </xf>
    <xf numFmtId="167" fontId="30" fillId="25" borderId="11" xfId="0" applyNumberFormat="1" applyFont="1" applyFill="1" applyBorder="1" applyProtection="1"/>
    <xf numFmtId="49" fontId="30" fillId="26" borderId="11" xfId="0" applyNumberFormat="1" applyFont="1" applyFill="1" applyBorder="1" applyAlignment="1" applyProtection="1">
      <alignment horizontal="left" vertical="center" wrapText="1"/>
    </xf>
    <xf numFmtId="0" fontId="30" fillId="26" borderId="11" xfId="58" applyFont="1" applyFill="1" applyBorder="1" applyAlignment="1" applyProtection="1">
      <alignment vertical="top" wrapText="1"/>
    </xf>
    <xf numFmtId="167" fontId="30" fillId="26" borderId="12" xfId="0" applyNumberFormat="1" applyFont="1" applyFill="1" applyBorder="1" applyAlignment="1" applyProtection="1">
      <alignment horizontal="center"/>
    </xf>
    <xf numFmtId="167" fontId="30" fillId="26" borderId="11" xfId="0" applyNumberFormat="1" applyFont="1" applyFill="1" applyBorder="1" applyAlignment="1" applyProtection="1">
      <alignment vertical="center"/>
    </xf>
    <xf numFmtId="49" fontId="30" fillId="25" borderId="11" xfId="0" applyNumberFormat="1" applyFont="1" applyFill="1" applyBorder="1" applyAlignment="1" applyProtection="1">
      <alignment horizontal="center" vertical="center" wrapText="1"/>
    </xf>
    <xf numFmtId="0" fontId="30" fillId="25" borderId="11" xfId="0" applyFont="1" applyFill="1" applyBorder="1" applyAlignment="1" applyProtection="1">
      <alignment horizontal="left" vertical="center" wrapText="1"/>
    </xf>
    <xf numFmtId="167" fontId="30" fillId="25" borderId="12" xfId="0" applyNumberFormat="1" applyFont="1" applyFill="1" applyBorder="1" applyAlignment="1" applyProtection="1">
      <alignment horizontal="center" vertical="center"/>
    </xf>
    <xf numFmtId="167" fontId="30" fillId="25" borderId="11" xfId="0" applyNumberFormat="1" applyFont="1" applyFill="1" applyBorder="1" applyAlignment="1" applyProtection="1">
      <alignment vertical="center"/>
    </xf>
    <xf numFmtId="0" fontId="30" fillId="25" borderId="11" xfId="58" applyFont="1" applyFill="1" applyBorder="1" applyAlignment="1" applyProtection="1">
      <alignment horizontal="left" vertical="top" wrapText="1"/>
    </xf>
    <xf numFmtId="167" fontId="30" fillId="25" borderId="11" xfId="78" applyNumberFormat="1" applyFont="1" applyFill="1" applyBorder="1" applyAlignment="1" applyProtection="1">
      <alignment horizontal="center"/>
    </xf>
    <xf numFmtId="167" fontId="30" fillId="26" borderId="11" xfId="0" applyNumberFormat="1" applyFont="1" applyFill="1" applyBorder="1" applyProtection="1"/>
    <xf numFmtId="49" fontId="30" fillId="27" borderId="11" xfId="0" applyNumberFormat="1" applyFont="1" applyFill="1" applyBorder="1" applyAlignment="1" applyProtection="1">
      <alignment horizontal="center" vertical="center" wrapText="1"/>
    </xf>
    <xf numFmtId="0" fontId="30" fillId="27" borderId="11" xfId="58" applyFont="1" applyFill="1" applyBorder="1" applyAlignment="1" applyProtection="1">
      <alignment horizontal="left" vertical="top" wrapText="1"/>
    </xf>
    <xf numFmtId="167" fontId="30" fillId="27" borderId="11" xfId="78" applyNumberFormat="1" applyFont="1" applyFill="1" applyBorder="1" applyAlignment="1" applyProtection="1">
      <alignment horizontal="center"/>
    </xf>
    <xf numFmtId="167" fontId="30" fillId="27" borderId="11" xfId="0" applyNumberFormat="1" applyFont="1" applyFill="1" applyBorder="1" applyProtection="1"/>
    <xf numFmtId="0" fontId="51" fillId="0" borderId="0" xfId="0" applyFont="1" applyAlignment="1">
      <alignment horizontal="center" vertical="center" wrapText="1"/>
    </xf>
    <xf numFmtId="167" fontId="30" fillId="24" borderId="12" xfId="0" applyNumberFormat="1" applyFont="1" applyFill="1" applyBorder="1" applyAlignment="1" applyProtection="1">
      <alignment vertical="center"/>
    </xf>
    <xf numFmtId="167" fontId="30" fillId="24" borderId="13" xfId="0" applyNumberFormat="1" applyFont="1" applyFill="1" applyBorder="1" applyAlignment="1" applyProtection="1">
      <alignment vertical="center"/>
    </xf>
    <xf numFmtId="167" fontId="30" fillId="24" borderId="14" xfId="0" applyNumberFormat="1" applyFont="1" applyFill="1" applyBorder="1" applyProtection="1"/>
    <xf numFmtId="167" fontId="30" fillId="0" borderId="12" xfId="0" applyNumberFormat="1" applyFont="1" applyBorder="1" applyProtection="1">
      <protection locked="0"/>
    </xf>
    <xf numFmtId="167" fontId="30" fillId="0" borderId="12" xfId="0" applyNumberFormat="1" applyFont="1" applyBorder="1" applyAlignment="1" applyProtection="1">
      <alignment vertical="center"/>
      <protection locked="0"/>
    </xf>
    <xf numFmtId="167" fontId="30" fillId="28" borderId="12" xfId="0" applyNumberFormat="1" applyFont="1" applyFill="1" applyBorder="1" applyProtection="1">
      <protection locked="0"/>
    </xf>
    <xf numFmtId="167" fontId="30" fillId="24" borderId="11" xfId="78" applyNumberFormat="1" applyFont="1" applyFill="1" applyBorder="1" applyAlignment="1" applyProtection="1">
      <alignment horizontal="right"/>
    </xf>
    <xf numFmtId="167" fontId="30" fillId="28" borderId="14" xfId="78" applyNumberFormat="1" applyFont="1" applyFill="1" applyBorder="1" applyAlignment="1" applyProtection="1">
      <alignment horizontal="right"/>
      <protection locked="0"/>
    </xf>
    <xf numFmtId="167" fontId="30" fillId="25" borderId="12" xfId="0" applyNumberFormat="1" applyFont="1" applyFill="1" applyBorder="1" applyProtection="1">
      <protection locked="0"/>
    </xf>
    <xf numFmtId="167" fontId="30" fillId="25" borderId="12" xfId="0" applyNumberFormat="1" applyFont="1" applyFill="1" applyBorder="1" applyAlignment="1" applyProtection="1">
      <alignment vertical="center"/>
      <protection locked="0"/>
    </xf>
    <xf numFmtId="167" fontId="30" fillId="25" borderId="11" xfId="78" applyNumberFormat="1" applyFont="1" applyFill="1" applyBorder="1" applyAlignment="1" applyProtection="1">
      <alignment horizontal="right"/>
    </xf>
    <xf numFmtId="167" fontId="30" fillId="26" borderId="11" xfId="78" applyNumberFormat="1" applyFont="1" applyFill="1" applyBorder="1" applyAlignment="1" applyProtection="1">
      <alignment horizontal="right"/>
    </xf>
    <xf numFmtId="0" fontId="51" fillId="0" borderId="17" xfId="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right" vertical="center" wrapText="1"/>
    </xf>
    <xf numFmtId="0" fontId="5" fillId="0" borderId="20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right" vertical="center"/>
    </xf>
    <xf numFmtId="0" fontId="28" fillId="0" borderId="19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justify" vertical="center" wrapText="1"/>
    </xf>
    <xf numFmtId="2" fontId="3" fillId="0" borderId="19" xfId="0" applyNumberFormat="1" applyFont="1" applyFill="1" applyBorder="1" applyAlignment="1">
      <alignment horizontal="right" vertical="center"/>
    </xf>
    <xf numFmtId="169" fontId="1" fillId="0" borderId="19" xfId="0" applyNumberFormat="1" applyFont="1" applyFill="1" applyBorder="1" applyAlignment="1">
      <alignment horizontal="right" vertical="center"/>
    </xf>
    <xf numFmtId="169" fontId="3" fillId="0" borderId="0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justify" vertical="center" wrapText="1"/>
    </xf>
    <xf numFmtId="1" fontId="3" fillId="0" borderId="19" xfId="0" applyNumberFormat="1" applyFont="1" applyFill="1" applyBorder="1" applyAlignment="1">
      <alignment horizontal="right" vertical="center"/>
    </xf>
    <xf numFmtId="0" fontId="1" fillId="0" borderId="23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1" fontId="3" fillId="0" borderId="19" xfId="0" applyNumberFormat="1" applyFont="1" applyFill="1" applyBorder="1" applyAlignment="1">
      <alignment horizontal="right" vertical="center" wrapText="1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right" vertical="center" wrapText="1"/>
    </xf>
    <xf numFmtId="2" fontId="1" fillId="0" borderId="19" xfId="0" applyNumberFormat="1" applyFont="1" applyFill="1" applyBorder="1" applyAlignment="1">
      <alignment horizontal="right" vertical="center"/>
    </xf>
    <xf numFmtId="1" fontId="28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2" fontId="3" fillId="25" borderId="19" xfId="0" applyNumberFormat="1" applyFont="1" applyFill="1" applyBorder="1" applyAlignment="1">
      <alignment horizontal="right" vertical="center"/>
    </xf>
    <xf numFmtId="170" fontId="0" fillId="0" borderId="0" xfId="0" applyNumberFormat="1" applyFill="1" applyBorder="1" applyAlignment="1">
      <alignment vertical="center"/>
    </xf>
    <xf numFmtId="164" fontId="1" fillId="0" borderId="19" xfId="72" applyFont="1" applyFill="1" applyBorder="1" applyAlignment="1">
      <alignment horizontal="right" vertical="center"/>
    </xf>
    <xf numFmtId="0" fontId="1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justify" vertical="center"/>
    </xf>
    <xf numFmtId="1" fontId="1" fillId="0" borderId="19" xfId="0" applyNumberFormat="1" applyFont="1" applyFill="1" applyBorder="1" applyAlignment="1">
      <alignment horizontal="right" vertical="center"/>
    </xf>
    <xf numFmtId="2" fontId="1" fillId="0" borderId="19" xfId="72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vertical="center"/>
    </xf>
    <xf numFmtId="0" fontId="3" fillId="0" borderId="20" xfId="0" applyFont="1" applyFill="1" applyBorder="1" applyAlignment="1">
      <alignment horizontal="center" vertical="center"/>
    </xf>
    <xf numFmtId="16" fontId="1" fillId="0" borderId="22" xfId="0" applyNumberFormat="1" applyFont="1" applyFill="1" applyBorder="1" applyAlignment="1">
      <alignment horizontal="center" vertical="center"/>
    </xf>
    <xf numFmtId="164" fontId="1" fillId="25" borderId="19" xfId="72" applyFont="1" applyFill="1" applyBorder="1" applyAlignment="1">
      <alignment horizontal="right" vertical="center"/>
    </xf>
    <xf numFmtId="2" fontId="1" fillId="25" borderId="19" xfId="72" applyNumberFormat="1" applyFont="1" applyFill="1" applyBorder="1" applyAlignment="1">
      <alignment horizontal="right" vertical="center"/>
    </xf>
    <xf numFmtId="169" fontId="3" fillId="0" borderId="19" xfId="0" applyNumberFormat="1" applyFont="1" applyFill="1" applyBorder="1" applyAlignment="1">
      <alignment horizontal="right" vertical="center"/>
    </xf>
    <xf numFmtId="0" fontId="34" fillId="0" borderId="19" xfId="0" applyFont="1" applyFill="1" applyBorder="1" applyAlignment="1">
      <alignment vertical="center"/>
    </xf>
    <xf numFmtId="1" fontId="34" fillId="0" borderId="19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169" fontId="1" fillId="0" borderId="19" xfId="72" applyNumberFormat="1" applyFont="1" applyFill="1" applyBorder="1" applyAlignment="1">
      <alignment horizontal="right" vertical="center"/>
    </xf>
    <xf numFmtId="2" fontId="1" fillId="25" borderId="19" xfId="0" applyNumberFormat="1" applyFont="1" applyFill="1" applyBorder="1" applyAlignment="1">
      <alignment horizontal="right" vertical="center"/>
    </xf>
    <xf numFmtId="0" fontId="1" fillId="0" borderId="19" xfId="72" applyNumberFormat="1" applyFont="1" applyFill="1" applyBorder="1" applyAlignment="1">
      <alignment horizontal="right" vertical="center"/>
    </xf>
    <xf numFmtId="0" fontId="1" fillId="25" borderId="19" xfId="0" applyNumberFormat="1" applyFont="1" applyFill="1" applyBorder="1" applyAlignment="1">
      <alignment horizontal="right" vertical="center"/>
    </xf>
    <xf numFmtId="164" fontId="3" fillId="0" borderId="19" xfId="72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9" xfId="41" applyFont="1" applyFill="1" applyBorder="1" applyAlignment="1">
      <alignment horizontal="justify" vertical="center" wrapText="1"/>
    </xf>
    <xf numFmtId="2" fontId="0" fillId="0" borderId="19" xfId="0" applyNumberFormat="1" applyFill="1" applyBorder="1" applyAlignment="1">
      <alignment horizontal="right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9" xfId="43" applyFont="1" applyBorder="1" applyAlignment="1">
      <alignment horizontal="center" vertical="center" wrapText="1"/>
    </xf>
    <xf numFmtId="171" fontId="3" fillId="0" borderId="19" xfId="72" applyNumberFormat="1" applyFont="1" applyFill="1" applyBorder="1" applyAlignment="1">
      <alignment horizontal="center" vertical="center" wrapText="1"/>
    </xf>
    <xf numFmtId="164" fontId="3" fillId="0" borderId="19" xfId="72" applyNumberFormat="1" applyFont="1" applyFill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171" fontId="1" fillId="0" borderId="19" xfId="0" applyNumberFormat="1" applyFont="1" applyBorder="1" applyAlignment="1">
      <alignment vertical="center"/>
    </xf>
    <xf numFmtId="171" fontId="1" fillId="25" borderId="19" xfId="72" applyNumberFormat="1" applyFont="1" applyFill="1" applyBorder="1" applyAlignment="1">
      <alignment horizontal="center" vertical="center"/>
    </xf>
    <xf numFmtId="171" fontId="1" fillId="0" borderId="19" xfId="72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vertical="center" wrapText="1"/>
    </xf>
    <xf numFmtId="171" fontId="1" fillId="0" borderId="19" xfId="0" applyNumberFormat="1" applyFont="1" applyBorder="1" applyAlignment="1">
      <alignment vertical="center" wrapText="1"/>
    </xf>
    <xf numFmtId="0" fontId="1" fillId="0" borderId="19" xfId="0" applyFont="1" applyBorder="1" applyAlignment="1">
      <alignment horizontal="right" vertical="center"/>
    </xf>
    <xf numFmtId="171" fontId="1" fillId="0" borderId="19" xfId="0" applyNumberFormat="1" applyFont="1" applyBorder="1" applyAlignment="1">
      <alignment horizontal="right" vertical="center"/>
    </xf>
    <xf numFmtId="171" fontId="0" fillId="0" borderId="19" xfId="0" applyNumberFormat="1" applyFill="1" applyBorder="1" applyAlignment="1">
      <alignment vertical="center"/>
    </xf>
    <xf numFmtId="164" fontId="1" fillId="0" borderId="19" xfId="72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 wrapText="1"/>
    </xf>
    <xf numFmtId="49" fontId="1" fillId="0" borderId="19" xfId="43" applyNumberFormat="1" applyFont="1" applyFill="1" applyBorder="1" applyAlignment="1">
      <alignment horizontal="center" vertical="center"/>
    </xf>
    <xf numFmtId="0" fontId="35" fillId="0" borderId="19" xfId="43" applyFont="1" applyFill="1" applyBorder="1" applyAlignment="1">
      <alignment horizontal="left" vertical="center" wrapText="1"/>
    </xf>
    <xf numFmtId="164" fontId="3" fillId="0" borderId="19" xfId="72" applyNumberFormat="1" applyFont="1" applyFill="1" applyBorder="1" applyAlignment="1">
      <alignment horizontal="center" vertical="center"/>
    </xf>
    <xf numFmtId="0" fontId="1" fillId="0" borderId="19" xfId="43" applyFont="1" applyFill="1" applyBorder="1" applyAlignment="1">
      <alignment horizontal="left" vertical="center" wrapText="1" indent="3"/>
    </xf>
    <xf numFmtId="49" fontId="1" fillId="0" borderId="0" xfId="43" applyNumberFormat="1" applyFont="1" applyFill="1" applyBorder="1" applyAlignment="1">
      <alignment horizontal="center" vertical="center"/>
    </xf>
    <xf numFmtId="0" fontId="1" fillId="0" borderId="0" xfId="43" applyFont="1" applyFill="1" applyBorder="1" applyAlignment="1">
      <alignment horizontal="left" vertical="center" wrapText="1" indent="3"/>
    </xf>
    <xf numFmtId="164" fontId="1" fillId="0" borderId="0" xfId="72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left" vertical="center" wrapText="1"/>
    </xf>
    <xf numFmtId="168" fontId="53" fillId="0" borderId="0" xfId="0" applyNumberFormat="1" applyFont="1" applyFill="1" applyBorder="1" applyAlignment="1">
      <alignment vertical="center"/>
    </xf>
    <xf numFmtId="0" fontId="1" fillId="29" borderId="19" xfId="0" applyFont="1" applyFill="1" applyBorder="1" applyAlignment="1">
      <alignment horizontal="center" vertical="center"/>
    </xf>
    <xf numFmtId="0" fontId="1" fillId="29" borderId="19" xfId="0" applyFont="1" applyFill="1" applyBorder="1" applyAlignment="1">
      <alignment horizontal="left" vertical="center" wrapText="1"/>
    </xf>
    <xf numFmtId="43" fontId="1" fillId="0" borderId="19" xfId="0" applyNumberFormat="1" applyFont="1" applyFill="1" applyBorder="1" applyAlignment="1">
      <alignment horizontal="center" vertical="center"/>
    </xf>
    <xf numFmtId="43" fontId="1" fillId="29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9" xfId="0" applyFont="1" applyFill="1" applyBorder="1" applyAlignment="1">
      <alignment vertical="center"/>
    </xf>
    <xf numFmtId="0" fontId="36" fillId="0" borderId="19" xfId="0" applyFont="1" applyFill="1" applyBorder="1" applyAlignment="1">
      <alignment horizontal="center" vertical="center"/>
    </xf>
    <xf numFmtId="2" fontId="36" fillId="0" borderId="19" xfId="0" applyNumberFormat="1" applyFont="1" applyFill="1" applyBorder="1" applyAlignment="1">
      <alignment horizontal="center" vertical="center"/>
    </xf>
    <xf numFmtId="1" fontId="0" fillId="0" borderId="19" xfId="0" applyNumberFormat="1" applyFill="1" applyBorder="1" applyAlignment="1">
      <alignment vertical="center"/>
    </xf>
    <xf numFmtId="0" fontId="34" fillId="0" borderId="19" xfId="0" applyFont="1" applyFill="1" applyBorder="1" applyAlignment="1">
      <alignment horizontal="left" vertical="center" indent="3"/>
    </xf>
    <xf numFmtId="2" fontId="34" fillId="0" borderId="19" xfId="0" applyNumberFormat="1" applyFont="1" applyFill="1" applyBorder="1" applyAlignment="1">
      <alignment horizontal="center" vertical="center"/>
    </xf>
    <xf numFmtId="164" fontId="34" fillId="0" borderId="19" xfId="72" applyFont="1" applyFill="1" applyBorder="1" applyAlignment="1">
      <alignment horizontal="center" vertical="center"/>
    </xf>
    <xf numFmtId="164" fontId="34" fillId="0" borderId="19" xfId="72" applyFont="1" applyFill="1" applyBorder="1" applyAlignment="1">
      <alignment horizontal="left" vertical="center" indent="1"/>
    </xf>
    <xf numFmtId="0" fontId="34" fillId="0" borderId="19" xfId="0" applyFont="1" applyFill="1" applyBorder="1" applyAlignment="1">
      <alignment horizontal="left" vertical="center" indent="1"/>
    </xf>
    <xf numFmtId="169" fontId="34" fillId="0" borderId="19" xfId="0" applyNumberFormat="1" applyFont="1" applyFill="1" applyBorder="1" applyAlignment="1">
      <alignment horizontal="center" vertical="center"/>
    </xf>
    <xf numFmtId="169" fontId="36" fillId="0" borderId="19" xfId="0" applyNumberFormat="1" applyFont="1" applyFill="1" applyBorder="1" applyAlignment="1">
      <alignment horizontal="center" vertical="center"/>
    </xf>
    <xf numFmtId="164" fontId="34" fillId="0" borderId="19" xfId="72" applyFont="1" applyFill="1" applyBorder="1" applyAlignment="1">
      <alignment vertical="center"/>
    </xf>
    <xf numFmtId="9" fontId="34" fillId="0" borderId="19" xfId="66" applyFont="1" applyFill="1" applyBorder="1" applyAlignment="1">
      <alignment vertical="center"/>
    </xf>
    <xf numFmtId="0" fontId="36" fillId="25" borderId="19" xfId="0" applyFont="1" applyFill="1" applyBorder="1" applyAlignment="1">
      <alignment vertical="center"/>
    </xf>
    <xf numFmtId="164" fontId="34" fillId="0" borderId="19" xfId="71" applyFont="1" applyFill="1" applyBorder="1" applyAlignment="1">
      <alignment vertical="center"/>
    </xf>
    <xf numFmtId="164" fontId="54" fillId="0" borderId="19" xfId="71" applyFont="1" applyFill="1" applyBorder="1" applyAlignment="1">
      <alignment vertical="center"/>
    </xf>
    <xf numFmtId="164" fontId="50" fillId="0" borderId="19" xfId="71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9" fontId="50" fillId="0" borderId="0" xfId="66" applyFont="1" applyFill="1" applyAlignment="1">
      <alignment vertical="center"/>
    </xf>
    <xf numFmtId="0" fontId="37" fillId="0" borderId="19" xfId="50" applyNumberFormat="1" applyFont="1" applyFill="1" applyBorder="1" applyAlignment="1" applyProtection="1">
      <alignment horizontal="left" vertical="center" wrapText="1"/>
    </xf>
    <xf numFmtId="1" fontId="34" fillId="0" borderId="19" xfId="0" applyNumberFormat="1" applyFont="1" applyFill="1" applyBorder="1" applyAlignment="1">
      <alignment horizontal="center" vertical="center"/>
    </xf>
    <xf numFmtId="164" fontId="34" fillId="0" borderId="19" xfId="71" applyFont="1" applyFill="1" applyBorder="1" applyAlignment="1">
      <alignment horizontal="center" vertical="center"/>
    </xf>
    <xf numFmtId="164" fontId="54" fillId="0" borderId="19" xfId="71" applyFont="1" applyFill="1" applyBorder="1" applyAlignment="1">
      <alignment horizontal="center" vertical="center"/>
    </xf>
    <xf numFmtId="0" fontId="34" fillId="0" borderId="19" xfId="0" applyNumberFormat="1" applyFont="1" applyFill="1" applyBorder="1" applyAlignment="1">
      <alignment horizontal="left" vertical="center"/>
    </xf>
    <xf numFmtId="1" fontId="34" fillId="0" borderId="19" xfId="72" applyNumberFormat="1" applyFont="1" applyFill="1" applyBorder="1" applyAlignment="1">
      <alignment horizontal="center" vertical="center"/>
    </xf>
    <xf numFmtId="169" fontId="34" fillId="0" borderId="19" xfId="72" applyNumberFormat="1" applyFont="1" applyFill="1" applyBorder="1" applyAlignment="1">
      <alignment horizontal="center" vertical="center"/>
    </xf>
    <xf numFmtId="169" fontId="54" fillId="0" borderId="19" xfId="72" applyNumberFormat="1" applyFont="1" applyFill="1" applyBorder="1" applyAlignment="1">
      <alignment horizontal="center" vertical="center"/>
    </xf>
    <xf numFmtId="169" fontId="54" fillId="0" borderId="19" xfId="0" applyNumberFormat="1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vertical="center"/>
    </xf>
    <xf numFmtId="0" fontId="34" fillId="0" borderId="19" xfId="0" applyFont="1" applyFill="1" applyBorder="1" applyAlignment="1">
      <alignment horizontal="left" vertical="center"/>
    </xf>
    <xf numFmtId="1" fontId="37" fillId="0" borderId="19" xfId="57" applyNumberFormat="1" applyFont="1" applyFill="1" applyBorder="1" applyAlignment="1" applyProtection="1">
      <alignment horizontal="left" vertical="center" wrapText="1"/>
    </xf>
    <xf numFmtId="0" fontId="37" fillId="0" borderId="19" xfId="37" applyFont="1" applyFill="1" applyBorder="1" applyAlignment="1" applyProtection="1">
      <alignment horizontal="left" vertical="center" wrapText="1"/>
    </xf>
    <xf numFmtId="0" fontId="38" fillId="0" borderId="19" xfId="0" applyFont="1" applyFill="1" applyBorder="1" applyAlignment="1">
      <alignment vertical="center"/>
    </xf>
    <xf numFmtId="0" fontId="55" fillId="0" borderId="19" xfId="0" applyFont="1" applyFill="1" applyBorder="1" applyAlignment="1">
      <alignment vertical="center"/>
    </xf>
    <xf numFmtId="1" fontId="54" fillId="0" borderId="19" xfId="0" applyNumberFormat="1" applyFont="1" applyFill="1" applyBorder="1" applyAlignment="1">
      <alignment horizontal="center" vertical="center"/>
    </xf>
    <xf numFmtId="0" fontId="34" fillId="25" borderId="19" xfId="0" applyFont="1" applyFill="1" applyBorder="1" applyAlignment="1">
      <alignment horizontal="left" vertical="center" indent="1"/>
    </xf>
    <xf numFmtId="0" fontId="34" fillId="0" borderId="19" xfId="0" applyFont="1" applyFill="1" applyBorder="1" applyAlignment="1">
      <alignment horizontal="left" vertical="center" indent="2"/>
    </xf>
    <xf numFmtId="1" fontId="1" fillId="0" borderId="19" xfId="0" applyNumberFormat="1" applyFont="1" applyFill="1" applyBorder="1" applyAlignment="1">
      <alignment vertical="center"/>
    </xf>
    <xf numFmtId="169" fontId="1" fillId="0" borderId="19" xfId="0" applyNumberFormat="1" applyFont="1" applyFill="1" applyBorder="1" applyAlignment="1">
      <alignment vertical="center"/>
    </xf>
    <xf numFmtId="0" fontId="1" fillId="29" borderId="0" xfId="59" applyFont="1" applyFill="1" applyBorder="1" applyAlignment="1">
      <alignment vertical="center"/>
    </xf>
    <xf numFmtId="0" fontId="1" fillId="0" borderId="0" xfId="59" applyFont="1" applyFill="1" applyAlignment="1">
      <alignment vertical="center"/>
    </xf>
    <xf numFmtId="0" fontId="56" fillId="0" borderId="0" xfId="56" applyFont="1" applyFill="1" applyAlignment="1">
      <alignment vertical="center"/>
    </xf>
    <xf numFmtId="0" fontId="57" fillId="0" borderId="0" xfId="56" applyFont="1" applyFill="1" applyAlignment="1">
      <alignment horizontal="center" vertical="center"/>
    </xf>
    <xf numFmtId="0" fontId="58" fillId="0" borderId="0" xfId="56" applyFont="1" applyAlignment="1">
      <alignment horizontal="center" vertical="center"/>
    </xf>
    <xf numFmtId="0" fontId="39" fillId="0" borderId="0" xfId="41" applyFont="1" applyFill="1" applyAlignment="1">
      <alignment vertical="center"/>
    </xf>
    <xf numFmtId="0" fontId="59" fillId="30" borderId="0" xfId="56" applyFont="1" applyFill="1" applyAlignment="1">
      <alignment horizontal="center" vertical="center"/>
    </xf>
    <xf numFmtId="0" fontId="60" fillId="30" borderId="0" xfId="56" applyFont="1" applyFill="1" applyAlignment="1">
      <alignment horizontal="center" vertical="center" wrapText="1"/>
    </xf>
    <xf numFmtId="0" fontId="58" fillId="0" borderId="0" xfId="56" applyFont="1" applyFill="1" applyAlignment="1">
      <alignment horizontal="center" vertical="center"/>
    </xf>
    <xf numFmtId="172" fontId="61" fillId="0" borderId="0" xfId="77" applyNumberFormat="1" applyFont="1" applyAlignment="1">
      <alignment horizontal="center" vertical="center"/>
    </xf>
    <xf numFmtId="172" fontId="62" fillId="0" borderId="0" xfId="77" applyNumberFormat="1" applyFont="1" applyAlignment="1">
      <alignment horizontal="center" vertical="center"/>
    </xf>
    <xf numFmtId="0" fontId="61" fillId="0" borderId="0" xfId="41" applyFont="1" applyFill="1" applyAlignment="1">
      <alignment vertical="center" wrapText="1"/>
    </xf>
    <xf numFmtId="0" fontId="61" fillId="0" borderId="0" xfId="56" applyFont="1" applyAlignment="1">
      <alignment vertical="center" wrapText="1"/>
    </xf>
    <xf numFmtId="0" fontId="39" fillId="0" borderId="0" xfId="42" applyFont="1" applyFill="1" applyAlignment="1">
      <alignment vertical="center"/>
    </xf>
    <xf numFmtId="1" fontId="58" fillId="0" borderId="0" xfId="56" applyNumberFormat="1" applyFont="1" applyFill="1" applyAlignment="1">
      <alignment horizontal="center" vertical="center"/>
    </xf>
    <xf numFmtId="171" fontId="62" fillId="0" borderId="0" xfId="77" applyNumberFormat="1" applyFont="1" applyAlignment="1">
      <alignment horizontal="center" vertical="center"/>
    </xf>
    <xf numFmtId="171" fontId="61" fillId="0" borderId="0" xfId="77" applyNumberFormat="1" applyFont="1" applyAlignment="1">
      <alignment horizontal="center" vertical="center"/>
    </xf>
    <xf numFmtId="0" fontId="63" fillId="0" borderId="0" xfId="56" applyFont="1" applyFill="1" applyAlignment="1">
      <alignment horizontal="center" vertical="center"/>
    </xf>
    <xf numFmtId="171" fontId="61" fillId="0" borderId="0" xfId="77" applyNumberFormat="1" applyFont="1" applyAlignment="1">
      <alignment horizontal="center" vertical="center" wrapText="1"/>
    </xf>
    <xf numFmtId="173" fontId="58" fillId="0" borderId="0" xfId="56" applyNumberFormat="1" applyFont="1" applyAlignment="1">
      <alignment vertical="center"/>
    </xf>
    <xf numFmtId="0" fontId="58" fillId="0" borderId="0" xfId="56" applyFont="1" applyAlignment="1">
      <alignment vertical="center"/>
    </xf>
    <xf numFmtId="0" fontId="1" fillId="0" borderId="0" xfId="0" applyFont="1" applyAlignment="1">
      <alignment vertical="center"/>
    </xf>
    <xf numFmtId="0" fontId="39" fillId="0" borderId="0" xfId="41" applyFont="1" applyFill="1" applyAlignment="1">
      <alignment vertical="center" wrapText="1"/>
    </xf>
    <xf numFmtId="0" fontId="63" fillId="0" borderId="0" xfId="56" applyFont="1" applyAlignment="1">
      <alignment horizontal="center" vertical="center"/>
    </xf>
    <xf numFmtId="164" fontId="61" fillId="0" borderId="0" xfId="77" applyNumberFormat="1" applyFont="1" applyAlignment="1">
      <alignment horizontal="center" vertical="center"/>
    </xf>
    <xf numFmtId="0" fontId="61" fillId="0" borderId="0" xfId="56" applyFont="1" applyAlignment="1">
      <alignment horizontal="center" vertical="center"/>
    </xf>
    <xf numFmtId="4" fontId="58" fillId="0" borderId="0" xfId="56" applyNumberFormat="1" applyFont="1" applyAlignment="1">
      <alignment horizontal="center" vertical="center"/>
    </xf>
    <xf numFmtId="0" fontId="62" fillId="24" borderId="0" xfId="56" applyFont="1" applyFill="1" applyAlignment="1">
      <alignment horizontal="center" vertical="center"/>
    </xf>
    <xf numFmtId="171" fontId="62" fillId="24" borderId="0" xfId="77" applyNumberFormat="1" applyFont="1" applyFill="1" applyAlignment="1">
      <alignment horizontal="center" vertical="center"/>
    </xf>
    <xf numFmtId="172" fontId="62" fillId="24" borderId="0" xfId="77" applyNumberFormat="1" applyFont="1" applyFill="1" applyAlignment="1">
      <alignment horizontal="center" vertical="center"/>
    </xf>
    <xf numFmtId="0" fontId="61" fillId="0" borderId="0" xfId="56" applyFont="1" applyAlignment="1">
      <alignment horizontal="right" vertical="center"/>
    </xf>
    <xf numFmtId="174" fontId="61" fillId="0" borderId="0" xfId="67" applyNumberFormat="1" applyFont="1" applyAlignment="1">
      <alignment horizontal="center" vertical="center"/>
    </xf>
    <xf numFmtId="175" fontId="57" fillId="0" borderId="0" xfId="56" applyNumberFormat="1" applyFont="1" applyAlignment="1">
      <alignment horizontal="center" vertical="center"/>
    </xf>
    <xf numFmtId="0" fontId="62" fillId="0" borderId="0" xfId="56" applyFont="1" applyAlignment="1">
      <alignment horizontal="right" vertical="center"/>
    </xf>
    <xf numFmtId="173" fontId="58" fillId="0" borderId="0" xfId="56" applyNumberFormat="1" applyFont="1" applyAlignment="1">
      <alignment horizontal="center" vertical="center"/>
    </xf>
    <xf numFmtId="0" fontId="62" fillId="0" borderId="0" xfId="56" applyFont="1" applyAlignment="1">
      <alignment horizontal="center" vertical="center"/>
    </xf>
    <xf numFmtId="0" fontId="57" fillId="0" borderId="0" xfId="56" applyFont="1" applyAlignment="1">
      <alignment horizontal="center" vertical="center" wrapText="1"/>
    </xf>
    <xf numFmtId="3" fontId="58" fillId="0" borderId="0" xfId="56" applyNumberFormat="1" applyFont="1" applyAlignment="1">
      <alignment horizontal="center" vertical="center"/>
    </xf>
    <xf numFmtId="0" fontId="60" fillId="30" borderId="0" xfId="56" applyFont="1" applyFill="1" applyAlignment="1">
      <alignment horizontal="center" vertical="center"/>
    </xf>
    <xf numFmtId="0" fontId="64" fillId="24" borderId="0" xfId="56" applyFont="1" applyFill="1" applyAlignment="1">
      <alignment horizontal="center" vertical="center"/>
    </xf>
    <xf numFmtId="171" fontId="64" fillId="24" borderId="0" xfId="77" applyNumberFormat="1" applyFont="1" applyFill="1" applyAlignment="1">
      <alignment horizontal="center" vertical="center"/>
    </xf>
    <xf numFmtId="0" fontId="65" fillId="0" borderId="0" xfId="56" applyFont="1" applyAlignment="1">
      <alignment horizontal="right" vertical="center"/>
    </xf>
    <xf numFmtId="171" fontId="65" fillId="0" borderId="0" xfId="77" applyNumberFormat="1" applyFont="1" applyAlignment="1">
      <alignment horizontal="center" vertical="center"/>
    </xf>
    <xf numFmtId="0" fontId="66" fillId="0" borderId="0" xfId="56" applyFont="1" applyAlignment="1">
      <alignment horizontal="center" vertical="center"/>
    </xf>
    <xf numFmtId="171" fontId="66" fillId="0" borderId="0" xfId="77" applyNumberFormat="1" applyFont="1" applyAlignment="1">
      <alignment horizontal="center" vertical="center"/>
    </xf>
    <xf numFmtId="3" fontId="61" fillId="0" borderId="0" xfId="56" applyNumberFormat="1" applyFont="1" applyAlignment="1">
      <alignment horizontal="right" vertical="center"/>
    </xf>
    <xf numFmtId="0" fontId="58" fillId="0" borderId="0" xfId="56" applyFont="1" applyAlignment="1">
      <alignment horizontal="right" vertical="center"/>
    </xf>
    <xf numFmtId="1" fontId="58" fillId="0" borderId="0" xfId="56" applyNumberFormat="1" applyFont="1" applyAlignment="1">
      <alignment vertical="center"/>
    </xf>
    <xf numFmtId="171" fontId="64" fillId="24" borderId="0" xfId="56" applyNumberFormat="1" applyFont="1" applyFill="1" applyAlignment="1">
      <alignment horizontal="center" vertical="center"/>
    </xf>
    <xf numFmtId="0" fontId="39" fillId="25" borderId="0" xfId="41" applyFont="1" applyFill="1" applyAlignment="1">
      <alignment vertical="center" wrapText="1"/>
    </xf>
    <xf numFmtId="0" fontId="62" fillId="24" borderId="0" xfId="56" applyFont="1" applyFill="1" applyAlignment="1">
      <alignment horizontal="right" vertical="center"/>
    </xf>
    <xf numFmtId="171" fontId="62" fillId="24" borderId="0" xfId="56" applyNumberFormat="1" applyFont="1" applyFill="1" applyAlignment="1">
      <alignment horizontal="center" vertical="center"/>
    </xf>
    <xf numFmtId="171" fontId="61" fillId="0" borderId="0" xfId="56" applyNumberFormat="1" applyFont="1" applyAlignment="1">
      <alignment horizontal="center" vertical="center"/>
    </xf>
    <xf numFmtId="9" fontId="61" fillId="0" borderId="0" xfId="65" applyFont="1" applyAlignment="1">
      <alignment horizontal="center" vertical="center"/>
    </xf>
    <xf numFmtId="3" fontId="57" fillId="0" borderId="0" xfId="56" applyNumberFormat="1" applyFont="1" applyAlignment="1">
      <alignment horizontal="center" vertical="center"/>
    </xf>
    <xf numFmtId="171" fontId="62" fillId="0" borderId="0" xfId="76" applyNumberFormat="1" applyFont="1" applyAlignment="1">
      <alignment horizontal="center" vertical="center"/>
    </xf>
    <xf numFmtId="171" fontId="67" fillId="0" borderId="0" xfId="56" applyNumberFormat="1" applyFont="1" applyAlignment="1">
      <alignment horizontal="center" vertical="center"/>
    </xf>
    <xf numFmtId="171" fontId="61" fillId="0" borderId="0" xfId="76" applyNumberFormat="1" applyFont="1" applyAlignment="1">
      <alignment horizontal="center" vertical="center"/>
    </xf>
    <xf numFmtId="9" fontId="67" fillId="25" borderId="0" xfId="67" applyFont="1" applyFill="1" applyAlignment="1">
      <alignment horizontal="center" vertical="center"/>
    </xf>
    <xf numFmtId="171" fontId="57" fillId="0" borderId="0" xfId="77" applyNumberFormat="1" applyFont="1" applyAlignment="1">
      <alignment horizontal="center" vertical="center"/>
    </xf>
    <xf numFmtId="0" fontId="62" fillId="0" borderId="0" xfId="56" applyFont="1" applyAlignment="1">
      <alignment horizontal="center" vertical="center" wrapText="1"/>
    </xf>
    <xf numFmtId="0" fontId="61" fillId="0" borderId="0" xfId="0" applyFont="1" applyAlignment="1">
      <alignment vertical="center" wrapText="1"/>
    </xf>
    <xf numFmtId="0" fontId="1" fillId="0" borderId="0" xfId="41" applyFont="1" applyFill="1" applyAlignment="1">
      <alignment vertical="center"/>
    </xf>
    <xf numFmtId="0" fontId="1" fillId="0" borderId="0" xfId="0" applyFont="1" applyAlignment="1">
      <alignment vertical="center" wrapText="1"/>
    </xf>
    <xf numFmtId="174" fontId="58" fillId="0" borderId="0" xfId="66" applyNumberFormat="1" applyFont="1" applyAlignment="1">
      <alignment horizontal="center" vertical="center"/>
    </xf>
    <xf numFmtId="0" fontId="68" fillId="0" borderId="0" xfId="56" applyFont="1" applyAlignment="1">
      <alignment horizontal="center" vertical="center"/>
    </xf>
    <xf numFmtId="174" fontId="61" fillId="0" borderId="0" xfId="66" applyNumberFormat="1" applyFont="1" applyAlignment="1">
      <alignment horizontal="center" vertical="center"/>
    </xf>
    <xf numFmtId="0" fontId="58" fillId="0" borderId="0" xfId="56" applyFont="1" applyAlignment="1">
      <alignment vertical="center" wrapText="1"/>
    </xf>
    <xf numFmtId="174" fontId="61" fillId="0" borderId="0" xfId="65" applyNumberFormat="1" applyFont="1" applyAlignment="1">
      <alignment horizontal="center" vertical="center"/>
    </xf>
    <xf numFmtId="0" fontId="69" fillId="0" borderId="0" xfId="0" applyFont="1" applyAlignment="1">
      <alignment vertical="center" wrapText="1"/>
    </xf>
    <xf numFmtId="0" fontId="69" fillId="0" borderId="0" xfId="56" applyFont="1" applyAlignment="1">
      <alignment vertical="center" wrapText="1"/>
    </xf>
    <xf numFmtId="0" fontId="1" fillId="0" borderId="14" xfId="0" applyFont="1" applyBorder="1" applyAlignment="1">
      <alignment horizontal="center" vertical="top"/>
    </xf>
    <xf numFmtId="0" fontId="3" fillId="0" borderId="14" xfId="0" applyFont="1" applyBorder="1" applyAlignment="1">
      <alignment horizontal="justify" vertical="top" wrapText="1"/>
    </xf>
    <xf numFmtId="0" fontId="1" fillId="0" borderId="10" xfId="0" applyFont="1" applyBorder="1" applyAlignment="1">
      <alignment horizontal="left" vertical="top"/>
    </xf>
    <xf numFmtId="3" fontId="1" fillId="0" borderId="10" xfId="0" applyNumberFormat="1" applyFont="1" applyBorder="1" applyAlignment="1">
      <alignment horizontal="right" vertical="top"/>
    </xf>
    <xf numFmtId="1" fontId="1" fillId="0" borderId="10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3" fontId="1" fillId="0" borderId="10" xfId="0" applyNumberFormat="1" applyFont="1" applyBorder="1" applyAlignment="1">
      <alignment horizontal="left" vertical="top" indent="1"/>
    </xf>
    <xf numFmtId="3" fontId="1" fillId="0" borderId="27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center" vertical="top" wrapText="1"/>
    </xf>
    <xf numFmtId="0" fontId="53" fillId="0" borderId="10" xfId="0" applyFont="1" applyBorder="1" applyAlignment="1">
      <alignment horizontal="left" vertical="top" wrapText="1"/>
    </xf>
    <xf numFmtId="3" fontId="53" fillId="0" borderId="10" xfId="0" applyNumberFormat="1" applyFont="1" applyBorder="1" applyAlignment="1">
      <alignment horizontal="right" vertical="top"/>
    </xf>
    <xf numFmtId="0" fontId="1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3" fontId="1" fillId="0" borderId="20" xfId="0" applyNumberFormat="1" applyFont="1" applyFill="1" applyBorder="1" applyAlignment="1">
      <alignment horizontal="left" vertical="top" indent="1"/>
    </xf>
    <xf numFmtId="3" fontId="1" fillId="0" borderId="19" xfId="0" applyNumberFormat="1" applyFont="1" applyFill="1" applyBorder="1" applyAlignment="1">
      <alignment horizontal="left" vertical="top" indent="1"/>
    </xf>
    <xf numFmtId="3" fontId="1" fillId="0" borderId="19" xfId="0" applyNumberFormat="1" applyFont="1" applyFill="1" applyBorder="1" applyAlignment="1">
      <alignment horizontal="right" vertical="top"/>
    </xf>
    <xf numFmtId="3" fontId="1" fillId="0" borderId="10" xfId="0" applyNumberFormat="1" applyFont="1" applyFill="1" applyBorder="1" applyAlignment="1">
      <alignment horizontal="right" vertical="top"/>
    </xf>
    <xf numFmtId="3" fontId="1" fillId="0" borderId="14" xfId="0" applyNumberFormat="1" applyFont="1" applyFill="1" applyBorder="1" applyAlignment="1">
      <alignment horizontal="right" vertical="top"/>
    </xf>
    <xf numFmtId="3" fontId="1" fillId="0" borderId="10" xfId="0" applyNumberFormat="1" applyFont="1" applyFill="1" applyBorder="1" applyAlignment="1">
      <alignment horizontal="left" vertical="top" indent="1"/>
    </xf>
    <xf numFmtId="0" fontId="1" fillId="0" borderId="19" xfId="43" applyFont="1" applyFill="1" applyBorder="1" applyAlignment="1">
      <alignment horizontal="left" vertical="center" indent="1"/>
    </xf>
    <xf numFmtId="49" fontId="28" fillId="0" borderId="28" xfId="0" applyNumberFormat="1" applyFont="1" applyFill="1" applyBorder="1" applyAlignment="1">
      <alignment horizontal="center" vertical="center"/>
    </xf>
    <xf numFmtId="0" fontId="1" fillId="0" borderId="19" xfId="43" applyFont="1" applyFill="1" applyBorder="1" applyAlignment="1">
      <alignment horizontal="left" vertical="center" wrapText="1" indent="1"/>
    </xf>
    <xf numFmtId="0" fontId="1" fillId="0" borderId="19" xfId="43" applyFont="1" applyFill="1" applyBorder="1" applyAlignment="1">
      <alignment horizontal="left" vertical="center" indent="3"/>
    </xf>
    <xf numFmtId="0" fontId="1" fillId="0" borderId="19" xfId="0" applyFont="1" applyFill="1" applyBorder="1" applyAlignment="1">
      <alignment horizontal="left" vertical="center" wrapText="1" indent="1"/>
    </xf>
    <xf numFmtId="0" fontId="1" fillId="0" borderId="19" xfId="43" applyFont="1" applyFill="1" applyBorder="1" applyAlignment="1">
      <alignment horizontal="left" vertical="center" wrapText="1" indent="5"/>
    </xf>
    <xf numFmtId="49" fontId="28" fillId="0" borderId="29" xfId="0" applyNumberFormat="1" applyFont="1" applyFill="1" applyBorder="1" applyAlignment="1">
      <alignment horizontal="center" vertical="center"/>
    </xf>
    <xf numFmtId="49" fontId="28" fillId="0" borderId="30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left" vertical="center" wrapText="1" indent="1"/>
    </xf>
    <xf numFmtId="0" fontId="28" fillId="0" borderId="32" xfId="43" applyFont="1" applyFill="1" applyBorder="1" applyAlignment="1">
      <alignment horizontal="center" vertical="center"/>
    </xf>
    <xf numFmtId="0" fontId="1" fillId="0" borderId="31" xfId="43" applyFont="1" applyFill="1" applyBorder="1" applyAlignment="1">
      <alignment horizontal="left" vertical="center" indent="5"/>
    </xf>
    <xf numFmtId="0" fontId="28" fillId="0" borderId="33" xfId="43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 wrapText="1" indent="7"/>
    </xf>
    <xf numFmtId="49" fontId="28" fillId="0" borderId="28" xfId="43" applyNumberFormat="1" applyFont="1" applyFill="1" applyBorder="1" applyAlignment="1">
      <alignment horizontal="center" vertical="center"/>
    </xf>
    <xf numFmtId="49" fontId="28" fillId="0" borderId="29" xfId="43" applyNumberFormat="1" applyFont="1" applyFill="1" applyBorder="1" applyAlignment="1">
      <alignment horizontal="center" vertical="center"/>
    </xf>
    <xf numFmtId="0" fontId="1" fillId="0" borderId="31" xfId="43" applyFont="1" applyFill="1" applyBorder="1" applyAlignment="1">
      <alignment horizontal="left" vertical="center" wrapText="1" indent="3"/>
    </xf>
    <xf numFmtId="49" fontId="27" fillId="0" borderId="34" xfId="43" applyNumberFormat="1" applyFont="1" applyFill="1" applyBorder="1" applyAlignment="1">
      <alignment horizontal="left" vertical="center"/>
    </xf>
    <xf numFmtId="0" fontId="4" fillId="0" borderId="36" xfId="43" applyFont="1" applyFill="1" applyBorder="1" applyAlignment="1">
      <alignment horizontal="center" vertical="center" wrapText="1"/>
    </xf>
    <xf numFmtId="0" fontId="27" fillId="0" borderId="37" xfId="43" applyFont="1" applyFill="1" applyBorder="1" applyAlignment="1">
      <alignment horizontal="center" vertical="center" wrapText="1"/>
    </xf>
    <xf numFmtId="0" fontId="27" fillId="0" borderId="19" xfId="43" applyFont="1" applyFill="1" applyBorder="1" applyAlignment="1">
      <alignment horizontal="center" vertical="center" wrapText="1"/>
    </xf>
    <xf numFmtId="0" fontId="27" fillId="0" borderId="32" xfId="43" applyFont="1" applyFill="1" applyBorder="1" applyAlignment="1">
      <alignment horizontal="center" vertical="center" wrapText="1"/>
    </xf>
    <xf numFmtId="49" fontId="45" fillId="0" borderId="29" xfId="43" applyNumberFormat="1" applyFont="1" applyFill="1" applyBorder="1" applyAlignment="1">
      <alignment horizontal="center" vertical="center"/>
    </xf>
    <xf numFmtId="0" fontId="45" fillId="0" borderId="31" xfId="43" applyFont="1" applyFill="1" applyBorder="1" applyAlignment="1">
      <alignment horizontal="center" vertical="center" wrapText="1"/>
    </xf>
    <xf numFmtId="0" fontId="45" fillId="0" borderId="31" xfId="43" applyFont="1" applyFill="1" applyBorder="1" applyAlignment="1">
      <alignment horizontal="center" vertical="center"/>
    </xf>
    <xf numFmtId="0" fontId="46" fillId="0" borderId="33" xfId="43" applyFont="1" applyFill="1" applyBorder="1" applyAlignment="1">
      <alignment horizontal="center" vertical="center"/>
    </xf>
    <xf numFmtId="164" fontId="1" fillId="0" borderId="19" xfId="71" applyFont="1" applyFill="1" applyBorder="1" applyAlignment="1">
      <alignment horizontal="center" vertical="center"/>
    </xf>
    <xf numFmtId="0" fontId="28" fillId="0" borderId="38" xfId="43" applyFont="1" applyFill="1" applyBorder="1" applyAlignment="1">
      <alignment horizontal="center" vertical="center"/>
    </xf>
    <xf numFmtId="0" fontId="1" fillId="0" borderId="31" xfId="43" applyFont="1" applyFill="1" applyBorder="1" applyAlignment="1">
      <alignment horizontal="left" vertical="center" indent="3"/>
    </xf>
    <xf numFmtId="0" fontId="1" fillId="0" borderId="19" xfId="43" applyFont="1" applyFill="1" applyBorder="1" applyAlignment="1">
      <alignment horizontal="left" vertical="center" indent="5"/>
    </xf>
    <xf numFmtId="164" fontId="1" fillId="0" borderId="19" xfId="43" applyNumberFormat="1" applyFont="1" applyFill="1" applyBorder="1" applyAlignment="1">
      <alignment horizontal="left" vertical="center" wrapText="1"/>
    </xf>
    <xf numFmtId="0" fontId="1" fillId="0" borderId="19" xfId="43" applyFont="1" applyFill="1" applyBorder="1" applyAlignment="1">
      <alignment horizontal="left" vertical="center" indent="7"/>
    </xf>
    <xf numFmtId="164" fontId="1" fillId="0" borderId="19" xfId="43" applyNumberFormat="1" applyFont="1" applyFill="1" applyBorder="1" applyAlignment="1">
      <alignment horizontal="left" vertical="center" wrapText="1" indent="1"/>
    </xf>
    <xf numFmtId="0" fontId="1" fillId="0" borderId="17" xfId="0" applyFont="1" applyFill="1" applyBorder="1" applyAlignment="1">
      <alignment horizontal="left" vertical="center" wrapText="1" indent="1"/>
    </xf>
    <xf numFmtId="0" fontId="28" fillId="0" borderId="39" xfId="43" applyFont="1" applyFill="1" applyBorder="1" applyAlignment="1">
      <alignment horizontal="center" vertical="center" wrapText="1"/>
    </xf>
    <xf numFmtId="0" fontId="1" fillId="0" borderId="35" xfId="43" applyFont="1" applyFill="1" applyBorder="1"/>
    <xf numFmtId="0" fontId="1" fillId="0" borderId="39" xfId="43" applyFont="1" applyFill="1" applyBorder="1"/>
    <xf numFmtId="0" fontId="28" fillId="0" borderId="32" xfId="43" applyFont="1" applyFill="1" applyBorder="1" applyAlignment="1">
      <alignment horizontal="center" vertical="center" wrapText="1"/>
    </xf>
    <xf numFmtId="0" fontId="45" fillId="0" borderId="40" xfId="43" applyFont="1" applyFill="1" applyBorder="1" applyAlignment="1">
      <alignment horizontal="center" vertical="center" wrapText="1"/>
    </xf>
    <xf numFmtId="49" fontId="45" fillId="0" borderId="17" xfId="43" applyNumberFormat="1" applyFont="1" applyFill="1" applyBorder="1" applyAlignment="1">
      <alignment horizontal="center" vertical="center"/>
    </xf>
    <xf numFmtId="0" fontId="45" fillId="0" borderId="17" xfId="43" applyFont="1" applyFill="1" applyBorder="1" applyAlignment="1">
      <alignment horizontal="center" vertical="center" wrapText="1"/>
    </xf>
    <xf numFmtId="49" fontId="28" fillId="0" borderId="4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 wrapText="1"/>
    </xf>
    <xf numFmtId="0" fontId="28" fillId="0" borderId="44" xfId="43" applyFont="1" applyFill="1" applyBorder="1" applyAlignment="1">
      <alignment horizontal="center" vertical="center"/>
    </xf>
    <xf numFmtId="0" fontId="28" fillId="0" borderId="45" xfId="43" applyFont="1" applyFill="1" applyBorder="1" applyAlignment="1">
      <alignment horizontal="center" vertical="center"/>
    </xf>
    <xf numFmtId="164" fontId="1" fillId="0" borderId="33" xfId="71" applyFont="1" applyFill="1" applyBorder="1" applyAlignment="1">
      <alignment horizontal="center" vertical="center"/>
    </xf>
    <xf numFmtId="0" fontId="5" fillId="0" borderId="36" xfId="43" applyFont="1" applyFill="1" applyBorder="1" applyAlignment="1">
      <alignment horizontal="center" vertical="center" wrapText="1"/>
    </xf>
    <xf numFmtId="0" fontId="28" fillId="0" borderId="37" xfId="43" applyFont="1" applyFill="1" applyBorder="1" applyAlignment="1">
      <alignment horizontal="center" vertical="center" wrapText="1"/>
    </xf>
    <xf numFmtId="0" fontId="28" fillId="0" borderId="19" xfId="43" applyFont="1" applyFill="1" applyBorder="1" applyAlignment="1">
      <alignment horizontal="center" vertical="center" wrapText="1"/>
    </xf>
    <xf numFmtId="164" fontId="1" fillId="0" borderId="46" xfId="43" applyNumberFormat="1" applyFont="1" applyFill="1" applyBorder="1" applyAlignment="1">
      <alignment horizontal="left" vertical="center" wrapText="1"/>
    </xf>
    <xf numFmtId="164" fontId="1" fillId="0" borderId="44" xfId="43" applyNumberFormat="1" applyFont="1" applyFill="1" applyBorder="1" applyAlignment="1">
      <alignment horizontal="left" vertical="center" wrapText="1"/>
    </xf>
    <xf numFmtId="164" fontId="1" fillId="0" borderId="32" xfId="43" applyNumberFormat="1" applyFont="1" applyFill="1" applyBorder="1" applyAlignment="1">
      <alignment horizontal="left" vertical="center" wrapText="1"/>
    </xf>
    <xf numFmtId="0" fontId="2" fillId="0" borderId="46" xfId="43" applyFont="1" applyFill="1" applyBorder="1" applyAlignment="1">
      <alignment horizontal="center" vertical="center" wrapText="1"/>
    </xf>
    <xf numFmtId="49" fontId="28" fillId="0" borderId="0" xfId="43" applyNumberFormat="1" applyFont="1" applyFill="1" applyAlignment="1">
      <alignment horizontal="center" vertical="center"/>
    </xf>
    <xf numFmtId="0" fontId="1" fillId="0" borderId="0" xfId="43" applyFont="1" applyFill="1" applyAlignment="1">
      <alignment wrapText="1"/>
    </xf>
    <xf numFmtId="0" fontId="28" fillId="0" borderId="0" xfId="43" applyFont="1" applyFill="1" applyAlignment="1">
      <alignment horizontal="center" vertical="center" wrapText="1"/>
    </xf>
    <xf numFmtId="0" fontId="1" fillId="0" borderId="0" xfId="43" applyFont="1" applyFill="1" applyAlignment="1">
      <alignment horizontal="center" vertical="center" wrapText="1"/>
    </xf>
    <xf numFmtId="0" fontId="1" fillId="0" borderId="0" xfId="43" applyFont="1" applyFill="1"/>
    <xf numFmtId="0" fontId="45" fillId="0" borderId="33" xfId="43" applyFont="1" applyFill="1" applyBorder="1" applyAlignment="1">
      <alignment horizontal="center" vertical="center" wrapText="1"/>
    </xf>
    <xf numFmtId="0" fontId="1" fillId="0" borderId="0" xfId="43" applyFont="1" applyFill="1" applyAlignment="1">
      <alignment vertical="center"/>
    </xf>
    <xf numFmtId="0" fontId="61" fillId="0" borderId="0" xfId="56" applyFont="1" applyFill="1" applyAlignment="1">
      <alignment vertical="center" wrapText="1"/>
    </xf>
    <xf numFmtId="0" fontId="28" fillId="0" borderId="21" xfId="43" applyFont="1" applyFill="1" applyBorder="1" applyAlignment="1">
      <alignment horizontal="center" vertical="center" wrapText="1"/>
    </xf>
    <xf numFmtId="164" fontId="1" fillId="0" borderId="19" xfId="43" applyNumberFormat="1" applyFont="1" applyFill="1" applyBorder="1" applyAlignment="1">
      <alignment horizontal="center" vertical="center" wrapText="1"/>
    </xf>
    <xf numFmtId="49" fontId="45" fillId="0" borderId="30" xfId="43" applyNumberFormat="1" applyFont="1" applyFill="1" applyBorder="1" applyAlignment="1">
      <alignment horizontal="center" vertical="center"/>
    </xf>
    <xf numFmtId="0" fontId="45" fillId="0" borderId="38" xfId="43" applyFont="1" applyFill="1" applyBorder="1" applyAlignment="1">
      <alignment horizontal="center" vertical="center" wrapText="1"/>
    </xf>
    <xf numFmtId="164" fontId="1" fillId="0" borderId="32" xfId="71" applyFont="1" applyFill="1" applyBorder="1" applyAlignment="1">
      <alignment horizontal="center" vertical="center"/>
    </xf>
    <xf numFmtId="164" fontId="1" fillId="0" borderId="32" xfId="43" applyNumberFormat="1" applyFont="1" applyFill="1" applyBorder="1" applyAlignment="1">
      <alignment horizontal="center" vertical="center" wrapText="1"/>
    </xf>
    <xf numFmtId="164" fontId="1" fillId="0" borderId="32" xfId="43" applyNumberFormat="1" applyFont="1" applyFill="1" applyBorder="1" applyAlignment="1">
      <alignment horizontal="left" vertical="center" wrapText="1" indent="1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32" xfId="0" applyNumberFormat="1" applyFont="1" applyFill="1" applyBorder="1" applyAlignment="1">
      <alignment horizontal="center" vertical="center"/>
    </xf>
    <xf numFmtId="164" fontId="1" fillId="0" borderId="31" xfId="0" applyNumberFormat="1" applyFont="1" applyFill="1" applyBorder="1" applyAlignment="1">
      <alignment horizontal="center" vertical="center"/>
    </xf>
    <xf numFmtId="164" fontId="1" fillId="0" borderId="3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7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justify" vertical="center"/>
    </xf>
    <xf numFmtId="0" fontId="73" fillId="0" borderId="19" xfId="0" applyFont="1" applyFill="1" applyBorder="1"/>
    <xf numFmtId="43" fontId="73" fillId="0" borderId="19" xfId="0" applyNumberFormat="1" applyFont="1" applyFill="1" applyBorder="1"/>
    <xf numFmtId="0" fontId="73" fillId="0" borderId="32" xfId="0" applyFont="1" applyFill="1" applyBorder="1"/>
    <xf numFmtId="164" fontId="73" fillId="0" borderId="19" xfId="0" applyNumberFormat="1" applyFont="1" applyFill="1" applyBorder="1"/>
    <xf numFmtId="0" fontId="73" fillId="0" borderId="28" xfId="0" applyFont="1" applyFill="1" applyBorder="1"/>
    <xf numFmtId="0" fontId="73" fillId="0" borderId="19" xfId="0" applyFont="1" applyFill="1" applyBorder="1" applyAlignment="1">
      <alignment horizontal="center" vertical="center"/>
    </xf>
    <xf numFmtId="0" fontId="73" fillId="0" borderId="32" xfId="0" applyFont="1" applyFill="1" applyBorder="1" applyAlignment="1">
      <alignment horizontal="center" vertical="center"/>
    </xf>
    <xf numFmtId="0" fontId="73" fillId="0" borderId="19" xfId="0" applyFont="1" applyFill="1" applyBorder="1" applyAlignment="1">
      <alignment horizontal="center"/>
    </xf>
    <xf numFmtId="0" fontId="8" fillId="0" borderId="0" xfId="59" applyFont="1" applyFill="1" applyAlignment="1">
      <alignment vertical="center"/>
    </xf>
    <xf numFmtId="176" fontId="73" fillId="0" borderId="19" xfId="0" applyNumberFormat="1" applyFont="1" applyFill="1" applyBorder="1"/>
    <xf numFmtId="2" fontId="28" fillId="0" borderId="41" xfId="43" applyNumberFormat="1" applyFont="1" applyFill="1" applyBorder="1" applyAlignment="1">
      <alignment horizontal="center" vertical="center"/>
    </xf>
    <xf numFmtId="164" fontId="73" fillId="0" borderId="54" xfId="0" applyNumberFormat="1" applyFont="1" applyFill="1" applyBorder="1"/>
    <xf numFmtId="164" fontId="1" fillId="0" borderId="28" xfId="71" applyFont="1" applyFill="1" applyBorder="1" applyAlignment="1">
      <alignment horizontal="center" vertical="center"/>
    </xf>
    <xf numFmtId="164" fontId="1" fillId="0" borderId="54" xfId="71" applyFont="1" applyFill="1" applyBorder="1" applyAlignment="1">
      <alignment horizontal="center" vertical="center"/>
    </xf>
    <xf numFmtId="0" fontId="28" fillId="0" borderId="22" xfId="43" applyFont="1" applyFill="1" applyBorder="1" applyAlignment="1">
      <alignment horizontal="center" vertical="center"/>
    </xf>
    <xf numFmtId="0" fontId="73" fillId="0" borderId="54" xfId="0" applyFont="1" applyFill="1" applyBorder="1"/>
    <xf numFmtId="164" fontId="1" fillId="0" borderId="28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0" fontId="73" fillId="0" borderId="52" xfId="0" applyFont="1" applyFill="1" applyBorder="1"/>
    <xf numFmtId="164" fontId="1" fillId="0" borderId="52" xfId="0" applyNumberFormat="1" applyFont="1" applyFill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53" xfId="71" applyFont="1" applyFill="1" applyBorder="1" applyAlignment="1">
      <alignment horizontal="center" vertical="center"/>
    </xf>
    <xf numFmtId="164" fontId="73" fillId="0" borderId="53" xfId="0" applyNumberFormat="1" applyFont="1" applyFill="1" applyBorder="1"/>
    <xf numFmtId="164" fontId="1" fillId="0" borderId="38" xfId="71" applyFont="1" applyFill="1" applyBorder="1" applyAlignment="1">
      <alignment horizontal="center" vertical="center"/>
    </xf>
    <xf numFmtId="164" fontId="1" fillId="0" borderId="29" xfId="71" applyFont="1" applyFill="1" applyBorder="1" applyAlignment="1">
      <alignment horizontal="center" vertical="center"/>
    </xf>
    <xf numFmtId="164" fontId="1" fillId="0" borderId="52" xfId="71" applyFont="1" applyFill="1" applyBorder="1" applyAlignment="1">
      <alignment horizontal="center" vertical="center"/>
    </xf>
    <xf numFmtId="43" fontId="1" fillId="0" borderId="19" xfId="71" applyNumberFormat="1" applyFont="1" applyFill="1" applyBorder="1" applyAlignment="1">
      <alignment horizontal="center" vertical="center"/>
    </xf>
    <xf numFmtId="2" fontId="28" fillId="0" borderId="60" xfId="43" applyNumberFormat="1" applyFont="1" applyFill="1" applyBorder="1" applyAlignment="1">
      <alignment horizontal="center" vertical="center"/>
    </xf>
    <xf numFmtId="0" fontId="28" fillId="0" borderId="39" xfId="43" applyFont="1" applyFill="1" applyBorder="1" applyAlignment="1">
      <alignment horizontal="center" vertical="center"/>
    </xf>
    <xf numFmtId="164" fontId="1" fillId="0" borderId="35" xfId="71" applyFont="1" applyFill="1" applyBorder="1" applyAlignment="1">
      <alignment horizontal="center" vertical="center"/>
    </xf>
    <xf numFmtId="2" fontId="28" fillId="0" borderId="19" xfId="0" applyNumberFormat="1" applyFont="1" applyFill="1" applyBorder="1" applyAlignment="1">
      <alignment horizontal="center" vertical="center"/>
    </xf>
    <xf numFmtId="2" fontId="73" fillId="0" borderId="19" xfId="0" applyNumberFormat="1" applyFont="1" applyFill="1" applyBorder="1"/>
    <xf numFmtId="0" fontId="1" fillId="0" borderId="35" xfId="0" applyFont="1" applyFill="1" applyBorder="1" applyAlignment="1">
      <alignment horizontal="left" vertical="center" wrapText="1" indent="1"/>
    </xf>
    <xf numFmtId="164" fontId="1" fillId="0" borderId="42" xfId="71" applyFont="1" applyFill="1" applyBorder="1" applyAlignment="1">
      <alignment horizontal="center" vertical="center"/>
    </xf>
    <xf numFmtId="49" fontId="28" fillId="0" borderId="43" xfId="0" applyNumberFormat="1" applyFont="1" applyFill="1" applyBorder="1" applyAlignment="1">
      <alignment horizontal="center" vertical="center"/>
    </xf>
    <xf numFmtId="43" fontId="73" fillId="0" borderId="46" xfId="0" applyNumberFormat="1" applyFont="1" applyFill="1" applyBorder="1"/>
    <xf numFmtId="164" fontId="1" fillId="0" borderId="46" xfId="71" applyFont="1" applyFill="1" applyBorder="1" applyAlignment="1">
      <alignment horizontal="center" vertical="center"/>
    </xf>
    <xf numFmtId="0" fontId="73" fillId="0" borderId="46" xfId="0" applyFont="1" applyFill="1" applyBorder="1"/>
    <xf numFmtId="164" fontId="73" fillId="0" borderId="46" xfId="0" applyNumberFormat="1" applyFont="1" applyFill="1" applyBorder="1"/>
    <xf numFmtId="0" fontId="73" fillId="0" borderId="44" xfId="0" applyFont="1" applyFill="1" applyBorder="1"/>
    <xf numFmtId="0" fontId="1" fillId="0" borderId="19" xfId="0" applyFont="1" applyFill="1" applyBorder="1" applyAlignment="1">
      <alignment vertical="center" wrapText="1"/>
    </xf>
    <xf numFmtId="164" fontId="1" fillId="0" borderId="19" xfId="71" applyNumberFormat="1" applyFont="1" applyFill="1" applyBorder="1" applyAlignment="1">
      <alignment horizontal="center" vertical="center"/>
    </xf>
    <xf numFmtId="0" fontId="73" fillId="0" borderId="35" xfId="0" applyFont="1" applyFill="1" applyBorder="1"/>
    <xf numFmtId="0" fontId="73" fillId="0" borderId="39" xfId="0" applyFont="1" applyFill="1" applyBorder="1"/>
    <xf numFmtId="0" fontId="1" fillId="0" borderId="46" xfId="0" applyFont="1" applyFill="1" applyBorder="1" applyAlignment="1">
      <alignment vertical="center" wrapText="1"/>
    </xf>
    <xf numFmtId="164" fontId="73" fillId="0" borderId="35" xfId="0" applyNumberFormat="1" applyFont="1" applyFill="1" applyBorder="1"/>
    <xf numFmtId="43" fontId="73" fillId="0" borderId="54" xfId="0" applyNumberFormat="1" applyFont="1" applyFill="1" applyBorder="1"/>
    <xf numFmtId="177" fontId="28" fillId="0" borderId="56" xfId="43" applyNumberFormat="1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vertical="center" wrapText="1"/>
    </xf>
    <xf numFmtId="0" fontId="28" fillId="0" borderId="21" xfId="43" applyFont="1" applyFill="1" applyBorder="1" applyAlignment="1">
      <alignment horizontal="center" vertical="center"/>
    </xf>
    <xf numFmtId="0" fontId="73" fillId="0" borderId="46" xfId="0" applyFont="1" applyFill="1" applyBorder="1" applyAlignment="1">
      <alignment horizontal="center" vertical="center"/>
    </xf>
    <xf numFmtId="0" fontId="73" fillId="0" borderId="44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vertical="center" wrapText="1"/>
    </xf>
    <xf numFmtId="0" fontId="28" fillId="0" borderId="40" xfId="43" applyFont="1" applyFill="1" applyBorder="1" applyAlignment="1">
      <alignment horizontal="center" vertical="center"/>
    </xf>
    <xf numFmtId="164" fontId="1" fillId="0" borderId="31" xfId="71" applyFont="1" applyFill="1" applyBorder="1" applyAlignment="1">
      <alignment horizontal="center" vertical="center"/>
    </xf>
    <xf numFmtId="2" fontId="73" fillId="0" borderId="19" xfId="0" applyNumberFormat="1" applyFont="1" applyFill="1" applyBorder="1" applyAlignment="1">
      <alignment horizontal="right"/>
    </xf>
    <xf numFmtId="0" fontId="5" fillId="0" borderId="35" xfId="43" applyFont="1" applyFill="1" applyBorder="1" applyAlignment="1">
      <alignment horizontal="center" vertical="center" wrapText="1"/>
    </xf>
    <xf numFmtId="0" fontId="4" fillId="0" borderId="35" xfId="43" applyFont="1" applyFill="1" applyBorder="1" applyAlignment="1">
      <alignment horizontal="center" vertical="center" wrapText="1"/>
    </xf>
    <xf numFmtId="0" fontId="1" fillId="0" borderId="35" xfId="43" applyFont="1" applyFill="1" applyBorder="1" applyAlignment="1">
      <alignment horizontal="center" vertical="center" wrapText="1"/>
    </xf>
    <xf numFmtId="49" fontId="28" fillId="0" borderId="0" xfId="43" applyNumberFormat="1" applyFont="1" applyFill="1" applyAlignment="1">
      <alignment horizontal="left" vertical="center"/>
    </xf>
    <xf numFmtId="0" fontId="73" fillId="0" borderId="53" xfId="0" applyFont="1" applyFill="1" applyBorder="1"/>
    <xf numFmtId="164" fontId="1" fillId="0" borderId="55" xfId="71" applyFont="1" applyFill="1" applyBorder="1" applyAlignment="1">
      <alignment horizontal="center" vertical="center"/>
    </xf>
    <xf numFmtId="0" fontId="73" fillId="0" borderId="56" xfId="0" applyFont="1" applyFill="1" applyBorder="1"/>
    <xf numFmtId="164" fontId="1" fillId="0" borderId="56" xfId="71" applyFont="1" applyFill="1" applyBorder="1" applyAlignment="1">
      <alignment horizontal="center" vertical="center"/>
    </xf>
    <xf numFmtId="164" fontId="1" fillId="0" borderId="51" xfId="71" applyFont="1" applyFill="1" applyBorder="1" applyAlignment="1">
      <alignment horizontal="center" vertical="center"/>
    </xf>
    <xf numFmtId="0" fontId="73" fillId="0" borderId="29" xfId="0" applyFont="1" applyFill="1" applyBorder="1"/>
    <xf numFmtId="0" fontId="73" fillId="0" borderId="59" xfId="0" applyFont="1" applyFill="1" applyBorder="1"/>
    <xf numFmtId="179" fontId="1" fillId="0" borderId="19" xfId="71" applyNumberFormat="1" applyFont="1" applyFill="1" applyBorder="1" applyAlignment="1">
      <alignment horizontal="center" vertical="center"/>
    </xf>
    <xf numFmtId="164" fontId="1" fillId="0" borderId="54" xfId="71" applyNumberFormat="1" applyFont="1" applyFill="1" applyBorder="1" applyAlignment="1">
      <alignment horizontal="center" vertical="center"/>
    </xf>
    <xf numFmtId="2" fontId="73" fillId="0" borderId="54" xfId="0" applyNumberFormat="1" applyFont="1" applyFill="1" applyBorder="1"/>
    <xf numFmtId="178" fontId="73" fillId="0" borderId="54" xfId="0" applyNumberFormat="1" applyFont="1" applyFill="1" applyBorder="1"/>
    <xf numFmtId="180" fontId="73" fillId="0" borderId="54" xfId="0" applyNumberFormat="1" applyFont="1" applyFill="1" applyBorder="1"/>
    <xf numFmtId="180" fontId="73" fillId="0" borderId="52" xfId="0" applyNumberFormat="1" applyFont="1" applyFill="1" applyBorder="1"/>
    <xf numFmtId="164" fontId="73" fillId="0" borderId="19" xfId="0" applyNumberFormat="1" applyFont="1" applyFill="1" applyBorder="1" applyAlignment="1">
      <alignment horizontal="center"/>
    </xf>
    <xf numFmtId="0" fontId="73" fillId="0" borderId="31" xfId="0" applyFont="1" applyFill="1" applyBorder="1"/>
    <xf numFmtId="164" fontId="76" fillId="0" borderId="19" xfId="0" applyNumberFormat="1" applyFont="1" applyFill="1" applyBorder="1"/>
    <xf numFmtId="43" fontId="28" fillId="0" borderId="41" xfId="43" applyNumberFormat="1" applyFont="1" applyFill="1" applyBorder="1" applyAlignment="1">
      <alignment horizontal="center" vertical="center"/>
    </xf>
    <xf numFmtId="0" fontId="1" fillId="0" borderId="17" xfId="43" applyFont="1" applyFill="1" applyBorder="1" applyAlignment="1">
      <alignment horizontal="left" vertical="center" indent="3"/>
    </xf>
    <xf numFmtId="0" fontId="61" fillId="0" borderId="0" xfId="41" applyFont="1" applyFill="1" applyAlignment="1">
      <alignment horizontal="center" vertical="center" wrapText="1"/>
    </xf>
    <xf numFmtId="0" fontId="61" fillId="0" borderId="0" xfId="56" applyFont="1" applyAlignment="1">
      <alignment horizontal="center" vertical="center" wrapText="1"/>
    </xf>
    <xf numFmtId="0" fontId="3" fillId="28" borderId="47" xfId="0" applyFont="1" applyFill="1" applyBorder="1" applyAlignment="1">
      <alignment horizontal="center" vertical="center" wrapText="1"/>
    </xf>
    <xf numFmtId="0" fontId="3" fillId="28" borderId="0" xfId="0" applyFont="1" applyFill="1" applyBorder="1" applyAlignment="1">
      <alignment horizontal="center" vertical="center" wrapText="1"/>
    </xf>
    <xf numFmtId="0" fontId="3" fillId="28" borderId="19" xfId="0" applyFont="1" applyFill="1" applyBorder="1" applyAlignment="1">
      <alignment horizontal="center" vertical="center" wrapText="1"/>
    </xf>
    <xf numFmtId="0" fontId="61" fillId="0" borderId="0" xfId="56" applyFont="1" applyAlignment="1">
      <alignment horizontal="left" vertical="center" wrapText="1"/>
    </xf>
    <xf numFmtId="0" fontId="1" fillId="0" borderId="35" xfId="43" applyFont="1" applyFill="1" applyBorder="1" applyAlignment="1">
      <alignment horizontal="center" vertical="center" wrapText="1"/>
    </xf>
    <xf numFmtId="0" fontId="47" fillId="0" borderId="0" xfId="43" applyFont="1" applyFill="1" applyAlignment="1">
      <alignment horizontal="center" vertical="center" wrapText="1"/>
    </xf>
    <xf numFmtId="0" fontId="28" fillId="0" borderId="0" xfId="43" applyNumberFormat="1" applyFont="1" applyFill="1" applyAlignment="1">
      <alignment horizontal="left" vertical="top" wrapText="1"/>
    </xf>
    <xf numFmtId="49" fontId="48" fillId="0" borderId="20" xfId="43" applyNumberFormat="1" applyFont="1" applyFill="1" applyBorder="1" applyAlignment="1">
      <alignment horizontal="center" vertical="center"/>
    </xf>
    <xf numFmtId="49" fontId="48" fillId="0" borderId="48" xfId="43" applyNumberFormat="1" applyFont="1" applyFill="1" applyBorder="1" applyAlignment="1">
      <alignment horizontal="center" vertical="center"/>
    </xf>
    <xf numFmtId="49" fontId="48" fillId="0" borderId="49" xfId="43" applyNumberFormat="1" applyFont="1" applyFill="1" applyBorder="1" applyAlignment="1">
      <alignment horizontal="center" vertical="center"/>
    </xf>
    <xf numFmtId="0" fontId="3" fillId="0" borderId="35" xfId="43" applyFont="1" applyFill="1" applyBorder="1" applyAlignment="1">
      <alignment horizontal="center" vertical="center" wrapText="1"/>
    </xf>
    <xf numFmtId="49" fontId="28" fillId="0" borderId="0" xfId="43" applyNumberFormat="1" applyFont="1" applyFill="1" applyAlignment="1">
      <alignment horizontal="left" vertical="center"/>
    </xf>
    <xf numFmtId="0" fontId="1" fillId="0" borderId="21" xfId="43" applyFont="1" applyFill="1" applyBorder="1" applyAlignment="1">
      <alignment horizontal="left" vertical="center" wrapText="1"/>
    </xf>
    <xf numFmtId="0" fontId="1" fillId="0" borderId="36" xfId="43" applyFont="1" applyFill="1" applyBorder="1" applyAlignment="1">
      <alignment horizontal="left" vertical="center" wrapText="1"/>
    </xf>
    <xf numFmtId="0" fontId="44" fillId="0" borderId="0" xfId="43" applyFont="1" applyFill="1" applyAlignment="1">
      <alignment horizontal="center" vertical="center" wrapText="1"/>
    </xf>
    <xf numFmtId="0" fontId="44" fillId="0" borderId="0" xfId="43" applyFont="1" applyFill="1" applyBorder="1" applyAlignment="1">
      <alignment horizontal="center" vertical="center" wrapText="1"/>
    </xf>
    <xf numFmtId="49" fontId="49" fillId="0" borderId="42" xfId="43" applyNumberFormat="1" applyFont="1" applyFill="1" applyBorder="1" applyAlignment="1">
      <alignment horizontal="center" vertical="center" wrapText="1"/>
    </xf>
    <xf numFmtId="49" fontId="49" fillId="0" borderId="28" xfId="43" applyNumberFormat="1" applyFont="1" applyFill="1" applyBorder="1" applyAlignment="1">
      <alignment horizontal="center" vertical="center" wrapText="1"/>
    </xf>
    <xf numFmtId="0" fontId="5" fillId="0" borderId="35" xfId="43" applyFont="1" applyFill="1" applyBorder="1" applyAlignment="1">
      <alignment horizontal="center" vertical="center" wrapText="1"/>
    </xf>
    <xf numFmtId="0" fontId="5" fillId="0" borderId="19" xfId="43" applyFont="1" applyFill="1" applyBorder="1" applyAlignment="1">
      <alignment horizontal="center" vertical="center" wrapText="1"/>
    </xf>
    <xf numFmtId="0" fontId="47" fillId="0" borderId="26" xfId="43" applyFont="1" applyFill="1" applyBorder="1" applyAlignment="1">
      <alignment horizontal="center" vertical="center" wrapText="1"/>
    </xf>
    <xf numFmtId="0" fontId="47" fillId="0" borderId="0" xfId="43" applyFont="1" applyFill="1" applyBorder="1" applyAlignment="1">
      <alignment horizontal="center" vertical="center" wrapText="1"/>
    </xf>
    <xf numFmtId="0" fontId="47" fillId="0" borderId="50" xfId="43" applyFont="1" applyFill="1" applyBorder="1" applyAlignment="1">
      <alignment horizontal="center" vertical="center" wrapText="1"/>
    </xf>
    <xf numFmtId="0" fontId="4" fillId="0" borderId="39" xfId="43" applyFont="1" applyFill="1" applyBorder="1" applyAlignment="1">
      <alignment horizontal="center" vertical="center" wrapText="1"/>
    </xf>
    <xf numFmtId="0" fontId="4" fillId="0" borderId="32" xfId="43" applyFont="1" applyFill="1" applyBorder="1" applyAlignment="1">
      <alignment horizontal="center" vertical="center" wrapText="1"/>
    </xf>
    <xf numFmtId="0" fontId="4" fillId="0" borderId="35" xfId="43" applyFont="1" applyFill="1" applyBorder="1" applyAlignment="1">
      <alignment horizontal="center" vertical="center" wrapText="1"/>
    </xf>
    <xf numFmtId="49" fontId="48" fillId="0" borderId="57" xfId="43" applyNumberFormat="1" applyFont="1" applyFill="1" applyBorder="1" applyAlignment="1">
      <alignment horizontal="center" vertical="center"/>
    </xf>
    <xf numFmtId="49" fontId="48" fillId="0" borderId="58" xfId="43" applyNumberFormat="1" applyFont="1" applyFill="1" applyBorder="1" applyAlignment="1">
      <alignment horizontal="center" vertical="center"/>
    </xf>
    <xf numFmtId="0" fontId="1" fillId="0" borderId="39" xfId="43" applyFont="1" applyFill="1" applyBorder="1" applyAlignment="1">
      <alignment horizontal="center" vertical="center" wrapText="1"/>
    </xf>
    <xf numFmtId="0" fontId="5" fillId="0" borderId="39" xfId="43" applyFont="1" applyFill="1" applyBorder="1" applyAlignment="1">
      <alignment horizontal="center" vertical="center" wrapText="1"/>
    </xf>
    <xf numFmtId="0" fontId="5" fillId="0" borderId="32" xfId="43" applyFont="1" applyFill="1" applyBorder="1" applyAlignment="1">
      <alignment horizontal="center" vertical="center" wrapText="1"/>
    </xf>
    <xf numFmtId="49" fontId="43" fillId="0" borderId="42" xfId="43" applyNumberFormat="1" applyFont="1" applyFill="1" applyBorder="1" applyAlignment="1">
      <alignment horizontal="center" vertical="center" wrapText="1"/>
    </xf>
    <xf numFmtId="49" fontId="43" fillId="0" borderId="28" xfId="43" applyNumberFormat="1" applyFont="1" applyFill="1" applyBorder="1" applyAlignment="1">
      <alignment horizontal="center" vertical="center" wrapText="1"/>
    </xf>
    <xf numFmtId="0" fontId="4" fillId="0" borderId="19" xfId="43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72" fillId="0" borderId="0" xfId="0" applyFont="1" applyFill="1" applyAlignment="1">
      <alignment horizontal="left" vertical="top"/>
    </xf>
    <xf numFmtId="0" fontId="3" fillId="0" borderId="39" xfId="43" applyFont="1" applyFill="1" applyBorder="1" applyAlignment="1">
      <alignment horizontal="center" vertical="center" wrapText="1"/>
    </xf>
    <xf numFmtId="0" fontId="73" fillId="0" borderId="60" xfId="0" applyFont="1" applyFill="1" applyBorder="1"/>
    <xf numFmtId="0" fontId="73" fillId="0" borderId="60" xfId="0" applyFont="1" applyFill="1" applyBorder="1" applyAlignment="1">
      <alignment horizontal="center"/>
    </xf>
    <xf numFmtId="164" fontId="1" fillId="0" borderId="60" xfId="0" applyNumberFormat="1" applyFont="1" applyFill="1" applyBorder="1" applyAlignment="1">
      <alignment horizontal="center" vertical="center"/>
    </xf>
  </cellXfs>
  <cellStyles count="146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20"/>
    <cellStyle name="Акцент2 2" xfId="21"/>
    <cellStyle name="Акцент3 2" xfId="22"/>
    <cellStyle name="Акцент4 2" xfId="23"/>
    <cellStyle name="Акцент5 2" xfId="24"/>
    <cellStyle name="Акцент6 2" xfId="25"/>
    <cellStyle name="Ввод  2" xfId="26"/>
    <cellStyle name="Вывод 2" xfId="27"/>
    <cellStyle name="Вычисление 2" xfId="28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 hidden="1"/>
    <cellStyle name="Гиперссылка" xfId="96" builtinId="8" hidden="1"/>
    <cellStyle name="Гиперссылка" xfId="98" builtinId="8" hidden="1"/>
    <cellStyle name="Гиперссылка" xfId="100" builtinId="8" hidden="1"/>
    <cellStyle name="Гиперссылка" xfId="102" builtinId="8" hidden="1"/>
    <cellStyle name="Гиперссылка" xfId="104" builtinId="8" hidden="1"/>
    <cellStyle name="Гиперссылка" xfId="106" builtinId="8" hidden="1"/>
    <cellStyle name="Гиперссылка" xfId="108" builtinId="8" hidden="1"/>
    <cellStyle name="Гиперссылка" xfId="110" builtinId="8" hidden="1"/>
    <cellStyle name="Гиперссылка" xfId="112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Заголовок 1 2" xfId="29"/>
    <cellStyle name="Заголовок 2 2" xfId="30"/>
    <cellStyle name="Заголовок 3 2" xfId="31"/>
    <cellStyle name="Заголовок 4 2" xfId="32"/>
    <cellStyle name="Итог 2" xfId="33"/>
    <cellStyle name="Контрольная ячейка 2" xfId="34"/>
    <cellStyle name="Название 2" xfId="35"/>
    <cellStyle name="Нейтральный 2" xfId="36"/>
    <cellStyle name="Обычный" xfId="0" builtinId="0"/>
    <cellStyle name="Обычный 12" xfId="37"/>
    <cellStyle name="Обычный 12 2" xfId="38"/>
    <cellStyle name="Обычный 2" xfId="39"/>
    <cellStyle name="Обычный 2 26 2" xfId="40"/>
    <cellStyle name="Обычный 3" xfId="41"/>
    <cellStyle name="Обычный 3 10 2" xfId="42"/>
    <cellStyle name="Обычный 3 2" xfId="43"/>
    <cellStyle name="Обычный 3 2 2 2" xfId="44"/>
    <cellStyle name="Обычный 3 21" xfId="45"/>
    <cellStyle name="Обычный 30" xfId="46"/>
    <cellStyle name="Обычный 4" xfId="47"/>
    <cellStyle name="Обычный 4 2" xfId="48"/>
    <cellStyle name="Обычный 5" xfId="49"/>
    <cellStyle name="Обычный 6" xfId="50"/>
    <cellStyle name="Обычный 6 2" xfId="51"/>
    <cellStyle name="Обычный 6 2 2" xfId="52"/>
    <cellStyle name="Обычный 6 2 3" xfId="53"/>
    <cellStyle name="Обычный 7" xfId="54"/>
    <cellStyle name="Обычный 7 2" xfId="55"/>
    <cellStyle name="Обычный 8" xfId="56"/>
    <cellStyle name="Обычный_Сводка для эот" xfId="58"/>
    <cellStyle name="Обычный_Формат МЭ  - (кор  08 09 2010) 2" xfId="59"/>
    <cellStyle name="Обычный_BPnov (1)" xfId="57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Открывавшаяся гиперссылка" xfId="95" builtinId="9" hidden="1"/>
    <cellStyle name="Открывавшаяся гиперссылка" xfId="97" builtinId="9" hidden="1"/>
    <cellStyle name="Открывавшаяся гиперссылка" xfId="99" builtinId="9" hidden="1"/>
    <cellStyle name="Открывавшаяся гиперссылка" xfId="101" builtinId="9" hidden="1"/>
    <cellStyle name="Открывавшаяся гиперссылка" xfId="103" builtinId="9" hidden="1"/>
    <cellStyle name="Открывавшаяся гиперссылка" xfId="105" builtinId="9" hidden="1"/>
    <cellStyle name="Открывавшаяся гиперссылка" xfId="107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Плохой 2" xfId="60"/>
    <cellStyle name="Пояснение 2" xfId="61"/>
    <cellStyle name="Примечание 2" xfId="62"/>
    <cellStyle name="Процентный 2" xfId="63"/>
    <cellStyle name="Процентный 2 3" xfId="64"/>
    <cellStyle name="Процентный 2 3 2" xfId="65"/>
    <cellStyle name="Процентный 3" xfId="66"/>
    <cellStyle name="Процентный 4" xfId="67"/>
    <cellStyle name="Связанная ячейка 2" xfId="68"/>
    <cellStyle name="Стиль 1" xfId="69"/>
    <cellStyle name="Текст предупреждения 2" xfId="70"/>
    <cellStyle name="Финансовый" xfId="71" builtinId="3"/>
    <cellStyle name="Финансовый 2" xfId="72"/>
    <cellStyle name="Финансовый 2 2 2 2 2" xfId="73"/>
    <cellStyle name="Финансовый 3" xfId="74"/>
    <cellStyle name="Финансовый 5" xfId="75"/>
    <cellStyle name="Финансовый 5 2" xfId="76"/>
    <cellStyle name="Финансовый 6" xfId="77"/>
    <cellStyle name="Финансовый_Смета 2000 г." xfId="78"/>
    <cellStyle name="Хороший 2" xfId="79"/>
    <cellStyle name="Normal 2" xfId="19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4"/>
  <sheetViews>
    <sheetView topLeftCell="A49" zoomScale="70" zoomScaleNormal="70" zoomScalePageLayoutView="70" workbookViewId="0">
      <selection activeCell="I83" sqref="I83"/>
    </sheetView>
  </sheetViews>
  <sheetFormatPr baseColWidth="10" defaultColWidth="9.83203125" defaultRowHeight="16" x14ac:dyDescent="0.2"/>
  <cols>
    <col min="1" max="1" width="10.83203125" style="110" customWidth="1"/>
    <col min="2" max="2" width="88.1640625" style="110" customWidth="1"/>
    <col min="3" max="3" width="19.5" style="110" customWidth="1"/>
    <col min="4" max="4" width="18.1640625" style="110" bestFit="1" customWidth="1"/>
    <col min="5" max="6" width="18.6640625" style="110" bestFit="1" customWidth="1"/>
    <col min="7" max="7" width="13.33203125" style="68" hidden="1" customWidth="1"/>
    <col min="8" max="8" width="87.5" style="68" customWidth="1"/>
    <col min="9" max="9" width="68.6640625" style="68" customWidth="1"/>
    <col min="10" max="10" width="9.83203125" style="68" customWidth="1"/>
    <col min="11" max="16384" width="9.83203125" style="68"/>
  </cols>
  <sheetData>
    <row r="1" spans="1:8" x14ac:dyDescent="0.2">
      <c r="A1" s="437" t="s">
        <v>384</v>
      </c>
      <c r="B1" s="438"/>
      <c r="C1" s="438"/>
      <c r="D1" s="438"/>
      <c r="E1" s="438"/>
      <c r="F1" s="438"/>
      <c r="G1" s="438"/>
    </row>
    <row r="2" spans="1:8" ht="17" thickBot="1" x14ac:dyDescent="0.25">
      <c r="A2" s="69" t="s">
        <v>147</v>
      </c>
      <c r="B2" s="70" t="s">
        <v>385</v>
      </c>
      <c r="C2" s="71" t="s">
        <v>386</v>
      </c>
      <c r="D2" s="71" t="s">
        <v>387</v>
      </c>
      <c r="E2" s="71" t="s">
        <v>388</v>
      </c>
      <c r="F2" s="71" t="s">
        <v>389</v>
      </c>
      <c r="G2" s="71" t="s">
        <v>346</v>
      </c>
    </row>
    <row r="3" spans="1:8" ht="17" thickBot="1" x14ac:dyDescent="0.25">
      <c r="A3" s="72">
        <v>1</v>
      </c>
      <c r="B3" s="73">
        <v>2</v>
      </c>
      <c r="C3" s="74"/>
      <c r="D3" s="74">
        <v>4</v>
      </c>
      <c r="E3" s="74">
        <v>5</v>
      </c>
      <c r="F3" s="74">
        <v>5</v>
      </c>
      <c r="G3" s="75"/>
      <c r="H3" s="76"/>
    </row>
    <row r="4" spans="1:8" x14ac:dyDescent="0.2">
      <c r="A4" s="77" t="s">
        <v>390</v>
      </c>
      <c r="B4" s="78" t="s">
        <v>391</v>
      </c>
      <c r="C4" s="79">
        <v>1471.4087790958158</v>
      </c>
      <c r="D4" s="79">
        <v>1573.3819227067406</v>
      </c>
      <c r="E4" s="79">
        <v>1585.7592146296631</v>
      </c>
      <c r="F4" s="79">
        <v>1649.5931772703236</v>
      </c>
      <c r="G4" s="80">
        <f>SUM(C4:F4)</f>
        <v>6280.1430937025425</v>
      </c>
      <c r="H4" s="81"/>
    </row>
    <row r="5" spans="1:8" x14ac:dyDescent="0.2">
      <c r="A5" s="82"/>
      <c r="B5" s="83" t="s">
        <v>392</v>
      </c>
      <c r="C5" s="79"/>
      <c r="D5" s="79"/>
      <c r="E5" s="79"/>
      <c r="F5" s="79"/>
      <c r="G5" s="80" t="e">
        <f>#N/A</f>
        <v>#N/A</v>
      </c>
      <c r="H5" s="76"/>
    </row>
    <row r="6" spans="1:8" ht="32" x14ac:dyDescent="0.2">
      <c r="A6" s="82" t="s">
        <v>393</v>
      </c>
      <c r="B6" s="83" t="s">
        <v>394</v>
      </c>
      <c r="C6" s="84">
        <v>1393.5521911251199</v>
      </c>
      <c r="D6" s="79">
        <v>1487.8664643789443</v>
      </c>
      <c r="E6" s="79">
        <v>1527.3172112506459</v>
      </c>
      <c r="F6" s="79">
        <v>1587.9392953829388</v>
      </c>
      <c r="G6" s="80" t="e">
        <f>#N/A</f>
        <v>#N/A</v>
      </c>
      <c r="H6" s="81"/>
    </row>
    <row r="7" spans="1:8" x14ac:dyDescent="0.2">
      <c r="A7" s="85" t="s">
        <v>395</v>
      </c>
      <c r="B7" s="83" t="s">
        <v>396</v>
      </c>
      <c r="C7" s="84">
        <v>77.856587970695983</v>
      </c>
      <c r="D7" s="79">
        <v>85.515458327796352</v>
      </c>
      <c r="E7" s="79">
        <v>58.442003379017144</v>
      </c>
      <c r="F7" s="79">
        <v>61.653881887384891</v>
      </c>
      <c r="G7" s="80" t="e">
        <f>#N/A</f>
        <v>#N/A</v>
      </c>
      <c r="H7" s="81"/>
    </row>
    <row r="8" spans="1:8" x14ac:dyDescent="0.2">
      <c r="A8" s="86" t="s">
        <v>397</v>
      </c>
      <c r="B8" s="78" t="s">
        <v>398</v>
      </c>
      <c r="C8" s="87">
        <v>1771.9911320000001</v>
      </c>
      <c r="D8" s="79">
        <v>1891.5538059999997</v>
      </c>
      <c r="E8" s="79">
        <v>1908.3476839999998</v>
      </c>
      <c r="F8" s="79">
        <v>1955.6517599999997</v>
      </c>
      <c r="G8" s="80" t="e">
        <f>#N/A</f>
        <v>#N/A</v>
      </c>
      <c r="H8" s="81"/>
    </row>
    <row r="9" spans="1:8" x14ac:dyDescent="0.2">
      <c r="A9" s="88" t="s">
        <v>223</v>
      </c>
      <c r="B9" s="78" t="s">
        <v>399</v>
      </c>
      <c r="C9" s="87">
        <v>581.75411182272308</v>
      </c>
      <c r="D9" s="79">
        <v>602.76269116160211</v>
      </c>
      <c r="E9" s="79">
        <v>624.65447809439888</v>
      </c>
      <c r="F9" s="79">
        <v>649.33861305256653</v>
      </c>
      <c r="G9" s="80" t="e">
        <f>#N/A</f>
        <v>#N/A</v>
      </c>
      <c r="H9" s="89"/>
    </row>
    <row r="10" spans="1:8" x14ac:dyDescent="0.2">
      <c r="A10" s="82"/>
      <c r="B10" s="83" t="s">
        <v>392</v>
      </c>
      <c r="C10" s="90"/>
      <c r="D10" s="91"/>
      <c r="E10" s="91"/>
      <c r="F10" s="91"/>
      <c r="G10" s="80" t="e">
        <f>#N/A</f>
        <v>#N/A</v>
      </c>
      <c r="H10" s="92"/>
    </row>
    <row r="11" spans="1:8" x14ac:dyDescent="0.2">
      <c r="A11" s="82" t="s">
        <v>393</v>
      </c>
      <c r="B11" s="83" t="s">
        <v>400</v>
      </c>
      <c r="C11" s="90">
        <v>531.86404964964311</v>
      </c>
      <c r="D11" s="91">
        <v>550.01240520932345</v>
      </c>
      <c r="E11" s="91">
        <v>568.79355056220675</v>
      </c>
      <c r="F11" s="91">
        <v>589.84546384991336</v>
      </c>
      <c r="G11" s="80" t="e">
        <f>#N/A</f>
        <v>#N/A</v>
      </c>
      <c r="H11" s="76"/>
    </row>
    <row r="12" spans="1:8" x14ac:dyDescent="0.2">
      <c r="A12" s="82" t="s">
        <v>395</v>
      </c>
      <c r="B12" s="83" t="s">
        <v>149</v>
      </c>
      <c r="C12" s="90">
        <v>31.666067833079996</v>
      </c>
      <c r="D12" s="91">
        <v>32.87315513539864</v>
      </c>
      <c r="E12" s="91">
        <v>34.354445003837562</v>
      </c>
      <c r="F12" s="91">
        <v>36.24393947904862</v>
      </c>
      <c r="G12" s="80" t="e">
        <f>#N/A</f>
        <v>#N/A</v>
      </c>
      <c r="H12" s="76"/>
    </row>
    <row r="13" spans="1:8" x14ac:dyDescent="0.2">
      <c r="A13" s="82" t="s">
        <v>401</v>
      </c>
      <c r="B13" s="83" t="s">
        <v>402</v>
      </c>
      <c r="C13" s="90">
        <v>18.223994339999997</v>
      </c>
      <c r="D13" s="91">
        <v>19.877130816879994</v>
      </c>
      <c r="E13" s="91">
        <v>21.506482528354638</v>
      </c>
      <c r="F13" s="91">
        <v>23.249209723604455</v>
      </c>
      <c r="G13" s="80" t="e">
        <f>#N/A</f>
        <v>#N/A</v>
      </c>
      <c r="H13" s="93"/>
    </row>
    <row r="14" spans="1:8" x14ac:dyDescent="0.2">
      <c r="A14" s="88" t="s">
        <v>258</v>
      </c>
      <c r="B14" s="78" t="s">
        <v>155</v>
      </c>
      <c r="C14" s="87">
        <v>490.76007416401131</v>
      </c>
      <c r="D14" s="79">
        <v>509.40895698224375</v>
      </c>
      <c r="E14" s="79">
        <v>532.33236004644471</v>
      </c>
      <c r="F14" s="79">
        <v>561.6106398489992</v>
      </c>
      <c r="G14" s="80" t="e">
        <f>#N/A</f>
        <v>#N/A</v>
      </c>
      <c r="H14" s="76"/>
    </row>
    <row r="15" spans="1:8" x14ac:dyDescent="0.2">
      <c r="A15" s="88" t="s">
        <v>329</v>
      </c>
      <c r="B15" s="78" t="s">
        <v>150</v>
      </c>
      <c r="C15" s="87">
        <v>182.08791219999995</v>
      </c>
      <c r="D15" s="94">
        <v>248.444089961</v>
      </c>
      <c r="E15" s="94">
        <v>249.09855200399997</v>
      </c>
      <c r="F15" s="94">
        <v>247.51132661719998</v>
      </c>
      <c r="G15" s="80" t="e">
        <f>#N/A</f>
        <v>#N/A</v>
      </c>
      <c r="H15" s="93"/>
    </row>
    <row r="16" spans="1:8" x14ac:dyDescent="0.2">
      <c r="A16" s="88" t="s">
        <v>403</v>
      </c>
      <c r="B16" s="78" t="s">
        <v>404</v>
      </c>
      <c r="C16" s="87">
        <v>12.714032999999999</v>
      </c>
      <c r="D16" s="79">
        <v>13.451446914</v>
      </c>
      <c r="E16" s="79">
        <v>14.191276494269999</v>
      </c>
      <c r="F16" s="79">
        <v>14.971796701454849</v>
      </c>
      <c r="G16" s="80" t="e">
        <f>#N/A</f>
        <v>#N/A</v>
      </c>
      <c r="H16" s="95"/>
    </row>
    <row r="17" spans="1:8" x14ac:dyDescent="0.2">
      <c r="A17" s="88" t="s">
        <v>405</v>
      </c>
      <c r="B17" s="78" t="s">
        <v>406</v>
      </c>
      <c r="C17" s="87">
        <v>504.6750008132658</v>
      </c>
      <c r="D17" s="79">
        <v>517.48662098115392</v>
      </c>
      <c r="E17" s="79">
        <v>488.07101736088623</v>
      </c>
      <c r="F17" s="79">
        <v>482.21938377977926</v>
      </c>
      <c r="G17" s="80" t="e">
        <f>#N/A</f>
        <v>#N/A</v>
      </c>
      <c r="H17" s="76"/>
    </row>
    <row r="18" spans="1:8" x14ac:dyDescent="0.2">
      <c r="A18" s="82"/>
      <c r="B18" s="83" t="s">
        <v>392</v>
      </c>
      <c r="C18" s="90"/>
      <c r="D18" s="91"/>
      <c r="E18" s="91"/>
      <c r="F18" s="91"/>
      <c r="G18" s="80" t="e">
        <f>#N/A</f>
        <v>#N/A</v>
      </c>
      <c r="H18" s="76"/>
    </row>
    <row r="19" spans="1:8" x14ac:dyDescent="0.2">
      <c r="A19" s="82" t="s">
        <v>407</v>
      </c>
      <c r="B19" s="83" t="s">
        <v>408</v>
      </c>
      <c r="C19" s="90">
        <v>81.454113800000002</v>
      </c>
      <c r="D19" s="96">
        <v>84.549370124400014</v>
      </c>
      <c r="E19" s="96">
        <v>88.354091779998015</v>
      </c>
      <c r="F19" s="96">
        <v>93.213566827897893</v>
      </c>
      <c r="G19" s="80" t="e">
        <f>#N/A</f>
        <v>#N/A</v>
      </c>
      <c r="H19" s="76"/>
    </row>
    <row r="20" spans="1:8" x14ac:dyDescent="0.2">
      <c r="A20" s="82" t="s">
        <v>409</v>
      </c>
      <c r="B20" s="83" t="s">
        <v>410</v>
      </c>
      <c r="C20" s="90">
        <v>83.031887504799997</v>
      </c>
      <c r="D20" s="96">
        <v>76.232030650702399</v>
      </c>
      <c r="E20" s="96">
        <v>55.973239839984004</v>
      </c>
      <c r="F20" s="96">
        <v>26.906259125183126</v>
      </c>
      <c r="G20" s="80" t="e">
        <f>#N/A</f>
        <v>#N/A</v>
      </c>
      <c r="H20" s="76"/>
    </row>
    <row r="21" spans="1:8" ht="17" thickBot="1" x14ac:dyDescent="0.25">
      <c r="A21" s="97" t="s">
        <v>411</v>
      </c>
      <c r="B21" s="83" t="s">
        <v>412</v>
      </c>
      <c r="C21" s="90">
        <v>29.437230865959801</v>
      </c>
      <c r="D21" s="96">
        <v>31.14459025618547</v>
      </c>
      <c r="E21" s="96">
        <v>32.857542720275667</v>
      </c>
      <c r="F21" s="96">
        <v>34.66470756989083</v>
      </c>
      <c r="G21" s="80" t="e">
        <f>#N/A</f>
        <v>#N/A</v>
      </c>
      <c r="H21" s="76"/>
    </row>
    <row r="22" spans="1:8" ht="17" thickBot="1" x14ac:dyDescent="0.25">
      <c r="A22" s="98" t="s">
        <v>413</v>
      </c>
      <c r="B22" s="78" t="s">
        <v>414</v>
      </c>
      <c r="C22" s="87">
        <v>-300.58235290418429</v>
      </c>
      <c r="D22" s="79">
        <v>-318.17188329325904</v>
      </c>
      <c r="E22" s="79">
        <v>-322.58846937033672</v>
      </c>
      <c r="F22" s="79">
        <v>-306.05858272967612</v>
      </c>
      <c r="G22" s="80" t="e">
        <f>#N/A</f>
        <v>#N/A</v>
      </c>
      <c r="H22" s="81"/>
    </row>
    <row r="23" spans="1:8" x14ac:dyDescent="0.2">
      <c r="A23" s="77" t="s">
        <v>415</v>
      </c>
      <c r="B23" s="78" t="s">
        <v>416</v>
      </c>
      <c r="C23" s="87">
        <v>253.47853612210002</v>
      </c>
      <c r="D23" s="79">
        <v>298.69440072895054</v>
      </c>
      <c r="E23" s="79">
        <v>343.39307794321775</v>
      </c>
      <c r="F23" s="79">
        <v>372.35159082009477</v>
      </c>
      <c r="G23" s="80" t="e">
        <f>#N/A</f>
        <v>#N/A</v>
      </c>
      <c r="H23" s="81"/>
    </row>
    <row r="24" spans="1:8" x14ac:dyDescent="0.2">
      <c r="A24" s="82" t="s">
        <v>223</v>
      </c>
      <c r="B24" s="83" t="s">
        <v>417</v>
      </c>
      <c r="C24" s="90">
        <v>547.27176001905093</v>
      </c>
      <c r="D24" s="91">
        <v>465.27259175792665</v>
      </c>
      <c r="E24" s="91">
        <v>514.8162623415493</v>
      </c>
      <c r="F24" s="91">
        <v>545.21251286033453</v>
      </c>
      <c r="G24" s="80" t="e">
        <f>#N/A</f>
        <v>#N/A</v>
      </c>
      <c r="H24" s="76"/>
    </row>
    <row r="25" spans="1:8" x14ac:dyDescent="0.2">
      <c r="A25" s="82"/>
      <c r="B25" s="83" t="s">
        <v>418</v>
      </c>
      <c r="C25" s="90"/>
      <c r="D25" s="96"/>
      <c r="E25" s="96"/>
      <c r="F25" s="96"/>
      <c r="G25" s="80" t="e">
        <f>#N/A</f>
        <v>#N/A</v>
      </c>
      <c r="H25" s="76"/>
    </row>
    <row r="26" spans="1:8" x14ac:dyDescent="0.2">
      <c r="A26" s="82" t="s">
        <v>393</v>
      </c>
      <c r="B26" s="83" t="s">
        <v>419</v>
      </c>
      <c r="C26" s="90">
        <v>0</v>
      </c>
      <c r="D26" s="96">
        <v>0</v>
      </c>
      <c r="E26" s="96">
        <v>0</v>
      </c>
      <c r="F26" s="96">
        <v>0</v>
      </c>
      <c r="G26" s="80" t="e">
        <f>#N/A</f>
        <v>#N/A</v>
      </c>
      <c r="H26" s="76"/>
    </row>
    <row r="27" spans="1:8" x14ac:dyDescent="0.2">
      <c r="A27" s="82" t="s">
        <v>395</v>
      </c>
      <c r="B27" s="99" t="s">
        <v>420</v>
      </c>
      <c r="C27" s="100">
        <v>3.6487099999999999</v>
      </c>
      <c r="D27" s="101">
        <v>3.8603351799999999</v>
      </c>
      <c r="E27" s="101">
        <v>4.0726536149000001</v>
      </c>
      <c r="F27" s="101">
        <v>4.296649563719499</v>
      </c>
      <c r="G27" s="80" t="e">
        <f>#N/A</f>
        <v>#N/A</v>
      </c>
      <c r="H27" s="76"/>
    </row>
    <row r="28" spans="1:8" x14ac:dyDescent="0.2">
      <c r="A28" s="82" t="s">
        <v>258</v>
      </c>
      <c r="B28" s="83" t="s">
        <v>421</v>
      </c>
      <c r="C28" s="90">
        <v>293.79322389695091</v>
      </c>
      <c r="D28" s="91">
        <v>166.57819102897611</v>
      </c>
      <c r="E28" s="91">
        <v>171.42318439833156</v>
      </c>
      <c r="F28" s="91">
        <v>172.86092204023979</v>
      </c>
      <c r="G28" s="80" t="e">
        <f>#N/A</f>
        <v>#N/A</v>
      </c>
      <c r="H28" s="102"/>
    </row>
    <row r="29" spans="1:8" x14ac:dyDescent="0.2">
      <c r="A29" s="82"/>
      <c r="B29" s="83" t="s">
        <v>418</v>
      </c>
      <c r="C29" s="90"/>
      <c r="D29" s="91"/>
      <c r="E29" s="91"/>
      <c r="F29" s="91"/>
      <c r="G29" s="80" t="e">
        <f>#N/A</f>
        <v>#N/A</v>
      </c>
      <c r="H29" s="76"/>
    </row>
    <row r="30" spans="1:8" ht="17" thickBot="1" x14ac:dyDescent="0.25">
      <c r="A30" s="97" t="s">
        <v>422</v>
      </c>
      <c r="B30" s="83" t="s">
        <v>423</v>
      </c>
      <c r="C30" s="90">
        <v>31.952114379999998</v>
      </c>
      <c r="D30" s="91">
        <v>24.37875</v>
      </c>
      <c r="E30" s="91">
        <v>21.532499999999999</v>
      </c>
      <c r="F30" s="91">
        <v>14.72625</v>
      </c>
      <c r="G30" s="80" t="e">
        <f>#N/A</f>
        <v>#N/A</v>
      </c>
      <c r="H30" s="76"/>
    </row>
    <row r="31" spans="1:8" ht="17" thickBot="1" x14ac:dyDescent="0.25">
      <c r="A31" s="103" t="s">
        <v>424</v>
      </c>
      <c r="B31" s="78" t="s">
        <v>425</v>
      </c>
      <c r="C31" s="87">
        <v>-1.2522714238188826</v>
      </c>
      <c r="D31" s="79">
        <v>29.057211497375079</v>
      </c>
      <c r="E31" s="79">
        <v>70.01301915479678</v>
      </c>
      <c r="F31" s="79">
        <v>112.9799105407082</v>
      </c>
      <c r="G31" s="80" t="e">
        <f>#N/A</f>
        <v>#N/A</v>
      </c>
      <c r="H31" s="81"/>
    </row>
    <row r="32" spans="1:8" ht="17" thickBot="1" x14ac:dyDescent="0.25">
      <c r="A32" s="103" t="s">
        <v>426</v>
      </c>
      <c r="B32" s="78" t="s">
        <v>427</v>
      </c>
      <c r="C32" s="87">
        <v>0</v>
      </c>
      <c r="D32" s="79">
        <v>5.8114422994750159</v>
      </c>
      <c r="E32" s="79">
        <v>14.002603830959357</v>
      </c>
      <c r="F32" s="79">
        <v>22.595982108141641</v>
      </c>
      <c r="G32" s="80" t="e">
        <f>#N/A</f>
        <v>#N/A</v>
      </c>
      <c r="H32" s="76"/>
    </row>
    <row r="33" spans="1:8" ht="17" thickBot="1" x14ac:dyDescent="0.25">
      <c r="A33" s="103" t="s">
        <v>428</v>
      </c>
      <c r="B33" s="78" t="s">
        <v>429</v>
      </c>
      <c r="C33" s="87">
        <v>-1.2522714238188826</v>
      </c>
      <c r="D33" s="94">
        <v>23.245769197900064</v>
      </c>
      <c r="E33" s="94">
        <v>56.010415323837421</v>
      </c>
      <c r="F33" s="94">
        <v>90.383928432566563</v>
      </c>
      <c r="G33" s="80" t="e">
        <f>#N/A</f>
        <v>#N/A</v>
      </c>
      <c r="H33" s="81"/>
    </row>
    <row r="34" spans="1:8" x14ac:dyDescent="0.2">
      <c r="A34" s="77" t="s">
        <v>430</v>
      </c>
      <c r="B34" s="78" t="s">
        <v>158</v>
      </c>
      <c r="C34" s="87">
        <v>0</v>
      </c>
      <c r="D34" s="79">
        <v>0</v>
      </c>
      <c r="E34" s="79">
        <v>0.23245779800536015</v>
      </c>
      <c r="F34" s="79">
        <v>0.56010435361397781</v>
      </c>
      <c r="G34" s="80" t="e">
        <f>#N/A</f>
        <v>#N/A</v>
      </c>
      <c r="H34" s="76"/>
    </row>
    <row r="35" spans="1:8" x14ac:dyDescent="0.2">
      <c r="A35" s="82"/>
      <c r="B35" s="83" t="s">
        <v>392</v>
      </c>
      <c r="C35" s="90"/>
      <c r="D35" s="91"/>
      <c r="E35" s="91"/>
      <c r="F35" s="91"/>
      <c r="G35" s="80" t="e">
        <f>#N/A</f>
        <v>#N/A</v>
      </c>
    </row>
    <row r="36" spans="1:8" x14ac:dyDescent="0.2">
      <c r="A36" s="82" t="s">
        <v>223</v>
      </c>
      <c r="B36" s="83" t="s">
        <v>159</v>
      </c>
      <c r="C36" s="90">
        <v>0</v>
      </c>
      <c r="D36" s="96">
        <v>0</v>
      </c>
      <c r="E36" s="96">
        <v>0</v>
      </c>
      <c r="F36" s="96">
        <v>0</v>
      </c>
      <c r="G36" s="80" t="e">
        <f>#N/A</f>
        <v>#N/A</v>
      </c>
    </row>
    <row r="37" spans="1:8" x14ac:dyDescent="0.2">
      <c r="A37" s="104" t="s">
        <v>258</v>
      </c>
      <c r="B37" s="83" t="s">
        <v>160</v>
      </c>
      <c r="C37" s="90">
        <v>0</v>
      </c>
      <c r="D37" s="105">
        <v>0</v>
      </c>
      <c r="E37" s="105">
        <v>0</v>
      </c>
      <c r="F37" s="106">
        <v>0</v>
      </c>
      <c r="G37" s="80" t="e">
        <f>#N/A</f>
        <v>#N/A</v>
      </c>
    </row>
    <row r="38" spans="1:8" x14ac:dyDescent="0.2">
      <c r="A38" s="82" t="s">
        <v>329</v>
      </c>
      <c r="B38" s="83" t="s">
        <v>161</v>
      </c>
      <c r="C38" s="90">
        <v>0</v>
      </c>
      <c r="D38" s="105">
        <v>0</v>
      </c>
      <c r="E38" s="105">
        <v>0.23245779800536015</v>
      </c>
      <c r="F38" s="105">
        <v>0.56010435361397781</v>
      </c>
      <c r="G38" s="80" t="e">
        <f>#N/A</f>
        <v>#N/A</v>
      </c>
    </row>
    <row r="39" spans="1:8" ht="17" thickBot="1" x14ac:dyDescent="0.25">
      <c r="A39" s="97" t="s">
        <v>403</v>
      </c>
      <c r="B39" s="83" t="s">
        <v>162</v>
      </c>
      <c r="C39" s="90">
        <v>0</v>
      </c>
      <c r="D39" s="79">
        <v>0</v>
      </c>
      <c r="E39" s="79">
        <v>0</v>
      </c>
      <c r="F39" s="79">
        <v>0</v>
      </c>
      <c r="G39" s="80" t="e">
        <f>#N/A</f>
        <v>#N/A</v>
      </c>
    </row>
    <row r="40" spans="1:8" x14ac:dyDescent="0.2">
      <c r="A40" s="77" t="s">
        <v>431</v>
      </c>
      <c r="B40" s="78" t="s">
        <v>432</v>
      </c>
      <c r="C40" s="87">
        <v>43.176324883527315</v>
      </c>
      <c r="D40" s="107">
        <v>24.924869178344437</v>
      </c>
      <c r="E40" s="79">
        <v>20.955812869012362</v>
      </c>
      <c r="F40" s="79">
        <v>49.264765241833743</v>
      </c>
      <c r="G40" s="80" t="e">
        <f>#N/A</f>
        <v>#N/A</v>
      </c>
    </row>
    <row r="41" spans="1:8" s="110" customFormat="1" x14ac:dyDescent="0.2">
      <c r="A41" s="82" t="s">
        <v>223</v>
      </c>
      <c r="B41" s="108" t="s">
        <v>433</v>
      </c>
      <c r="C41" s="109">
        <v>43.176324883527315</v>
      </c>
      <c r="D41" s="91">
        <v>0</v>
      </c>
      <c r="E41" s="101">
        <v>20.955812869012362</v>
      </c>
      <c r="F41" s="101">
        <v>49.264765241833743</v>
      </c>
      <c r="G41" s="80" t="e">
        <f>#N/A</f>
        <v>#N/A</v>
      </c>
    </row>
    <row r="42" spans="1:8" s="110" customFormat="1" x14ac:dyDescent="0.2">
      <c r="A42" s="82" t="s">
        <v>258</v>
      </c>
      <c r="B42" s="83" t="s">
        <v>434</v>
      </c>
      <c r="C42" s="90">
        <v>0</v>
      </c>
      <c r="D42" s="111">
        <v>24.924869178344437</v>
      </c>
      <c r="E42" s="91">
        <v>0</v>
      </c>
      <c r="F42" s="91">
        <v>0</v>
      </c>
      <c r="G42" s="80" t="e">
        <f>#N/A</f>
        <v>#N/A</v>
      </c>
    </row>
    <row r="43" spans="1:8" s="110" customFormat="1" ht="17" thickBot="1" x14ac:dyDescent="0.25">
      <c r="A43" s="97"/>
      <c r="B43" s="83" t="s">
        <v>435</v>
      </c>
      <c r="C43" s="90" t="s">
        <v>436</v>
      </c>
      <c r="D43" s="112" t="s">
        <v>437</v>
      </c>
      <c r="E43" s="112" t="s">
        <v>436</v>
      </c>
      <c r="F43" s="112" t="s">
        <v>436</v>
      </c>
      <c r="G43" s="80" t="e">
        <f>#N/A</f>
        <v>#N/A</v>
      </c>
    </row>
    <row r="44" spans="1:8" x14ac:dyDescent="0.2">
      <c r="A44" s="77" t="s">
        <v>438</v>
      </c>
      <c r="B44" s="78" t="s">
        <v>439</v>
      </c>
      <c r="C44" s="87">
        <v>203.16637649711416</v>
      </c>
      <c r="D44" s="79">
        <v>120.19931504986602</v>
      </c>
      <c r="E44" s="79">
        <v>105.97725115965055</v>
      </c>
      <c r="F44" s="79">
        <v>82.92307999999997</v>
      </c>
      <c r="G44" s="80" t="e">
        <f>#N/A</f>
        <v>#N/A</v>
      </c>
    </row>
    <row r="45" spans="1:8" s="110" customFormat="1" x14ac:dyDescent="0.2">
      <c r="A45" s="82" t="s">
        <v>223</v>
      </c>
      <c r="B45" s="108" t="s">
        <v>440</v>
      </c>
      <c r="C45" s="109">
        <v>203.16637649711416</v>
      </c>
      <c r="D45" s="91">
        <v>0</v>
      </c>
      <c r="E45" s="101">
        <v>0</v>
      </c>
      <c r="F45" s="101">
        <v>0</v>
      </c>
      <c r="G45" s="80" t="e">
        <f>#N/A</f>
        <v>#N/A</v>
      </c>
    </row>
    <row r="46" spans="1:8" s="110" customFormat="1" x14ac:dyDescent="0.2">
      <c r="A46" s="82" t="s">
        <v>258</v>
      </c>
      <c r="B46" s="83" t="s">
        <v>441</v>
      </c>
      <c r="C46" s="90">
        <v>0</v>
      </c>
      <c r="D46" s="113">
        <v>120.19931504986602</v>
      </c>
      <c r="E46" s="113">
        <v>105.97725115965055</v>
      </c>
      <c r="F46" s="91">
        <v>82.92307999999997</v>
      </c>
      <c r="G46" s="80" t="e">
        <f>#N/A</f>
        <v>#N/A</v>
      </c>
    </row>
    <row r="47" spans="1:8" s="110" customFormat="1" ht="17" thickBot="1" x14ac:dyDescent="0.25">
      <c r="A47" s="97"/>
      <c r="B47" s="83" t="s">
        <v>435</v>
      </c>
      <c r="C47" s="90" t="s">
        <v>436</v>
      </c>
      <c r="D47" s="112" t="s">
        <v>437</v>
      </c>
      <c r="E47" s="114" t="s">
        <v>437</v>
      </c>
      <c r="F47" s="112" t="s">
        <v>437</v>
      </c>
      <c r="G47" s="80" t="e">
        <f>#N/A</f>
        <v>#N/A</v>
      </c>
    </row>
    <row r="48" spans="1:8" x14ac:dyDescent="0.2">
      <c r="A48" s="77" t="s">
        <v>442</v>
      </c>
      <c r="B48" s="78" t="s">
        <v>443</v>
      </c>
      <c r="C48" s="87">
        <v>62</v>
      </c>
      <c r="D48" s="79">
        <v>0</v>
      </c>
      <c r="E48" s="79">
        <v>0</v>
      </c>
      <c r="F48" s="79">
        <v>0</v>
      </c>
      <c r="G48" s="80" t="e">
        <f>#N/A</f>
        <v>#N/A</v>
      </c>
    </row>
    <row r="49" spans="1:7" x14ac:dyDescent="0.2">
      <c r="A49" s="88"/>
      <c r="B49" s="83" t="s">
        <v>444</v>
      </c>
      <c r="C49" s="90"/>
      <c r="D49" s="91"/>
      <c r="E49" s="91"/>
      <c r="F49" s="91"/>
      <c r="G49" s="80" t="e">
        <f>#N/A</f>
        <v>#N/A</v>
      </c>
    </row>
    <row r="50" spans="1:7" x14ac:dyDescent="0.2">
      <c r="A50" s="82" t="s">
        <v>223</v>
      </c>
      <c r="B50" s="83" t="s">
        <v>445</v>
      </c>
      <c r="C50" s="90">
        <v>62</v>
      </c>
      <c r="D50" s="96">
        <v>0</v>
      </c>
      <c r="E50" s="96">
        <v>0</v>
      </c>
      <c r="F50" s="96">
        <v>0</v>
      </c>
      <c r="G50" s="80" t="e">
        <f>#N/A</f>
        <v>#N/A</v>
      </c>
    </row>
    <row r="51" spans="1:7" x14ac:dyDescent="0.2">
      <c r="A51" s="82" t="s">
        <v>393</v>
      </c>
      <c r="B51" s="83" t="s">
        <v>446</v>
      </c>
      <c r="C51" s="90"/>
      <c r="D51" s="115"/>
      <c r="E51" s="115"/>
      <c r="F51" s="115"/>
      <c r="G51" s="80" t="e">
        <f>#N/A</f>
        <v>#N/A</v>
      </c>
    </row>
    <row r="52" spans="1:7" ht="17" thickBot="1" x14ac:dyDescent="0.25">
      <c r="A52" s="82" t="s">
        <v>258</v>
      </c>
      <c r="B52" s="83" t="s">
        <v>447</v>
      </c>
      <c r="C52" s="90">
        <v>0</v>
      </c>
      <c r="D52" s="112">
        <v>0</v>
      </c>
      <c r="E52" s="112">
        <v>0</v>
      </c>
      <c r="F52" s="112">
        <v>0</v>
      </c>
      <c r="G52" s="80" t="e">
        <f>#N/A</f>
        <v>#N/A</v>
      </c>
    </row>
    <row r="53" spans="1:7" x14ac:dyDescent="0.2">
      <c r="A53" s="77" t="s">
        <v>448</v>
      </c>
      <c r="B53" s="78" t="s">
        <v>449</v>
      </c>
      <c r="C53" s="87">
        <v>90</v>
      </c>
      <c r="D53" s="94">
        <v>23</v>
      </c>
      <c r="E53" s="94">
        <v>55</v>
      </c>
      <c r="F53" s="94">
        <v>119</v>
      </c>
      <c r="G53" s="80" t="e">
        <f>#N/A</f>
        <v>#N/A</v>
      </c>
    </row>
    <row r="54" spans="1:7" x14ac:dyDescent="0.2">
      <c r="A54" s="88"/>
      <c r="B54" s="83" t="s">
        <v>450</v>
      </c>
      <c r="C54" s="90"/>
      <c r="D54" s="91"/>
      <c r="E54" s="91"/>
      <c r="F54" s="91"/>
      <c r="G54" s="80" t="e">
        <f>#N/A</f>
        <v>#N/A</v>
      </c>
    </row>
    <row r="55" spans="1:7" x14ac:dyDescent="0.2">
      <c r="A55" s="82" t="s">
        <v>223</v>
      </c>
      <c r="B55" s="83" t="s">
        <v>451</v>
      </c>
      <c r="C55" s="90">
        <v>90</v>
      </c>
      <c r="D55" s="115">
        <v>23</v>
      </c>
      <c r="E55" s="115">
        <v>55</v>
      </c>
      <c r="F55" s="115">
        <v>119</v>
      </c>
      <c r="G55" s="80" t="e">
        <f>#N/A</f>
        <v>#N/A</v>
      </c>
    </row>
    <row r="56" spans="1:7" x14ac:dyDescent="0.2">
      <c r="A56" s="82" t="s">
        <v>393</v>
      </c>
      <c r="B56" s="83" t="s">
        <v>446</v>
      </c>
      <c r="C56" s="90"/>
      <c r="D56" s="115"/>
      <c r="E56" s="115"/>
      <c r="F56" s="115"/>
      <c r="G56" s="80" t="e">
        <f>#N/A</f>
        <v>#N/A</v>
      </c>
    </row>
    <row r="57" spans="1:7" x14ac:dyDescent="0.2">
      <c r="A57" s="82" t="s">
        <v>258</v>
      </c>
      <c r="B57" s="83" t="s">
        <v>447</v>
      </c>
      <c r="C57" s="90">
        <v>0</v>
      </c>
      <c r="D57" s="91">
        <v>0</v>
      </c>
      <c r="E57" s="91">
        <v>0</v>
      </c>
      <c r="F57" s="91">
        <v>0</v>
      </c>
      <c r="G57" s="80" t="e">
        <f>#N/A</f>
        <v>#N/A</v>
      </c>
    </row>
    <row r="58" spans="1:7" ht="17" thickBot="1" x14ac:dyDescent="0.25">
      <c r="A58" s="116" t="s">
        <v>452</v>
      </c>
      <c r="B58" s="78" t="s">
        <v>453</v>
      </c>
      <c r="C58" s="87">
        <v>38.635462092203369</v>
      </c>
      <c r="D58" s="91">
        <v>43.956610169491512</v>
      </c>
      <c r="E58" s="91">
        <v>36.502779661016945</v>
      </c>
      <c r="F58" s="91">
        <v>21.212847457627106</v>
      </c>
      <c r="G58" s="80" t="e">
        <f>#N/A</f>
        <v>#N/A</v>
      </c>
    </row>
    <row r="59" spans="1:7" x14ac:dyDescent="0.2">
      <c r="A59" s="77" t="s">
        <v>454</v>
      </c>
      <c r="B59" s="78" t="s">
        <v>455</v>
      </c>
      <c r="C59" s="87">
        <v>152.97232080000001</v>
      </c>
      <c r="D59" s="115">
        <v>0</v>
      </c>
      <c r="E59" s="115">
        <v>0</v>
      </c>
      <c r="F59" s="115">
        <v>0</v>
      </c>
      <c r="G59" s="80" t="e">
        <f>#N/A</f>
        <v>#N/A</v>
      </c>
    </row>
    <row r="60" spans="1:7" x14ac:dyDescent="0.2">
      <c r="A60" s="82" t="s">
        <v>223</v>
      </c>
      <c r="B60" s="83" t="s">
        <v>456</v>
      </c>
      <c r="C60" s="90">
        <v>0</v>
      </c>
      <c r="D60" s="91">
        <v>0</v>
      </c>
      <c r="E60" s="91">
        <v>0</v>
      </c>
      <c r="F60" s="91">
        <v>0</v>
      </c>
      <c r="G60" s="80" t="e">
        <f>#N/A</f>
        <v>#N/A</v>
      </c>
    </row>
    <row r="61" spans="1:7" ht="17" thickBot="1" x14ac:dyDescent="0.25">
      <c r="A61" s="97" t="s">
        <v>258</v>
      </c>
      <c r="B61" s="83" t="s">
        <v>457</v>
      </c>
      <c r="C61" s="90">
        <v>152.97232080000001</v>
      </c>
      <c r="D61" s="91">
        <v>0</v>
      </c>
      <c r="E61" s="91">
        <v>0</v>
      </c>
      <c r="F61" s="91">
        <v>0</v>
      </c>
      <c r="G61" s="80" t="e">
        <f>#N/A</f>
        <v>#N/A</v>
      </c>
    </row>
    <row r="62" spans="1:7" ht="17" thickBot="1" x14ac:dyDescent="0.25">
      <c r="A62" s="103" t="s">
        <v>458</v>
      </c>
      <c r="B62" s="78" t="s">
        <v>459</v>
      </c>
      <c r="C62" s="87">
        <v>0</v>
      </c>
      <c r="D62" s="96">
        <v>0</v>
      </c>
      <c r="E62" s="96">
        <v>0</v>
      </c>
      <c r="F62" s="96">
        <v>0</v>
      </c>
      <c r="G62" s="80" t="e">
        <f>#N/A</f>
        <v>#N/A</v>
      </c>
    </row>
    <row r="63" spans="1:7" x14ac:dyDescent="0.2">
      <c r="A63" s="86" t="s">
        <v>460</v>
      </c>
      <c r="B63" s="78" t="s">
        <v>461</v>
      </c>
      <c r="C63" s="87">
        <v>253.27691816000001</v>
      </c>
      <c r="D63" s="79">
        <v>288.16000000000003</v>
      </c>
      <c r="E63" s="79">
        <v>239.29599999999999</v>
      </c>
      <c r="F63" s="79">
        <v>139.06199999999998</v>
      </c>
      <c r="G63" s="80" t="e">
        <f>#N/A</f>
        <v>#N/A</v>
      </c>
    </row>
    <row r="64" spans="1:7" ht="17" thickBot="1" x14ac:dyDescent="0.25">
      <c r="A64" s="117"/>
      <c r="B64" s="83" t="s">
        <v>446</v>
      </c>
      <c r="C64" s="90"/>
      <c r="D64" s="115"/>
      <c r="E64" s="115"/>
      <c r="F64" s="115"/>
      <c r="G64" s="80" t="e">
        <f>#N/A</f>
        <v>#N/A</v>
      </c>
    </row>
    <row r="65" spans="1:8" ht="33" thickBot="1" x14ac:dyDescent="0.25">
      <c r="A65" s="103" t="s">
        <v>460</v>
      </c>
      <c r="B65" s="78" t="s">
        <v>462</v>
      </c>
      <c r="C65" s="87">
        <v>2475.4546985041843</v>
      </c>
      <c r="D65" s="91">
        <v>2107.535993812503</v>
      </c>
      <c r="E65" s="91">
        <v>2137.0782566322296</v>
      </c>
      <c r="F65" s="91">
        <v>2216.0185375882852</v>
      </c>
      <c r="G65" s="80" t="e">
        <f>#N/A</f>
        <v>#N/A</v>
      </c>
    </row>
    <row r="66" spans="1:8" ht="32" x14ac:dyDescent="0.2">
      <c r="A66" s="77" t="s">
        <v>463</v>
      </c>
      <c r="B66" s="78" t="s">
        <v>464</v>
      </c>
      <c r="C66" s="87">
        <v>2270.1496867404785</v>
      </c>
      <c r="D66" s="91">
        <v>2246.858664417317</v>
      </c>
      <c r="E66" s="91">
        <v>2266.136442051959</v>
      </c>
      <c r="F66" s="91">
        <v>2294.4072871266289</v>
      </c>
      <c r="G66" s="80" t="e">
        <f>#N/A</f>
        <v>#N/A</v>
      </c>
    </row>
    <row r="67" spans="1:8" ht="33" thickBot="1" x14ac:dyDescent="0.25">
      <c r="A67" s="118"/>
      <c r="B67" s="78" t="s">
        <v>465</v>
      </c>
      <c r="C67" s="87">
        <v>205.30501176370581</v>
      </c>
      <c r="D67" s="79">
        <v>-139.32267060481399</v>
      </c>
      <c r="E67" s="79">
        <v>-129.0581854197294</v>
      </c>
      <c r="F67" s="79">
        <v>-78.388749538343745</v>
      </c>
      <c r="G67" s="80" t="e">
        <f>#N/A</f>
        <v>#N/A</v>
      </c>
    </row>
    <row r="68" spans="1:8" x14ac:dyDescent="0.2">
      <c r="A68" s="119"/>
      <c r="B68" s="78" t="s">
        <v>151</v>
      </c>
      <c r="C68" s="87"/>
      <c r="D68" s="91"/>
      <c r="E68" s="91"/>
      <c r="F68" s="91"/>
      <c r="G68" s="80"/>
    </row>
    <row r="69" spans="1:8" x14ac:dyDescent="0.2">
      <c r="A69" s="82" t="s">
        <v>223</v>
      </c>
      <c r="B69" s="83" t="s">
        <v>152</v>
      </c>
      <c r="C69" s="90">
        <v>181.36294324646462</v>
      </c>
      <c r="D69" s="112">
        <v>260.12147852067005</v>
      </c>
      <c r="E69" s="112">
        <v>298.57335838684719</v>
      </c>
      <c r="F69" s="112">
        <v>333.16489628901678</v>
      </c>
      <c r="G69" s="80" t="e">
        <f>#N/A</f>
        <v>#N/A</v>
      </c>
    </row>
    <row r="70" spans="1:8" x14ac:dyDescent="0.2">
      <c r="A70" s="82" t="s">
        <v>258</v>
      </c>
      <c r="B70" s="120" t="s">
        <v>466</v>
      </c>
      <c r="C70" s="90">
        <v>197</v>
      </c>
      <c r="D70" s="121">
        <v>174</v>
      </c>
      <c r="E70" s="121">
        <v>119</v>
      </c>
      <c r="F70" s="121">
        <v>0</v>
      </c>
      <c r="G70" s="80" t="e">
        <f>#N/A</f>
        <v>#N/A</v>
      </c>
      <c r="H70" s="68" t="s">
        <v>467</v>
      </c>
    </row>
    <row r="71" spans="1:8" x14ac:dyDescent="0.2">
      <c r="A71" s="82" t="s">
        <v>329</v>
      </c>
      <c r="B71" s="83" t="s">
        <v>468</v>
      </c>
      <c r="C71" s="90">
        <v>4.2443967557702162</v>
      </c>
      <c r="D71" s="121">
        <v>4.5754223593202221</v>
      </c>
      <c r="E71" s="121">
        <v>4.7765990853910258</v>
      </c>
      <c r="F71" s="121">
        <v>4.9702263563689248</v>
      </c>
      <c r="G71" s="80">
        <f>SUM(C71:F71)</f>
        <v>18.566644556850392</v>
      </c>
    </row>
    <row r="72" spans="1:8" ht="15" x14ac:dyDescent="0.2">
      <c r="A72" s="439" t="s">
        <v>469</v>
      </c>
      <c r="B72" s="439"/>
      <c r="C72" s="439"/>
      <c r="D72" s="439"/>
      <c r="E72" s="439"/>
      <c r="F72" s="439"/>
      <c r="G72" s="439"/>
    </row>
    <row r="73" spans="1:8" ht="15" x14ac:dyDescent="0.2">
      <c r="A73" s="439"/>
      <c r="B73" s="439"/>
      <c r="C73" s="439"/>
      <c r="D73" s="439"/>
      <c r="E73" s="439"/>
      <c r="F73" s="439"/>
      <c r="G73" s="439"/>
    </row>
    <row r="74" spans="1:8" x14ac:dyDescent="0.2">
      <c r="A74" s="122" t="s">
        <v>470</v>
      </c>
      <c r="B74" s="122" t="s">
        <v>345</v>
      </c>
      <c r="C74" s="122" t="s">
        <v>471</v>
      </c>
      <c r="D74" s="122" t="s">
        <v>472</v>
      </c>
      <c r="E74" s="122" t="s">
        <v>473</v>
      </c>
      <c r="F74" s="122" t="s">
        <v>474</v>
      </c>
      <c r="G74" s="122" t="s">
        <v>346</v>
      </c>
    </row>
    <row r="75" spans="1:8" x14ac:dyDescent="0.2">
      <c r="A75" s="123"/>
      <c r="B75" s="123" t="s">
        <v>347</v>
      </c>
      <c r="C75" s="124">
        <v>253.26511815999999</v>
      </c>
      <c r="D75" s="125">
        <v>288.16065399999997</v>
      </c>
      <c r="E75" s="125">
        <v>239.29588227000048</v>
      </c>
      <c r="F75" s="125">
        <v>139.05988881472979</v>
      </c>
      <c r="G75" s="124">
        <f>SUM(C75:F75)</f>
        <v>919.78154324473019</v>
      </c>
    </row>
    <row r="76" spans="1:8" x14ac:dyDescent="0.2">
      <c r="A76" s="126" t="s">
        <v>167</v>
      </c>
      <c r="B76" s="127" t="s">
        <v>348</v>
      </c>
      <c r="C76" s="128">
        <v>191.26511815999999</v>
      </c>
      <c r="D76" s="129">
        <v>288.16065399999997</v>
      </c>
      <c r="E76" s="129">
        <v>239.29588227000048</v>
      </c>
      <c r="F76" s="129">
        <v>139.05988881472979</v>
      </c>
      <c r="G76" s="124" t="e">
        <f>#N/A</f>
        <v>#N/A</v>
      </c>
    </row>
    <row r="77" spans="1:8" x14ac:dyDescent="0.2">
      <c r="A77" s="126" t="s">
        <v>164</v>
      </c>
      <c r="B77" s="127" t="s">
        <v>349</v>
      </c>
      <c r="C77" s="128">
        <v>1.6988399999999999</v>
      </c>
      <c r="D77" s="130">
        <v>0</v>
      </c>
      <c r="E77" s="130">
        <v>0</v>
      </c>
      <c r="F77" s="130">
        <v>0</v>
      </c>
      <c r="G77" s="124" t="e">
        <f>#N/A</f>
        <v>#N/A</v>
      </c>
    </row>
    <row r="78" spans="1:8" x14ac:dyDescent="0.2">
      <c r="A78" s="126" t="s">
        <v>350</v>
      </c>
      <c r="B78" s="131" t="s">
        <v>351</v>
      </c>
      <c r="C78" s="132"/>
      <c r="D78" s="130"/>
      <c r="E78" s="130"/>
      <c r="F78" s="130"/>
      <c r="G78" s="124" t="e">
        <f>#N/A</f>
        <v>#N/A</v>
      </c>
    </row>
    <row r="79" spans="1:8" x14ac:dyDescent="0.2">
      <c r="A79" s="126" t="s">
        <v>352</v>
      </c>
      <c r="B79" s="127" t="s">
        <v>353</v>
      </c>
      <c r="C79" s="128"/>
      <c r="D79" s="130">
        <v>0</v>
      </c>
      <c r="E79" s="130">
        <v>0</v>
      </c>
      <c r="F79" s="130">
        <v>0</v>
      </c>
      <c r="G79" s="124" t="e">
        <f>#N/A</f>
        <v>#N/A</v>
      </c>
    </row>
    <row r="80" spans="1:8" x14ac:dyDescent="0.2">
      <c r="A80" s="126" t="s">
        <v>354</v>
      </c>
      <c r="B80" s="131" t="s">
        <v>355</v>
      </c>
      <c r="C80" s="132">
        <v>1.6988399999999999</v>
      </c>
      <c r="D80" s="130">
        <v>0</v>
      </c>
      <c r="E80" s="130">
        <v>0</v>
      </c>
      <c r="F80" s="130">
        <v>0</v>
      </c>
      <c r="G80" s="124" t="e">
        <f>#N/A</f>
        <v>#N/A</v>
      </c>
    </row>
    <row r="81" spans="1:7" x14ac:dyDescent="0.2">
      <c r="A81" s="126" t="s">
        <v>356</v>
      </c>
      <c r="B81" s="127" t="s">
        <v>357</v>
      </c>
      <c r="C81" s="128"/>
      <c r="D81" s="130">
        <v>0</v>
      </c>
      <c r="E81" s="130">
        <v>0</v>
      </c>
      <c r="F81" s="130">
        <v>0</v>
      </c>
      <c r="G81" s="124" t="e">
        <f>#N/A</f>
        <v>#N/A</v>
      </c>
    </row>
    <row r="82" spans="1:7" x14ac:dyDescent="0.2">
      <c r="A82" s="126"/>
      <c r="B82" s="133" t="s">
        <v>358</v>
      </c>
      <c r="C82" s="134"/>
      <c r="D82" s="130">
        <v>0</v>
      </c>
      <c r="E82" s="130">
        <v>0</v>
      </c>
      <c r="F82" s="130">
        <v>0</v>
      </c>
      <c r="G82" s="124" t="e">
        <f>#N/A</f>
        <v>#N/A</v>
      </c>
    </row>
    <row r="83" spans="1:7" x14ac:dyDescent="0.2">
      <c r="A83" s="126" t="s">
        <v>359</v>
      </c>
      <c r="B83" s="127" t="s">
        <v>360</v>
      </c>
      <c r="C83" s="128">
        <v>1.6988399999999999</v>
      </c>
      <c r="D83" s="130">
        <v>0</v>
      </c>
      <c r="E83" s="130">
        <v>0</v>
      </c>
      <c r="F83" s="130">
        <v>0</v>
      </c>
      <c r="G83" s="124" t="e">
        <f>#N/A</f>
        <v>#N/A</v>
      </c>
    </row>
    <row r="84" spans="1:7" x14ac:dyDescent="0.2">
      <c r="A84" s="126"/>
      <c r="B84" s="133" t="s">
        <v>358</v>
      </c>
      <c r="C84" s="135"/>
      <c r="D84" s="130">
        <v>0</v>
      </c>
      <c r="E84" s="130">
        <v>0</v>
      </c>
      <c r="F84" s="130">
        <v>0</v>
      </c>
      <c r="G84" s="124" t="e">
        <f>#N/A</f>
        <v>#N/A</v>
      </c>
    </row>
    <row r="85" spans="1:7" x14ac:dyDescent="0.2">
      <c r="A85" s="126" t="s">
        <v>361</v>
      </c>
      <c r="B85" s="127" t="s">
        <v>362</v>
      </c>
      <c r="C85" s="128"/>
      <c r="D85" s="130">
        <v>0</v>
      </c>
      <c r="E85" s="130">
        <v>0</v>
      </c>
      <c r="F85" s="130">
        <v>0</v>
      </c>
      <c r="G85" s="124" t="e">
        <f>#N/A</f>
        <v>#N/A</v>
      </c>
    </row>
    <row r="86" spans="1:7" x14ac:dyDescent="0.2">
      <c r="A86" s="126" t="s">
        <v>165</v>
      </c>
      <c r="B86" s="127" t="s">
        <v>363</v>
      </c>
      <c r="C86" s="134">
        <v>146.50517983050847</v>
      </c>
      <c r="D86" s="130">
        <v>210.55183895000002</v>
      </c>
      <c r="E86" s="130">
        <v>202.79312056779702</v>
      </c>
      <c r="F86" s="130">
        <v>117.84736340231338</v>
      </c>
      <c r="G86" s="124" t="e">
        <f>#N/A</f>
        <v>#N/A</v>
      </c>
    </row>
    <row r="87" spans="1:7" x14ac:dyDescent="0.2">
      <c r="A87" s="126" t="s">
        <v>364</v>
      </c>
      <c r="B87" s="131" t="s">
        <v>475</v>
      </c>
      <c r="C87" s="132"/>
      <c r="D87" s="130">
        <v>0</v>
      </c>
      <c r="E87" s="130">
        <v>0</v>
      </c>
      <c r="F87" s="130">
        <v>0</v>
      </c>
      <c r="G87" s="124" t="e">
        <f>#N/A</f>
        <v>#N/A</v>
      </c>
    </row>
    <row r="88" spans="1:7" x14ac:dyDescent="0.2">
      <c r="A88" s="126" t="s">
        <v>365</v>
      </c>
      <c r="B88" s="127" t="s">
        <v>366</v>
      </c>
      <c r="C88" s="128">
        <v>146.50517983050847</v>
      </c>
      <c r="D88" s="130">
        <v>210.55183895000002</v>
      </c>
      <c r="E88" s="130">
        <v>202.79312056779702</v>
      </c>
      <c r="F88" s="130">
        <v>117.84736340231338</v>
      </c>
      <c r="G88" s="124" t="e">
        <f>#N/A</f>
        <v>#N/A</v>
      </c>
    </row>
    <row r="89" spans="1:7" x14ac:dyDescent="0.2">
      <c r="A89" s="126" t="s">
        <v>367</v>
      </c>
      <c r="B89" s="127" t="s">
        <v>368</v>
      </c>
      <c r="C89" s="135"/>
      <c r="D89" s="130">
        <v>0</v>
      </c>
      <c r="E89" s="130">
        <v>0</v>
      </c>
      <c r="F89" s="130">
        <v>0</v>
      </c>
      <c r="G89" s="124" t="e">
        <f>#N/A</f>
        <v>#N/A</v>
      </c>
    </row>
    <row r="90" spans="1:7" x14ac:dyDescent="0.2">
      <c r="A90" s="126" t="s">
        <v>168</v>
      </c>
      <c r="B90" s="127" t="s">
        <v>369</v>
      </c>
      <c r="C90" s="128">
        <v>29.176034973559322</v>
      </c>
      <c r="D90" s="129">
        <v>43.956709932203388</v>
      </c>
      <c r="E90" s="129">
        <v>36.502761702203465</v>
      </c>
      <c r="F90" s="129">
        <v>21.212525412416408</v>
      </c>
      <c r="G90" s="124" t="e">
        <f>#N/A</f>
        <v>#N/A</v>
      </c>
    </row>
    <row r="91" spans="1:7" x14ac:dyDescent="0.2">
      <c r="A91" s="126" t="s">
        <v>186</v>
      </c>
      <c r="B91" s="127" t="s">
        <v>476</v>
      </c>
      <c r="C91" s="128">
        <v>13.8850633559322</v>
      </c>
      <c r="D91" s="129">
        <v>33.65210511779658</v>
      </c>
      <c r="E91" s="129">
        <v>0</v>
      </c>
      <c r="F91" s="129">
        <v>0</v>
      </c>
      <c r="G91" s="124" t="e">
        <f>#N/A</f>
        <v>#N/A</v>
      </c>
    </row>
    <row r="92" spans="1:7" x14ac:dyDescent="0.2">
      <c r="A92" s="126" t="s">
        <v>221</v>
      </c>
      <c r="B92" s="127" t="s">
        <v>370</v>
      </c>
      <c r="C92" s="128"/>
      <c r="D92" s="129">
        <v>0</v>
      </c>
      <c r="E92" s="129">
        <v>0</v>
      </c>
      <c r="F92" s="129">
        <v>0</v>
      </c>
      <c r="G92" s="124" t="e">
        <f>#N/A</f>
        <v>#N/A</v>
      </c>
    </row>
    <row r="93" spans="1:7" x14ac:dyDescent="0.2">
      <c r="A93" s="126" t="s">
        <v>222</v>
      </c>
      <c r="B93" s="127" t="s">
        <v>371</v>
      </c>
      <c r="C93" s="128"/>
      <c r="D93" s="130">
        <v>0</v>
      </c>
      <c r="E93" s="130">
        <v>0</v>
      </c>
      <c r="F93" s="130">
        <v>0</v>
      </c>
      <c r="G93" s="124" t="e">
        <f>#N/A</f>
        <v>#N/A</v>
      </c>
    </row>
    <row r="94" spans="1:7" x14ac:dyDescent="0.2">
      <c r="A94" s="126" t="s">
        <v>169</v>
      </c>
      <c r="B94" s="127" t="s">
        <v>372</v>
      </c>
      <c r="C94" s="127">
        <v>62</v>
      </c>
      <c r="D94" s="130">
        <v>0</v>
      </c>
      <c r="E94" s="130">
        <v>0</v>
      </c>
      <c r="F94" s="130">
        <v>0</v>
      </c>
      <c r="G94" s="124" t="e">
        <f>#N/A</f>
        <v>#N/A</v>
      </c>
    </row>
    <row r="95" spans="1:7" x14ac:dyDescent="0.2">
      <c r="A95" s="126" t="s">
        <v>170</v>
      </c>
      <c r="B95" s="127" t="s">
        <v>373</v>
      </c>
      <c r="C95" s="127">
        <v>62</v>
      </c>
      <c r="D95" s="130"/>
      <c r="E95" s="130">
        <v>0</v>
      </c>
      <c r="F95" s="130">
        <v>0</v>
      </c>
      <c r="G95" s="124" t="e">
        <f>#N/A</f>
        <v>#N/A</v>
      </c>
    </row>
    <row r="96" spans="1:7" x14ac:dyDescent="0.2">
      <c r="A96" s="126" t="s">
        <v>171</v>
      </c>
      <c r="B96" s="127" t="s">
        <v>374</v>
      </c>
      <c r="C96" s="127"/>
      <c r="D96" s="136">
        <v>0</v>
      </c>
      <c r="E96" s="136">
        <v>0</v>
      </c>
      <c r="F96" s="136">
        <v>0</v>
      </c>
      <c r="G96" s="124" t="e">
        <f>#N/A</f>
        <v>#N/A</v>
      </c>
    </row>
    <row r="97" spans="1:7" x14ac:dyDescent="0.2">
      <c r="A97" s="126" t="s">
        <v>177</v>
      </c>
      <c r="B97" s="127" t="s">
        <v>375</v>
      </c>
      <c r="C97" s="127"/>
      <c r="D97" s="136">
        <v>0</v>
      </c>
      <c r="E97" s="136">
        <v>0</v>
      </c>
      <c r="F97" s="136">
        <v>0</v>
      </c>
      <c r="G97" s="124" t="e">
        <f>#N/A</f>
        <v>#N/A</v>
      </c>
    </row>
    <row r="98" spans="1:7" x14ac:dyDescent="0.2">
      <c r="A98" s="126" t="s">
        <v>187</v>
      </c>
      <c r="B98" s="127" t="s">
        <v>376</v>
      </c>
      <c r="C98" s="127"/>
      <c r="D98" s="136">
        <v>0</v>
      </c>
      <c r="E98" s="136">
        <v>0</v>
      </c>
      <c r="F98" s="136">
        <v>0</v>
      </c>
      <c r="G98" s="124" t="e">
        <f>#N/A</f>
        <v>#N/A</v>
      </c>
    </row>
    <row r="99" spans="1:7" x14ac:dyDescent="0.2">
      <c r="A99" s="126"/>
      <c r="B99" s="127" t="s">
        <v>377</v>
      </c>
      <c r="C99" s="127"/>
      <c r="D99" s="136">
        <v>0</v>
      </c>
      <c r="E99" s="136">
        <v>0</v>
      </c>
      <c r="F99" s="136">
        <v>0</v>
      </c>
      <c r="G99" s="124" t="e">
        <f>#N/A</f>
        <v>#N/A</v>
      </c>
    </row>
    <row r="100" spans="1:7" x14ac:dyDescent="0.2">
      <c r="A100" s="126"/>
      <c r="B100" s="137" t="s">
        <v>378</v>
      </c>
      <c r="C100" s="137"/>
      <c r="D100" s="136">
        <v>0</v>
      </c>
      <c r="E100" s="136">
        <v>0</v>
      </c>
      <c r="F100" s="136">
        <v>0</v>
      </c>
      <c r="G100" s="124" t="e">
        <f>#N/A</f>
        <v>#N/A</v>
      </c>
    </row>
    <row r="101" spans="1:7" x14ac:dyDescent="0.2">
      <c r="A101" s="126"/>
      <c r="B101" s="137" t="s">
        <v>379</v>
      </c>
      <c r="C101" s="137"/>
      <c r="D101" s="136">
        <v>0</v>
      </c>
      <c r="E101" s="136">
        <v>0</v>
      </c>
      <c r="F101" s="136">
        <v>0</v>
      </c>
      <c r="G101" s="124" t="e">
        <f>#N/A</f>
        <v>#N/A</v>
      </c>
    </row>
    <row r="102" spans="1:7" x14ac:dyDescent="0.2">
      <c r="A102" s="126"/>
      <c r="B102" s="137" t="s">
        <v>380</v>
      </c>
      <c r="C102" s="137"/>
      <c r="D102" s="136">
        <v>0</v>
      </c>
      <c r="E102" s="136">
        <v>0</v>
      </c>
      <c r="F102" s="136">
        <v>0</v>
      </c>
      <c r="G102" s="124" t="e">
        <f>#N/A</f>
        <v>#N/A</v>
      </c>
    </row>
    <row r="103" spans="1:7" x14ac:dyDescent="0.2">
      <c r="A103" s="126" t="s">
        <v>188</v>
      </c>
      <c r="B103" s="127" t="s">
        <v>381</v>
      </c>
      <c r="C103" s="127"/>
      <c r="D103" s="136">
        <v>0</v>
      </c>
      <c r="E103" s="136">
        <v>0</v>
      </c>
      <c r="F103" s="136">
        <v>0</v>
      </c>
      <c r="G103" s="124" t="e">
        <f>#N/A</f>
        <v>#N/A</v>
      </c>
    </row>
    <row r="104" spans="1:7" x14ac:dyDescent="0.2">
      <c r="A104" s="126" t="s">
        <v>189</v>
      </c>
      <c r="B104" s="127" t="s">
        <v>382</v>
      </c>
      <c r="C104" s="127"/>
      <c r="D104" s="136">
        <v>0</v>
      </c>
      <c r="E104" s="136">
        <v>0</v>
      </c>
      <c r="F104" s="136">
        <v>0</v>
      </c>
      <c r="G104" s="124" t="e">
        <f>#N/A</f>
        <v>#N/A</v>
      </c>
    </row>
    <row r="105" spans="1:7" x14ac:dyDescent="0.2">
      <c r="A105" s="126" t="s">
        <v>190</v>
      </c>
      <c r="B105" s="127" t="s">
        <v>383</v>
      </c>
      <c r="C105" s="127"/>
      <c r="D105" s="136">
        <v>0</v>
      </c>
      <c r="E105" s="136">
        <v>0</v>
      </c>
      <c r="F105" s="136">
        <v>0</v>
      </c>
      <c r="G105" s="124" t="e">
        <f>#N/A</f>
        <v>#N/A</v>
      </c>
    </row>
    <row r="106" spans="1:7" x14ac:dyDescent="0.2">
      <c r="A106" s="138"/>
      <c r="B106" s="139" t="s">
        <v>477</v>
      </c>
      <c r="C106" s="139"/>
      <c r="D106" s="140">
        <v>0</v>
      </c>
      <c r="E106" s="140">
        <v>0</v>
      </c>
      <c r="F106" s="140">
        <v>0</v>
      </c>
      <c r="G106" s="124" t="e">
        <f>#N/A</f>
        <v>#N/A</v>
      </c>
    </row>
    <row r="107" spans="1:7" x14ac:dyDescent="0.2">
      <c r="A107" s="138"/>
      <c r="B107" s="141" t="s">
        <v>478</v>
      </c>
      <c r="C107" s="141"/>
      <c r="D107" s="136" t="s">
        <v>437</v>
      </c>
      <c r="E107" s="136" t="s">
        <v>437</v>
      </c>
      <c r="F107" s="136" t="s">
        <v>437</v>
      </c>
      <c r="G107" s="124" t="e">
        <f>#N/A</f>
        <v>#N/A</v>
      </c>
    </row>
    <row r="108" spans="1:7" x14ac:dyDescent="0.2">
      <c r="A108" s="138"/>
      <c r="B108" s="141" t="s">
        <v>479</v>
      </c>
      <c r="C108" s="141"/>
      <c r="D108" s="136" t="s">
        <v>437</v>
      </c>
      <c r="E108" s="136" t="s">
        <v>437</v>
      </c>
      <c r="F108" s="136" t="s">
        <v>437</v>
      </c>
      <c r="G108" s="124" t="e">
        <f>#N/A</f>
        <v>#N/A</v>
      </c>
    </row>
    <row r="109" spans="1:7" x14ac:dyDescent="0.2">
      <c r="A109" s="138"/>
      <c r="B109" s="141" t="s">
        <v>480</v>
      </c>
      <c r="C109" s="141"/>
      <c r="D109" s="136" t="s">
        <v>437</v>
      </c>
      <c r="E109" s="136" t="s">
        <v>437</v>
      </c>
      <c r="F109" s="136" t="s">
        <v>437</v>
      </c>
      <c r="G109" s="136" t="s">
        <v>437</v>
      </c>
    </row>
    <row r="110" spans="1:7" x14ac:dyDescent="0.2">
      <c r="A110" s="142"/>
      <c r="B110" s="143"/>
      <c r="C110" s="143"/>
      <c r="D110" s="144"/>
      <c r="E110" s="144"/>
      <c r="F110" s="144"/>
      <c r="G110" s="144"/>
    </row>
    <row r="111" spans="1:7" x14ac:dyDescent="0.2">
      <c r="A111" s="142"/>
      <c r="B111" s="143"/>
      <c r="C111" s="143"/>
      <c r="D111" s="144"/>
      <c r="E111" s="144"/>
      <c r="F111" s="144"/>
      <c r="G111" s="144"/>
    </row>
    <row r="112" spans="1:7" x14ac:dyDescent="0.2">
      <c r="A112" s="145" t="s">
        <v>481</v>
      </c>
      <c r="B112" s="146"/>
      <c r="C112" s="147"/>
      <c r="D112" s="147"/>
      <c r="E112" s="147"/>
      <c r="F112" s="147"/>
      <c r="G112" s="144"/>
    </row>
    <row r="113" spans="1:12" x14ac:dyDescent="0.2">
      <c r="A113" s="148" t="s">
        <v>482</v>
      </c>
      <c r="B113" s="149" t="s">
        <v>483</v>
      </c>
      <c r="C113" s="150"/>
      <c r="D113" s="150">
        <f>D86*0.18</f>
        <v>37.899331011000001</v>
      </c>
      <c r="E113" s="150">
        <f>E86*0.18</f>
        <v>36.502761702203465</v>
      </c>
      <c r="F113" s="150">
        <f>F86*0.18</f>
        <v>21.212525412416408</v>
      </c>
      <c r="G113" s="150" t="e">
        <f>G86*0.18</f>
        <v>#N/A</v>
      </c>
    </row>
    <row r="114" spans="1:12" x14ac:dyDescent="0.2">
      <c r="A114" s="148" t="s">
        <v>484</v>
      </c>
      <c r="B114" s="149" t="s">
        <v>485</v>
      </c>
      <c r="C114" s="150"/>
      <c r="D114" s="150">
        <v>0</v>
      </c>
      <c r="E114" s="150">
        <v>0</v>
      </c>
      <c r="F114" s="150">
        <v>0</v>
      </c>
      <c r="G114" s="150" t="e">
        <f>G78*0.18</f>
        <v>#N/A</v>
      </c>
    </row>
    <row r="115" spans="1:12" x14ac:dyDescent="0.2">
      <c r="A115" s="148" t="s">
        <v>486</v>
      </c>
      <c r="B115" s="149" t="s">
        <v>487</v>
      </c>
      <c r="C115" s="150"/>
      <c r="D115" s="150">
        <v>0</v>
      </c>
      <c r="E115" s="150">
        <v>0</v>
      </c>
      <c r="F115" s="150">
        <v>0</v>
      </c>
      <c r="G115" s="150">
        <v>0</v>
      </c>
    </row>
    <row r="116" spans="1:12" x14ac:dyDescent="0.2">
      <c r="A116" s="148" t="s">
        <v>488</v>
      </c>
      <c r="B116" s="149" t="s">
        <v>489</v>
      </c>
      <c r="C116" s="150"/>
      <c r="D116" s="150">
        <f>D91*0.18</f>
        <v>6.0573789212033846</v>
      </c>
      <c r="E116" s="150">
        <f>E91*0.18</f>
        <v>0</v>
      </c>
      <c r="F116" s="150">
        <f>F91*0.18</f>
        <v>0</v>
      </c>
      <c r="G116" s="150" t="e">
        <f>G91*0.18</f>
        <v>#N/A</v>
      </c>
    </row>
    <row r="117" spans="1:12" x14ac:dyDescent="0.2">
      <c r="A117" s="142"/>
      <c r="B117" s="143"/>
      <c r="C117" s="143"/>
      <c r="D117" s="144"/>
      <c r="E117" s="144"/>
      <c r="F117" s="144"/>
      <c r="G117" s="144"/>
    </row>
    <row r="118" spans="1:12" x14ac:dyDescent="0.2">
      <c r="A118" s="145" t="s">
        <v>490</v>
      </c>
      <c r="B118" s="146"/>
      <c r="C118" s="147"/>
      <c r="D118" s="147"/>
      <c r="E118" s="147"/>
      <c r="F118" s="147"/>
      <c r="G118" s="144"/>
    </row>
    <row r="119" spans="1:12" x14ac:dyDescent="0.2">
      <c r="A119" s="148" t="s">
        <v>491</v>
      </c>
      <c r="B119" s="149" t="s">
        <v>492</v>
      </c>
      <c r="C119" s="150">
        <v>13.8850633559322</v>
      </c>
      <c r="D119" s="151">
        <v>24.843750203389803</v>
      </c>
      <c r="E119" s="151">
        <v>0</v>
      </c>
      <c r="F119" s="151"/>
      <c r="G119" s="151">
        <f>SUM(C119:F119)</f>
        <v>38.728813559322006</v>
      </c>
    </row>
    <row r="120" spans="1:12" x14ac:dyDescent="0.2">
      <c r="A120" s="148" t="s">
        <v>493</v>
      </c>
      <c r="B120" s="149" t="s">
        <v>494</v>
      </c>
      <c r="C120" s="150"/>
      <c r="D120" s="151">
        <v>8.808354914406781</v>
      </c>
      <c r="E120" s="151">
        <v>0</v>
      </c>
      <c r="F120" s="151"/>
      <c r="G120" s="151">
        <f>SUM(D120:F120)</f>
        <v>8.808354914406781</v>
      </c>
    </row>
    <row r="121" spans="1:12" ht="15" x14ac:dyDescent="0.2">
      <c r="A121" s="152"/>
      <c r="B121" s="152"/>
      <c r="C121" s="152"/>
      <c r="D121" s="152"/>
      <c r="E121" s="152"/>
      <c r="F121" s="152"/>
      <c r="G121" s="152"/>
    </row>
    <row r="122" spans="1:12" x14ac:dyDescent="0.2">
      <c r="A122" s="439" t="s">
        <v>495</v>
      </c>
      <c r="B122" s="439"/>
      <c r="C122" s="439"/>
      <c r="D122" s="439"/>
      <c r="E122" s="439"/>
      <c r="F122" s="439"/>
      <c r="G122" s="439"/>
      <c r="H122" s="110"/>
      <c r="I122" s="110"/>
      <c r="J122" s="110"/>
      <c r="K122" s="110"/>
      <c r="L122" s="110"/>
    </row>
    <row r="123" spans="1:12" x14ac:dyDescent="0.2">
      <c r="A123" s="439"/>
      <c r="B123" s="439"/>
      <c r="C123" s="439"/>
      <c r="D123" s="439"/>
      <c r="E123" s="439"/>
      <c r="F123" s="439"/>
      <c r="G123" s="439"/>
      <c r="H123" s="110"/>
      <c r="I123" s="110"/>
      <c r="J123" s="110"/>
      <c r="K123" s="110"/>
      <c r="L123" s="110"/>
    </row>
    <row r="124" spans="1:12" x14ac:dyDescent="0.2">
      <c r="A124" s="153"/>
      <c r="B124" s="108"/>
      <c r="C124" s="154">
        <v>2016</v>
      </c>
      <c r="D124" s="154">
        <v>2017</v>
      </c>
      <c r="E124" s="154">
        <v>2018</v>
      </c>
      <c r="F124" s="154">
        <v>2019</v>
      </c>
      <c r="G124" s="70" t="s">
        <v>346</v>
      </c>
    </row>
    <row r="125" spans="1:12" x14ac:dyDescent="0.2">
      <c r="A125" s="153"/>
      <c r="B125" s="108" t="s">
        <v>496</v>
      </c>
      <c r="C125" s="155">
        <v>1246.9565924540814</v>
      </c>
      <c r="D125" s="155">
        <v>1333.3745107684242</v>
      </c>
      <c r="E125" s="155">
        <v>1343.8637412115788</v>
      </c>
      <c r="F125" s="155">
        <v>1397.9603197206134</v>
      </c>
      <c r="G125" s="156">
        <f>SUM(C125:F125)</f>
        <v>5322.1551641546976</v>
      </c>
    </row>
    <row r="126" spans="1:12" x14ac:dyDescent="0.2">
      <c r="A126" s="153"/>
      <c r="B126" s="157" t="s">
        <v>497</v>
      </c>
      <c r="C126" s="158">
        <v>1180.9764331568813</v>
      </c>
      <c r="D126" s="158">
        <v>1260.9037833719867</v>
      </c>
      <c r="E126" s="158">
        <v>1294.3366197039372</v>
      </c>
      <c r="F126" s="158">
        <v>1345.7112672736771</v>
      </c>
      <c r="G126" s="156">
        <f>SUM(C126:F126)</f>
        <v>5081.9281035064823</v>
      </c>
    </row>
    <row r="127" spans="1:12" x14ac:dyDescent="0.2">
      <c r="A127" s="153"/>
      <c r="B127" s="157" t="s">
        <v>498</v>
      </c>
      <c r="C127" s="158">
        <v>65.98015929719999</v>
      </c>
      <c r="D127" s="158">
        <v>72.470727396437596</v>
      </c>
      <c r="E127" s="158">
        <v>49.527121507641652</v>
      </c>
      <c r="F127" s="158">
        <v>52.249052446936354</v>
      </c>
      <c r="G127" s="156" t="e">
        <f>#N/A</f>
        <v>#N/A</v>
      </c>
    </row>
    <row r="128" spans="1:12" x14ac:dyDescent="0.2">
      <c r="A128" s="153"/>
      <c r="B128" s="157" t="s">
        <v>499</v>
      </c>
      <c r="C128" s="158"/>
      <c r="D128" s="158"/>
      <c r="E128" s="158"/>
      <c r="F128" s="158"/>
      <c r="G128" s="156" t="e">
        <f>#N/A</f>
        <v>#N/A</v>
      </c>
    </row>
    <row r="129" spans="1:7" x14ac:dyDescent="0.2">
      <c r="A129" s="153"/>
      <c r="B129" s="157" t="s">
        <v>500</v>
      </c>
      <c r="C129" s="159"/>
      <c r="D129" s="159"/>
      <c r="E129" s="159"/>
      <c r="F129" s="160"/>
      <c r="G129" s="156" t="e">
        <f>#N/A</f>
        <v>#N/A</v>
      </c>
    </row>
    <row r="130" spans="1:7" x14ac:dyDescent="0.2">
      <c r="A130" s="153"/>
      <c r="B130" s="157" t="s">
        <v>501</v>
      </c>
      <c r="C130" s="158"/>
      <c r="D130" s="158"/>
      <c r="E130" s="158"/>
      <c r="F130" s="158"/>
      <c r="G130" s="156" t="e">
        <f>#N/A</f>
        <v>#N/A</v>
      </c>
    </row>
    <row r="131" spans="1:7" x14ac:dyDescent="0.2">
      <c r="A131" s="153"/>
      <c r="B131" s="108" t="s">
        <v>502</v>
      </c>
      <c r="C131" s="155">
        <v>1501.6874000000003</v>
      </c>
      <c r="D131" s="155">
        <v>1603.0116999999998</v>
      </c>
      <c r="E131" s="155">
        <v>1617.2438</v>
      </c>
      <c r="F131" s="155">
        <v>1657.3319999999999</v>
      </c>
      <c r="G131" s="156" t="e">
        <f>#N/A</f>
        <v>#N/A</v>
      </c>
    </row>
    <row r="132" spans="1:7" x14ac:dyDescent="0.2">
      <c r="A132" s="153"/>
      <c r="B132" s="161" t="s">
        <v>503</v>
      </c>
      <c r="C132" s="160">
        <v>1501.6874000000003</v>
      </c>
      <c r="D132" s="160">
        <v>1603.0116999999998</v>
      </c>
      <c r="E132" s="160">
        <v>1617.2438</v>
      </c>
      <c r="F132" s="160">
        <v>1657.3319999999999</v>
      </c>
      <c r="G132" s="156" t="e">
        <f>#N/A</f>
        <v>#N/A</v>
      </c>
    </row>
    <row r="133" spans="1:7" x14ac:dyDescent="0.2">
      <c r="A133" s="153"/>
      <c r="B133" s="157" t="s">
        <v>497</v>
      </c>
      <c r="C133" s="158">
        <v>1501.6874000000003</v>
      </c>
      <c r="D133" s="158">
        <v>1603.0116999999998</v>
      </c>
      <c r="E133" s="158">
        <v>1617.2438</v>
      </c>
      <c r="F133" s="158">
        <v>1657.3319999999999</v>
      </c>
      <c r="G133" s="156" t="e">
        <f>#N/A</f>
        <v>#N/A</v>
      </c>
    </row>
    <row r="134" spans="1:7" x14ac:dyDescent="0.2">
      <c r="A134" s="153"/>
      <c r="B134" s="157" t="s">
        <v>498</v>
      </c>
      <c r="C134" s="158">
        <v>0</v>
      </c>
      <c r="D134" s="158">
        <v>0</v>
      </c>
      <c r="E134" s="158">
        <v>0</v>
      </c>
      <c r="F134" s="158">
        <v>0</v>
      </c>
      <c r="G134" s="156" t="e">
        <f>#N/A</f>
        <v>#N/A</v>
      </c>
    </row>
    <row r="135" spans="1:7" x14ac:dyDescent="0.2">
      <c r="A135" s="153"/>
      <c r="B135" s="157" t="s">
        <v>499</v>
      </c>
      <c r="C135" s="158"/>
      <c r="D135" s="158"/>
      <c r="E135" s="158"/>
      <c r="F135" s="158"/>
      <c r="G135" s="156" t="e">
        <f>#N/A</f>
        <v>#N/A</v>
      </c>
    </row>
    <row r="136" spans="1:7" x14ac:dyDescent="0.2">
      <c r="A136" s="153"/>
      <c r="B136" s="157" t="s">
        <v>500</v>
      </c>
      <c r="C136" s="159"/>
      <c r="D136" s="159"/>
      <c r="E136" s="159"/>
      <c r="F136" s="160"/>
      <c r="G136" s="156" t="e">
        <f>#N/A</f>
        <v>#N/A</v>
      </c>
    </row>
    <row r="137" spans="1:7" x14ac:dyDescent="0.2">
      <c r="A137" s="153"/>
      <c r="B137" s="157" t="s">
        <v>501</v>
      </c>
      <c r="C137" s="158"/>
      <c r="D137" s="158"/>
      <c r="E137" s="158"/>
      <c r="F137" s="158"/>
      <c r="G137" s="156" t="e">
        <f>#N/A</f>
        <v>#N/A</v>
      </c>
    </row>
    <row r="138" spans="1:7" x14ac:dyDescent="0.2">
      <c r="A138" s="153"/>
      <c r="B138" s="161" t="s">
        <v>504</v>
      </c>
      <c r="C138" s="160">
        <v>0</v>
      </c>
      <c r="D138" s="160">
        <v>0</v>
      </c>
      <c r="E138" s="160">
        <v>0</v>
      </c>
      <c r="F138" s="160">
        <v>0</v>
      </c>
      <c r="G138" s="156" t="e">
        <f>#N/A</f>
        <v>#N/A</v>
      </c>
    </row>
    <row r="139" spans="1:7" x14ac:dyDescent="0.2">
      <c r="A139" s="153"/>
      <c r="B139" s="108" t="s">
        <v>505</v>
      </c>
      <c r="C139" s="158">
        <v>-254.73080754591888</v>
      </c>
      <c r="D139" s="162">
        <v>-269.63718923157558</v>
      </c>
      <c r="E139" s="162">
        <v>-273.38005878842114</v>
      </c>
      <c r="F139" s="162">
        <v>-259.37168027938651</v>
      </c>
      <c r="G139" s="156" t="e">
        <f>#N/A</f>
        <v>#N/A</v>
      </c>
    </row>
    <row r="140" spans="1:7" x14ac:dyDescent="0.2">
      <c r="A140" s="153"/>
      <c r="B140" s="108" t="s">
        <v>506</v>
      </c>
      <c r="C140" s="158">
        <v>253.47853612210002</v>
      </c>
      <c r="D140" s="162">
        <v>298.69440072895054</v>
      </c>
      <c r="E140" s="162">
        <v>343.39307794321775</v>
      </c>
      <c r="F140" s="162">
        <v>372.35159082009477</v>
      </c>
      <c r="G140" s="156" t="e">
        <f>#N/A</f>
        <v>#N/A</v>
      </c>
    </row>
    <row r="141" spans="1:7" x14ac:dyDescent="0.2">
      <c r="A141" s="153"/>
      <c r="B141" s="108" t="s">
        <v>507</v>
      </c>
      <c r="C141" s="158">
        <v>31.952114379999998</v>
      </c>
      <c r="D141" s="162">
        <v>24.37875</v>
      </c>
      <c r="E141" s="162">
        <v>21.532499999999999</v>
      </c>
      <c r="F141" s="162">
        <v>14.72625</v>
      </c>
      <c r="G141" s="156" t="e">
        <f>#N/A</f>
        <v>#N/A</v>
      </c>
    </row>
    <row r="142" spans="1:7" x14ac:dyDescent="0.2">
      <c r="A142" s="153"/>
      <c r="B142" s="108" t="s">
        <v>427</v>
      </c>
      <c r="C142" s="158">
        <v>0</v>
      </c>
      <c r="D142" s="162">
        <v>5.8114422994749937</v>
      </c>
      <c r="E142" s="162">
        <v>14.002603830959323</v>
      </c>
      <c r="F142" s="162">
        <v>22.595982108141655</v>
      </c>
      <c r="G142" s="156" t="e">
        <f>#N/A</f>
        <v>#N/A</v>
      </c>
    </row>
    <row r="143" spans="1:7" x14ac:dyDescent="0.2">
      <c r="A143" s="153"/>
      <c r="B143" s="108" t="s">
        <v>508</v>
      </c>
      <c r="C143" s="155">
        <v>-1.2522714238188541</v>
      </c>
      <c r="D143" s="163">
        <v>23.245769197899971</v>
      </c>
      <c r="E143" s="163">
        <v>56.010415323837286</v>
      </c>
      <c r="F143" s="163">
        <v>90.383928432566606</v>
      </c>
      <c r="G143" s="156">
        <f>SUM(C143:F143)</f>
        <v>168.38784153048499</v>
      </c>
    </row>
    <row r="144" spans="1:7" x14ac:dyDescent="0.2">
      <c r="A144" s="153"/>
      <c r="B144" s="108" t="s">
        <v>509</v>
      </c>
      <c r="C144" s="164"/>
      <c r="D144" s="165"/>
      <c r="E144" s="165"/>
      <c r="F144" s="165"/>
      <c r="G144" s="156" t="e">
        <f>#N/A</f>
        <v>#N/A</v>
      </c>
    </row>
    <row r="145" spans="1:14" ht="48" x14ac:dyDescent="0.2">
      <c r="A145" s="153"/>
      <c r="B145" s="166" t="s">
        <v>510</v>
      </c>
      <c r="C145" s="164"/>
      <c r="D145" s="167">
        <v>1915.909030155856</v>
      </c>
      <c r="E145" s="167">
        <v>1948.2591186732507</v>
      </c>
      <c r="F145" s="168">
        <v>2025.269242961283</v>
      </c>
      <c r="G145" s="169" t="e">
        <f>#N/A</f>
        <v>#N/A</v>
      </c>
      <c r="H145" s="170" t="s">
        <v>511</v>
      </c>
      <c r="J145" s="171">
        <f>D145/C125-1</f>
        <v>0.53646810301971959</v>
      </c>
      <c r="K145" s="171">
        <f>E145/D125-1</f>
        <v>0.46114921422224286</v>
      </c>
      <c r="L145" s="171">
        <f>F145/E125-1</f>
        <v>0.50704954740082031</v>
      </c>
      <c r="M145" s="171"/>
      <c r="N145" s="171"/>
    </row>
    <row r="146" spans="1:14" x14ac:dyDescent="0.2">
      <c r="A146" s="153"/>
      <c r="B146" s="172" t="s">
        <v>512</v>
      </c>
      <c r="C146" s="173">
        <v>1724.034046882105</v>
      </c>
      <c r="D146" s="174">
        <v>1915.909030155856</v>
      </c>
      <c r="E146" s="174">
        <v>1948.2591186732507</v>
      </c>
      <c r="F146" s="175">
        <v>2025.269242961283</v>
      </c>
      <c r="G146" s="169" t="e">
        <f>#N/A</f>
        <v>#N/A</v>
      </c>
    </row>
    <row r="147" spans="1:14" x14ac:dyDescent="0.2">
      <c r="A147" s="153"/>
      <c r="B147" s="176" t="s">
        <v>513</v>
      </c>
      <c r="C147" s="177">
        <v>1369.5431204114091</v>
      </c>
      <c r="D147" s="178">
        <v>1452.5588335572888</v>
      </c>
      <c r="E147" s="178">
        <v>1498.8977883816333</v>
      </c>
      <c r="F147" s="179">
        <v>1549.1141150911051</v>
      </c>
      <c r="G147" s="156" t="e">
        <f>#N/A</f>
        <v>#N/A</v>
      </c>
    </row>
    <row r="148" spans="1:14" x14ac:dyDescent="0.2">
      <c r="A148" s="153"/>
      <c r="B148" s="176" t="s">
        <v>514</v>
      </c>
      <c r="C148" s="173">
        <v>77.856587970695998</v>
      </c>
      <c r="D148" s="162">
        <v>85.515458327796367</v>
      </c>
      <c r="E148" s="162">
        <v>58.442003379017152</v>
      </c>
      <c r="F148" s="180">
        <v>61.653881887384884</v>
      </c>
      <c r="G148" s="156" t="e">
        <f>#N/A</f>
        <v>#N/A</v>
      </c>
    </row>
    <row r="149" spans="1:14" x14ac:dyDescent="0.2">
      <c r="A149" s="153"/>
      <c r="B149" s="181" t="s">
        <v>515</v>
      </c>
      <c r="C149" s="173">
        <v>276.63433850000013</v>
      </c>
      <c r="D149" s="162">
        <v>377.83473827077086</v>
      </c>
      <c r="E149" s="162">
        <v>390.91932691260001</v>
      </c>
      <c r="F149" s="180">
        <v>414.50124598279302</v>
      </c>
      <c r="G149" s="156" t="e">
        <f>#N/A</f>
        <v>#N/A</v>
      </c>
    </row>
    <row r="150" spans="1:14" x14ac:dyDescent="0.2">
      <c r="A150" s="153"/>
      <c r="B150" s="182" t="s">
        <v>500</v>
      </c>
      <c r="C150" s="177">
        <v>0</v>
      </c>
      <c r="D150" s="178">
        <v>0</v>
      </c>
      <c r="E150" s="178">
        <v>0</v>
      </c>
      <c r="F150" s="179">
        <v>0</v>
      </c>
      <c r="G150" s="156" t="e">
        <f>#N/A</f>
        <v>#N/A</v>
      </c>
    </row>
    <row r="151" spans="1:14" x14ac:dyDescent="0.2">
      <c r="A151" s="153"/>
      <c r="B151" s="183" t="s">
        <v>516</v>
      </c>
      <c r="C151" s="173">
        <v>295.22475850000012</v>
      </c>
      <c r="D151" s="162">
        <v>335.91862003077091</v>
      </c>
      <c r="E151" s="162">
        <v>378.42838</v>
      </c>
      <c r="F151" s="180">
        <v>401.32329699000002</v>
      </c>
      <c r="G151" s="156" t="e">
        <f>#N/A</f>
        <v>#N/A</v>
      </c>
    </row>
    <row r="152" spans="1:14" x14ac:dyDescent="0.2">
      <c r="A152" s="153"/>
      <c r="B152" s="183" t="s">
        <v>517</v>
      </c>
      <c r="C152" s="173">
        <v>1623.4106802157148</v>
      </c>
      <c r="D152" s="162">
        <v>1630.193783011119</v>
      </c>
      <c r="E152" s="162">
        <v>1655.5192821354708</v>
      </c>
      <c r="F152" s="180">
        <v>1752.3612997969412</v>
      </c>
      <c r="G152" s="156" t="e">
        <f>#N/A</f>
        <v>#N/A</v>
      </c>
    </row>
    <row r="153" spans="1:14" x14ac:dyDescent="0.2">
      <c r="A153" s="153"/>
      <c r="B153" s="184" t="s">
        <v>518</v>
      </c>
      <c r="C153" s="173">
        <v>1559.4716585315348</v>
      </c>
      <c r="D153" s="162">
        <v>1572.4652165853802</v>
      </c>
      <c r="E153" s="162">
        <v>1599.1191961778977</v>
      </c>
      <c r="F153" s="180">
        <v>1678.4381597491545</v>
      </c>
      <c r="G153" s="156" t="e">
        <f>#N/A</f>
        <v>#N/A</v>
      </c>
    </row>
    <row r="154" spans="1:14" x14ac:dyDescent="0.2">
      <c r="A154" s="153"/>
      <c r="B154" s="183" t="s">
        <v>513</v>
      </c>
      <c r="C154" s="173">
        <v>1559.4716585315348</v>
      </c>
      <c r="D154" s="162">
        <v>1572.4652165853802</v>
      </c>
      <c r="E154" s="162">
        <v>1599.1191961778977</v>
      </c>
      <c r="F154" s="180">
        <v>1678.4381597491545</v>
      </c>
      <c r="G154" s="156" t="e">
        <f>#N/A</f>
        <v>#N/A</v>
      </c>
    </row>
    <row r="155" spans="1:14" x14ac:dyDescent="0.2">
      <c r="A155" s="153"/>
      <c r="B155" s="176" t="s">
        <v>514</v>
      </c>
      <c r="C155" s="173">
        <v>0</v>
      </c>
      <c r="D155" s="162">
        <v>0</v>
      </c>
      <c r="E155" s="162">
        <v>0</v>
      </c>
      <c r="F155" s="178">
        <v>0</v>
      </c>
      <c r="G155" s="156" t="e">
        <f>#N/A</f>
        <v>#N/A</v>
      </c>
    </row>
    <row r="156" spans="1:14" x14ac:dyDescent="0.2">
      <c r="A156" s="153"/>
      <c r="B156" s="176" t="s">
        <v>519</v>
      </c>
      <c r="C156" s="162"/>
      <c r="D156" s="162">
        <v>0</v>
      </c>
      <c r="E156" s="162">
        <v>0</v>
      </c>
      <c r="F156" s="180">
        <v>0</v>
      </c>
      <c r="G156" s="156" t="e">
        <f>#N/A</f>
        <v>#N/A</v>
      </c>
    </row>
    <row r="157" spans="1:14" x14ac:dyDescent="0.2">
      <c r="A157" s="153"/>
      <c r="B157" s="176" t="s">
        <v>500</v>
      </c>
      <c r="C157" s="178"/>
      <c r="D157" s="178">
        <v>0</v>
      </c>
      <c r="E157" s="178">
        <v>0</v>
      </c>
      <c r="F157" s="179">
        <v>0</v>
      </c>
      <c r="G157" s="156" t="e">
        <f>#N/A</f>
        <v>#N/A</v>
      </c>
    </row>
    <row r="158" spans="1:14" x14ac:dyDescent="0.2">
      <c r="A158" s="153"/>
      <c r="B158" s="176" t="s">
        <v>520</v>
      </c>
      <c r="C158" s="162">
        <v>63.939021684179998</v>
      </c>
      <c r="D158" s="162">
        <v>57.728566425738833</v>
      </c>
      <c r="E158" s="162">
        <v>56.40008595757309</v>
      </c>
      <c r="F158" s="180">
        <v>73.923140047786859</v>
      </c>
      <c r="G158" s="156" t="e">
        <f>#N/A</f>
        <v>#N/A</v>
      </c>
    </row>
    <row r="159" spans="1:14" ht="17" x14ac:dyDescent="0.2">
      <c r="A159" s="153"/>
      <c r="B159" s="185" t="s">
        <v>521</v>
      </c>
      <c r="C159" s="180">
        <v>0</v>
      </c>
      <c r="D159" s="180">
        <v>0</v>
      </c>
      <c r="E159" s="180">
        <v>0</v>
      </c>
      <c r="F159" s="180">
        <v>0</v>
      </c>
      <c r="G159" s="156" t="e">
        <f>#N/A</f>
        <v>#N/A</v>
      </c>
    </row>
    <row r="160" spans="1:14" x14ac:dyDescent="0.2">
      <c r="A160" s="153"/>
      <c r="B160" s="108" t="s">
        <v>522</v>
      </c>
      <c r="C160" s="178">
        <v>31.952114379999998</v>
      </c>
      <c r="D160" s="178">
        <v>24.37875</v>
      </c>
      <c r="E160" s="178">
        <v>21.532499999999999</v>
      </c>
      <c r="F160" s="179">
        <v>14.72625</v>
      </c>
      <c r="G160" s="156" t="e">
        <f>#N/A</f>
        <v>#N/A</v>
      </c>
    </row>
    <row r="161" spans="1:7" x14ac:dyDescent="0.2">
      <c r="A161" s="153"/>
      <c r="B161" s="186" t="s">
        <v>523</v>
      </c>
      <c r="C161" s="173">
        <v>100.62336666639021</v>
      </c>
      <c r="D161" s="162">
        <v>285.71524714473708</v>
      </c>
      <c r="E161" s="162">
        <v>292.73983653777987</v>
      </c>
      <c r="F161" s="180">
        <v>272.90794316434176</v>
      </c>
      <c r="G161" s="156" t="e">
        <f>#N/A</f>
        <v>#N/A</v>
      </c>
    </row>
    <row r="162" spans="1:7" x14ac:dyDescent="0.2">
      <c r="A162" s="153"/>
      <c r="B162" s="166" t="s">
        <v>524</v>
      </c>
      <c r="C162" s="173"/>
      <c r="D162" s="162"/>
      <c r="E162" s="162"/>
      <c r="F162" s="180"/>
      <c r="G162" s="156" t="e">
        <f>#N/A</f>
        <v>#N/A</v>
      </c>
    </row>
    <row r="163" spans="1:7" ht="17" x14ac:dyDescent="0.2">
      <c r="A163" s="153"/>
      <c r="B163" s="185" t="s">
        <v>512</v>
      </c>
      <c r="C163" s="187">
        <v>152.97232079999998</v>
      </c>
      <c r="D163" s="180">
        <v>0</v>
      </c>
      <c r="E163" s="180">
        <v>0</v>
      </c>
      <c r="F163" s="180">
        <v>0</v>
      </c>
      <c r="G163" s="156" t="e">
        <f>#N/A</f>
        <v>#N/A</v>
      </c>
    </row>
    <row r="164" spans="1:7" x14ac:dyDescent="0.2">
      <c r="A164" s="153"/>
      <c r="B164" s="108" t="s">
        <v>525</v>
      </c>
      <c r="C164" s="177">
        <v>253.27691816000001</v>
      </c>
      <c r="D164" s="178">
        <v>288.16000000000003</v>
      </c>
      <c r="E164" s="178">
        <v>239.29599999999999</v>
      </c>
      <c r="F164" s="179">
        <v>139.06199999999998</v>
      </c>
      <c r="G164" s="156" t="e">
        <f>#N/A</f>
        <v>#N/A</v>
      </c>
    </row>
    <row r="165" spans="1:7" x14ac:dyDescent="0.2">
      <c r="A165" s="153"/>
      <c r="B165" s="186" t="s">
        <v>526</v>
      </c>
      <c r="C165" s="173">
        <v>-100.30459736000003</v>
      </c>
      <c r="D165" s="162">
        <v>-288.16000000000003</v>
      </c>
      <c r="E165" s="162">
        <v>-239.29599999999999</v>
      </c>
      <c r="F165" s="180">
        <v>-139.06199999999998</v>
      </c>
      <c r="G165" s="156" t="e">
        <f>#N/A</f>
        <v>#N/A</v>
      </c>
    </row>
    <row r="166" spans="1:7" x14ac:dyDescent="0.2">
      <c r="A166" s="153"/>
      <c r="B166" s="188" t="s">
        <v>527</v>
      </c>
      <c r="C166" s="177"/>
      <c r="D166" s="178"/>
      <c r="E166" s="178"/>
      <c r="F166" s="179"/>
      <c r="G166" s="156" t="e">
        <f>#N/A</f>
        <v>#N/A</v>
      </c>
    </row>
    <row r="167" spans="1:7" x14ac:dyDescent="0.2">
      <c r="A167" s="153"/>
      <c r="B167" s="161" t="s">
        <v>512</v>
      </c>
      <c r="C167" s="173">
        <v>62</v>
      </c>
      <c r="D167" s="162">
        <v>0</v>
      </c>
      <c r="E167" s="162">
        <v>0</v>
      </c>
      <c r="F167" s="180">
        <v>0</v>
      </c>
      <c r="G167" s="156" t="e">
        <f>#N/A</f>
        <v>#N/A</v>
      </c>
    </row>
    <row r="168" spans="1:7" x14ac:dyDescent="0.2">
      <c r="A168" s="153"/>
      <c r="B168" s="181" t="s">
        <v>528</v>
      </c>
      <c r="C168" s="173">
        <v>0</v>
      </c>
      <c r="D168" s="162">
        <v>0</v>
      </c>
      <c r="E168" s="162">
        <v>0</v>
      </c>
      <c r="F168" s="180">
        <v>0</v>
      </c>
      <c r="G168" s="156" t="e">
        <f>#N/A</f>
        <v>#N/A</v>
      </c>
    </row>
    <row r="169" spans="1:7" x14ac:dyDescent="0.2">
      <c r="A169" s="153"/>
      <c r="B169" s="161" t="s">
        <v>529</v>
      </c>
      <c r="C169" s="173">
        <v>62</v>
      </c>
      <c r="D169" s="162">
        <v>0</v>
      </c>
      <c r="E169" s="162">
        <v>0</v>
      </c>
      <c r="F169" s="180">
        <v>0</v>
      </c>
      <c r="G169" s="156" t="e">
        <f>#N/A</f>
        <v>#N/A</v>
      </c>
    </row>
    <row r="170" spans="1:7" ht="17" x14ac:dyDescent="0.2">
      <c r="A170" s="153"/>
      <c r="B170" s="185" t="s">
        <v>530</v>
      </c>
      <c r="C170" s="173">
        <v>90</v>
      </c>
      <c r="D170" s="162">
        <v>23</v>
      </c>
      <c r="E170" s="162">
        <v>55.232457798005356</v>
      </c>
      <c r="F170" s="162">
        <v>119.23245779800537</v>
      </c>
      <c r="G170" s="156" t="e">
        <f>#N/A</f>
        <v>#N/A</v>
      </c>
    </row>
    <row r="171" spans="1:7" x14ac:dyDescent="0.2">
      <c r="A171" s="153"/>
      <c r="B171" s="108" t="s">
        <v>209</v>
      </c>
      <c r="C171" s="173">
        <v>90</v>
      </c>
      <c r="D171" s="162">
        <v>23</v>
      </c>
      <c r="E171" s="162">
        <v>55</v>
      </c>
      <c r="F171" s="180">
        <v>119</v>
      </c>
      <c r="G171" s="156" t="e">
        <f>#N/A</f>
        <v>#N/A</v>
      </c>
    </row>
    <row r="172" spans="1:7" x14ac:dyDescent="0.2">
      <c r="A172" s="153"/>
      <c r="B172" s="186" t="s">
        <v>531</v>
      </c>
      <c r="C172" s="177">
        <v>-28</v>
      </c>
      <c r="D172" s="178">
        <v>-23</v>
      </c>
      <c r="E172" s="178">
        <v>-55.232457798005356</v>
      </c>
      <c r="F172" s="179">
        <v>-119.23245779800537</v>
      </c>
      <c r="G172" s="156" t="e">
        <f>#N/A</f>
        <v>#N/A</v>
      </c>
    </row>
    <row r="173" spans="1:7" x14ac:dyDescent="0.2">
      <c r="A173" s="153"/>
      <c r="B173" s="189" t="s">
        <v>532</v>
      </c>
      <c r="C173" s="177">
        <v>-27.68123069360982</v>
      </c>
      <c r="D173" s="178">
        <v>-25.444752855262948</v>
      </c>
      <c r="E173" s="178">
        <v>-1.788621260225483</v>
      </c>
      <c r="F173" s="179">
        <v>14.613485366336405</v>
      </c>
      <c r="G173" s="156" t="e">
        <f>#N/A</f>
        <v>#N/A</v>
      </c>
    </row>
    <row r="174" spans="1:7" x14ac:dyDescent="0.2">
      <c r="A174" s="153"/>
      <c r="B174" s="189" t="s">
        <v>533</v>
      </c>
      <c r="C174" s="177">
        <v>0</v>
      </c>
      <c r="D174" s="178">
        <v>0</v>
      </c>
      <c r="E174" s="178">
        <v>0</v>
      </c>
      <c r="F174" s="179">
        <v>0</v>
      </c>
      <c r="G174" s="156" t="e">
        <f>#N/A</f>
        <v>#N/A</v>
      </c>
    </row>
    <row r="175" spans="1:7" x14ac:dyDescent="0.2">
      <c r="A175" s="153"/>
      <c r="B175" s="189" t="s">
        <v>534</v>
      </c>
      <c r="C175" s="177">
        <v>0</v>
      </c>
      <c r="D175" s="178">
        <v>0</v>
      </c>
      <c r="E175" s="178">
        <v>0</v>
      </c>
      <c r="F175" s="179">
        <v>0</v>
      </c>
      <c r="G175" s="156" t="e">
        <f>#N/A</f>
        <v>#N/A</v>
      </c>
    </row>
    <row r="176" spans="1:7" x14ac:dyDescent="0.2">
      <c r="A176" s="153"/>
      <c r="B176" s="189" t="s">
        <v>535</v>
      </c>
      <c r="C176" s="177">
        <v>0</v>
      </c>
      <c r="D176" s="178">
        <v>0</v>
      </c>
      <c r="E176" s="178">
        <v>0</v>
      </c>
      <c r="F176" s="179">
        <v>0</v>
      </c>
      <c r="G176" s="156" t="e">
        <f>#N/A</f>
        <v>#N/A</v>
      </c>
    </row>
    <row r="177" spans="1:9" x14ac:dyDescent="0.2">
      <c r="A177" s="153"/>
      <c r="B177" s="108" t="s">
        <v>536</v>
      </c>
      <c r="C177" s="177">
        <v>0</v>
      </c>
      <c r="D177" s="178">
        <v>0</v>
      </c>
      <c r="E177" s="178">
        <v>0</v>
      </c>
      <c r="F177" s="178">
        <v>0</v>
      </c>
      <c r="G177" s="156" t="e">
        <f>#N/A</f>
        <v>#N/A</v>
      </c>
    </row>
    <row r="178" spans="1:9" x14ac:dyDescent="0.2">
      <c r="A178" s="153"/>
      <c r="B178" s="108" t="s">
        <v>537</v>
      </c>
      <c r="C178" s="177">
        <v>0</v>
      </c>
      <c r="D178" s="178">
        <v>0</v>
      </c>
      <c r="E178" s="178">
        <v>0</v>
      </c>
      <c r="F178" s="179">
        <v>0</v>
      </c>
      <c r="G178" s="156" t="e">
        <f>#N/A</f>
        <v>#N/A</v>
      </c>
    </row>
    <row r="179" spans="1:9" x14ac:dyDescent="0.2">
      <c r="A179" s="153"/>
      <c r="B179" s="189" t="s">
        <v>532</v>
      </c>
      <c r="C179" s="173">
        <v>-27.68123069360982</v>
      </c>
      <c r="D179" s="162">
        <v>-25.444752855262948</v>
      </c>
      <c r="E179" s="162">
        <v>-1.788621260225483</v>
      </c>
      <c r="F179" s="180">
        <v>14.613485366336405</v>
      </c>
      <c r="G179" s="156" t="e">
        <f>#N/A</f>
        <v>#N/A</v>
      </c>
    </row>
    <row r="180" spans="1:9" x14ac:dyDescent="0.2">
      <c r="A180" s="153"/>
      <c r="B180" s="181" t="s">
        <v>538</v>
      </c>
      <c r="C180" s="177">
        <v>-27.68123069360982</v>
      </c>
      <c r="D180" s="178">
        <v>-25.444752855262948</v>
      </c>
      <c r="E180" s="178">
        <v>-27.233374115488431</v>
      </c>
      <c r="F180" s="179">
        <v>-12.619888749152025</v>
      </c>
      <c r="G180" s="156" t="e">
        <f>#N/A</f>
        <v>#N/A</v>
      </c>
    </row>
    <row r="181" spans="1:9" x14ac:dyDescent="0.2">
      <c r="A181" s="153"/>
      <c r="B181" s="181" t="s">
        <v>539</v>
      </c>
      <c r="C181" s="177">
        <v>79.32396158499958</v>
      </c>
      <c r="D181" s="178">
        <v>51.642730891390244</v>
      </c>
      <c r="E181" s="178">
        <v>26.197978036127296</v>
      </c>
      <c r="F181" s="179">
        <v>24.409356775901813</v>
      </c>
      <c r="G181" s="156" t="e">
        <f>#N/A</f>
        <v>#N/A</v>
      </c>
    </row>
    <row r="182" spans="1:9" x14ac:dyDescent="0.2">
      <c r="A182" s="153"/>
      <c r="B182" s="153" t="s">
        <v>540</v>
      </c>
      <c r="C182" s="190">
        <v>225</v>
      </c>
      <c r="D182" s="191">
        <v>197</v>
      </c>
      <c r="E182" s="191">
        <v>174</v>
      </c>
      <c r="F182" s="191">
        <v>119</v>
      </c>
      <c r="G182" s="156" t="e">
        <f>#N/A</f>
        <v>#N/A</v>
      </c>
    </row>
    <row r="183" spans="1:9" x14ac:dyDescent="0.2">
      <c r="A183" s="153"/>
      <c r="B183" s="153" t="s">
        <v>541</v>
      </c>
      <c r="C183" s="190">
        <v>197</v>
      </c>
      <c r="D183" s="153">
        <v>174</v>
      </c>
      <c r="E183" s="153">
        <v>119</v>
      </c>
      <c r="F183" s="153">
        <v>0</v>
      </c>
      <c r="G183" s="156">
        <f>SUM(C183:F183)</f>
        <v>490</v>
      </c>
    </row>
    <row r="188" spans="1:9" x14ac:dyDescent="0.2">
      <c r="A188" s="192"/>
      <c r="B188" s="192"/>
      <c r="C188" s="192"/>
      <c r="D188" s="193"/>
      <c r="E188" s="193"/>
      <c r="F188" s="193"/>
      <c r="G188" s="110"/>
      <c r="H188" s="152"/>
      <c r="I188" s="152"/>
    </row>
    <row r="189" spans="1:9" x14ac:dyDescent="0.2">
      <c r="A189" s="194"/>
      <c r="B189" s="195" t="s">
        <v>542</v>
      </c>
      <c r="C189" s="195"/>
      <c r="D189" s="196"/>
      <c r="E189" s="196"/>
      <c r="F189" s="196"/>
      <c r="G189" s="196"/>
      <c r="H189" s="197"/>
      <c r="I189" s="152"/>
    </row>
    <row r="190" spans="1:9" x14ac:dyDescent="0.2">
      <c r="A190" s="194"/>
      <c r="B190" s="198" t="s">
        <v>543</v>
      </c>
      <c r="C190" s="198">
        <v>2016</v>
      </c>
      <c r="D190" s="198">
        <v>2017</v>
      </c>
      <c r="E190" s="198">
        <v>2018</v>
      </c>
      <c r="F190" s="198">
        <v>2019</v>
      </c>
      <c r="G190" s="198" t="s">
        <v>346</v>
      </c>
      <c r="H190" s="199" t="s">
        <v>544</v>
      </c>
      <c r="I190" s="152"/>
    </row>
    <row r="191" spans="1:9" x14ac:dyDescent="0.2">
      <c r="A191" s="194"/>
      <c r="B191" s="200" t="s">
        <v>461</v>
      </c>
      <c r="C191" s="201">
        <f>C63-C75</f>
        <v>1.1800000000022237E-2</v>
      </c>
      <c r="D191" s="201">
        <f>D63-D75</f>
        <v>-6.5399999994042446E-4</v>
      </c>
      <c r="E191" s="201">
        <f>E63-E75</f>
        <v>1.1772999951631391E-4</v>
      </c>
      <c r="F191" s="201">
        <f>F63-F75</f>
        <v>2.1111852701949374E-3</v>
      </c>
      <c r="G191" s="202">
        <f>SUM(C191:F191)</f>
        <v>1.3374915269793064E-2</v>
      </c>
      <c r="H191" s="203"/>
      <c r="I191" s="152"/>
    </row>
    <row r="192" spans="1:9" ht="48" x14ac:dyDescent="0.2">
      <c r="A192" s="194"/>
      <c r="B192" s="200" t="s">
        <v>545</v>
      </c>
      <c r="C192" s="201">
        <f>C58-C90</f>
        <v>9.4594271186440473</v>
      </c>
      <c r="D192" s="201">
        <f>D58-D90</f>
        <v>-9.9762711876394405E-5</v>
      </c>
      <c r="E192" s="201">
        <f>E58-E90</f>
        <v>1.7958813479879154E-5</v>
      </c>
      <c r="F192" s="201">
        <f>F58-F90</f>
        <v>3.2204521069800762E-4</v>
      </c>
      <c r="G192" s="202">
        <f>SUM(D192:F192)</f>
        <v>2.4024131230149237E-4</v>
      </c>
      <c r="H192" s="204" t="s">
        <v>546</v>
      </c>
      <c r="I192" s="152"/>
    </row>
    <row r="193" spans="1:9" x14ac:dyDescent="0.2">
      <c r="A193" s="194"/>
      <c r="B193" s="200"/>
      <c r="C193" s="200"/>
      <c r="D193" s="196"/>
      <c r="E193" s="196"/>
      <c r="F193" s="196"/>
      <c r="G193" s="196"/>
      <c r="H193" s="203"/>
      <c r="I193" s="152"/>
    </row>
    <row r="194" spans="1:9" x14ac:dyDescent="0.2">
      <c r="A194" s="205"/>
      <c r="B194" s="195" t="s">
        <v>547</v>
      </c>
      <c r="C194" s="195"/>
      <c r="D194" s="196"/>
      <c r="E194" s="196"/>
      <c r="F194" s="196"/>
      <c r="G194" s="196"/>
      <c r="H194" s="203"/>
      <c r="I194" s="152"/>
    </row>
    <row r="195" spans="1:9" x14ac:dyDescent="0.2">
      <c r="A195" s="205"/>
      <c r="B195" s="198" t="s">
        <v>543</v>
      </c>
      <c r="C195" s="198">
        <v>2016</v>
      </c>
      <c r="D195" s="198">
        <v>2017</v>
      </c>
      <c r="E195" s="198">
        <v>2018</v>
      </c>
      <c r="F195" s="198">
        <v>2019</v>
      </c>
      <c r="G195" s="198" t="s">
        <v>346</v>
      </c>
      <c r="H195" s="199" t="s">
        <v>544</v>
      </c>
      <c r="I195" s="152"/>
    </row>
    <row r="196" spans="1:9" x14ac:dyDescent="0.2">
      <c r="A196" s="205"/>
      <c r="B196" s="200" t="s">
        <v>443</v>
      </c>
      <c r="C196" s="206">
        <f>C48-C169</f>
        <v>0</v>
      </c>
      <c r="D196" s="206">
        <f>D48-D169</f>
        <v>0</v>
      </c>
      <c r="E196" s="206">
        <f>E48-E169</f>
        <v>0</v>
      </c>
      <c r="F196" s="206">
        <f>F48-F169</f>
        <v>0</v>
      </c>
      <c r="G196" s="207">
        <f>SUM(C196:F196)</f>
        <v>0</v>
      </c>
      <c r="H196" s="204"/>
      <c r="I196" s="152"/>
    </row>
    <row r="197" spans="1:9" x14ac:dyDescent="0.2">
      <c r="A197" s="205"/>
      <c r="B197" s="196" t="s">
        <v>548</v>
      </c>
      <c r="C197" s="208">
        <f>C171-C53</f>
        <v>0</v>
      </c>
      <c r="D197" s="208">
        <f>D171-D53</f>
        <v>0</v>
      </c>
      <c r="E197" s="208">
        <f>E171-E53</f>
        <v>0</v>
      </c>
      <c r="F197" s="208">
        <f>F171-F53</f>
        <v>0</v>
      </c>
      <c r="G197" s="207">
        <f>SUM(D197:F197)</f>
        <v>0</v>
      </c>
      <c r="H197" s="204"/>
      <c r="I197" s="152"/>
    </row>
    <row r="198" spans="1:9" x14ac:dyDescent="0.2">
      <c r="A198" s="205"/>
      <c r="B198" s="209" t="s">
        <v>549</v>
      </c>
      <c r="C198" s="208">
        <f>C237-C240</f>
        <v>536.44833082207924</v>
      </c>
      <c r="D198" s="208" t="e">
        <f>#N/A</f>
        <v>#N/A</v>
      </c>
      <c r="E198" s="208" t="e">
        <f>#N/A</f>
        <v>#N/A</v>
      </c>
      <c r="F198" s="208" t="e">
        <f>#N/A</f>
        <v>#N/A</v>
      </c>
      <c r="G198" s="207" t="e">
        <f>SUM(D198:F198)</f>
        <v>#N/A</v>
      </c>
      <c r="H198" s="440" t="s">
        <v>550</v>
      </c>
      <c r="I198" s="152"/>
    </row>
    <row r="199" spans="1:9" x14ac:dyDescent="0.2">
      <c r="A199" s="205"/>
      <c r="B199" s="209" t="s">
        <v>551</v>
      </c>
      <c r="C199" s="208">
        <f>C238-C241</f>
        <v>303.46208836476376</v>
      </c>
      <c r="D199" s="208" t="e">
        <f>D238-D241</f>
        <v>#N/A</v>
      </c>
      <c r="E199" s="208" t="e">
        <f>#N/A</f>
        <v>#N/A</v>
      </c>
      <c r="F199" s="208" t="e">
        <f>#N/A</f>
        <v>#N/A</v>
      </c>
      <c r="G199" s="207" t="e">
        <f>SUM(D199:F199)</f>
        <v>#N/A</v>
      </c>
      <c r="H199" s="440"/>
      <c r="I199" s="152"/>
    </row>
    <row r="200" spans="1:9" x14ac:dyDescent="0.2">
      <c r="A200" s="205"/>
      <c r="B200" s="196" t="s">
        <v>552</v>
      </c>
      <c r="C200" s="208">
        <f>C70-C183</f>
        <v>0</v>
      </c>
      <c r="D200" s="208">
        <f>D70-D183</f>
        <v>0</v>
      </c>
      <c r="E200" s="208">
        <f>E70-E183</f>
        <v>0</v>
      </c>
      <c r="F200" s="208">
        <f>F70-F183</f>
        <v>0</v>
      </c>
      <c r="G200" s="207">
        <f>SUM(D200:F200)</f>
        <v>0</v>
      </c>
      <c r="H200" s="210"/>
      <c r="I200" s="152"/>
    </row>
    <row r="201" spans="1:9" x14ac:dyDescent="0.2">
      <c r="A201" s="205"/>
      <c r="B201" s="196"/>
      <c r="C201" s="196"/>
      <c r="D201" s="211"/>
      <c r="E201" s="211"/>
      <c r="F201" s="211"/>
      <c r="G201" s="212"/>
      <c r="H201" s="203"/>
      <c r="I201" s="152"/>
    </row>
    <row r="202" spans="1:9" x14ac:dyDescent="0.2">
      <c r="A202" s="194"/>
      <c r="B202" s="195" t="s">
        <v>553</v>
      </c>
      <c r="C202" s="195"/>
      <c r="D202" s="196"/>
      <c r="E202" s="196"/>
      <c r="F202" s="196"/>
      <c r="G202" s="196"/>
      <c r="H202" s="203"/>
      <c r="I202" s="152"/>
    </row>
    <row r="203" spans="1:9" x14ac:dyDescent="0.2">
      <c r="A203" s="194"/>
      <c r="B203" s="198" t="s">
        <v>543</v>
      </c>
      <c r="C203" s="198">
        <v>2016</v>
      </c>
      <c r="D203" s="198">
        <v>2017</v>
      </c>
      <c r="E203" s="198">
        <v>2018</v>
      </c>
      <c r="F203" s="198">
        <v>2019</v>
      </c>
      <c r="G203" s="198" t="s">
        <v>346</v>
      </c>
      <c r="H203" s="199" t="s">
        <v>544</v>
      </c>
      <c r="I203" s="152"/>
    </row>
    <row r="204" spans="1:9" x14ac:dyDescent="0.2">
      <c r="A204" s="194"/>
      <c r="B204" s="200" t="s">
        <v>496</v>
      </c>
      <c r="C204" s="208">
        <f>C125-C4</f>
        <v>-224.45218664173444</v>
      </c>
      <c r="D204" s="208">
        <f>D125-D4</f>
        <v>-240.00741193831641</v>
      </c>
      <c r="E204" s="208">
        <f>E125-E4</f>
        <v>-241.89547341808429</v>
      </c>
      <c r="F204" s="208">
        <f>F125-F4</f>
        <v>-251.63285754971025</v>
      </c>
      <c r="G204" s="207" t="e">
        <f>#N/A</f>
        <v>#N/A</v>
      </c>
      <c r="H204" s="435" t="s">
        <v>554</v>
      </c>
      <c r="I204" s="152"/>
    </row>
    <row r="205" spans="1:9" x14ac:dyDescent="0.2">
      <c r="A205" s="194"/>
      <c r="B205" s="196" t="s">
        <v>502</v>
      </c>
      <c r="C205" s="208">
        <f>C131-C8</f>
        <v>-270.30373199999985</v>
      </c>
      <c r="D205" s="208">
        <f>D131-D8</f>
        <v>-288.54210599999988</v>
      </c>
      <c r="E205" s="208">
        <f>E131-E8</f>
        <v>-291.10388399999988</v>
      </c>
      <c r="F205" s="208">
        <f>F131-F8</f>
        <v>-298.31975999999986</v>
      </c>
      <c r="G205" s="207" t="e">
        <f>#N/A</f>
        <v>#N/A</v>
      </c>
      <c r="H205" s="435"/>
      <c r="I205" s="152"/>
    </row>
    <row r="206" spans="1:9" x14ac:dyDescent="0.2">
      <c r="A206" s="194"/>
      <c r="B206" s="196" t="s">
        <v>505</v>
      </c>
      <c r="C206" s="208">
        <f>C139-C22</f>
        <v>45.851545358265412</v>
      </c>
      <c r="D206" s="208">
        <f>D139-D22</f>
        <v>48.534694061683467</v>
      </c>
      <c r="E206" s="208">
        <f>E139-E22</f>
        <v>49.208410581915587</v>
      </c>
      <c r="F206" s="208">
        <f>F139-F22</f>
        <v>46.686902450289608</v>
      </c>
      <c r="G206" s="207" t="e">
        <f>#N/A</f>
        <v>#N/A</v>
      </c>
      <c r="H206" s="435"/>
      <c r="I206" s="152"/>
    </row>
    <row r="207" spans="1:9" x14ac:dyDescent="0.2">
      <c r="A207" s="194"/>
      <c r="B207" s="196" t="s">
        <v>506</v>
      </c>
      <c r="C207" s="208">
        <f>C140-C28</f>
        <v>-40.314687774850881</v>
      </c>
      <c r="D207" s="208">
        <f>D140-D28</f>
        <v>132.11620969997443</v>
      </c>
      <c r="E207" s="208">
        <f>E140-E28</f>
        <v>171.96989354488619</v>
      </c>
      <c r="F207" s="208">
        <f>F140-F28</f>
        <v>199.49066877985499</v>
      </c>
      <c r="G207" s="207" t="e">
        <f>#N/A</f>
        <v>#N/A</v>
      </c>
      <c r="H207" s="435"/>
      <c r="I207" s="213"/>
    </row>
    <row r="208" spans="1:9" x14ac:dyDescent="0.2">
      <c r="A208" s="194"/>
      <c r="B208" s="196" t="s">
        <v>423</v>
      </c>
      <c r="C208" s="208">
        <f>C141-C30</f>
        <v>0</v>
      </c>
      <c r="D208" s="208">
        <f>D141-D30</f>
        <v>0</v>
      </c>
      <c r="E208" s="208">
        <f>E141-E30</f>
        <v>0</v>
      </c>
      <c r="F208" s="208">
        <f>F141-F30</f>
        <v>0</v>
      </c>
      <c r="G208" s="207" t="e">
        <f>#N/A</f>
        <v>#N/A</v>
      </c>
      <c r="H208" s="204"/>
      <c r="I208" s="152"/>
    </row>
    <row r="209" spans="1:9" x14ac:dyDescent="0.2">
      <c r="A209" s="194"/>
      <c r="B209" s="196" t="s">
        <v>427</v>
      </c>
      <c r="C209" s="208">
        <f>C142-C32</f>
        <v>0</v>
      </c>
      <c r="D209" s="208" t="e">
        <f>#N/A</f>
        <v>#N/A</v>
      </c>
      <c r="E209" s="208" t="e">
        <f>#N/A</f>
        <v>#N/A</v>
      </c>
      <c r="F209" s="208" t="e">
        <f>#N/A</f>
        <v>#N/A</v>
      </c>
      <c r="G209" s="207" t="e">
        <f>#N/A</f>
        <v>#N/A</v>
      </c>
      <c r="H209" s="204"/>
      <c r="I209" s="152"/>
    </row>
    <row r="210" spans="1:9" x14ac:dyDescent="0.2">
      <c r="A210" s="194"/>
      <c r="B210" s="196" t="s">
        <v>508</v>
      </c>
      <c r="C210" s="208">
        <f>C143-C33</f>
        <v>2.8421709430404007E-14</v>
      </c>
      <c r="D210" s="208" t="e">
        <f>#N/A</f>
        <v>#N/A</v>
      </c>
      <c r="E210" s="208" t="e">
        <f>#N/A</f>
        <v>#N/A</v>
      </c>
      <c r="F210" s="208" t="e">
        <f>#N/A</f>
        <v>#N/A</v>
      </c>
      <c r="G210" s="207" t="e">
        <f>#N/A</f>
        <v>#N/A</v>
      </c>
      <c r="H210" s="214"/>
      <c r="I210" s="152"/>
    </row>
    <row r="211" spans="1:9" x14ac:dyDescent="0.2">
      <c r="A211" s="194"/>
      <c r="B211" s="196"/>
      <c r="C211" s="196"/>
      <c r="D211" s="196"/>
      <c r="E211" s="196"/>
      <c r="F211" s="196"/>
      <c r="G211" s="196"/>
      <c r="H211" s="214"/>
      <c r="I211" s="152"/>
    </row>
    <row r="212" spans="1:9" x14ac:dyDescent="0.2">
      <c r="A212" s="194"/>
      <c r="B212" s="195" t="s">
        <v>555</v>
      </c>
      <c r="C212" s="195"/>
      <c r="D212" s="196"/>
      <c r="E212" s="196"/>
      <c r="F212" s="196"/>
      <c r="G212" s="196"/>
      <c r="H212" s="214"/>
      <c r="I212" s="152"/>
    </row>
    <row r="213" spans="1:9" x14ac:dyDescent="0.2">
      <c r="A213" s="205"/>
      <c r="B213" s="198" t="s">
        <v>543</v>
      </c>
      <c r="C213" s="198">
        <v>2016</v>
      </c>
      <c r="D213" s="198">
        <v>2017</v>
      </c>
      <c r="E213" s="198">
        <v>2018</v>
      </c>
      <c r="F213" s="198">
        <v>2019</v>
      </c>
      <c r="G213" s="198" t="s">
        <v>346</v>
      </c>
      <c r="H213" s="199" t="s">
        <v>544</v>
      </c>
      <c r="I213" s="152"/>
    </row>
    <row r="214" spans="1:9" x14ac:dyDescent="0.2">
      <c r="A214" s="205"/>
      <c r="B214" s="200" t="s">
        <v>556</v>
      </c>
      <c r="C214" s="208">
        <f>C164-C75</f>
        <v>1.1800000000022237E-2</v>
      </c>
      <c r="D214" s="208">
        <f>D164-D75</f>
        <v>-6.5399999994042446E-4</v>
      </c>
      <c r="E214" s="208">
        <f>E164-E75</f>
        <v>1.1772999951631391E-4</v>
      </c>
      <c r="F214" s="208">
        <f>F164-F75</f>
        <v>2.1111852701949374E-3</v>
      </c>
      <c r="G214" s="207">
        <f>SUM(C214:F214)</f>
        <v>1.3374915269793064E-2</v>
      </c>
      <c r="H214" s="214"/>
      <c r="I214" s="152"/>
    </row>
    <row r="215" spans="1:9" x14ac:dyDescent="0.2">
      <c r="A215" s="205"/>
      <c r="B215" s="215" t="s">
        <v>557</v>
      </c>
      <c r="C215" s="216">
        <f>C239-C67</f>
        <v>0</v>
      </c>
      <c r="D215" s="216" t="e">
        <f>D239-D67</f>
        <v>#N/A</v>
      </c>
      <c r="E215" s="216" t="e">
        <f>E239-E67</f>
        <v>#N/A</v>
      </c>
      <c r="F215" s="216" t="e">
        <f>F239-F67</f>
        <v>#N/A</v>
      </c>
      <c r="G215" s="207" t="e">
        <f>SUM(D215:F215)</f>
        <v>#N/A</v>
      </c>
      <c r="H215" s="214"/>
      <c r="I215" s="152"/>
    </row>
    <row r="216" spans="1:9" x14ac:dyDescent="0.2">
      <c r="A216" s="205"/>
      <c r="B216" s="217" t="s">
        <v>558</v>
      </c>
      <c r="C216" s="208">
        <f>(C182-C183)-(C171-C167)</f>
        <v>0</v>
      </c>
      <c r="D216" s="208">
        <f>(D182-D183)-(D171-D167)</f>
        <v>0</v>
      </c>
      <c r="E216" s="208">
        <f>(E182-E183)-(E171-E167)</f>
        <v>0</v>
      </c>
      <c r="F216" s="208">
        <f>(F182-F183)-(F171-F167)</f>
        <v>0</v>
      </c>
      <c r="G216" s="207">
        <f>SUM(D216:F216)</f>
        <v>0</v>
      </c>
      <c r="H216" s="204"/>
      <c r="I216" s="152"/>
    </row>
    <row r="217" spans="1:9" x14ac:dyDescent="0.2">
      <c r="A217" s="205"/>
      <c r="B217" s="196"/>
      <c r="C217" s="196"/>
      <c r="D217" s="218"/>
      <c r="E217" s="218"/>
      <c r="F217" s="218"/>
      <c r="G217" s="196"/>
      <c r="H217" s="214"/>
      <c r="I217" s="152"/>
    </row>
    <row r="218" spans="1:9" x14ac:dyDescent="0.2">
      <c r="A218" s="205"/>
      <c r="B218" s="195" t="s">
        <v>559</v>
      </c>
      <c r="C218" s="195"/>
      <c r="D218" s="196"/>
      <c r="E218" s="196"/>
      <c r="F218" s="196"/>
      <c r="G218" s="196"/>
      <c r="H218" s="214"/>
      <c r="I218" s="152"/>
    </row>
    <row r="219" spans="1:9" x14ac:dyDescent="0.2">
      <c r="A219" s="205"/>
      <c r="B219" s="198" t="s">
        <v>543</v>
      </c>
      <c r="C219" s="198">
        <v>2016</v>
      </c>
      <c r="D219" s="198">
        <v>2017</v>
      </c>
      <c r="E219" s="198">
        <v>2018</v>
      </c>
      <c r="F219" s="198">
        <v>2019</v>
      </c>
      <c r="G219" s="198" t="s">
        <v>346</v>
      </c>
      <c r="H219" s="199" t="s">
        <v>544</v>
      </c>
      <c r="I219" s="152"/>
    </row>
    <row r="220" spans="1:9" x14ac:dyDescent="0.2">
      <c r="A220" s="205"/>
      <c r="B220" s="219" t="s">
        <v>560</v>
      </c>
      <c r="C220" s="220">
        <f>C15</f>
        <v>182.08791219999995</v>
      </c>
      <c r="D220" s="220">
        <f>D15</f>
        <v>248.444089961</v>
      </c>
      <c r="E220" s="220">
        <f>E15</f>
        <v>249.09855200399997</v>
      </c>
      <c r="F220" s="220">
        <f>F15</f>
        <v>247.51132661719998</v>
      </c>
      <c r="G220" s="220">
        <f>SUM(C220:F220)</f>
        <v>927.14188078219991</v>
      </c>
      <c r="H220" s="152"/>
      <c r="I220" s="152"/>
    </row>
    <row r="221" spans="1:9" x14ac:dyDescent="0.2">
      <c r="A221" s="205"/>
      <c r="B221" s="217" t="s">
        <v>561</v>
      </c>
      <c r="C221" s="201">
        <f>C33</f>
        <v>-1.2522714238188826</v>
      </c>
      <c r="D221" s="201">
        <f>D33</f>
        <v>23.245769197900064</v>
      </c>
      <c r="E221" s="201">
        <f>E33</f>
        <v>56.010415323837421</v>
      </c>
      <c r="F221" s="201">
        <f>F33</f>
        <v>90.383928432566563</v>
      </c>
      <c r="G221" s="201">
        <f>SUM(C221:F221)</f>
        <v>168.38784153048516</v>
      </c>
      <c r="H221" s="214"/>
      <c r="I221" s="152"/>
    </row>
    <row r="222" spans="1:9" x14ac:dyDescent="0.2">
      <c r="A222" s="205"/>
      <c r="B222" s="219" t="s">
        <v>562</v>
      </c>
      <c r="C222" s="220">
        <f>C38</f>
        <v>0</v>
      </c>
      <c r="D222" s="220">
        <f>D38</f>
        <v>0</v>
      </c>
      <c r="E222" s="221">
        <f>E38</f>
        <v>0.23245779800536015</v>
      </c>
      <c r="F222" s="221">
        <f>F38</f>
        <v>0.56010435361397781</v>
      </c>
      <c r="G222" s="220">
        <f>SUM(C222:F222)</f>
        <v>0.79256215161933796</v>
      </c>
      <c r="I222" s="152"/>
    </row>
    <row r="223" spans="1:9" ht="32" x14ac:dyDescent="0.2">
      <c r="A223" s="205"/>
      <c r="B223" s="222" t="s">
        <v>563</v>
      </c>
      <c r="C223" s="223">
        <f>C222/C221</f>
        <v>0</v>
      </c>
      <c r="D223" s="223">
        <f>D222/D221</f>
        <v>0</v>
      </c>
      <c r="E223" s="223">
        <f>E222/E221</f>
        <v>4.1502602089513278E-3</v>
      </c>
      <c r="F223" s="223">
        <f>F222/F221</f>
        <v>6.196946330252277E-3</v>
      </c>
      <c r="G223" s="223">
        <f>G222/G221</f>
        <v>4.7067659067050365E-3</v>
      </c>
      <c r="H223" s="204" t="s">
        <v>564</v>
      </c>
      <c r="I223" s="152"/>
    </row>
    <row r="224" spans="1:9" x14ac:dyDescent="0.2">
      <c r="A224" s="205"/>
      <c r="B224" s="219" t="s">
        <v>565</v>
      </c>
      <c r="C224" s="220">
        <f>C181</f>
        <v>79.32396158499958</v>
      </c>
      <c r="D224" s="220">
        <f>D181</f>
        <v>51.642730891390244</v>
      </c>
      <c r="E224" s="220">
        <f>E181</f>
        <v>26.197978036127296</v>
      </c>
      <c r="F224" s="220">
        <f>F181</f>
        <v>24.409356775901813</v>
      </c>
      <c r="G224" s="220"/>
      <c r="H224" s="214"/>
      <c r="I224" s="152"/>
    </row>
    <row r="225" spans="1:9" x14ac:dyDescent="0.2">
      <c r="A225" s="205"/>
      <c r="B225" s="217" t="s">
        <v>154</v>
      </c>
      <c r="C225" s="208">
        <f>C224+C242</f>
        <v>51.642730891389903</v>
      </c>
      <c r="D225" s="208">
        <f>D224+D242</f>
        <v>26.197978036127239</v>
      </c>
      <c r="E225" s="208">
        <f>E224+E242</f>
        <v>24.409356775901841</v>
      </c>
      <c r="F225" s="208">
        <f>F224+F242</f>
        <v>39.022842142238403</v>
      </c>
      <c r="G225" s="224"/>
      <c r="H225" s="214"/>
      <c r="I225" s="152"/>
    </row>
    <row r="226" spans="1:9" x14ac:dyDescent="0.2">
      <c r="A226" s="205"/>
      <c r="B226" s="225" t="s">
        <v>566</v>
      </c>
      <c r="C226" s="201">
        <f>C225-D224</f>
        <v>-3.4106051316484809E-13</v>
      </c>
      <c r="D226" s="201">
        <f>D225-E224</f>
        <v>-5.6843418860808015E-14</v>
      </c>
      <c r="E226" s="201">
        <f>E225-F224</f>
        <v>2.8421709430404007E-14</v>
      </c>
      <c r="F226" s="201"/>
      <c r="G226" s="201"/>
      <c r="H226" s="204"/>
      <c r="I226" s="152"/>
    </row>
    <row r="227" spans="1:9" x14ac:dyDescent="0.2">
      <c r="A227" s="205"/>
      <c r="B227" s="219" t="s">
        <v>567</v>
      </c>
      <c r="C227" s="220">
        <f>C161</f>
        <v>100.62336666639021</v>
      </c>
      <c r="D227" s="220">
        <f>D161</f>
        <v>285.71524714473708</v>
      </c>
      <c r="E227" s="220">
        <f>E161</f>
        <v>292.73983653777987</v>
      </c>
      <c r="F227" s="220">
        <f>F161</f>
        <v>272.90794316434176</v>
      </c>
      <c r="G227" s="226"/>
      <c r="H227" s="214"/>
      <c r="I227" s="152"/>
    </row>
    <row r="228" spans="1:9" x14ac:dyDescent="0.2">
      <c r="A228" s="205"/>
      <c r="B228" s="217" t="s">
        <v>568</v>
      </c>
      <c r="C228" s="208">
        <f>C165</f>
        <v>-100.30459736000003</v>
      </c>
      <c r="D228" s="208">
        <f>D165</f>
        <v>-288.16000000000003</v>
      </c>
      <c r="E228" s="208">
        <f>E165</f>
        <v>-239.29599999999999</v>
      </c>
      <c r="F228" s="208">
        <f>F165</f>
        <v>-139.06199999999998</v>
      </c>
      <c r="G228" s="226"/>
      <c r="H228" s="214"/>
      <c r="I228" s="152"/>
    </row>
    <row r="229" spans="1:9" x14ac:dyDescent="0.2">
      <c r="A229" s="205"/>
      <c r="B229" s="217" t="s">
        <v>569</v>
      </c>
      <c r="C229" s="208">
        <f>C172</f>
        <v>-28</v>
      </c>
      <c r="D229" s="208">
        <f>D172</f>
        <v>-23</v>
      </c>
      <c r="E229" s="208">
        <f>E172</f>
        <v>-55.232457798005356</v>
      </c>
      <c r="F229" s="208">
        <f>F172</f>
        <v>-119.23245779800537</v>
      </c>
      <c r="G229" s="226"/>
      <c r="H229" s="214"/>
      <c r="I229" s="152"/>
    </row>
    <row r="230" spans="1:9" x14ac:dyDescent="0.2">
      <c r="A230" s="205"/>
      <c r="B230" s="222" t="s">
        <v>570</v>
      </c>
      <c r="C230" s="208">
        <f>C171</f>
        <v>90</v>
      </c>
      <c r="D230" s="208">
        <f>D171</f>
        <v>23</v>
      </c>
      <c r="E230" s="208">
        <f>E171</f>
        <v>55</v>
      </c>
      <c r="F230" s="208">
        <f>F171</f>
        <v>119</v>
      </c>
      <c r="G230" s="226"/>
      <c r="H230" s="214"/>
      <c r="I230" s="152"/>
    </row>
    <row r="231" spans="1:9" x14ac:dyDescent="0.2">
      <c r="A231" s="205"/>
      <c r="B231" s="222" t="s">
        <v>571</v>
      </c>
      <c r="C231" s="208">
        <f>C55</f>
        <v>90</v>
      </c>
      <c r="D231" s="208">
        <f>D55</f>
        <v>23</v>
      </c>
      <c r="E231" s="208">
        <f>E55</f>
        <v>55</v>
      </c>
      <c r="F231" s="208">
        <f>F55</f>
        <v>119</v>
      </c>
      <c r="G231" s="226"/>
      <c r="H231" s="214"/>
      <c r="I231" s="152"/>
    </row>
    <row r="232" spans="1:9" x14ac:dyDescent="0.2">
      <c r="A232" s="205"/>
      <c r="B232" s="222" t="s">
        <v>572</v>
      </c>
      <c r="C232" s="208">
        <f>C169</f>
        <v>62</v>
      </c>
      <c r="D232" s="208">
        <f>D169</f>
        <v>0</v>
      </c>
      <c r="E232" s="208">
        <f>E169</f>
        <v>0</v>
      </c>
      <c r="F232" s="208">
        <f>F169</f>
        <v>0</v>
      </c>
      <c r="G232" s="226"/>
      <c r="H232" s="214"/>
      <c r="I232" s="152"/>
    </row>
    <row r="233" spans="1:9" x14ac:dyDescent="0.2">
      <c r="A233" s="205"/>
      <c r="B233" s="222" t="s">
        <v>571</v>
      </c>
      <c r="C233" s="208">
        <f>C50</f>
        <v>62</v>
      </c>
      <c r="D233" s="208">
        <f>D50</f>
        <v>0</v>
      </c>
      <c r="E233" s="208">
        <f>E50</f>
        <v>0</v>
      </c>
      <c r="F233" s="208">
        <f>F50</f>
        <v>0</v>
      </c>
      <c r="G233" s="196"/>
      <c r="H233" s="214"/>
      <c r="I233" s="152"/>
    </row>
    <row r="234" spans="1:9" x14ac:dyDescent="0.2">
      <c r="A234" s="205"/>
      <c r="B234" s="217" t="s">
        <v>573</v>
      </c>
      <c r="C234" s="208">
        <f>C70</f>
        <v>197</v>
      </c>
      <c r="D234" s="208">
        <f>D70</f>
        <v>174</v>
      </c>
      <c r="E234" s="208">
        <f>E70</f>
        <v>119</v>
      </c>
      <c r="F234" s="208">
        <f>F70</f>
        <v>0</v>
      </c>
      <c r="G234" s="226"/>
      <c r="H234" s="214"/>
      <c r="I234" s="152"/>
    </row>
    <row r="235" spans="1:9" x14ac:dyDescent="0.2">
      <c r="A235" s="205"/>
      <c r="B235" s="217" t="s">
        <v>574</v>
      </c>
      <c r="C235" s="208">
        <f>C69</f>
        <v>181.36294324646462</v>
      </c>
      <c r="D235" s="208">
        <f>D69</f>
        <v>260.12147852067005</v>
      </c>
      <c r="E235" s="208">
        <f>E69</f>
        <v>298.57335838684719</v>
      </c>
      <c r="F235" s="208">
        <f>F69</f>
        <v>333.16489628901678</v>
      </c>
      <c r="G235" s="224"/>
      <c r="H235" s="214"/>
      <c r="I235" s="152"/>
    </row>
    <row r="236" spans="1:9" x14ac:dyDescent="0.2">
      <c r="A236" s="205"/>
      <c r="B236" s="227" t="s">
        <v>575</v>
      </c>
      <c r="C236" s="201">
        <f>C234/C235</f>
        <v>1.0862196900514858</v>
      </c>
      <c r="D236" s="201">
        <f>D234/D235</f>
        <v>0.66891823385577687</v>
      </c>
      <c r="E236" s="201">
        <f>E234/E235</f>
        <v>0.39856201719718543</v>
      </c>
      <c r="F236" s="201">
        <f>F234/F235</f>
        <v>0</v>
      </c>
      <c r="G236" s="196"/>
      <c r="H236" s="214"/>
      <c r="I236" s="152"/>
    </row>
    <row r="237" spans="1:9" x14ac:dyDescent="0.2">
      <c r="A237" s="205"/>
      <c r="B237" s="217" t="s">
        <v>576</v>
      </c>
      <c r="C237" s="208">
        <f>C65</f>
        <v>2475.4546985041843</v>
      </c>
      <c r="D237" s="208" t="e">
        <f>#N/A</f>
        <v>#N/A</v>
      </c>
      <c r="E237" s="208" t="e">
        <f>#N/A</f>
        <v>#N/A</v>
      </c>
      <c r="F237" s="208" t="e">
        <f>#N/A</f>
        <v>#N/A</v>
      </c>
      <c r="G237" s="224"/>
      <c r="H237" s="228"/>
      <c r="I237" s="152"/>
    </row>
    <row r="238" spans="1:9" x14ac:dyDescent="0.2">
      <c r="A238" s="205"/>
      <c r="B238" s="217" t="s">
        <v>577</v>
      </c>
      <c r="C238" s="208">
        <f>C66</f>
        <v>2270.1496867404785</v>
      </c>
      <c r="D238" s="208" t="e">
        <f>#N/A</f>
        <v>#N/A</v>
      </c>
      <c r="E238" s="208" t="e">
        <f>#N/A</f>
        <v>#N/A</v>
      </c>
      <c r="F238" s="208" t="e">
        <f>#N/A</f>
        <v>#N/A</v>
      </c>
      <c r="G238" s="229"/>
      <c r="H238" s="228"/>
      <c r="I238" s="152"/>
    </row>
    <row r="239" spans="1:9" x14ac:dyDescent="0.2">
      <c r="A239" s="205"/>
      <c r="B239" s="227" t="s">
        <v>330</v>
      </c>
      <c r="C239" s="207">
        <f>C237-C238</f>
        <v>205.30501176370581</v>
      </c>
      <c r="D239" s="207" t="e">
        <f>D237-D238</f>
        <v>#N/A</v>
      </c>
      <c r="E239" s="207" t="e">
        <f>E237-E238</f>
        <v>#N/A</v>
      </c>
      <c r="F239" s="207" t="e">
        <f>F237-F238</f>
        <v>#N/A</v>
      </c>
      <c r="G239" s="196"/>
      <c r="H239" s="214"/>
      <c r="I239" s="152"/>
    </row>
    <row r="240" spans="1:9" x14ac:dyDescent="0.2">
      <c r="A240" s="205"/>
      <c r="B240" s="217" t="s">
        <v>578</v>
      </c>
      <c r="C240" s="208">
        <f>C146+C163+C167</f>
        <v>1939.0063676821051</v>
      </c>
      <c r="D240" s="208">
        <f>D146+D163+D167</f>
        <v>1915.909030155856</v>
      </c>
      <c r="E240" s="208">
        <f>E146+E163+E167</f>
        <v>1948.2591186732507</v>
      </c>
      <c r="F240" s="208">
        <f>F146+F163+F167</f>
        <v>2025.269242961283</v>
      </c>
      <c r="G240" s="196"/>
      <c r="H240" s="214"/>
      <c r="I240" s="152"/>
    </row>
    <row r="241" spans="1:9" x14ac:dyDescent="0.2">
      <c r="A241" s="205"/>
      <c r="B241" s="217" t="s">
        <v>579</v>
      </c>
      <c r="C241" s="208">
        <f>C152+C164+C170</f>
        <v>1966.6875983757147</v>
      </c>
      <c r="D241" s="208">
        <f>D152+D164+D170</f>
        <v>1941.353783011119</v>
      </c>
      <c r="E241" s="208">
        <f>E152+E164+E170</f>
        <v>1950.0477399334761</v>
      </c>
      <c r="F241" s="208">
        <f>F152+F164+F170</f>
        <v>2010.6557575949464</v>
      </c>
      <c r="G241" s="196"/>
      <c r="H241" s="214"/>
      <c r="I241" s="152"/>
    </row>
    <row r="242" spans="1:9" x14ac:dyDescent="0.2">
      <c r="A242" s="205"/>
      <c r="B242" s="227" t="s">
        <v>330</v>
      </c>
      <c r="C242" s="207">
        <f>C240-C241</f>
        <v>-27.681230693609677</v>
      </c>
      <c r="D242" s="207">
        <f>D240-D241</f>
        <v>-25.444752855263005</v>
      </c>
      <c r="E242" s="207">
        <f>E240-E241</f>
        <v>-1.7886212602254545</v>
      </c>
      <c r="F242" s="207">
        <f>F240-F241</f>
        <v>14.61348536633659</v>
      </c>
      <c r="G242" s="196"/>
      <c r="H242" s="214"/>
      <c r="I242" s="152"/>
    </row>
    <row r="243" spans="1:9" x14ac:dyDescent="0.2">
      <c r="A243" s="205"/>
      <c r="B243" s="227" t="s">
        <v>580</v>
      </c>
      <c r="C243" s="201">
        <f>C242-SUM(C227:C229)</f>
        <v>1.4210854715202004E-13</v>
      </c>
      <c r="D243" s="201">
        <f>D242-SUM(D227:D229)</f>
        <v>-5.6843418860808015E-14</v>
      </c>
      <c r="E243" s="201">
        <f>E242-SUM(E227:E229)</f>
        <v>2.8421709430404007E-14</v>
      </c>
      <c r="F243" s="201">
        <f>F242-SUM(F227:F229)</f>
        <v>1.8474111129762605E-13</v>
      </c>
      <c r="G243" s="201"/>
      <c r="H243" s="214"/>
      <c r="I243" s="152"/>
    </row>
    <row r="244" spans="1:9" x14ac:dyDescent="0.2">
      <c r="A244" s="205"/>
      <c r="B244" s="227" t="s">
        <v>581</v>
      </c>
      <c r="C244" s="201">
        <f>C242-C239</f>
        <v>-232.98624245731548</v>
      </c>
      <c r="D244" s="201" t="e">
        <f>D242-D239</f>
        <v>#N/A</v>
      </c>
      <c r="E244" s="201" t="e">
        <f>E242-E239</f>
        <v>#N/A</v>
      </c>
      <c r="F244" s="201" t="e">
        <f>F242-F239</f>
        <v>#N/A</v>
      </c>
      <c r="G244" s="201"/>
      <c r="H244" s="214"/>
      <c r="I244" s="152"/>
    </row>
    <row r="245" spans="1:9" x14ac:dyDescent="0.2">
      <c r="A245" s="205"/>
      <c r="B245" s="227"/>
      <c r="C245" s="227"/>
      <c r="D245" s="208"/>
      <c r="E245" s="208"/>
      <c r="F245" s="208"/>
      <c r="G245" s="196"/>
      <c r="H245" s="214"/>
      <c r="I245" s="152"/>
    </row>
    <row r="246" spans="1:9" x14ac:dyDescent="0.2">
      <c r="A246" s="205"/>
      <c r="B246" s="227" t="s">
        <v>582</v>
      </c>
      <c r="C246" s="227"/>
      <c r="D246" s="217"/>
      <c r="E246" s="217"/>
      <c r="F246" s="217"/>
      <c r="G246" s="196"/>
      <c r="H246" s="214"/>
      <c r="I246" s="152"/>
    </row>
    <row r="247" spans="1:9" x14ac:dyDescent="0.2">
      <c r="A247" s="205"/>
      <c r="B247" s="230" t="s">
        <v>543</v>
      </c>
      <c r="C247" s="198">
        <v>2016</v>
      </c>
      <c r="D247" s="198">
        <v>2017</v>
      </c>
      <c r="E247" s="198">
        <v>2018</v>
      </c>
      <c r="F247" s="198">
        <v>2019</v>
      </c>
      <c r="G247" s="198" t="s">
        <v>346</v>
      </c>
      <c r="H247" s="199" t="s">
        <v>544</v>
      </c>
      <c r="I247" s="152"/>
    </row>
    <row r="248" spans="1:9" ht="17" x14ac:dyDescent="0.2">
      <c r="A248" s="205"/>
      <c r="B248" s="231" t="s">
        <v>583</v>
      </c>
      <c r="C248" s="232">
        <f>C220+C221-C260</f>
        <v>180.83564077618107</v>
      </c>
      <c r="D248" s="232">
        <f>D220+D221-D222</f>
        <v>271.68985915890005</v>
      </c>
      <c r="E248" s="232">
        <f>E220+E221-E222</f>
        <v>304.87650952983199</v>
      </c>
      <c r="F248" s="232">
        <f>F220+F221-F222</f>
        <v>337.3351506961526</v>
      </c>
      <c r="G248" s="224">
        <f>SUM(C248:F248)</f>
        <v>1094.7371601610657</v>
      </c>
      <c r="H248" s="214"/>
      <c r="I248" s="152"/>
    </row>
    <row r="249" spans="1:9" x14ac:dyDescent="0.2">
      <c r="A249" s="205"/>
      <c r="B249" s="217" t="s">
        <v>584</v>
      </c>
      <c r="C249" s="208">
        <f>C220+C221-C260</f>
        <v>180.83564077618107</v>
      </c>
      <c r="D249" s="208">
        <f>D220+0.75*D221</f>
        <v>265.87841685942504</v>
      </c>
      <c r="E249" s="208">
        <f>E220+0.75*E221</f>
        <v>291.10636349687803</v>
      </c>
      <c r="F249" s="208">
        <f>F220+0.75*F221</f>
        <v>315.29927294162491</v>
      </c>
      <c r="G249" s="224" t="e">
        <f>#N/A</f>
        <v>#N/A</v>
      </c>
      <c r="H249" s="214"/>
      <c r="I249" s="152"/>
    </row>
    <row r="250" spans="1:9" ht="17" x14ac:dyDescent="0.2">
      <c r="A250" s="205"/>
      <c r="B250" s="231" t="s">
        <v>585</v>
      </c>
      <c r="C250" s="232">
        <f>C224+C227-C260</f>
        <v>179.94732825138979</v>
      </c>
      <c r="D250" s="232">
        <f>D224+D227-C222</f>
        <v>337.35797803612729</v>
      </c>
      <c r="E250" s="232">
        <f>E224+E227-D222</f>
        <v>318.93781457390719</v>
      </c>
      <c r="F250" s="232">
        <f>F224+F227-E222</f>
        <v>297.08484214223819</v>
      </c>
      <c r="G250" s="224" t="e">
        <f>#N/A</f>
        <v>#N/A</v>
      </c>
      <c r="H250" s="214"/>
      <c r="I250" s="152"/>
    </row>
    <row r="251" spans="1:9" x14ac:dyDescent="0.2">
      <c r="A251" s="205"/>
      <c r="B251" s="217" t="s">
        <v>586</v>
      </c>
      <c r="C251" s="208">
        <f>C224+C227-C260</f>
        <v>179.94732825138979</v>
      </c>
      <c r="D251" s="208">
        <f>D224+D227-C221*0.25</f>
        <v>337.67104589208202</v>
      </c>
      <c r="E251" s="208">
        <f>E224+E227-D221*0.25</f>
        <v>313.12637227443219</v>
      </c>
      <c r="F251" s="208">
        <f>F224+F227-E221*0.25</f>
        <v>283.31469610928423</v>
      </c>
      <c r="G251" s="224" t="e">
        <f>#N/A</f>
        <v>#N/A</v>
      </c>
      <c r="H251" s="214"/>
      <c r="I251" s="152"/>
    </row>
    <row r="252" spans="1:9" x14ac:dyDescent="0.2">
      <c r="A252" s="205"/>
      <c r="B252" s="233" t="s">
        <v>587</v>
      </c>
      <c r="C252" s="234">
        <f>C250-C251</f>
        <v>0</v>
      </c>
      <c r="D252" s="234">
        <f>D250-D251</f>
        <v>-0.31306785595472775</v>
      </c>
      <c r="E252" s="234">
        <f>E250-E251</f>
        <v>5.8114422994750043</v>
      </c>
      <c r="F252" s="234">
        <f>F250-F251</f>
        <v>13.77014603295396</v>
      </c>
      <c r="G252" s="224" t="e">
        <f>#N/A</f>
        <v>#N/A</v>
      </c>
      <c r="H252" s="214"/>
      <c r="I252" s="152"/>
    </row>
    <row r="253" spans="1:9" ht="17" x14ac:dyDescent="0.2">
      <c r="A253" s="205"/>
      <c r="B253" s="231" t="s">
        <v>588</v>
      </c>
      <c r="C253" s="232">
        <f>C224+C227-C260-(C230-C231)+(C232-C233)</f>
        <v>179.94732825138979</v>
      </c>
      <c r="D253" s="232">
        <f>D224+D227-C222-(D230-D231)+(D232-D233)</f>
        <v>337.35797803612729</v>
      </c>
      <c r="E253" s="232">
        <f>E224+E227-D222-(E230-E231)+(E232-E233)</f>
        <v>318.93781457390719</v>
      </c>
      <c r="F253" s="232">
        <f>F224+F227-E222-(F230-F231)+(F232-F233)</f>
        <v>297.08484214223819</v>
      </c>
      <c r="G253" s="224" t="e">
        <f>#N/A</f>
        <v>#N/A</v>
      </c>
      <c r="H253" s="214"/>
      <c r="I253" s="152"/>
    </row>
    <row r="254" spans="1:9" ht="19" x14ac:dyDescent="0.2">
      <c r="A254" s="205"/>
      <c r="B254" s="235" t="s">
        <v>586</v>
      </c>
      <c r="C254" s="236">
        <f>C224+C227-C260-(C230-C231)+(C232-C233)</f>
        <v>179.94732825138979</v>
      </c>
      <c r="D254" s="236">
        <f>D224+D227-0.25*C221-(D230-D231)+(D232-D233)</f>
        <v>337.67104589208202</v>
      </c>
      <c r="E254" s="236">
        <f>E224+E227-0.25*D221-(E230-E231)+(E232-E233)</f>
        <v>313.12637227443219</v>
      </c>
      <c r="F254" s="236">
        <f>F224+F227-0.25*E221-(F230-F231)+(F232-F233)</f>
        <v>283.31469610928423</v>
      </c>
      <c r="G254" s="224" t="e">
        <f>#N/A</f>
        <v>#N/A</v>
      </c>
      <c r="H254" s="152"/>
      <c r="I254" s="152"/>
    </row>
    <row r="255" spans="1:9" x14ac:dyDescent="0.2">
      <c r="A255" s="205"/>
      <c r="B255" s="233" t="s">
        <v>587</v>
      </c>
      <c r="C255" s="234">
        <f>C253-C250</f>
        <v>0</v>
      </c>
      <c r="D255" s="234">
        <f>D253-D250</f>
        <v>0</v>
      </c>
      <c r="E255" s="234">
        <f>E253-E250</f>
        <v>0</v>
      </c>
      <c r="F255" s="234">
        <f>F253-F250</f>
        <v>0</v>
      </c>
      <c r="G255" s="224" t="e">
        <f>#N/A</f>
        <v>#N/A</v>
      </c>
      <c r="H255" s="214"/>
      <c r="I255" s="152"/>
    </row>
    <row r="256" spans="1:9" ht="17" x14ac:dyDescent="0.2">
      <c r="A256" s="194"/>
      <c r="B256" s="231" t="s">
        <v>589</v>
      </c>
      <c r="C256" s="232">
        <f>MAX(C253,C248)</f>
        <v>180.83564077618107</v>
      </c>
      <c r="D256" s="232">
        <f>MAX(D253,D248)</f>
        <v>337.35797803612729</v>
      </c>
      <c r="E256" s="232">
        <f>MAX(E253,E248)</f>
        <v>318.93781457390719</v>
      </c>
      <c r="F256" s="232">
        <f>MAX(F253,F248)</f>
        <v>337.3351506961526</v>
      </c>
      <c r="G256" s="224" t="e">
        <f>#N/A</f>
        <v>#N/A</v>
      </c>
      <c r="H256" s="214"/>
      <c r="I256" s="152"/>
    </row>
    <row r="257" spans="1:9" x14ac:dyDescent="0.2">
      <c r="A257" s="194"/>
      <c r="B257" s="217" t="s">
        <v>590</v>
      </c>
      <c r="C257" s="208">
        <f>MAX(C251,C249)</f>
        <v>180.83564077618107</v>
      </c>
      <c r="D257" s="208">
        <f>MAX(D251,D249)</f>
        <v>337.67104589208202</v>
      </c>
      <c r="E257" s="208">
        <f>MAX(E251,E249)</f>
        <v>313.12637227443219</v>
      </c>
      <c r="F257" s="208">
        <f>MAX(F251,F249)</f>
        <v>315.29927294162491</v>
      </c>
      <c r="G257" s="224" t="e">
        <f>#N/A</f>
        <v>#N/A</v>
      </c>
      <c r="H257" s="214"/>
      <c r="I257" s="152"/>
    </row>
    <row r="258" spans="1:9" x14ac:dyDescent="0.2">
      <c r="A258" s="194"/>
      <c r="B258" s="217"/>
      <c r="C258" s="208"/>
      <c r="D258" s="208"/>
      <c r="E258" s="208"/>
      <c r="F258" s="208"/>
      <c r="G258" s="224" t="e">
        <f>#N/A</f>
        <v>#N/A</v>
      </c>
      <c r="H258" s="197"/>
      <c r="I258" s="152"/>
    </row>
    <row r="259" spans="1:9" x14ac:dyDescent="0.2">
      <c r="A259" s="194"/>
      <c r="B259" s="227" t="s">
        <v>591</v>
      </c>
      <c r="C259" s="207">
        <f>MAX(0,3-C236)*C235</f>
        <v>347.08882973939387</v>
      </c>
      <c r="D259" s="207">
        <f>MAX(0,3-D236)*D235</f>
        <v>606.36443556201004</v>
      </c>
      <c r="E259" s="207">
        <f>MAX(0,3-E236)*E235</f>
        <v>776.72007516054157</v>
      </c>
      <c r="F259" s="207">
        <f>MAX(0,3-F236)*F235</f>
        <v>999.4946888670504</v>
      </c>
      <c r="G259" s="224" t="e">
        <f>#N/A</f>
        <v>#N/A</v>
      </c>
      <c r="H259" s="197"/>
      <c r="I259" s="152"/>
    </row>
    <row r="260" spans="1:9" x14ac:dyDescent="0.2">
      <c r="A260" s="194"/>
      <c r="B260" s="222" t="s">
        <v>592</v>
      </c>
      <c r="C260" s="222">
        <v>0</v>
      </c>
      <c r="D260" s="237"/>
      <c r="E260" s="217"/>
      <c r="F260" s="212"/>
      <c r="G260" s="212"/>
      <c r="H260" s="197"/>
      <c r="I260" s="152"/>
    </row>
    <row r="261" spans="1:9" x14ac:dyDescent="0.2">
      <c r="A261" s="194"/>
      <c r="B261" s="238" t="s">
        <v>593</v>
      </c>
      <c r="C261" s="239" t="s">
        <v>594</v>
      </c>
      <c r="D261" s="239"/>
      <c r="E261" s="212"/>
      <c r="F261" s="212"/>
      <c r="G261" s="212"/>
      <c r="H261" s="197"/>
      <c r="I261" s="152"/>
    </row>
    <row r="262" spans="1:9" x14ac:dyDescent="0.2">
      <c r="A262" s="194"/>
      <c r="B262" s="212"/>
      <c r="C262" s="212"/>
      <c r="D262" s="212"/>
      <c r="E262" s="212"/>
      <c r="F262" s="212"/>
      <c r="G262" s="212"/>
      <c r="H262" s="197"/>
      <c r="I262" s="152"/>
    </row>
    <row r="263" spans="1:9" x14ac:dyDescent="0.2">
      <c r="A263" s="194"/>
      <c r="B263" s="195" t="s">
        <v>595</v>
      </c>
      <c r="C263" s="195"/>
      <c r="D263" s="196"/>
      <c r="E263" s="196"/>
      <c r="F263" s="196"/>
      <c r="G263" s="196"/>
      <c r="H263" s="197"/>
      <c r="I263" s="152"/>
    </row>
    <row r="264" spans="1:9" x14ac:dyDescent="0.2">
      <c r="A264" s="194"/>
      <c r="B264" s="198" t="s">
        <v>543</v>
      </c>
      <c r="C264" s="198">
        <v>2016</v>
      </c>
      <c r="D264" s="198">
        <v>2017</v>
      </c>
      <c r="E264" s="198">
        <v>2018</v>
      </c>
      <c r="F264" s="198">
        <v>2019</v>
      </c>
      <c r="G264" s="198" t="s">
        <v>346</v>
      </c>
      <c r="H264" s="199" t="s">
        <v>544</v>
      </c>
      <c r="I264" s="152"/>
    </row>
    <row r="265" spans="1:9" ht="48" x14ac:dyDescent="0.2">
      <c r="A265" s="194"/>
      <c r="B265" s="231" t="s">
        <v>596</v>
      </c>
      <c r="C265" s="240">
        <f>C75</f>
        <v>253.26511815999999</v>
      </c>
      <c r="D265" s="240" t="e">
        <f>#N/A</f>
        <v>#N/A</v>
      </c>
      <c r="E265" s="240" t="e">
        <f>#N/A</f>
        <v>#N/A</v>
      </c>
      <c r="F265" s="240" t="e">
        <f>#N/A</f>
        <v>#N/A</v>
      </c>
      <c r="G265" s="224" t="e">
        <f>SUM(C265:F265)</f>
        <v>#N/A</v>
      </c>
      <c r="H265" s="241" t="s">
        <v>597</v>
      </c>
      <c r="I265" s="152"/>
    </row>
    <row r="266" spans="1:9" x14ac:dyDescent="0.2">
      <c r="A266" s="194"/>
      <c r="B266" s="242" t="s">
        <v>598</v>
      </c>
      <c r="C266" s="243">
        <f>C76</f>
        <v>191.26511815999999</v>
      </c>
      <c r="D266" s="243" t="e">
        <f>#N/A</f>
        <v>#N/A</v>
      </c>
      <c r="E266" s="243" t="e">
        <f>#N/A</f>
        <v>#N/A</v>
      </c>
      <c r="F266" s="243" t="e">
        <f>#N/A</f>
        <v>#N/A</v>
      </c>
      <c r="G266" s="224" t="e">
        <f>SUM(C266:F266)</f>
        <v>#N/A</v>
      </c>
      <c r="H266" s="197"/>
      <c r="I266" s="152"/>
    </row>
    <row r="267" spans="1:9" x14ac:dyDescent="0.2">
      <c r="A267" s="194"/>
      <c r="B267" s="222" t="s">
        <v>599</v>
      </c>
      <c r="C267" s="244">
        <f>C86</f>
        <v>146.50517983050847</v>
      </c>
      <c r="D267" s="244">
        <f>D86</f>
        <v>210.55183895000002</v>
      </c>
      <c r="E267" s="244">
        <f>E86</f>
        <v>202.79312056779702</v>
      </c>
      <c r="F267" s="244">
        <f>F86</f>
        <v>117.84736340231338</v>
      </c>
      <c r="G267" s="224">
        <f>SUM(C267:F267)</f>
        <v>677.69750275061881</v>
      </c>
      <c r="H267" s="197"/>
      <c r="I267" s="152"/>
    </row>
    <row r="268" spans="1:9" x14ac:dyDescent="0.2">
      <c r="A268" s="194"/>
      <c r="B268" s="242" t="s">
        <v>600</v>
      </c>
      <c r="C268" s="243">
        <f>C94</f>
        <v>62</v>
      </c>
      <c r="D268" s="243" t="e">
        <f>#N/A</f>
        <v>#N/A</v>
      </c>
      <c r="E268" s="243" t="e">
        <f>#N/A</f>
        <v>#N/A</v>
      </c>
      <c r="F268" s="243" t="e">
        <f>#N/A</f>
        <v>#N/A</v>
      </c>
      <c r="G268" s="224" t="e">
        <f>SUM(C268:F268)</f>
        <v>#N/A</v>
      </c>
      <c r="H268" s="197"/>
      <c r="I268" s="152"/>
    </row>
    <row r="269" spans="1:9" x14ac:dyDescent="0.2">
      <c r="A269" s="194"/>
      <c r="B269" s="222" t="s">
        <v>601</v>
      </c>
      <c r="C269" s="243">
        <f>C95</f>
        <v>62</v>
      </c>
      <c r="D269" s="243" t="e">
        <f>#N/A</f>
        <v>#N/A</v>
      </c>
      <c r="E269" s="243" t="e">
        <f>#N/A</f>
        <v>#N/A</v>
      </c>
      <c r="F269" s="243" t="e">
        <f>#N/A</f>
        <v>#N/A</v>
      </c>
      <c r="G269" s="224" t="e">
        <f>SUM(C269:F269)</f>
        <v>#N/A</v>
      </c>
      <c r="H269" s="197"/>
      <c r="I269" s="152"/>
    </row>
    <row r="270" spans="1:9" x14ac:dyDescent="0.2">
      <c r="A270" s="194"/>
      <c r="B270" s="217" t="s">
        <v>602</v>
      </c>
      <c r="C270" s="245">
        <f>C266/C265</f>
        <v>0.75519723975241015</v>
      </c>
      <c r="D270" s="245" t="e">
        <f>D266/D265</f>
        <v>#N/A</v>
      </c>
      <c r="E270" s="245" t="e">
        <f>E266/E265</f>
        <v>#N/A</v>
      </c>
      <c r="F270" s="245" t="e">
        <f>F266/F265</f>
        <v>#N/A</v>
      </c>
      <c r="G270" s="245" t="e">
        <f>G266/G265</f>
        <v>#N/A</v>
      </c>
      <c r="H270" s="197"/>
      <c r="I270" s="152"/>
    </row>
    <row r="271" spans="1:9" x14ac:dyDescent="0.2">
      <c r="A271" s="194"/>
      <c r="B271" s="217" t="s">
        <v>603</v>
      </c>
      <c r="C271" s="245">
        <f>C268/C265</f>
        <v>0.24480276024758987</v>
      </c>
      <c r="D271" s="245" t="e">
        <f>D268/D265</f>
        <v>#N/A</v>
      </c>
      <c r="E271" s="245" t="e">
        <f>E268/E265</f>
        <v>#N/A</v>
      </c>
      <c r="F271" s="245" t="e">
        <f>F268/F265</f>
        <v>#N/A</v>
      </c>
      <c r="G271" s="245" t="e">
        <f>G268/G265</f>
        <v>#N/A</v>
      </c>
      <c r="H271" s="197"/>
      <c r="I271" s="152"/>
    </row>
    <row r="272" spans="1:9" x14ac:dyDescent="0.2">
      <c r="A272" s="194"/>
      <c r="B272" s="217"/>
      <c r="C272" s="196"/>
      <c r="D272" s="196"/>
      <c r="E272" s="196"/>
      <c r="F272" s="196"/>
      <c r="G272" s="246"/>
      <c r="H272" s="197"/>
      <c r="I272" s="152"/>
    </row>
    <row r="273" spans="1:9" ht="32" x14ac:dyDescent="0.2">
      <c r="A273" s="194"/>
      <c r="B273" s="227" t="s">
        <v>604</v>
      </c>
      <c r="C273" s="247">
        <v>257.17</v>
      </c>
      <c r="D273" s="247">
        <v>222.11</v>
      </c>
      <c r="E273" s="247">
        <v>228.37</v>
      </c>
      <c r="F273" s="193"/>
      <c r="G273" s="248">
        <f>SUM(C273:E273)</f>
        <v>707.65000000000009</v>
      </c>
      <c r="H273" s="241" t="s">
        <v>605</v>
      </c>
      <c r="I273" s="152"/>
    </row>
    <row r="274" spans="1:9" x14ac:dyDescent="0.2">
      <c r="A274" s="194"/>
      <c r="B274" s="217" t="s">
        <v>606</v>
      </c>
      <c r="C274" s="249">
        <f>C265-C273</f>
        <v>-3.90488184000003</v>
      </c>
      <c r="D274" s="249" t="e">
        <f>D265-D273</f>
        <v>#N/A</v>
      </c>
      <c r="E274" s="249" t="e">
        <f>E265-E273</f>
        <v>#N/A</v>
      </c>
      <c r="F274" s="249"/>
      <c r="G274" s="248" t="e">
        <f>SUM(D274:F274)</f>
        <v>#N/A</v>
      </c>
      <c r="H274" s="197"/>
      <c r="I274" s="152"/>
    </row>
    <row r="275" spans="1:9" x14ac:dyDescent="0.2">
      <c r="A275" s="194"/>
      <c r="B275" s="217" t="s">
        <v>606</v>
      </c>
      <c r="C275" s="245">
        <f>C265/C273-1</f>
        <v>-1.5184048839289255E-2</v>
      </c>
      <c r="D275" s="245" t="e">
        <f>D265/D273-1</f>
        <v>#N/A</v>
      </c>
      <c r="E275" s="245" t="e">
        <f>E265/E273-1</f>
        <v>#N/A</v>
      </c>
      <c r="F275" s="245"/>
      <c r="G275" s="250" t="e">
        <f>SUM(C265:E265)/SUM(C273:E273)</f>
        <v>#N/A</v>
      </c>
      <c r="H275" s="197"/>
      <c r="I275" s="152"/>
    </row>
    <row r="276" spans="1:9" x14ac:dyDescent="0.2">
      <c r="A276" s="194"/>
      <c r="B276" s="196"/>
      <c r="C276" s="251">
        <f>C269-C233</f>
        <v>0</v>
      </c>
      <c r="D276" s="251" t="e">
        <f>D269-D233</f>
        <v>#N/A</v>
      </c>
      <c r="E276" s="251" t="e">
        <f>E269-E233</f>
        <v>#N/A</v>
      </c>
      <c r="F276" s="251" t="e">
        <f>F269-F233</f>
        <v>#N/A</v>
      </c>
      <c r="G276" s="196"/>
      <c r="H276" s="197"/>
      <c r="I276" s="152"/>
    </row>
    <row r="277" spans="1:9" ht="48" x14ac:dyDescent="0.2">
      <c r="A277" s="194"/>
      <c r="B277" s="252" t="s">
        <v>607</v>
      </c>
      <c r="C277" s="251">
        <f>C267-C248</f>
        <v>-34.330460945672598</v>
      </c>
      <c r="D277" s="251">
        <f>D267-D248</f>
        <v>-61.138020208900031</v>
      </c>
      <c r="E277" s="251">
        <f>E267-E248</f>
        <v>-102.08338896203497</v>
      </c>
      <c r="F277" s="251">
        <f>F267-F248</f>
        <v>-219.48778729383923</v>
      </c>
      <c r="G277" s="196"/>
      <c r="H277" s="253" t="s">
        <v>608</v>
      </c>
      <c r="I277" s="152"/>
    </row>
    <row r="278" spans="1:9" x14ac:dyDescent="0.2">
      <c r="A278" s="254"/>
      <c r="B278" s="217" t="s">
        <v>609</v>
      </c>
      <c r="C278" s="208">
        <f>C267-C220</f>
        <v>-35.582732369491481</v>
      </c>
      <c r="D278" s="208">
        <f>D267-D220</f>
        <v>-37.892251010999985</v>
      </c>
      <c r="E278" s="208">
        <f>E267-E220</f>
        <v>-46.305431436202952</v>
      </c>
      <c r="F278" s="208">
        <f>F267-F220</f>
        <v>-129.66396321488662</v>
      </c>
      <c r="G278" s="196"/>
      <c r="H278" s="197"/>
      <c r="I278" s="152"/>
    </row>
    <row r="279" spans="1:9" ht="256" x14ac:dyDescent="0.2">
      <c r="A279" s="254"/>
      <c r="B279" s="252" t="s">
        <v>610</v>
      </c>
      <c r="C279" s="251">
        <f>C266-C254</f>
        <v>11.317789908610195</v>
      </c>
      <c r="D279" s="251" t="e">
        <f>D266-D254</f>
        <v>#N/A</v>
      </c>
      <c r="E279" s="251" t="e">
        <f>E266-E254</f>
        <v>#N/A</v>
      </c>
      <c r="F279" s="251" t="e">
        <f>F266-F254</f>
        <v>#N/A</v>
      </c>
      <c r="G279" s="196"/>
      <c r="H279" s="214" t="s">
        <v>611</v>
      </c>
      <c r="I279" s="255"/>
    </row>
    <row r="280" spans="1:9" x14ac:dyDescent="0.2">
      <c r="A280" s="254"/>
      <c r="B280" s="252" t="s">
        <v>612</v>
      </c>
      <c r="C280" s="251">
        <f>C266-C256</f>
        <v>10.42947738381892</v>
      </c>
      <c r="D280" s="251" t="e">
        <f>D266-D256</f>
        <v>#N/A</v>
      </c>
      <c r="E280" s="251" t="e">
        <f>E266-E256</f>
        <v>#N/A</v>
      </c>
      <c r="F280" s="251" t="e">
        <f>F266-F256</f>
        <v>#N/A</v>
      </c>
      <c r="G280" s="196"/>
      <c r="H280" s="197"/>
      <c r="I280" s="152"/>
    </row>
    <row r="281" spans="1:9" x14ac:dyDescent="0.2">
      <c r="A281" s="254"/>
      <c r="B281" s="196"/>
      <c r="C281" s="196"/>
      <c r="D281" s="196"/>
      <c r="E281" s="196"/>
      <c r="F281" s="196"/>
      <c r="G281" s="196"/>
      <c r="H281" s="197"/>
      <c r="I281" s="152"/>
    </row>
    <row r="282" spans="1:9" x14ac:dyDescent="0.2">
      <c r="A282" s="254"/>
      <c r="B282" s="197"/>
      <c r="C282" s="197"/>
      <c r="D282" s="197"/>
      <c r="E282" s="197"/>
      <c r="F282" s="197"/>
      <c r="G282" s="197"/>
      <c r="H282" s="197"/>
      <c r="I282" s="152"/>
    </row>
    <row r="283" spans="1:9" x14ac:dyDescent="0.2">
      <c r="A283" s="254"/>
      <c r="B283" s="196"/>
      <c r="C283" s="196"/>
      <c r="D283" s="196"/>
      <c r="E283" s="196"/>
      <c r="F283" s="196"/>
      <c r="G283" s="196"/>
      <c r="H283" s="197"/>
      <c r="I283" s="152"/>
    </row>
    <row r="284" spans="1:9" x14ac:dyDescent="0.2">
      <c r="A284" s="254"/>
      <c r="B284" s="195" t="s">
        <v>613</v>
      </c>
      <c r="C284" s="195"/>
      <c r="D284" s="196"/>
      <c r="E284" s="196"/>
      <c r="F284" s="196"/>
      <c r="G284" s="196"/>
      <c r="H284" s="197"/>
      <c r="I284" s="152"/>
    </row>
    <row r="285" spans="1:9" x14ac:dyDescent="0.2">
      <c r="A285" s="254"/>
      <c r="B285" s="198"/>
      <c r="C285" s="198">
        <v>2016</v>
      </c>
      <c r="D285" s="198">
        <v>2017</v>
      </c>
      <c r="E285" s="198">
        <v>2018</v>
      </c>
      <c r="F285" s="198">
        <v>2019</v>
      </c>
      <c r="G285" s="198" t="s">
        <v>346</v>
      </c>
      <c r="H285" s="199" t="s">
        <v>544</v>
      </c>
      <c r="I285" s="152"/>
    </row>
    <row r="286" spans="1:9" x14ac:dyDescent="0.2">
      <c r="A286" s="254"/>
      <c r="B286" s="196" t="s">
        <v>614</v>
      </c>
      <c r="C286" s="196"/>
      <c r="D286" s="256">
        <f>D4/C4-1</f>
        <v>6.9303068637110776E-2</v>
      </c>
      <c r="E286" s="256">
        <f>E4/D4-1</f>
        <v>7.8666798850908215E-3</v>
      </c>
      <c r="F286" s="256">
        <f>F4/E4-1</f>
        <v>4.0254511562506146E-2</v>
      </c>
      <c r="G286" s="196"/>
      <c r="H286" s="436" t="s">
        <v>615</v>
      </c>
      <c r="I286" s="152"/>
    </row>
    <row r="287" spans="1:9" x14ac:dyDescent="0.2">
      <c r="A287" s="254"/>
      <c r="B287" s="196" t="s">
        <v>616</v>
      </c>
      <c r="C287" s="196"/>
      <c r="D287" s="256" t="e">
        <f>#N/A</f>
        <v>#N/A</v>
      </c>
      <c r="E287" s="256" t="e">
        <f>#N/A</f>
        <v>#N/A</v>
      </c>
      <c r="F287" s="256" t="e">
        <f>#N/A</f>
        <v>#N/A</v>
      </c>
      <c r="G287" s="196"/>
      <c r="H287" s="436"/>
      <c r="I287" s="152"/>
    </row>
    <row r="288" spans="1:9" x14ac:dyDescent="0.2">
      <c r="A288" s="254"/>
      <c r="B288" s="196" t="s">
        <v>617</v>
      </c>
      <c r="C288" s="196"/>
      <c r="D288" s="256" t="e">
        <f>#N/A</f>
        <v>#N/A</v>
      </c>
      <c r="E288" s="256" t="e">
        <f>#N/A</f>
        <v>#N/A</v>
      </c>
      <c r="F288" s="256" t="e">
        <f>#N/A</f>
        <v>#N/A</v>
      </c>
      <c r="G288" s="196"/>
      <c r="H288" s="436"/>
      <c r="I288" s="152"/>
    </row>
    <row r="289" spans="1:9" x14ac:dyDescent="0.2">
      <c r="A289" s="254"/>
      <c r="B289" s="257" t="s">
        <v>618</v>
      </c>
      <c r="C289" s="196"/>
      <c r="D289" s="256">
        <f>D13/C13-1</f>
        <v>9.0712082435820074E-2</v>
      </c>
      <c r="E289" s="256">
        <f>E13/D13-1</f>
        <v>8.1971172121630964E-2</v>
      </c>
      <c r="F289" s="256">
        <f>F13/E13-1</f>
        <v>8.1032646456814295E-2</v>
      </c>
      <c r="G289" s="196"/>
      <c r="H289" s="436"/>
      <c r="I289" s="152"/>
    </row>
    <row r="290" spans="1:9" x14ac:dyDescent="0.2">
      <c r="A290" s="254"/>
      <c r="B290" s="257" t="s">
        <v>400</v>
      </c>
      <c r="C290" s="196"/>
      <c r="D290" s="256">
        <f>D11/C11-1</f>
        <v>3.4122170076423153E-2</v>
      </c>
      <c r="E290" s="256">
        <f>E11/D11-1</f>
        <v>3.4146766827441999E-2</v>
      </c>
      <c r="F290" s="256">
        <f>F11/E11-1</f>
        <v>3.7011518971863389E-2</v>
      </c>
      <c r="G290" s="196"/>
      <c r="H290" s="436"/>
      <c r="I290" s="152"/>
    </row>
    <row r="291" spans="1:9" x14ac:dyDescent="0.2">
      <c r="A291" s="254"/>
      <c r="B291" s="196" t="s">
        <v>619</v>
      </c>
      <c r="C291" s="196"/>
      <c r="D291" s="256">
        <f>D14/C14-1</f>
        <v>3.8000000000000034E-2</v>
      </c>
      <c r="E291" s="256">
        <f>E14/D14-1</f>
        <v>4.4999999999999929E-2</v>
      </c>
      <c r="F291" s="256">
        <f>F14/E14-1</f>
        <v>5.500000000000016E-2</v>
      </c>
      <c r="G291" s="196"/>
      <c r="H291" s="436"/>
      <c r="I291" s="152"/>
    </row>
    <row r="292" spans="1:9" x14ac:dyDescent="0.2">
      <c r="A292" s="254"/>
      <c r="B292" s="217" t="s">
        <v>620</v>
      </c>
      <c r="C292" s="258">
        <f>C40/C4</f>
        <v>2.9343528118718491E-2</v>
      </c>
      <c r="D292" s="258">
        <f>D40/D4</f>
        <v>1.5841588630601124E-2</v>
      </c>
      <c r="E292" s="258">
        <f>E40/E4</f>
        <v>1.321500305700974E-2</v>
      </c>
      <c r="F292" s="258">
        <f>F40/F4</f>
        <v>2.9864796921235438E-2</v>
      </c>
      <c r="G292" s="196"/>
      <c r="H292" s="259"/>
      <c r="I292" s="152"/>
    </row>
    <row r="293" spans="1:9" ht="48" x14ac:dyDescent="0.2">
      <c r="A293" s="254"/>
      <c r="B293" s="217"/>
      <c r="C293" s="217"/>
      <c r="D293" s="260"/>
      <c r="E293" s="260"/>
      <c r="F293" s="260"/>
      <c r="G293" s="196"/>
      <c r="H293" s="261" t="s">
        <v>621</v>
      </c>
      <c r="I293" s="152"/>
    </row>
    <row r="294" spans="1:9" x14ac:dyDescent="0.2">
      <c r="A294" s="254"/>
      <c r="B294" s="196"/>
      <c r="C294" s="196"/>
      <c r="D294" s="196"/>
      <c r="E294" s="196"/>
      <c r="F294" s="196"/>
      <c r="G294" s="196"/>
      <c r="H294" s="262"/>
      <c r="I294" s="152"/>
    </row>
  </sheetData>
  <mergeCells count="6">
    <mergeCell ref="H204:H207"/>
    <mergeCell ref="H286:H291"/>
    <mergeCell ref="A1:G1"/>
    <mergeCell ref="A72:G73"/>
    <mergeCell ref="A122:G123"/>
    <mergeCell ref="H198:H199"/>
  </mergeCells>
  <phoneticPr fontId="0" type="noConversion"/>
  <conditionalFormatting sqref="C191:G192 H200 D245:F245 C226:G226 C255:F255 G196:G200 C252:F252 C197:F200 C204:G210 C214:G216">
    <cfRule type="cellIs" dxfId="7" priority="13" operator="lessThan">
      <formula>0</formula>
    </cfRule>
    <cfRule type="cellIs" dxfId="6" priority="14" operator="greaterThan">
      <formula>0</formula>
    </cfRule>
  </conditionalFormatting>
  <conditionalFormatting sqref="C223:G223">
    <cfRule type="cellIs" dxfId="5" priority="11" operator="greaterThan">
      <formula>0.25</formula>
    </cfRule>
    <cfRule type="cellIs" dxfId="4" priority="12" operator="lessThan">
      <formula>0.25</formula>
    </cfRule>
  </conditionalFormatting>
  <conditionalFormatting sqref="C259:F259">
    <cfRule type="cellIs" dxfId="3" priority="10" operator="greaterThan">
      <formula>0</formula>
    </cfRule>
  </conditionalFormatting>
  <conditionalFormatting sqref="C279:F280 C276:F277">
    <cfRule type="cellIs" dxfId="2" priority="9" operator="lessThan">
      <formula>0</formula>
    </cfRule>
  </conditionalFormatting>
  <conditionalFormatting sqref="C243:G244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C270:G271">
    <cfRule type="dataBar" priority="8">
      <dataBar>
        <cfvo type="min"/>
        <cfvo type="max"/>
        <color rgb="FFFFB628"/>
      </dataBar>
    </cfRule>
  </conditionalFormatting>
  <conditionalFormatting sqref="D292:F293 C29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6:F236">
    <cfRule type="colorScale" priority="5">
      <colorScale>
        <cfvo type="min"/>
        <cfvo type="max"/>
        <color rgb="FFFFEF9C"/>
        <color rgb="FFFF7128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C292:F292">
    <cfRule type="colorScale" priority="4">
      <colorScale>
        <cfvo type="min"/>
        <cfvo type="max"/>
        <color rgb="FF63BE7B"/>
        <color rgb="FFFFEF9C"/>
      </colorScale>
    </cfRule>
  </conditionalFormatting>
  <conditionalFormatting sqref="D286:F291">
    <cfRule type="dataBar" priority="3">
      <dataBar>
        <cfvo type="min"/>
        <cfvo type="max"/>
        <color rgb="FF008AEF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59"/>
  <sheetViews>
    <sheetView tabSelected="1" topLeftCell="A132" zoomScale="60" zoomScaleNormal="60" zoomScaleSheetLayoutView="85" zoomScalePageLayoutView="60" workbookViewId="0">
      <selection activeCell="F437" sqref="F437"/>
    </sheetView>
  </sheetViews>
  <sheetFormatPr baseColWidth="10" defaultColWidth="10.33203125" defaultRowHeight="16" x14ac:dyDescent="0.2"/>
  <cols>
    <col min="1" max="1" width="10.1640625" style="334" customWidth="1"/>
    <col min="2" max="2" width="85.33203125" style="335" customWidth="1"/>
    <col min="3" max="3" width="12.33203125" style="336" customWidth="1"/>
    <col min="4" max="4" width="15" style="336" customWidth="1"/>
    <col min="5" max="5" width="11.83203125" style="337" customWidth="1"/>
    <col min="6" max="6" width="10.33203125" style="338" customWidth="1"/>
    <col min="7" max="7" width="15.33203125" style="338" customWidth="1"/>
    <col min="8" max="8" width="20.5" style="338" customWidth="1"/>
    <col min="9" max="9" width="15.1640625" style="338" customWidth="1"/>
    <col min="10" max="10" width="19.83203125" style="338" customWidth="1"/>
    <col min="11" max="11" width="15" style="338" customWidth="1"/>
    <col min="12" max="12" width="18.83203125" style="338" customWidth="1"/>
    <col min="13" max="13" width="15.1640625" style="338" customWidth="1"/>
    <col min="14" max="14" width="19.5" style="338" customWidth="1"/>
    <col min="15" max="15" width="5.33203125" style="338" customWidth="1"/>
    <col min="16" max="16384" width="10.33203125" style="338"/>
  </cols>
  <sheetData>
    <row r="1" spans="1:14" ht="18" x14ac:dyDescent="0.2">
      <c r="N1" s="353" t="s">
        <v>671</v>
      </c>
    </row>
    <row r="2" spans="1:14" ht="18" x14ac:dyDescent="0.2">
      <c r="N2" s="353" t="s">
        <v>670</v>
      </c>
    </row>
    <row r="3" spans="1:14" ht="18" x14ac:dyDescent="0.2">
      <c r="N3" s="353" t="s">
        <v>139</v>
      </c>
    </row>
    <row r="4" spans="1:14" ht="18" x14ac:dyDescent="0.2">
      <c r="N4" s="353"/>
    </row>
    <row r="5" spans="1:14" ht="18" x14ac:dyDescent="0.2">
      <c r="N5" s="353"/>
    </row>
    <row r="6" spans="1:14" ht="15.5" customHeight="1" x14ac:dyDescent="0.2">
      <c r="A6" s="451" t="s">
        <v>1128</v>
      </c>
      <c r="B6" s="451"/>
      <c r="C6" s="451"/>
      <c r="D6" s="451"/>
      <c r="E6" s="451"/>
      <c r="F6" s="451"/>
      <c r="G6" s="451"/>
      <c r="H6" s="451"/>
      <c r="I6" s="451"/>
      <c r="J6" s="451"/>
      <c r="K6" s="451"/>
      <c r="L6" s="451"/>
      <c r="M6" s="451"/>
      <c r="N6" s="451"/>
    </row>
    <row r="7" spans="1:14" ht="15.5" customHeight="1" x14ac:dyDescent="0.2">
      <c r="A7" s="452"/>
      <c r="B7" s="452"/>
      <c r="C7" s="452"/>
      <c r="D7" s="452"/>
      <c r="E7" s="452"/>
      <c r="F7" s="452"/>
      <c r="G7" s="452"/>
      <c r="H7" s="452"/>
      <c r="I7" s="452"/>
      <c r="J7" s="452"/>
      <c r="K7" s="452"/>
      <c r="L7" s="452"/>
      <c r="M7" s="452"/>
      <c r="N7" s="452"/>
    </row>
    <row r="9" spans="1:14" ht="21.75" customHeight="1" x14ac:dyDescent="0.2">
      <c r="A9" s="354" t="s">
        <v>1129</v>
      </c>
      <c r="B9" s="354"/>
    </row>
    <row r="10" spans="1:14" x14ac:dyDescent="0.2">
      <c r="B10" s="355" t="s">
        <v>760</v>
      </c>
    </row>
    <row r="11" spans="1:14" ht="18" x14ac:dyDescent="0.2">
      <c r="B11" s="356" t="s">
        <v>1130</v>
      </c>
    </row>
    <row r="12" spans="1:14" ht="15.75" customHeight="1" x14ac:dyDescent="0.2">
      <c r="A12" s="354"/>
      <c r="B12" s="354" t="s">
        <v>1138</v>
      </c>
    </row>
    <row r="13" spans="1:14" ht="18" x14ac:dyDescent="0.2">
      <c r="B13" s="356"/>
    </row>
    <row r="14" spans="1:14" ht="40.5" customHeight="1" x14ac:dyDescent="0.2">
      <c r="A14" s="471" t="s">
        <v>763</v>
      </c>
      <c r="B14" s="471"/>
    </row>
    <row r="15" spans="1:14" x14ac:dyDescent="0.2">
      <c r="A15" s="472" t="s">
        <v>759</v>
      </c>
      <c r="B15" s="472"/>
    </row>
    <row r="16" spans="1:14" x14ac:dyDescent="0.2">
      <c r="A16" s="338"/>
      <c r="B16" s="338"/>
      <c r="C16" s="338"/>
      <c r="D16" s="338"/>
      <c r="E16" s="338"/>
    </row>
    <row r="17" spans="1:15" x14ac:dyDescent="0.2">
      <c r="A17" s="338"/>
      <c r="B17" s="338"/>
      <c r="C17" s="338"/>
      <c r="D17" s="338"/>
      <c r="E17" s="338"/>
    </row>
    <row r="18" spans="1:15" ht="18.75" customHeight="1" thickBot="1" x14ac:dyDescent="0.25">
      <c r="A18" s="442" t="s">
        <v>1077</v>
      </c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2"/>
      <c r="N18" s="442"/>
    </row>
    <row r="19" spans="1:15" ht="35.25" customHeight="1" x14ac:dyDescent="0.2">
      <c r="A19" s="468" t="s">
        <v>147</v>
      </c>
      <c r="B19" s="462" t="s">
        <v>148</v>
      </c>
      <c r="C19" s="460" t="s">
        <v>761</v>
      </c>
      <c r="D19" s="299" t="s">
        <v>1137</v>
      </c>
      <c r="E19" s="299" t="s">
        <v>1136</v>
      </c>
      <c r="F19" s="414" t="s">
        <v>1131</v>
      </c>
      <c r="G19" s="447" t="s">
        <v>1132</v>
      </c>
      <c r="H19" s="447"/>
      <c r="I19" s="462" t="s">
        <v>1133</v>
      </c>
      <c r="J19" s="462"/>
      <c r="K19" s="447" t="s">
        <v>1139</v>
      </c>
      <c r="L19" s="447"/>
      <c r="M19" s="447" t="s">
        <v>672</v>
      </c>
      <c r="N19" s="473"/>
    </row>
    <row r="20" spans="1:15" ht="39" x14ac:dyDescent="0.2">
      <c r="A20" s="469"/>
      <c r="B20" s="470"/>
      <c r="C20" s="461"/>
      <c r="D20" s="300" t="s">
        <v>342</v>
      </c>
      <c r="E20" s="300" t="s">
        <v>342</v>
      </c>
      <c r="F20" s="301" t="s">
        <v>1135</v>
      </c>
      <c r="G20" s="301" t="s">
        <v>1134</v>
      </c>
      <c r="H20" s="301" t="s">
        <v>762</v>
      </c>
      <c r="I20" s="301" t="s">
        <v>1134</v>
      </c>
      <c r="J20" s="301" t="s">
        <v>762</v>
      </c>
      <c r="K20" s="301" t="s">
        <v>1134</v>
      </c>
      <c r="L20" s="301" t="s">
        <v>762</v>
      </c>
      <c r="M20" s="301" t="s">
        <v>1134</v>
      </c>
      <c r="N20" s="302" t="s">
        <v>762</v>
      </c>
    </row>
    <row r="21" spans="1:15" s="340" customFormat="1" ht="17" thickBot="1" x14ac:dyDescent="0.25">
      <c r="A21" s="344">
        <v>1</v>
      </c>
      <c r="B21" s="321">
        <v>2</v>
      </c>
      <c r="C21" s="339">
        <v>3</v>
      </c>
      <c r="D21" s="304">
        <v>4</v>
      </c>
      <c r="E21" s="320">
        <v>5</v>
      </c>
      <c r="F21" s="321">
        <v>6</v>
      </c>
      <c r="G21" s="320">
        <v>7</v>
      </c>
      <c r="H21" s="321">
        <v>8</v>
      </c>
      <c r="I21" s="320">
        <v>9</v>
      </c>
      <c r="J21" s="321">
        <v>10</v>
      </c>
      <c r="K21" s="320">
        <v>11</v>
      </c>
      <c r="L21" s="321">
        <v>12</v>
      </c>
      <c r="M21" s="320">
        <v>13</v>
      </c>
      <c r="N21" s="345">
        <v>14</v>
      </c>
      <c r="O21" s="338"/>
    </row>
    <row r="22" spans="1:15" s="340" customFormat="1" ht="19" thickBot="1" x14ac:dyDescent="0.25">
      <c r="A22" s="444" t="s">
        <v>684</v>
      </c>
      <c r="B22" s="445"/>
      <c r="C22" s="445"/>
      <c r="D22" s="445"/>
      <c r="E22" s="445"/>
      <c r="F22" s="445"/>
      <c r="G22" s="445"/>
      <c r="H22" s="445"/>
      <c r="I22" s="445"/>
      <c r="J22" s="445"/>
      <c r="K22" s="445"/>
      <c r="L22" s="445"/>
      <c r="M22" s="445"/>
      <c r="N22" s="446"/>
      <c r="O22" s="338"/>
    </row>
    <row r="23" spans="1:15" s="340" customFormat="1" x14ac:dyDescent="0.2">
      <c r="A23" s="322" t="s">
        <v>163</v>
      </c>
      <c r="B23" s="323" t="s">
        <v>56</v>
      </c>
      <c r="C23" s="385" t="s">
        <v>909</v>
      </c>
      <c r="D23" s="386">
        <f t="shared" ref="D23:I23" si="0">D24+D28+D29+D30+D31+D32+D33+D34+D37</f>
        <v>27.061999999999998</v>
      </c>
      <c r="E23" s="386">
        <f t="shared" si="0"/>
        <v>73.795000000000002</v>
      </c>
      <c r="F23" s="386">
        <f t="shared" si="0"/>
        <v>146.22999999999999</v>
      </c>
      <c r="G23" s="386">
        <f t="shared" si="0"/>
        <v>147.79000000000002</v>
      </c>
      <c r="H23" s="386">
        <f t="shared" si="0"/>
        <v>0</v>
      </c>
      <c r="I23" s="386">
        <f t="shared" si="0"/>
        <v>149.672</v>
      </c>
      <c r="J23" s="386">
        <f t="shared" ref="J23" si="1">J24+J28+J29+J30+J31+J32+J33+J34+J37</f>
        <v>0</v>
      </c>
      <c r="K23" s="386">
        <f t="shared" ref="K23" si="2">K24+K28+K29+K30+K31+K32+K33+K34+K37</f>
        <v>151.16</v>
      </c>
      <c r="L23" s="386">
        <f t="shared" ref="L23" si="3">L24+L28+L29+L30+L31+L32+L33+L34+L37</f>
        <v>0</v>
      </c>
      <c r="M23" s="386">
        <f t="shared" ref="M23" si="4">M24+M28+M29+M30+M31+M32+M33+M34+M37</f>
        <v>448.62199999999996</v>
      </c>
      <c r="N23" s="386">
        <f t="shared" ref="N23" si="5">N24+N28+N29+N30+N31+N32+N33+N34+N37</f>
        <v>0</v>
      </c>
      <c r="O23" s="338"/>
    </row>
    <row r="24" spans="1:15" s="340" customFormat="1" x14ac:dyDescent="0.2">
      <c r="A24" s="283" t="s">
        <v>164</v>
      </c>
      <c r="B24" s="282" t="s">
        <v>57</v>
      </c>
      <c r="C24" s="291" t="s">
        <v>909</v>
      </c>
      <c r="D24" s="307">
        <f>SUM(D25:D27)</f>
        <v>0</v>
      </c>
      <c r="E24" s="307">
        <f t="shared" ref="E24:N24" si="6">SUM(E25:E27)</f>
        <v>0</v>
      </c>
      <c r="F24" s="307">
        <f t="shared" si="6"/>
        <v>0</v>
      </c>
      <c r="G24" s="307">
        <f t="shared" si="6"/>
        <v>0</v>
      </c>
      <c r="H24" s="307">
        <f t="shared" si="6"/>
        <v>0</v>
      </c>
      <c r="I24" s="307">
        <f t="shared" si="6"/>
        <v>0</v>
      </c>
      <c r="J24" s="307">
        <f t="shared" si="6"/>
        <v>0</v>
      </c>
      <c r="K24" s="307">
        <f t="shared" si="6"/>
        <v>0</v>
      </c>
      <c r="L24" s="307">
        <f t="shared" si="6"/>
        <v>0</v>
      </c>
      <c r="M24" s="307">
        <f t="shared" si="6"/>
        <v>0</v>
      </c>
      <c r="N24" s="307">
        <f t="shared" si="6"/>
        <v>0</v>
      </c>
      <c r="O24" s="338"/>
    </row>
    <row r="25" spans="1:15" s="340" customFormat="1" ht="32" x14ac:dyDescent="0.2">
      <c r="A25" s="283" t="s">
        <v>350</v>
      </c>
      <c r="B25" s="284" t="s">
        <v>1062</v>
      </c>
      <c r="C25" s="291" t="s">
        <v>909</v>
      </c>
      <c r="D25" s="307">
        <v>0</v>
      </c>
      <c r="E25" s="307">
        <v>0</v>
      </c>
      <c r="F25" s="307">
        <v>0</v>
      </c>
      <c r="G25" s="307">
        <v>0</v>
      </c>
      <c r="H25" s="307">
        <v>0</v>
      </c>
      <c r="I25" s="307">
        <v>0</v>
      </c>
      <c r="J25" s="307">
        <v>0</v>
      </c>
      <c r="K25" s="307">
        <v>0</v>
      </c>
      <c r="L25" s="307">
        <v>0</v>
      </c>
      <c r="M25" s="307">
        <v>0</v>
      </c>
      <c r="N25" s="346">
        <v>0</v>
      </c>
      <c r="O25" s="338"/>
    </row>
    <row r="26" spans="1:15" s="340" customFormat="1" ht="32" x14ac:dyDescent="0.2">
      <c r="A26" s="283" t="s">
        <v>352</v>
      </c>
      <c r="B26" s="284" t="s">
        <v>1063</v>
      </c>
      <c r="C26" s="291" t="s">
        <v>909</v>
      </c>
      <c r="D26" s="307">
        <v>0</v>
      </c>
      <c r="E26" s="307">
        <v>0</v>
      </c>
      <c r="F26" s="307">
        <v>0</v>
      </c>
      <c r="G26" s="307">
        <v>0</v>
      </c>
      <c r="H26" s="307">
        <v>0</v>
      </c>
      <c r="I26" s="307">
        <v>0</v>
      </c>
      <c r="J26" s="307">
        <v>0</v>
      </c>
      <c r="K26" s="307">
        <v>0</v>
      </c>
      <c r="L26" s="307">
        <v>0</v>
      </c>
      <c r="M26" s="307">
        <v>0</v>
      </c>
      <c r="N26" s="346">
        <v>0</v>
      </c>
      <c r="O26" s="338"/>
    </row>
    <row r="27" spans="1:15" s="340" customFormat="1" ht="32" x14ac:dyDescent="0.2">
      <c r="A27" s="283" t="s">
        <v>354</v>
      </c>
      <c r="B27" s="284" t="s">
        <v>1048</v>
      </c>
      <c r="C27" s="291" t="s">
        <v>909</v>
      </c>
      <c r="D27" s="307">
        <v>0</v>
      </c>
      <c r="E27" s="307">
        <v>0</v>
      </c>
      <c r="F27" s="307">
        <v>0</v>
      </c>
      <c r="G27" s="307">
        <v>0</v>
      </c>
      <c r="H27" s="307">
        <v>0</v>
      </c>
      <c r="I27" s="307">
        <v>0</v>
      </c>
      <c r="J27" s="307">
        <v>0</v>
      </c>
      <c r="K27" s="307">
        <v>0</v>
      </c>
      <c r="L27" s="307">
        <v>0</v>
      </c>
      <c r="M27" s="307">
        <v>0</v>
      </c>
      <c r="N27" s="346">
        <v>0</v>
      </c>
      <c r="O27" s="338"/>
    </row>
    <row r="28" spans="1:15" s="340" customFormat="1" x14ac:dyDescent="0.2">
      <c r="A28" s="283" t="s">
        <v>165</v>
      </c>
      <c r="B28" s="282" t="s">
        <v>96</v>
      </c>
      <c r="C28" s="291" t="s">
        <v>909</v>
      </c>
      <c r="D28" s="307">
        <v>0</v>
      </c>
      <c r="E28" s="307">
        <v>0</v>
      </c>
      <c r="F28" s="307">
        <v>0</v>
      </c>
      <c r="G28" s="307">
        <v>0</v>
      </c>
      <c r="H28" s="307">
        <v>0</v>
      </c>
      <c r="I28" s="307">
        <v>0</v>
      </c>
      <c r="J28" s="307">
        <v>0</v>
      </c>
      <c r="K28" s="307">
        <v>0</v>
      </c>
      <c r="L28" s="307">
        <v>0</v>
      </c>
      <c r="M28" s="307">
        <v>0</v>
      </c>
      <c r="N28" s="346">
        <v>0</v>
      </c>
      <c r="O28" s="338"/>
    </row>
    <row r="29" spans="1:15" s="340" customFormat="1" x14ac:dyDescent="0.2">
      <c r="A29" s="283" t="s">
        <v>168</v>
      </c>
      <c r="B29" s="282" t="s">
        <v>1108</v>
      </c>
      <c r="C29" s="291" t="s">
        <v>909</v>
      </c>
      <c r="D29" s="387">
        <v>25.792999999999999</v>
      </c>
      <c r="E29" s="307">
        <v>71.703000000000003</v>
      </c>
      <c r="F29" s="307">
        <v>146.22999999999999</v>
      </c>
      <c r="G29" s="307">
        <f>151.24-3.45</f>
        <v>147.79000000000002</v>
      </c>
      <c r="H29" s="307">
        <v>0</v>
      </c>
      <c r="I29" s="307">
        <f>152.392-2.72</f>
        <v>149.672</v>
      </c>
      <c r="J29" s="307">
        <v>0</v>
      </c>
      <c r="K29" s="307">
        <v>151.16</v>
      </c>
      <c r="L29" s="307">
        <v>0</v>
      </c>
      <c r="M29" s="307">
        <f>G29+I29+K29</f>
        <v>448.62199999999996</v>
      </c>
      <c r="N29" s="346">
        <v>0</v>
      </c>
      <c r="O29" s="338"/>
    </row>
    <row r="30" spans="1:15" s="340" customFormat="1" x14ac:dyDescent="0.2">
      <c r="A30" s="283" t="s">
        <v>186</v>
      </c>
      <c r="B30" s="282" t="s">
        <v>97</v>
      </c>
      <c r="C30" s="291" t="s">
        <v>909</v>
      </c>
      <c r="D30" s="307">
        <v>0</v>
      </c>
      <c r="E30" s="307">
        <v>0</v>
      </c>
      <c r="F30" s="307">
        <v>0</v>
      </c>
      <c r="G30" s="307">
        <v>0</v>
      </c>
      <c r="H30" s="307">
        <v>0</v>
      </c>
      <c r="I30" s="307">
        <v>0</v>
      </c>
      <c r="J30" s="307">
        <v>0</v>
      </c>
      <c r="K30" s="307">
        <v>0</v>
      </c>
      <c r="L30" s="307">
        <v>0</v>
      </c>
      <c r="M30" s="307">
        <v>0</v>
      </c>
      <c r="N30" s="346">
        <v>0</v>
      </c>
      <c r="O30" s="338"/>
    </row>
    <row r="31" spans="1:15" s="340" customFormat="1" x14ac:dyDescent="0.2">
      <c r="A31" s="283" t="s">
        <v>222</v>
      </c>
      <c r="B31" s="282" t="s">
        <v>1109</v>
      </c>
      <c r="C31" s="291" t="s">
        <v>909</v>
      </c>
      <c r="D31" s="307">
        <v>0</v>
      </c>
      <c r="E31" s="307">
        <v>0</v>
      </c>
      <c r="F31" s="307">
        <v>0</v>
      </c>
      <c r="G31" s="307">
        <v>0</v>
      </c>
      <c r="H31" s="307">
        <v>0</v>
      </c>
      <c r="I31" s="307">
        <v>0</v>
      </c>
      <c r="J31" s="307">
        <v>0</v>
      </c>
      <c r="K31" s="307">
        <v>0</v>
      </c>
      <c r="L31" s="307">
        <v>0</v>
      </c>
      <c r="M31" s="307">
        <v>0</v>
      </c>
      <c r="N31" s="346">
        <v>0</v>
      </c>
      <c r="O31" s="338"/>
    </row>
    <row r="32" spans="1:15" s="340" customFormat="1" x14ac:dyDescent="0.2">
      <c r="A32" s="283" t="s">
        <v>232</v>
      </c>
      <c r="B32" s="282" t="s">
        <v>1110</v>
      </c>
      <c r="C32" s="291" t="s">
        <v>909</v>
      </c>
      <c r="D32" s="307">
        <v>0</v>
      </c>
      <c r="E32" s="307">
        <v>0</v>
      </c>
      <c r="F32" s="307">
        <v>0</v>
      </c>
      <c r="G32" s="307">
        <v>0</v>
      </c>
      <c r="H32" s="307">
        <v>0</v>
      </c>
      <c r="I32" s="307">
        <v>0</v>
      </c>
      <c r="J32" s="307">
        <v>0</v>
      </c>
      <c r="K32" s="307">
        <v>0</v>
      </c>
      <c r="L32" s="307">
        <v>0</v>
      </c>
      <c r="M32" s="307">
        <v>0</v>
      </c>
      <c r="N32" s="346">
        <v>0</v>
      </c>
      <c r="O32" s="338"/>
    </row>
    <row r="33" spans="1:15" s="340" customFormat="1" x14ac:dyDescent="0.2">
      <c r="A33" s="283" t="s">
        <v>902</v>
      </c>
      <c r="B33" s="282" t="s">
        <v>104</v>
      </c>
      <c r="C33" s="291" t="s">
        <v>909</v>
      </c>
      <c r="D33" s="307">
        <v>0</v>
      </c>
      <c r="E33" s="307">
        <v>0</v>
      </c>
      <c r="F33" s="307">
        <v>0</v>
      </c>
      <c r="G33" s="307">
        <v>0</v>
      </c>
      <c r="H33" s="307">
        <v>0</v>
      </c>
      <c r="I33" s="307">
        <v>0</v>
      </c>
      <c r="J33" s="307">
        <v>0</v>
      </c>
      <c r="K33" s="307">
        <v>0</v>
      </c>
      <c r="L33" s="307">
        <v>0</v>
      </c>
      <c r="M33" s="307">
        <v>0</v>
      </c>
      <c r="N33" s="346">
        <v>0</v>
      </c>
      <c r="O33" s="338"/>
    </row>
    <row r="34" spans="1:15" s="340" customFormat="1" ht="32" x14ac:dyDescent="0.2">
      <c r="A34" s="283" t="s">
        <v>903</v>
      </c>
      <c r="B34" s="284" t="s">
        <v>979</v>
      </c>
      <c r="C34" s="291" t="s">
        <v>909</v>
      </c>
      <c r="D34" s="307">
        <f>SUM(D35:D36)</f>
        <v>0</v>
      </c>
      <c r="E34" s="307">
        <f t="shared" ref="E34:N34" si="7">SUM(E35:E36)</f>
        <v>0</v>
      </c>
      <c r="F34" s="307">
        <f t="shared" si="7"/>
        <v>0</v>
      </c>
      <c r="G34" s="307">
        <f t="shared" si="7"/>
        <v>0</v>
      </c>
      <c r="H34" s="307">
        <f t="shared" si="7"/>
        <v>0</v>
      </c>
      <c r="I34" s="307">
        <f t="shared" si="7"/>
        <v>0</v>
      </c>
      <c r="J34" s="307">
        <f t="shared" si="7"/>
        <v>0</v>
      </c>
      <c r="K34" s="307">
        <f t="shared" si="7"/>
        <v>0</v>
      </c>
      <c r="L34" s="307">
        <f t="shared" si="7"/>
        <v>0</v>
      </c>
      <c r="M34" s="307">
        <f t="shared" si="7"/>
        <v>0</v>
      </c>
      <c r="N34" s="307">
        <f t="shared" si="7"/>
        <v>0</v>
      </c>
      <c r="O34" s="338"/>
    </row>
    <row r="35" spans="1:15" s="340" customFormat="1" x14ac:dyDescent="0.2">
      <c r="A35" s="283" t="s">
        <v>20</v>
      </c>
      <c r="B35" s="285" t="s">
        <v>803</v>
      </c>
      <c r="C35" s="291" t="s">
        <v>909</v>
      </c>
      <c r="D35" s="307">
        <v>0</v>
      </c>
      <c r="E35" s="307">
        <v>0</v>
      </c>
      <c r="F35" s="307">
        <v>0</v>
      </c>
      <c r="G35" s="307">
        <v>0</v>
      </c>
      <c r="H35" s="307">
        <v>0</v>
      </c>
      <c r="I35" s="307">
        <v>0</v>
      </c>
      <c r="J35" s="307">
        <v>0</v>
      </c>
      <c r="K35" s="307">
        <v>0</v>
      </c>
      <c r="L35" s="307">
        <v>0</v>
      </c>
      <c r="M35" s="307">
        <v>0</v>
      </c>
      <c r="N35" s="346">
        <v>0</v>
      </c>
      <c r="O35" s="338"/>
    </row>
    <row r="36" spans="1:15" s="340" customFormat="1" x14ac:dyDescent="0.2">
      <c r="A36" s="283" t="s">
        <v>21</v>
      </c>
      <c r="B36" s="285" t="s">
        <v>791</v>
      </c>
      <c r="C36" s="291" t="s">
        <v>909</v>
      </c>
      <c r="D36" s="307">
        <v>0</v>
      </c>
      <c r="E36" s="307">
        <v>0</v>
      </c>
      <c r="F36" s="307">
        <v>0</v>
      </c>
      <c r="G36" s="307">
        <v>0</v>
      </c>
      <c r="H36" s="307">
        <v>0</v>
      </c>
      <c r="I36" s="307">
        <v>0</v>
      </c>
      <c r="J36" s="307">
        <v>0</v>
      </c>
      <c r="K36" s="307">
        <v>0</v>
      </c>
      <c r="L36" s="307">
        <v>0</v>
      </c>
      <c r="M36" s="307">
        <v>0</v>
      </c>
      <c r="N36" s="346">
        <v>0</v>
      </c>
      <c r="O36" s="338"/>
    </row>
    <row r="37" spans="1:15" s="340" customFormat="1" ht="17" thickBot="1" x14ac:dyDescent="0.25">
      <c r="A37" s="283" t="s">
        <v>904</v>
      </c>
      <c r="B37" s="282" t="s">
        <v>1111</v>
      </c>
      <c r="C37" s="291" t="s">
        <v>909</v>
      </c>
      <c r="D37" s="387">
        <f>0.035+1.234</f>
        <v>1.2689999999999999</v>
      </c>
      <c r="E37" s="307">
        <v>2.0920000000000001</v>
      </c>
      <c r="F37" s="307">
        <v>0</v>
      </c>
      <c r="G37" s="307">
        <v>0</v>
      </c>
      <c r="H37" s="307">
        <v>0</v>
      </c>
      <c r="I37" s="307">
        <v>0</v>
      </c>
      <c r="J37" s="307">
        <v>0</v>
      </c>
      <c r="K37" s="307">
        <v>0</v>
      </c>
      <c r="L37" s="307">
        <v>0</v>
      </c>
      <c r="M37" s="307">
        <v>0</v>
      </c>
      <c r="N37" s="346">
        <v>0</v>
      </c>
      <c r="O37" s="338"/>
    </row>
    <row r="38" spans="1:15" s="340" customFormat="1" ht="32" x14ac:dyDescent="0.2">
      <c r="A38" s="283" t="s">
        <v>166</v>
      </c>
      <c r="B38" s="323" t="s">
        <v>58</v>
      </c>
      <c r="C38" s="291" t="s">
        <v>909</v>
      </c>
      <c r="D38" s="358">
        <f>D53+D62+D68+D69+D70+D73+D77+D52</f>
        <v>44.612499999999997</v>
      </c>
      <c r="E38" s="358">
        <f t="shared" ref="E38:N38" si="8">E53+E62+E68+E69+E70+E73+E77+E52</f>
        <v>84.181999999999988</v>
      </c>
      <c r="F38" s="358">
        <f t="shared" si="8"/>
        <v>134.164309</v>
      </c>
      <c r="G38" s="358">
        <f>G53+G62+G68+G69+G70+G73+G77+G52</f>
        <v>139.8986969</v>
      </c>
      <c r="H38" s="358">
        <f t="shared" si="8"/>
        <v>0</v>
      </c>
      <c r="I38" s="358">
        <f>I53+I62+I68+I69+I70+I73+I77+I52</f>
        <v>145.31165225699999</v>
      </c>
      <c r="J38" s="358">
        <f t="shared" si="8"/>
        <v>0</v>
      </c>
      <c r="K38" s="358">
        <f t="shared" si="8"/>
        <v>151.07529627471001</v>
      </c>
      <c r="L38" s="358">
        <f t="shared" si="8"/>
        <v>0</v>
      </c>
      <c r="M38" s="358">
        <f t="shared" si="8"/>
        <v>436.28564543171001</v>
      </c>
      <c r="N38" s="358">
        <f t="shared" si="8"/>
        <v>0</v>
      </c>
      <c r="O38" s="338"/>
    </row>
    <row r="39" spans="1:15" s="340" customFormat="1" x14ac:dyDescent="0.2">
      <c r="A39" s="283" t="s">
        <v>170</v>
      </c>
      <c r="B39" s="282" t="s">
        <v>57</v>
      </c>
      <c r="C39" s="291" t="s">
        <v>909</v>
      </c>
      <c r="D39" s="307">
        <f>SUM(D40:D42)</f>
        <v>0</v>
      </c>
      <c r="E39" s="307">
        <f t="shared" ref="E39:N39" si="9">SUM(E40:E42)</f>
        <v>0</v>
      </c>
      <c r="F39" s="307">
        <f t="shared" si="9"/>
        <v>0</v>
      </c>
      <c r="G39" s="307">
        <f t="shared" si="9"/>
        <v>0</v>
      </c>
      <c r="H39" s="307">
        <f t="shared" si="9"/>
        <v>0</v>
      </c>
      <c r="I39" s="307">
        <f t="shared" si="9"/>
        <v>0</v>
      </c>
      <c r="J39" s="307">
        <f t="shared" si="9"/>
        <v>0</v>
      </c>
      <c r="K39" s="307">
        <f t="shared" si="9"/>
        <v>0</v>
      </c>
      <c r="L39" s="307">
        <f t="shared" si="9"/>
        <v>0</v>
      </c>
      <c r="M39" s="307">
        <f t="shared" si="9"/>
        <v>0</v>
      </c>
      <c r="N39" s="307">
        <f t="shared" si="9"/>
        <v>0</v>
      </c>
      <c r="O39" s="338"/>
    </row>
    <row r="40" spans="1:15" s="340" customFormat="1" ht="32" x14ac:dyDescent="0.2">
      <c r="A40" s="283" t="s">
        <v>1002</v>
      </c>
      <c r="B40" s="141" t="s">
        <v>1062</v>
      </c>
      <c r="C40" s="291" t="s">
        <v>909</v>
      </c>
      <c r="D40" s="307">
        <v>0</v>
      </c>
      <c r="E40" s="307">
        <v>0</v>
      </c>
      <c r="F40" s="307">
        <v>0</v>
      </c>
      <c r="G40" s="307">
        <v>0</v>
      </c>
      <c r="H40" s="307">
        <v>0</v>
      </c>
      <c r="I40" s="307">
        <v>0</v>
      </c>
      <c r="J40" s="307">
        <v>0</v>
      </c>
      <c r="K40" s="307">
        <v>0</v>
      </c>
      <c r="L40" s="307">
        <v>0</v>
      </c>
      <c r="M40" s="307">
        <v>0</v>
      </c>
      <c r="N40" s="346">
        <v>0</v>
      </c>
      <c r="O40" s="338"/>
    </row>
    <row r="41" spans="1:15" s="340" customFormat="1" ht="32" x14ac:dyDescent="0.2">
      <c r="A41" s="283" t="s">
        <v>1003</v>
      </c>
      <c r="B41" s="141" t="s">
        <v>1063</v>
      </c>
      <c r="C41" s="291" t="s">
        <v>909</v>
      </c>
      <c r="D41" s="307">
        <v>0</v>
      </c>
      <c r="E41" s="307">
        <v>0</v>
      </c>
      <c r="F41" s="307">
        <v>0</v>
      </c>
      <c r="G41" s="307">
        <v>0</v>
      </c>
      <c r="H41" s="307">
        <v>0</v>
      </c>
      <c r="I41" s="307">
        <v>0</v>
      </c>
      <c r="J41" s="307">
        <v>0</v>
      </c>
      <c r="K41" s="307">
        <v>0</v>
      </c>
      <c r="L41" s="307">
        <v>0</v>
      </c>
      <c r="M41" s="307">
        <v>0</v>
      </c>
      <c r="N41" s="346">
        <v>0</v>
      </c>
      <c r="O41" s="338"/>
    </row>
    <row r="42" spans="1:15" s="340" customFormat="1" ht="32" x14ac:dyDescent="0.2">
      <c r="A42" s="283" t="s">
        <v>1008</v>
      </c>
      <c r="B42" s="141" t="s">
        <v>1048</v>
      </c>
      <c r="C42" s="291" t="s">
        <v>909</v>
      </c>
      <c r="D42" s="307">
        <v>0</v>
      </c>
      <c r="E42" s="307">
        <v>0</v>
      </c>
      <c r="F42" s="307">
        <v>0</v>
      </c>
      <c r="G42" s="307">
        <v>0</v>
      </c>
      <c r="H42" s="307">
        <v>0</v>
      </c>
      <c r="I42" s="307">
        <v>0</v>
      </c>
      <c r="J42" s="307">
        <v>0</v>
      </c>
      <c r="K42" s="307">
        <v>0</v>
      </c>
      <c r="L42" s="307">
        <v>0</v>
      </c>
      <c r="M42" s="307">
        <v>0</v>
      </c>
      <c r="N42" s="346">
        <v>0</v>
      </c>
      <c r="O42" s="338"/>
    </row>
    <row r="43" spans="1:15" s="340" customFormat="1" x14ac:dyDescent="0.2">
      <c r="A43" s="283" t="s">
        <v>171</v>
      </c>
      <c r="B43" s="282" t="s">
        <v>96</v>
      </c>
      <c r="C43" s="291" t="s">
        <v>909</v>
      </c>
      <c r="D43" s="383">
        <v>0</v>
      </c>
      <c r="E43" s="383">
        <v>0</v>
      </c>
      <c r="F43" s="307">
        <v>0</v>
      </c>
      <c r="G43" s="307">
        <v>0</v>
      </c>
      <c r="H43" s="307">
        <v>0</v>
      </c>
      <c r="I43" s="307">
        <v>0</v>
      </c>
      <c r="J43" s="307">
        <v>0</v>
      </c>
      <c r="K43" s="307">
        <v>0</v>
      </c>
      <c r="L43" s="307">
        <v>0</v>
      </c>
      <c r="M43" s="307">
        <v>0</v>
      </c>
      <c r="N43" s="346">
        <v>0</v>
      </c>
      <c r="O43" s="338"/>
    </row>
    <row r="44" spans="1:15" s="340" customFormat="1" x14ac:dyDescent="0.2">
      <c r="A44" s="283" t="s">
        <v>177</v>
      </c>
      <c r="B44" s="282" t="s">
        <v>1108</v>
      </c>
      <c r="C44" s="291" t="s">
        <v>909</v>
      </c>
      <c r="D44" s="358">
        <f>D62+D68+D69+D70+D73</f>
        <v>42.191699999999997</v>
      </c>
      <c r="E44" s="366">
        <f>E62+E68+E69+E70+E73</f>
        <v>83.049999999999983</v>
      </c>
      <c r="F44" s="358">
        <f>F62+F68+F69+F70+F73</f>
        <v>134.164309</v>
      </c>
      <c r="G44" s="358">
        <f>G62+G68+G69+G70+G73</f>
        <v>139.8986969</v>
      </c>
      <c r="H44" s="357"/>
      <c r="I44" s="358">
        <f>I62+I68+I69+I70+I73</f>
        <v>145.31165225699999</v>
      </c>
      <c r="J44" s="357"/>
      <c r="K44" s="358">
        <f>K62+K68+K69+K70+K73</f>
        <v>151.07529627471001</v>
      </c>
      <c r="L44" s="357"/>
      <c r="M44" s="307">
        <f>G44+I44+K44</f>
        <v>436.28564543171001</v>
      </c>
      <c r="N44" s="359"/>
      <c r="O44" s="338"/>
    </row>
    <row r="45" spans="1:15" s="340" customFormat="1" x14ac:dyDescent="0.2">
      <c r="A45" s="283" t="s">
        <v>187</v>
      </c>
      <c r="B45" s="282" t="s">
        <v>97</v>
      </c>
      <c r="C45" s="291" t="s">
        <v>909</v>
      </c>
      <c r="D45" s="307">
        <v>0</v>
      </c>
      <c r="E45" s="307">
        <v>0</v>
      </c>
      <c r="F45" s="307">
        <v>0</v>
      </c>
      <c r="G45" s="307">
        <v>0</v>
      </c>
      <c r="H45" s="307">
        <v>0</v>
      </c>
      <c r="I45" s="307">
        <v>0</v>
      </c>
      <c r="J45" s="307">
        <v>0</v>
      </c>
      <c r="K45" s="307">
        <v>0</v>
      </c>
      <c r="L45" s="307">
        <v>0</v>
      </c>
      <c r="M45" s="307">
        <v>0</v>
      </c>
      <c r="N45" s="346">
        <v>0</v>
      </c>
      <c r="O45" s="338"/>
    </row>
    <row r="46" spans="1:15" s="340" customFormat="1" x14ac:dyDescent="0.2">
      <c r="A46" s="283" t="s">
        <v>188</v>
      </c>
      <c r="B46" s="282" t="s">
        <v>1109</v>
      </c>
      <c r="C46" s="291" t="s">
        <v>909</v>
      </c>
      <c r="D46" s="307">
        <v>0</v>
      </c>
      <c r="E46" s="307">
        <v>0</v>
      </c>
      <c r="F46" s="307">
        <v>0</v>
      </c>
      <c r="G46" s="307">
        <v>0</v>
      </c>
      <c r="H46" s="307">
        <v>0</v>
      </c>
      <c r="I46" s="307">
        <v>0</v>
      </c>
      <c r="J46" s="307">
        <v>0</v>
      </c>
      <c r="K46" s="307">
        <v>0</v>
      </c>
      <c r="L46" s="307">
        <v>0</v>
      </c>
      <c r="M46" s="307">
        <v>0</v>
      </c>
      <c r="N46" s="346">
        <v>0</v>
      </c>
      <c r="O46" s="338"/>
    </row>
    <row r="47" spans="1:15" s="340" customFormat="1" x14ac:dyDescent="0.2">
      <c r="A47" s="283" t="s">
        <v>189</v>
      </c>
      <c r="B47" s="282" t="s">
        <v>1110</v>
      </c>
      <c r="C47" s="291" t="s">
        <v>909</v>
      </c>
      <c r="D47" s="307">
        <v>0</v>
      </c>
      <c r="E47" s="307">
        <v>0</v>
      </c>
      <c r="F47" s="307">
        <v>0</v>
      </c>
      <c r="G47" s="307">
        <v>0</v>
      </c>
      <c r="H47" s="307">
        <v>0</v>
      </c>
      <c r="I47" s="307">
        <v>0</v>
      </c>
      <c r="J47" s="307">
        <v>0</v>
      </c>
      <c r="K47" s="307">
        <v>0</v>
      </c>
      <c r="L47" s="307">
        <v>0</v>
      </c>
      <c r="M47" s="307">
        <v>0</v>
      </c>
      <c r="N47" s="346">
        <v>0</v>
      </c>
      <c r="O47" s="338"/>
    </row>
    <row r="48" spans="1:15" s="340" customFormat="1" x14ac:dyDescent="0.2">
      <c r="A48" s="283" t="s">
        <v>190</v>
      </c>
      <c r="B48" s="282" t="s">
        <v>104</v>
      </c>
      <c r="C48" s="291" t="s">
        <v>909</v>
      </c>
      <c r="D48" s="307">
        <v>0</v>
      </c>
      <c r="E48" s="307">
        <v>0</v>
      </c>
      <c r="F48" s="307">
        <v>0</v>
      </c>
      <c r="G48" s="307">
        <v>0</v>
      </c>
      <c r="H48" s="307">
        <v>0</v>
      </c>
      <c r="I48" s="307">
        <v>0</v>
      </c>
      <c r="J48" s="307">
        <v>0</v>
      </c>
      <c r="K48" s="307">
        <v>0</v>
      </c>
      <c r="L48" s="307">
        <v>0</v>
      </c>
      <c r="M48" s="307">
        <v>0</v>
      </c>
      <c r="N48" s="346">
        <v>0</v>
      </c>
      <c r="O48" s="338"/>
    </row>
    <row r="49" spans="1:15" s="340" customFormat="1" ht="32" x14ac:dyDescent="0.2">
      <c r="A49" s="283" t="s">
        <v>191</v>
      </c>
      <c r="B49" s="284" t="s">
        <v>979</v>
      </c>
      <c r="C49" s="291" t="s">
        <v>909</v>
      </c>
      <c r="D49" s="307">
        <f>SUM(D50:D51)</f>
        <v>0</v>
      </c>
      <c r="E49" s="307">
        <f t="shared" ref="E49:N49" si="10">SUM(E50:E51)</f>
        <v>0</v>
      </c>
      <c r="F49" s="307">
        <f t="shared" si="10"/>
        <v>0</v>
      </c>
      <c r="G49" s="307">
        <f t="shared" si="10"/>
        <v>0</v>
      </c>
      <c r="H49" s="307">
        <f t="shared" si="10"/>
        <v>0</v>
      </c>
      <c r="I49" s="307">
        <f t="shared" si="10"/>
        <v>0</v>
      </c>
      <c r="J49" s="307">
        <f t="shared" si="10"/>
        <v>0</v>
      </c>
      <c r="K49" s="307">
        <f t="shared" si="10"/>
        <v>0</v>
      </c>
      <c r="L49" s="307">
        <f t="shared" si="10"/>
        <v>0</v>
      </c>
      <c r="M49" s="307">
        <f t="shared" si="10"/>
        <v>0</v>
      </c>
      <c r="N49" s="307">
        <f t="shared" si="10"/>
        <v>0</v>
      </c>
      <c r="O49" s="338"/>
    </row>
    <row r="50" spans="1:15" s="340" customFormat="1" x14ac:dyDescent="0.2">
      <c r="A50" s="283" t="s">
        <v>22</v>
      </c>
      <c r="B50" s="141" t="s">
        <v>803</v>
      </c>
      <c r="C50" s="291" t="s">
        <v>909</v>
      </c>
      <c r="D50" s="307">
        <v>0</v>
      </c>
      <c r="E50" s="307">
        <v>0</v>
      </c>
      <c r="F50" s="307">
        <v>0</v>
      </c>
      <c r="G50" s="307">
        <v>0</v>
      </c>
      <c r="H50" s="307">
        <v>0</v>
      </c>
      <c r="I50" s="307">
        <v>0</v>
      </c>
      <c r="J50" s="307">
        <v>0</v>
      </c>
      <c r="K50" s="307">
        <v>0</v>
      </c>
      <c r="L50" s="307">
        <v>0</v>
      </c>
      <c r="M50" s="307">
        <v>0</v>
      </c>
      <c r="N50" s="346">
        <v>0</v>
      </c>
      <c r="O50" s="338"/>
    </row>
    <row r="51" spans="1:15" s="340" customFormat="1" x14ac:dyDescent="0.2">
      <c r="A51" s="283" t="s">
        <v>23</v>
      </c>
      <c r="B51" s="141" t="s">
        <v>791</v>
      </c>
      <c r="C51" s="291" t="s">
        <v>909</v>
      </c>
      <c r="D51" s="307">
        <v>0</v>
      </c>
      <c r="E51" s="307">
        <v>0</v>
      </c>
      <c r="F51" s="307">
        <v>0</v>
      </c>
      <c r="G51" s="307">
        <v>0</v>
      </c>
      <c r="H51" s="307">
        <v>0</v>
      </c>
      <c r="I51" s="307">
        <v>0</v>
      </c>
      <c r="J51" s="307">
        <v>0</v>
      </c>
      <c r="K51" s="307">
        <v>0</v>
      </c>
      <c r="L51" s="307">
        <v>0</v>
      </c>
      <c r="M51" s="307">
        <v>0</v>
      </c>
      <c r="N51" s="346">
        <v>0</v>
      </c>
      <c r="O51" s="338"/>
    </row>
    <row r="52" spans="1:15" s="340" customFormat="1" x14ac:dyDescent="0.2">
      <c r="A52" s="283" t="s">
        <v>192</v>
      </c>
      <c r="B52" s="282" t="s">
        <v>1111</v>
      </c>
      <c r="C52" s="291" t="s">
        <v>909</v>
      </c>
      <c r="D52" s="412">
        <f>2.4208</f>
        <v>2.4207999999999998</v>
      </c>
      <c r="E52" s="424">
        <f>0.651+0.481</f>
        <v>1.1320000000000001</v>
      </c>
      <c r="F52" s="307">
        <v>0</v>
      </c>
      <c r="G52" s="307">
        <v>0</v>
      </c>
      <c r="H52" s="307">
        <v>0</v>
      </c>
      <c r="I52" s="307">
        <v>0</v>
      </c>
      <c r="J52" s="307">
        <v>0</v>
      </c>
      <c r="K52" s="307">
        <v>0</v>
      </c>
      <c r="L52" s="307">
        <v>0</v>
      </c>
      <c r="M52" s="307">
        <v>0</v>
      </c>
      <c r="N52" s="346">
        <v>0</v>
      </c>
      <c r="O52" s="338"/>
    </row>
    <row r="53" spans="1:15" s="340" customFormat="1" x14ac:dyDescent="0.2">
      <c r="A53" s="283" t="s">
        <v>1001</v>
      </c>
      <c r="B53" s="286" t="s">
        <v>59</v>
      </c>
      <c r="C53" s="291" t="s">
        <v>909</v>
      </c>
      <c r="D53" s="307">
        <f>SUM(D54:D61)</f>
        <v>0</v>
      </c>
      <c r="E53" s="307">
        <f t="shared" ref="E53:N53" si="11">SUM(E54:E61)</f>
        <v>0</v>
      </c>
      <c r="F53" s="307">
        <f t="shared" si="11"/>
        <v>0</v>
      </c>
      <c r="G53" s="307">
        <f t="shared" si="11"/>
        <v>0</v>
      </c>
      <c r="H53" s="307">
        <f t="shared" si="11"/>
        <v>0</v>
      </c>
      <c r="I53" s="307">
        <f t="shared" si="11"/>
        <v>0</v>
      </c>
      <c r="J53" s="307">
        <f t="shared" si="11"/>
        <v>0</v>
      </c>
      <c r="K53" s="307">
        <f t="shared" si="11"/>
        <v>0</v>
      </c>
      <c r="L53" s="307">
        <f t="shared" si="11"/>
        <v>0</v>
      </c>
      <c r="M53" s="307">
        <f t="shared" si="11"/>
        <v>0</v>
      </c>
      <c r="N53" s="307">
        <f t="shared" si="11"/>
        <v>0</v>
      </c>
      <c r="O53" s="338"/>
    </row>
    <row r="54" spans="1:15" s="340" customFormat="1" x14ac:dyDescent="0.2">
      <c r="A54" s="283" t="s">
        <v>1002</v>
      </c>
      <c r="B54" s="141" t="s">
        <v>1098</v>
      </c>
      <c r="C54" s="291" t="s">
        <v>909</v>
      </c>
      <c r="D54" s="307">
        <v>0</v>
      </c>
      <c r="E54" s="307">
        <v>0</v>
      </c>
      <c r="F54" s="307">
        <v>0</v>
      </c>
      <c r="G54" s="307">
        <v>0</v>
      </c>
      <c r="H54" s="307">
        <v>0</v>
      </c>
      <c r="I54" s="307">
        <v>0</v>
      </c>
      <c r="J54" s="307">
        <v>0</v>
      </c>
      <c r="K54" s="307">
        <v>0</v>
      </c>
      <c r="L54" s="307">
        <v>0</v>
      </c>
      <c r="M54" s="307">
        <v>0</v>
      </c>
      <c r="N54" s="346">
        <v>0</v>
      </c>
      <c r="O54" s="338"/>
    </row>
    <row r="55" spans="1:15" s="340" customFormat="1" x14ac:dyDescent="0.2">
      <c r="A55" s="283" t="s">
        <v>1003</v>
      </c>
      <c r="B55" s="285" t="s">
        <v>1099</v>
      </c>
      <c r="C55" s="291" t="s">
        <v>909</v>
      </c>
      <c r="D55" s="307">
        <v>0</v>
      </c>
      <c r="E55" s="307">
        <v>0</v>
      </c>
      <c r="F55" s="307">
        <v>0</v>
      </c>
      <c r="G55" s="307">
        <v>0</v>
      </c>
      <c r="H55" s="307">
        <v>0</v>
      </c>
      <c r="I55" s="307">
        <v>0</v>
      </c>
      <c r="J55" s="307">
        <v>0</v>
      </c>
      <c r="K55" s="307">
        <v>0</v>
      </c>
      <c r="L55" s="307">
        <v>0</v>
      </c>
      <c r="M55" s="307">
        <v>0</v>
      </c>
      <c r="N55" s="346">
        <v>0</v>
      </c>
      <c r="O55" s="338"/>
    </row>
    <row r="56" spans="1:15" s="340" customFormat="1" x14ac:dyDescent="0.2">
      <c r="A56" s="283" t="s">
        <v>1004</v>
      </c>
      <c r="B56" s="287" t="s">
        <v>805</v>
      </c>
      <c r="C56" s="291" t="s">
        <v>909</v>
      </c>
      <c r="D56" s="307">
        <v>0</v>
      </c>
      <c r="E56" s="307">
        <v>0</v>
      </c>
      <c r="F56" s="307">
        <v>0</v>
      </c>
      <c r="G56" s="307">
        <v>0</v>
      </c>
      <c r="H56" s="307">
        <v>0</v>
      </c>
      <c r="I56" s="307">
        <v>0</v>
      </c>
      <c r="J56" s="307">
        <v>0</v>
      </c>
      <c r="K56" s="307">
        <v>0</v>
      </c>
      <c r="L56" s="307">
        <v>0</v>
      </c>
      <c r="M56" s="307">
        <v>0</v>
      </c>
      <c r="N56" s="346">
        <v>0</v>
      </c>
      <c r="O56" s="338"/>
    </row>
    <row r="57" spans="1:15" s="340" customFormat="1" x14ac:dyDescent="0.2">
      <c r="A57" s="283" t="s">
        <v>1005</v>
      </c>
      <c r="B57" s="294" t="s">
        <v>673</v>
      </c>
      <c r="C57" s="291" t="s">
        <v>909</v>
      </c>
      <c r="D57" s="307">
        <v>0</v>
      </c>
      <c r="E57" s="307">
        <v>0</v>
      </c>
      <c r="F57" s="307">
        <v>0</v>
      </c>
      <c r="G57" s="307">
        <v>0</v>
      </c>
      <c r="H57" s="307">
        <v>0</v>
      </c>
      <c r="I57" s="307">
        <v>0</v>
      </c>
      <c r="J57" s="307">
        <v>0</v>
      </c>
      <c r="K57" s="307">
        <v>0</v>
      </c>
      <c r="L57" s="307">
        <v>0</v>
      </c>
      <c r="M57" s="307">
        <v>0</v>
      </c>
      <c r="N57" s="346">
        <v>0</v>
      </c>
      <c r="O57" s="338"/>
    </row>
    <row r="58" spans="1:15" s="340" customFormat="1" x14ac:dyDescent="0.2">
      <c r="A58" s="283" t="s">
        <v>1006</v>
      </c>
      <c r="B58" s="294" t="s">
        <v>804</v>
      </c>
      <c r="C58" s="291" t="s">
        <v>909</v>
      </c>
      <c r="D58" s="307">
        <v>0</v>
      </c>
      <c r="E58" s="307">
        <v>0</v>
      </c>
      <c r="F58" s="307">
        <v>0</v>
      </c>
      <c r="G58" s="307">
        <v>0</v>
      </c>
      <c r="H58" s="307">
        <v>0</v>
      </c>
      <c r="I58" s="307">
        <v>0</v>
      </c>
      <c r="J58" s="307">
        <v>0</v>
      </c>
      <c r="K58" s="307">
        <v>0</v>
      </c>
      <c r="L58" s="307">
        <v>0</v>
      </c>
      <c r="M58" s="307">
        <v>0</v>
      </c>
      <c r="N58" s="346">
        <v>0</v>
      </c>
      <c r="O58" s="338"/>
    </row>
    <row r="59" spans="1:15" s="340" customFormat="1" x14ac:dyDescent="0.2">
      <c r="A59" s="283" t="s">
        <v>1007</v>
      </c>
      <c r="B59" s="287" t="s">
        <v>765</v>
      </c>
      <c r="C59" s="291" t="s">
        <v>909</v>
      </c>
      <c r="D59" s="307">
        <v>0</v>
      </c>
      <c r="E59" s="307">
        <v>0</v>
      </c>
      <c r="F59" s="307">
        <v>0</v>
      </c>
      <c r="G59" s="307">
        <v>0</v>
      </c>
      <c r="H59" s="307">
        <v>0</v>
      </c>
      <c r="I59" s="307">
        <v>0</v>
      </c>
      <c r="J59" s="307">
        <v>0</v>
      </c>
      <c r="K59" s="307">
        <v>0</v>
      </c>
      <c r="L59" s="307">
        <v>0</v>
      </c>
      <c r="M59" s="307">
        <v>0</v>
      </c>
      <c r="N59" s="346">
        <v>0</v>
      </c>
      <c r="O59" s="338"/>
    </row>
    <row r="60" spans="1:15" s="340" customFormat="1" x14ac:dyDescent="0.2">
      <c r="A60" s="283" t="s">
        <v>1008</v>
      </c>
      <c r="B60" s="285" t="s">
        <v>1100</v>
      </c>
      <c r="C60" s="291" t="s">
        <v>909</v>
      </c>
      <c r="D60" s="307">
        <v>0</v>
      </c>
      <c r="E60" s="307">
        <v>0</v>
      </c>
      <c r="F60" s="307">
        <v>0</v>
      </c>
      <c r="G60" s="307">
        <v>0</v>
      </c>
      <c r="H60" s="307">
        <v>0</v>
      </c>
      <c r="I60" s="307">
        <v>0</v>
      </c>
      <c r="J60" s="307">
        <v>0</v>
      </c>
      <c r="K60" s="307">
        <v>0</v>
      </c>
      <c r="L60" s="307">
        <v>0</v>
      </c>
      <c r="M60" s="307">
        <v>0</v>
      </c>
      <c r="N60" s="346">
        <v>0</v>
      </c>
      <c r="O60" s="338"/>
    </row>
    <row r="61" spans="1:15" s="340" customFormat="1" x14ac:dyDescent="0.2">
      <c r="A61" s="283" t="s">
        <v>1009</v>
      </c>
      <c r="B61" s="285" t="s">
        <v>1101</v>
      </c>
      <c r="C61" s="291" t="s">
        <v>909</v>
      </c>
      <c r="D61" s="307">
        <v>0</v>
      </c>
      <c r="E61" s="307">
        <v>0</v>
      </c>
      <c r="F61" s="307">
        <v>0</v>
      </c>
      <c r="G61" s="307">
        <v>0</v>
      </c>
      <c r="H61" s="307">
        <v>0</v>
      </c>
      <c r="I61" s="307">
        <v>0</v>
      </c>
      <c r="J61" s="307">
        <v>0</v>
      </c>
      <c r="K61" s="307">
        <v>0</v>
      </c>
      <c r="L61" s="307">
        <v>0</v>
      </c>
      <c r="M61" s="307">
        <v>0</v>
      </c>
      <c r="N61" s="346">
        <v>0</v>
      </c>
      <c r="O61" s="338"/>
    </row>
    <row r="62" spans="1:15" s="340" customFormat="1" x14ac:dyDescent="0.2">
      <c r="A62" s="283" t="s">
        <v>1010</v>
      </c>
      <c r="B62" s="286" t="s">
        <v>60</v>
      </c>
      <c r="C62" s="291" t="s">
        <v>909</v>
      </c>
      <c r="D62" s="360">
        <f>SUM(D63:D67)</f>
        <v>31.565499999999997</v>
      </c>
      <c r="E62" s="432">
        <f>0.455+82.595-E68-E69-E70-E73</f>
        <v>49.577999999999996</v>
      </c>
      <c r="F62" s="360">
        <f t="shared" ref="F62:N62" si="12">SUM(F63:F67)</f>
        <v>64.715850000000003</v>
      </c>
      <c r="G62" s="360">
        <f t="shared" si="12"/>
        <v>66.657325499999999</v>
      </c>
      <c r="H62" s="360">
        <f t="shared" si="12"/>
        <v>0</v>
      </c>
      <c r="I62" s="360">
        <f>SUM(I63:I67)</f>
        <v>68.657045264999994</v>
      </c>
      <c r="J62" s="360">
        <f t="shared" si="12"/>
        <v>0</v>
      </c>
      <c r="K62" s="360">
        <f t="shared" si="12"/>
        <v>70.716756622950001</v>
      </c>
      <c r="L62" s="360">
        <f t="shared" si="12"/>
        <v>0</v>
      </c>
      <c r="M62" s="360">
        <f t="shared" si="12"/>
        <v>206.03112738794999</v>
      </c>
      <c r="N62" s="360">
        <f t="shared" si="12"/>
        <v>0</v>
      </c>
      <c r="O62" s="338"/>
    </row>
    <row r="63" spans="1:15" s="340" customFormat="1" ht="32" x14ac:dyDescent="0.2">
      <c r="A63" s="283" t="s">
        <v>1011</v>
      </c>
      <c r="B63" s="141" t="s">
        <v>893</v>
      </c>
      <c r="C63" s="291" t="s">
        <v>909</v>
      </c>
      <c r="D63" s="307">
        <v>0</v>
      </c>
      <c r="E63" s="307">
        <v>0</v>
      </c>
      <c r="F63" s="307">
        <v>0</v>
      </c>
      <c r="G63" s="307">
        <v>0</v>
      </c>
      <c r="H63" s="307">
        <v>0</v>
      </c>
      <c r="I63" s="307">
        <v>0</v>
      </c>
      <c r="J63" s="307">
        <v>0</v>
      </c>
      <c r="K63" s="307">
        <v>0</v>
      </c>
      <c r="L63" s="307">
        <v>0</v>
      </c>
      <c r="M63" s="307">
        <v>0</v>
      </c>
      <c r="N63" s="346">
        <v>0</v>
      </c>
      <c r="O63" s="338"/>
    </row>
    <row r="64" spans="1:15" s="340" customFormat="1" x14ac:dyDescent="0.2">
      <c r="A64" s="283" t="s">
        <v>1012</v>
      </c>
      <c r="B64" s="141" t="s">
        <v>895</v>
      </c>
      <c r="C64" s="291" t="s">
        <v>909</v>
      </c>
      <c r="D64" s="307">
        <v>0</v>
      </c>
      <c r="E64" s="307">
        <v>0</v>
      </c>
      <c r="F64" s="307">
        <v>0</v>
      </c>
      <c r="G64" s="307">
        <v>0</v>
      </c>
      <c r="H64" s="307">
        <v>0</v>
      </c>
      <c r="I64" s="307">
        <v>0</v>
      </c>
      <c r="J64" s="307">
        <v>0</v>
      </c>
      <c r="K64" s="307">
        <v>0</v>
      </c>
      <c r="L64" s="307">
        <v>0</v>
      </c>
      <c r="M64" s="307">
        <v>0</v>
      </c>
      <c r="N64" s="346">
        <v>0</v>
      </c>
      <c r="O64" s="338"/>
    </row>
    <row r="65" spans="1:15" s="340" customFormat="1" x14ac:dyDescent="0.2">
      <c r="A65" s="283" t="s">
        <v>1013</v>
      </c>
      <c r="B65" s="285" t="s">
        <v>98</v>
      </c>
      <c r="C65" s="291" t="s">
        <v>909</v>
      </c>
      <c r="D65" s="307">
        <v>0</v>
      </c>
      <c r="E65" s="307">
        <v>0</v>
      </c>
      <c r="F65" s="307">
        <v>0</v>
      </c>
      <c r="G65" s="307">
        <v>0</v>
      </c>
      <c r="H65" s="307">
        <v>0</v>
      </c>
      <c r="I65" s="307">
        <v>0</v>
      </c>
      <c r="J65" s="307">
        <v>0</v>
      </c>
      <c r="K65" s="307">
        <v>0</v>
      </c>
      <c r="L65" s="307">
        <v>0</v>
      </c>
      <c r="M65" s="307">
        <v>0</v>
      </c>
      <c r="N65" s="346">
        <v>0</v>
      </c>
      <c r="O65" s="338"/>
    </row>
    <row r="66" spans="1:15" s="340" customFormat="1" x14ac:dyDescent="0.2">
      <c r="A66" s="283" t="s">
        <v>1014</v>
      </c>
      <c r="B66" s="285" t="s">
        <v>118</v>
      </c>
      <c r="C66" s="291" t="s">
        <v>909</v>
      </c>
      <c r="D66" s="307">
        <v>0</v>
      </c>
      <c r="E66" s="307">
        <v>0</v>
      </c>
      <c r="F66" s="307">
        <v>0</v>
      </c>
      <c r="G66" s="307">
        <v>0</v>
      </c>
      <c r="H66" s="307">
        <v>0</v>
      </c>
      <c r="I66" s="307">
        <v>0</v>
      </c>
      <c r="J66" s="307">
        <v>0</v>
      </c>
      <c r="K66" s="307">
        <v>0</v>
      </c>
      <c r="L66" s="307">
        <v>0</v>
      </c>
      <c r="M66" s="307">
        <v>0</v>
      </c>
      <c r="N66" s="346">
        <v>0</v>
      </c>
      <c r="O66" s="338"/>
    </row>
    <row r="67" spans="1:15" s="340" customFormat="1" x14ac:dyDescent="0.2">
      <c r="A67" s="283" t="s">
        <v>1015</v>
      </c>
      <c r="B67" s="285" t="s">
        <v>674</v>
      </c>
      <c r="C67" s="291" t="s">
        <v>909</v>
      </c>
      <c r="D67" s="366">
        <f>33.4871+10.8564+0.038-2.4208-D68-D69-D75+0.166</f>
        <v>31.565499999999997</v>
      </c>
      <c r="E67" s="360">
        <f>E62</f>
        <v>49.577999999999996</v>
      </c>
      <c r="F67" s="307">
        <v>64.715850000000003</v>
      </c>
      <c r="G67" s="307">
        <v>66.657325499999999</v>
      </c>
      <c r="H67" s="307">
        <v>0</v>
      </c>
      <c r="I67" s="307">
        <f>G67*1.03</f>
        <v>68.657045264999994</v>
      </c>
      <c r="J67" s="307">
        <v>0</v>
      </c>
      <c r="K67" s="307">
        <f>I67*1.03</f>
        <v>70.716756622950001</v>
      </c>
      <c r="L67" s="307">
        <v>0</v>
      </c>
      <c r="M67" s="307">
        <f t="shared" ref="M67:M75" si="13">G67+I67+K67</f>
        <v>206.03112738794999</v>
      </c>
      <c r="N67" s="346">
        <v>0</v>
      </c>
      <c r="O67" s="338"/>
    </row>
    <row r="68" spans="1:15" s="340" customFormat="1" x14ac:dyDescent="0.2">
      <c r="A68" s="283" t="s">
        <v>1016</v>
      </c>
      <c r="B68" s="286" t="s">
        <v>982</v>
      </c>
      <c r="C68" s="291" t="s">
        <v>909</v>
      </c>
      <c r="D68" s="357">
        <v>9.6995000000000005</v>
      </c>
      <c r="E68" s="357">
        <v>28.591999999999999</v>
      </c>
      <c r="F68" s="307">
        <v>53.453000000000003</v>
      </c>
      <c r="G68" s="307">
        <v>55.056590000000007</v>
      </c>
      <c r="H68" s="307">
        <v>0</v>
      </c>
      <c r="I68" s="307">
        <f>G68*1.03</f>
        <v>56.708287700000007</v>
      </c>
      <c r="J68" s="307">
        <v>0</v>
      </c>
      <c r="K68" s="307">
        <f>I68*1.03</f>
        <v>58.409536331000005</v>
      </c>
      <c r="L68" s="307">
        <v>0</v>
      </c>
      <c r="M68" s="307">
        <f t="shared" si="13"/>
        <v>170.17441403100003</v>
      </c>
      <c r="N68" s="346">
        <v>0</v>
      </c>
      <c r="O68" s="338"/>
    </row>
    <row r="69" spans="1:15" s="340" customFormat="1" x14ac:dyDescent="0.2">
      <c r="A69" s="283" t="s">
        <v>1017</v>
      </c>
      <c r="B69" s="286" t="s">
        <v>983</v>
      </c>
      <c r="C69" s="291" t="s">
        <v>909</v>
      </c>
      <c r="D69" s="357">
        <v>0.85570000000000002</v>
      </c>
      <c r="E69" s="357">
        <v>1.234</v>
      </c>
      <c r="F69" s="307">
        <v>3.2440000000000002</v>
      </c>
      <c r="G69" s="307">
        <v>4.95</v>
      </c>
      <c r="H69" s="307">
        <v>0</v>
      </c>
      <c r="I69" s="307">
        <v>6.32</v>
      </c>
      <c r="J69" s="307">
        <v>0</v>
      </c>
      <c r="K69" s="307">
        <v>7.94</v>
      </c>
      <c r="L69" s="307">
        <v>0</v>
      </c>
      <c r="M69" s="307">
        <f t="shared" si="13"/>
        <v>19.21</v>
      </c>
      <c r="N69" s="346">
        <v>0</v>
      </c>
      <c r="O69" s="338"/>
    </row>
    <row r="70" spans="1:15" s="340" customFormat="1" x14ac:dyDescent="0.2">
      <c r="A70" s="283" t="s">
        <v>1018</v>
      </c>
      <c r="B70" s="286" t="s">
        <v>61</v>
      </c>
      <c r="C70" s="291" t="s">
        <v>909</v>
      </c>
      <c r="D70" s="433">
        <f>SUM(D71:D72)</f>
        <v>6.5000000000000002E-2</v>
      </c>
      <c r="E70" s="433">
        <f>SUM(E71:E72)</f>
        <v>0.45500000000000002</v>
      </c>
      <c r="F70" s="433">
        <f t="shared" ref="F70:N70" si="14">SUM(F71:F72)</f>
        <v>0.72757899999999998</v>
      </c>
      <c r="G70" s="433">
        <f t="shared" si="14"/>
        <v>0.85018499999999997</v>
      </c>
      <c r="H70" s="433">
        <f t="shared" si="14"/>
        <v>0</v>
      </c>
      <c r="I70" s="433">
        <f t="shared" si="14"/>
        <v>0.87018499999999999</v>
      </c>
      <c r="J70" s="433">
        <f t="shared" si="14"/>
        <v>0</v>
      </c>
      <c r="K70" s="433">
        <f t="shared" si="14"/>
        <v>0.87018499999999999</v>
      </c>
      <c r="L70" s="433">
        <f t="shared" si="14"/>
        <v>0</v>
      </c>
      <c r="M70" s="433">
        <f t="shared" si="14"/>
        <v>2.5905549999999997</v>
      </c>
      <c r="N70" s="433">
        <f t="shared" si="14"/>
        <v>0</v>
      </c>
      <c r="O70" s="338"/>
    </row>
    <row r="71" spans="1:15" s="340" customFormat="1" x14ac:dyDescent="0.2">
      <c r="A71" s="283" t="s">
        <v>263</v>
      </c>
      <c r="B71" s="285" t="s">
        <v>957</v>
      </c>
      <c r="C71" s="291" t="s">
        <v>909</v>
      </c>
      <c r="D71" s="357">
        <v>6.5000000000000002E-2</v>
      </c>
      <c r="E71" s="357">
        <v>0.45500000000000002</v>
      </c>
      <c r="F71" s="307">
        <v>0.72739399999999999</v>
      </c>
      <c r="G71" s="307">
        <v>0.85</v>
      </c>
      <c r="H71" s="307">
        <v>0</v>
      </c>
      <c r="I71" s="307">
        <v>0.87</v>
      </c>
      <c r="J71" s="307">
        <v>0</v>
      </c>
      <c r="K71" s="307">
        <v>0.87</v>
      </c>
      <c r="L71" s="307">
        <v>0</v>
      </c>
      <c r="M71" s="307">
        <f t="shared" si="13"/>
        <v>2.59</v>
      </c>
      <c r="N71" s="346">
        <v>0</v>
      </c>
      <c r="O71" s="338"/>
    </row>
    <row r="72" spans="1:15" s="340" customFormat="1" x14ac:dyDescent="0.2">
      <c r="A72" s="283" t="s">
        <v>954</v>
      </c>
      <c r="B72" s="285" t="s">
        <v>214</v>
      </c>
      <c r="C72" s="291" t="s">
        <v>909</v>
      </c>
      <c r="D72" s="357">
        <v>0</v>
      </c>
      <c r="E72" s="357">
        <v>0</v>
      </c>
      <c r="F72" s="307">
        <v>1.85E-4</v>
      </c>
      <c r="G72" s="307">
        <v>1.85E-4</v>
      </c>
      <c r="H72" s="307">
        <v>0</v>
      </c>
      <c r="I72" s="307">
        <v>1.85E-4</v>
      </c>
      <c r="J72" s="307">
        <v>0</v>
      </c>
      <c r="K72" s="307">
        <v>1.85E-4</v>
      </c>
      <c r="L72" s="307">
        <v>0</v>
      </c>
      <c r="M72" s="307">
        <f t="shared" si="13"/>
        <v>5.5499999999999994E-4</v>
      </c>
      <c r="N72" s="346">
        <v>0</v>
      </c>
      <c r="O72" s="338"/>
    </row>
    <row r="73" spans="1:15" s="340" customFormat="1" x14ac:dyDescent="0.2">
      <c r="A73" s="283" t="s">
        <v>1019</v>
      </c>
      <c r="B73" s="286" t="s">
        <v>62</v>
      </c>
      <c r="C73" s="291" t="s">
        <v>909</v>
      </c>
      <c r="D73" s="383">
        <f>SUM(D74:D76)</f>
        <v>6.0000000000000001E-3</v>
      </c>
      <c r="E73" s="383">
        <f>SUM(E74:E76)</f>
        <v>3.1909999999999998</v>
      </c>
      <c r="F73" s="383">
        <f>SUM(F74:F76)</f>
        <v>12.02388</v>
      </c>
      <c r="G73" s="383">
        <f>SUM(G74:G76)</f>
        <v>12.3845964</v>
      </c>
      <c r="H73" s="383">
        <f t="shared" ref="H73:N73" si="15">SUM(H74:H76)</f>
        <v>0</v>
      </c>
      <c r="I73" s="383">
        <f t="shared" si="15"/>
        <v>12.756134292</v>
      </c>
      <c r="J73" s="383">
        <f t="shared" si="15"/>
        <v>0</v>
      </c>
      <c r="K73" s="383">
        <f t="shared" si="15"/>
        <v>13.138818320760002</v>
      </c>
      <c r="L73" s="383">
        <f t="shared" si="15"/>
        <v>0</v>
      </c>
      <c r="M73" s="383">
        <f t="shared" si="15"/>
        <v>38.27954901276</v>
      </c>
      <c r="N73" s="383">
        <f t="shared" si="15"/>
        <v>0</v>
      </c>
      <c r="O73" s="338"/>
    </row>
    <row r="74" spans="1:15" s="340" customFormat="1" x14ac:dyDescent="0.2">
      <c r="A74" s="283" t="s">
        <v>1020</v>
      </c>
      <c r="B74" s="285" t="s">
        <v>675</v>
      </c>
      <c r="C74" s="291" t="s">
        <v>909</v>
      </c>
      <c r="D74" s="383">
        <v>0</v>
      </c>
      <c r="E74" s="357"/>
      <c r="F74" s="307">
        <v>2.0745399999999998</v>
      </c>
      <c r="G74" s="307">
        <v>2.1367761999999999</v>
      </c>
      <c r="H74" s="307">
        <v>0</v>
      </c>
      <c r="I74" s="307">
        <f>G74*1.03</f>
        <v>2.2008794859999998</v>
      </c>
      <c r="J74" s="307">
        <v>0</v>
      </c>
      <c r="K74" s="307">
        <f>I74*1.03</f>
        <v>2.26690587058</v>
      </c>
      <c r="L74" s="307">
        <v>0</v>
      </c>
      <c r="M74" s="307">
        <f t="shared" si="13"/>
        <v>6.6045615565800002</v>
      </c>
      <c r="N74" s="346">
        <v>0</v>
      </c>
      <c r="O74" s="338"/>
    </row>
    <row r="75" spans="1:15" s="340" customFormat="1" ht="15.75" customHeight="1" x14ac:dyDescent="0.2">
      <c r="A75" s="283" t="s">
        <v>1021</v>
      </c>
      <c r="B75" s="285" t="s">
        <v>676</v>
      </c>
      <c r="C75" s="291" t="s">
        <v>909</v>
      </c>
      <c r="D75" s="357">
        <v>6.0000000000000001E-3</v>
      </c>
      <c r="E75" s="357">
        <v>3.1909999999999998</v>
      </c>
      <c r="F75" s="307">
        <v>4.3550000000000004</v>
      </c>
      <c r="G75" s="307">
        <v>4.4856500000000006</v>
      </c>
      <c r="H75" s="307">
        <v>0</v>
      </c>
      <c r="I75" s="307">
        <f>G75*1.03</f>
        <v>4.620219500000001</v>
      </c>
      <c r="J75" s="307">
        <v>0</v>
      </c>
      <c r="K75" s="307">
        <f>I75*1.03</f>
        <v>4.7588260850000008</v>
      </c>
      <c r="L75" s="307">
        <v>0</v>
      </c>
      <c r="M75" s="307">
        <f t="shared" si="13"/>
        <v>13.864695585000002</v>
      </c>
      <c r="N75" s="346">
        <v>0</v>
      </c>
      <c r="O75" s="338"/>
    </row>
    <row r="76" spans="1:15" s="340" customFormat="1" ht="17" thickBot="1" x14ac:dyDescent="0.25">
      <c r="A76" s="289" t="s">
        <v>1022</v>
      </c>
      <c r="B76" s="434" t="s">
        <v>677</v>
      </c>
      <c r="C76" s="308" t="s">
        <v>909</v>
      </c>
      <c r="D76" s="378">
        <v>0</v>
      </c>
      <c r="E76" s="417"/>
      <c r="F76" s="378">
        <v>5.5943399999999999</v>
      </c>
      <c r="G76" s="378">
        <v>5.7621701999999999</v>
      </c>
      <c r="H76" s="378">
        <v>0</v>
      </c>
      <c r="I76" s="378">
        <f>G76*1.03</f>
        <v>5.9350353059999996</v>
      </c>
      <c r="J76" s="378">
        <v>0</v>
      </c>
      <c r="K76" s="378">
        <f>I76*1.03</f>
        <v>6.11308636518</v>
      </c>
      <c r="L76" s="378">
        <v>0</v>
      </c>
      <c r="M76" s="379">
        <f>G76+I76+K76</f>
        <v>17.810291871179999</v>
      </c>
      <c r="N76" s="380">
        <v>0</v>
      </c>
      <c r="O76" s="338"/>
    </row>
    <row r="77" spans="1:15" s="340" customFormat="1" x14ac:dyDescent="0.2">
      <c r="A77" s="322" t="s">
        <v>1023</v>
      </c>
      <c r="B77" s="389" t="s">
        <v>1028</v>
      </c>
      <c r="C77" s="385" t="s">
        <v>909</v>
      </c>
      <c r="D77" s="390">
        <f>SUM(D78:D80)</f>
        <v>0</v>
      </c>
      <c r="E77" s="390">
        <f t="shared" ref="E77:N77" si="16">SUM(E78:E80)</f>
        <v>0</v>
      </c>
      <c r="F77" s="390">
        <f t="shared" si="16"/>
        <v>0</v>
      </c>
      <c r="G77" s="390">
        <f t="shared" si="16"/>
        <v>0</v>
      </c>
      <c r="H77" s="390">
        <f t="shared" si="16"/>
        <v>0</v>
      </c>
      <c r="I77" s="390">
        <f t="shared" si="16"/>
        <v>0</v>
      </c>
      <c r="J77" s="390">
        <f t="shared" si="16"/>
        <v>0</v>
      </c>
      <c r="K77" s="390">
        <f t="shared" si="16"/>
        <v>0</v>
      </c>
      <c r="L77" s="390">
        <f t="shared" si="16"/>
        <v>0</v>
      </c>
      <c r="M77" s="390">
        <f t="shared" si="16"/>
        <v>0</v>
      </c>
      <c r="N77" s="390">
        <f t="shared" si="16"/>
        <v>0</v>
      </c>
      <c r="O77" s="338"/>
    </row>
    <row r="78" spans="1:15" s="340" customFormat="1" x14ac:dyDescent="0.2">
      <c r="A78" s="283" t="s">
        <v>1024</v>
      </c>
      <c r="B78" s="285" t="s">
        <v>215</v>
      </c>
      <c r="C78" s="291" t="s">
        <v>909</v>
      </c>
      <c r="D78" s="369">
        <v>0</v>
      </c>
      <c r="E78" s="370">
        <v>0</v>
      </c>
      <c r="F78" s="418">
        <v>0</v>
      </c>
      <c r="G78" s="361"/>
      <c r="H78" s="346"/>
      <c r="I78" s="361"/>
      <c r="J78" s="346"/>
      <c r="K78" s="419"/>
      <c r="L78" s="370"/>
      <c r="M78" s="372"/>
      <c r="N78" s="346"/>
      <c r="O78" s="338"/>
    </row>
    <row r="79" spans="1:15" s="340" customFormat="1" x14ac:dyDescent="0.2">
      <c r="A79" s="283" t="s">
        <v>1025</v>
      </c>
      <c r="B79" s="285" t="s">
        <v>216</v>
      </c>
      <c r="C79" s="291" t="s">
        <v>909</v>
      </c>
      <c r="D79" s="369">
        <v>0</v>
      </c>
      <c r="E79" s="370">
        <v>0</v>
      </c>
      <c r="F79" s="418">
        <v>0</v>
      </c>
      <c r="G79" s="369"/>
      <c r="H79" s="346"/>
      <c r="I79" s="369"/>
      <c r="J79" s="346"/>
      <c r="K79" s="420"/>
      <c r="L79" s="370"/>
      <c r="M79" s="370"/>
      <c r="N79" s="346"/>
      <c r="O79" s="338"/>
    </row>
    <row r="80" spans="1:15" s="340" customFormat="1" ht="17" thickBot="1" x14ac:dyDescent="0.25">
      <c r="A80" s="288" t="s">
        <v>1026</v>
      </c>
      <c r="B80" s="309" t="s">
        <v>156</v>
      </c>
      <c r="C80" s="293" t="s">
        <v>909</v>
      </c>
      <c r="D80" s="381">
        <v>0</v>
      </c>
      <c r="E80" s="382">
        <v>0</v>
      </c>
      <c r="F80" s="421">
        <v>0</v>
      </c>
      <c r="G80" s="422"/>
      <c r="H80" s="326"/>
      <c r="I80" s="422"/>
      <c r="J80" s="326"/>
      <c r="K80" s="423"/>
      <c r="L80" s="382"/>
      <c r="M80" s="375"/>
      <c r="N80" s="326"/>
      <c r="O80" s="338"/>
    </row>
    <row r="81" spans="1:15" s="340" customFormat="1" x14ac:dyDescent="0.2">
      <c r="A81" s="391" t="s">
        <v>173</v>
      </c>
      <c r="B81" s="323" t="s">
        <v>113</v>
      </c>
      <c r="C81" s="324" t="s">
        <v>909</v>
      </c>
      <c r="D81" s="392">
        <f t="shared" ref="D81:F81" si="17">D23-D38</f>
        <v>-17.5505</v>
      </c>
      <c r="E81" s="392">
        <f>E23-E38</f>
        <v>-10.386999999999986</v>
      </c>
      <c r="F81" s="392">
        <f t="shared" si="17"/>
        <v>12.065690999999987</v>
      </c>
      <c r="G81" s="392">
        <f>G23-G38</f>
        <v>7.891303100000016</v>
      </c>
      <c r="H81" s="393">
        <v>0</v>
      </c>
      <c r="I81" s="392">
        <f>I23-I38</f>
        <v>4.3603477430000055</v>
      </c>
      <c r="J81" s="394"/>
      <c r="K81" s="392">
        <f>K23-K38</f>
        <v>8.4703725289983822E-2</v>
      </c>
      <c r="L81" s="394"/>
      <c r="M81" s="395">
        <f>G81+I81+K81</f>
        <v>12.336354568290005</v>
      </c>
      <c r="N81" s="396"/>
      <c r="O81" s="338"/>
    </row>
    <row r="82" spans="1:15" s="340" customFormat="1" x14ac:dyDescent="0.2">
      <c r="A82" s="283" t="s">
        <v>194</v>
      </c>
      <c r="B82" s="282" t="s">
        <v>57</v>
      </c>
      <c r="C82" s="291" t="s">
        <v>909</v>
      </c>
      <c r="D82" s="307">
        <f>SUM(D83:D85)</f>
        <v>0</v>
      </c>
      <c r="E82" s="307">
        <f t="shared" ref="E82:N82" si="18">SUM(E83:E85)</f>
        <v>0</v>
      </c>
      <c r="F82" s="307">
        <f t="shared" si="18"/>
        <v>0</v>
      </c>
      <c r="G82" s="307">
        <f t="shared" si="18"/>
        <v>0</v>
      </c>
      <c r="H82" s="307">
        <f t="shared" si="18"/>
        <v>0</v>
      </c>
      <c r="I82" s="307">
        <f t="shared" si="18"/>
        <v>0</v>
      </c>
      <c r="J82" s="307">
        <f t="shared" si="18"/>
        <v>0</v>
      </c>
      <c r="K82" s="307">
        <f t="shared" si="18"/>
        <v>0</v>
      </c>
      <c r="L82" s="307">
        <f t="shared" si="18"/>
        <v>0</v>
      </c>
      <c r="M82" s="307">
        <f t="shared" si="18"/>
        <v>0</v>
      </c>
      <c r="N82" s="307">
        <f t="shared" si="18"/>
        <v>0</v>
      </c>
      <c r="O82" s="338"/>
    </row>
    <row r="83" spans="1:15" s="340" customFormat="1" ht="32" x14ac:dyDescent="0.2">
      <c r="A83" s="283" t="s">
        <v>993</v>
      </c>
      <c r="B83" s="141" t="s">
        <v>1062</v>
      </c>
      <c r="C83" s="291" t="s">
        <v>909</v>
      </c>
      <c r="D83" s="307">
        <v>0</v>
      </c>
      <c r="E83" s="307">
        <v>0</v>
      </c>
      <c r="F83" s="307">
        <v>0</v>
      </c>
      <c r="G83" s="307">
        <v>0</v>
      </c>
      <c r="H83" s="307">
        <v>0</v>
      </c>
      <c r="I83" s="307">
        <v>0</v>
      </c>
      <c r="J83" s="307">
        <v>0</v>
      </c>
      <c r="K83" s="307">
        <v>0</v>
      </c>
      <c r="L83" s="307">
        <v>0</v>
      </c>
      <c r="M83" s="307">
        <v>0</v>
      </c>
      <c r="N83" s="346">
        <v>0</v>
      </c>
      <c r="O83" s="338"/>
    </row>
    <row r="84" spans="1:15" s="340" customFormat="1" ht="32" x14ac:dyDescent="0.2">
      <c r="A84" s="283" t="s">
        <v>994</v>
      </c>
      <c r="B84" s="141" t="s">
        <v>1063</v>
      </c>
      <c r="C84" s="291" t="s">
        <v>909</v>
      </c>
      <c r="D84" s="307">
        <v>0</v>
      </c>
      <c r="E84" s="307">
        <v>0</v>
      </c>
      <c r="F84" s="307">
        <v>0</v>
      </c>
      <c r="G84" s="307">
        <v>0</v>
      </c>
      <c r="H84" s="307">
        <v>0</v>
      </c>
      <c r="I84" s="307">
        <v>0</v>
      </c>
      <c r="J84" s="307">
        <v>0</v>
      </c>
      <c r="K84" s="307">
        <v>0</v>
      </c>
      <c r="L84" s="307">
        <v>0</v>
      </c>
      <c r="M84" s="307">
        <v>0</v>
      </c>
      <c r="N84" s="346">
        <v>0</v>
      </c>
      <c r="O84" s="338"/>
    </row>
    <row r="85" spans="1:15" s="340" customFormat="1" ht="32" x14ac:dyDescent="0.2">
      <c r="A85" s="283" t="s">
        <v>995</v>
      </c>
      <c r="B85" s="141" t="s">
        <v>1048</v>
      </c>
      <c r="C85" s="291" t="s">
        <v>909</v>
      </c>
      <c r="D85" s="307">
        <v>0</v>
      </c>
      <c r="E85" s="307">
        <v>0</v>
      </c>
      <c r="F85" s="307">
        <v>0</v>
      </c>
      <c r="G85" s="307">
        <v>0</v>
      </c>
      <c r="H85" s="307">
        <v>0</v>
      </c>
      <c r="I85" s="307">
        <v>0</v>
      </c>
      <c r="J85" s="307">
        <v>0</v>
      </c>
      <c r="K85" s="307">
        <v>0</v>
      </c>
      <c r="L85" s="307">
        <v>0</v>
      </c>
      <c r="M85" s="307">
        <v>0</v>
      </c>
      <c r="N85" s="346">
        <v>0</v>
      </c>
      <c r="O85" s="338"/>
    </row>
    <row r="86" spans="1:15" s="340" customFormat="1" x14ac:dyDescent="0.2">
      <c r="A86" s="283" t="s">
        <v>195</v>
      </c>
      <c r="B86" s="282" t="s">
        <v>96</v>
      </c>
      <c r="C86" s="291" t="s">
        <v>909</v>
      </c>
      <c r="D86" s="307">
        <v>0</v>
      </c>
      <c r="E86" s="307">
        <v>0</v>
      </c>
      <c r="F86" s="307">
        <v>0</v>
      </c>
      <c r="G86" s="307">
        <v>0</v>
      </c>
      <c r="H86" s="307">
        <v>0</v>
      </c>
      <c r="I86" s="307">
        <v>0</v>
      </c>
      <c r="J86" s="307">
        <v>0</v>
      </c>
      <c r="K86" s="307">
        <v>0</v>
      </c>
      <c r="L86" s="307">
        <v>0</v>
      </c>
      <c r="M86" s="307">
        <v>0</v>
      </c>
      <c r="N86" s="346">
        <v>0</v>
      </c>
      <c r="O86" s="338"/>
    </row>
    <row r="87" spans="1:15" s="340" customFormat="1" x14ac:dyDescent="0.2">
      <c r="A87" s="283" t="s">
        <v>910</v>
      </c>
      <c r="B87" s="282" t="s">
        <v>1108</v>
      </c>
      <c r="C87" s="291" t="s">
        <v>909</v>
      </c>
      <c r="D87" s="388">
        <v>-17.584499999999998</v>
      </c>
      <c r="E87" s="307">
        <v>-11.68</v>
      </c>
      <c r="F87" s="307">
        <v>12.07</v>
      </c>
      <c r="G87" s="307">
        <v>13.05</v>
      </c>
      <c r="H87" s="357"/>
      <c r="I87" s="307">
        <v>10.16</v>
      </c>
      <c r="J87" s="357"/>
      <c r="K87" s="307">
        <v>10.16</v>
      </c>
      <c r="L87" s="357"/>
      <c r="M87" s="360">
        <f>G87+I87+K87</f>
        <v>33.370000000000005</v>
      </c>
      <c r="N87" s="359"/>
      <c r="O87" s="338"/>
    </row>
    <row r="88" spans="1:15" s="340" customFormat="1" x14ac:dyDescent="0.2">
      <c r="A88" s="283" t="s">
        <v>911</v>
      </c>
      <c r="B88" s="282" t="s">
        <v>97</v>
      </c>
      <c r="C88" s="291" t="s">
        <v>909</v>
      </c>
      <c r="D88" s="307">
        <v>0</v>
      </c>
      <c r="E88" s="307">
        <v>0</v>
      </c>
      <c r="F88" s="307">
        <v>0</v>
      </c>
      <c r="G88" s="307">
        <v>0</v>
      </c>
      <c r="H88" s="307">
        <v>0</v>
      </c>
      <c r="I88" s="307">
        <v>0</v>
      </c>
      <c r="J88" s="307">
        <v>0</v>
      </c>
      <c r="K88" s="307">
        <v>0</v>
      </c>
      <c r="L88" s="307">
        <v>0</v>
      </c>
      <c r="M88" s="307">
        <v>0</v>
      </c>
      <c r="N88" s="346">
        <v>0</v>
      </c>
      <c r="O88" s="338"/>
    </row>
    <row r="89" spans="1:15" s="340" customFormat="1" x14ac:dyDescent="0.2">
      <c r="A89" s="283" t="s">
        <v>912</v>
      </c>
      <c r="B89" s="282" t="s">
        <v>1109</v>
      </c>
      <c r="C89" s="291" t="s">
        <v>909</v>
      </c>
      <c r="D89" s="307">
        <v>0</v>
      </c>
      <c r="E89" s="307">
        <v>0</v>
      </c>
      <c r="F89" s="307">
        <v>0</v>
      </c>
      <c r="G89" s="307">
        <v>0</v>
      </c>
      <c r="H89" s="307">
        <v>0</v>
      </c>
      <c r="I89" s="307">
        <v>0</v>
      </c>
      <c r="J89" s="307">
        <v>0</v>
      </c>
      <c r="K89" s="307">
        <v>0</v>
      </c>
      <c r="L89" s="307">
        <v>0</v>
      </c>
      <c r="M89" s="307">
        <v>0</v>
      </c>
      <c r="N89" s="346">
        <v>0</v>
      </c>
      <c r="O89" s="338"/>
    </row>
    <row r="90" spans="1:15" s="340" customFormat="1" x14ac:dyDescent="0.2">
      <c r="A90" s="283" t="s">
        <v>913</v>
      </c>
      <c r="B90" s="282" t="s">
        <v>1110</v>
      </c>
      <c r="C90" s="291" t="s">
        <v>909</v>
      </c>
      <c r="D90" s="307">
        <v>0</v>
      </c>
      <c r="E90" s="307">
        <v>0</v>
      </c>
      <c r="F90" s="307">
        <v>0</v>
      </c>
      <c r="G90" s="307">
        <v>0</v>
      </c>
      <c r="H90" s="307">
        <v>0</v>
      </c>
      <c r="I90" s="307">
        <v>0</v>
      </c>
      <c r="J90" s="307">
        <v>0</v>
      </c>
      <c r="K90" s="307">
        <v>0</v>
      </c>
      <c r="L90" s="307">
        <v>0</v>
      </c>
      <c r="M90" s="307">
        <v>0</v>
      </c>
      <c r="N90" s="346">
        <v>0</v>
      </c>
      <c r="O90" s="338"/>
    </row>
    <row r="91" spans="1:15" s="340" customFormat="1" x14ac:dyDescent="0.2">
      <c r="A91" s="283" t="s">
        <v>914</v>
      </c>
      <c r="B91" s="282" t="s">
        <v>104</v>
      </c>
      <c r="C91" s="291" t="s">
        <v>909</v>
      </c>
      <c r="D91" s="307">
        <v>0</v>
      </c>
      <c r="E91" s="307">
        <v>0</v>
      </c>
      <c r="F91" s="307">
        <v>0</v>
      </c>
      <c r="G91" s="307">
        <v>0</v>
      </c>
      <c r="H91" s="307">
        <v>0</v>
      </c>
      <c r="I91" s="307">
        <v>0</v>
      </c>
      <c r="J91" s="307">
        <v>0</v>
      </c>
      <c r="K91" s="307">
        <v>0</v>
      </c>
      <c r="L91" s="307">
        <v>0</v>
      </c>
      <c r="M91" s="307">
        <v>0</v>
      </c>
      <c r="N91" s="346">
        <v>0</v>
      </c>
      <c r="O91" s="338"/>
    </row>
    <row r="92" spans="1:15" s="340" customFormat="1" ht="32" x14ac:dyDescent="0.2">
      <c r="A92" s="283" t="s">
        <v>915</v>
      </c>
      <c r="B92" s="284" t="s">
        <v>979</v>
      </c>
      <c r="C92" s="291" t="s">
        <v>909</v>
      </c>
      <c r="D92" s="307">
        <f>SUM(D93:D94)</f>
        <v>0</v>
      </c>
      <c r="E92" s="307">
        <f t="shared" ref="E92:N92" si="19">SUM(E93:E94)</f>
        <v>0</v>
      </c>
      <c r="F92" s="307">
        <f t="shared" si="19"/>
        <v>0</v>
      </c>
      <c r="G92" s="307">
        <f t="shared" si="19"/>
        <v>0</v>
      </c>
      <c r="H92" s="307">
        <f t="shared" si="19"/>
        <v>0</v>
      </c>
      <c r="I92" s="307">
        <f t="shared" si="19"/>
        <v>0</v>
      </c>
      <c r="J92" s="307">
        <f t="shared" si="19"/>
        <v>0</v>
      </c>
      <c r="K92" s="307">
        <f t="shared" si="19"/>
        <v>0</v>
      </c>
      <c r="L92" s="307">
        <f t="shared" si="19"/>
        <v>0</v>
      </c>
      <c r="M92" s="307">
        <f t="shared" si="19"/>
        <v>0</v>
      </c>
      <c r="N92" s="307">
        <f t="shared" si="19"/>
        <v>0</v>
      </c>
      <c r="O92" s="338"/>
    </row>
    <row r="93" spans="1:15" s="340" customFormat="1" x14ac:dyDescent="0.2">
      <c r="A93" s="283" t="s">
        <v>24</v>
      </c>
      <c r="B93" s="141" t="s">
        <v>803</v>
      </c>
      <c r="C93" s="291" t="s">
        <v>909</v>
      </c>
      <c r="D93" s="307">
        <v>0</v>
      </c>
      <c r="E93" s="307">
        <v>0</v>
      </c>
      <c r="F93" s="307">
        <v>0</v>
      </c>
      <c r="G93" s="307">
        <v>0</v>
      </c>
      <c r="H93" s="307">
        <v>0</v>
      </c>
      <c r="I93" s="307">
        <v>0</v>
      </c>
      <c r="J93" s="307">
        <v>0</v>
      </c>
      <c r="K93" s="307">
        <v>0</v>
      </c>
      <c r="L93" s="307">
        <v>0</v>
      </c>
      <c r="M93" s="307">
        <v>0</v>
      </c>
      <c r="N93" s="346">
        <v>0</v>
      </c>
      <c r="O93" s="338"/>
    </row>
    <row r="94" spans="1:15" s="340" customFormat="1" x14ac:dyDescent="0.2">
      <c r="A94" s="283" t="s">
        <v>25</v>
      </c>
      <c r="B94" s="285" t="s">
        <v>791</v>
      </c>
      <c r="C94" s="291" t="s">
        <v>909</v>
      </c>
      <c r="D94" s="307">
        <v>0</v>
      </c>
      <c r="E94" s="307">
        <v>0</v>
      </c>
      <c r="F94" s="307">
        <v>0</v>
      </c>
      <c r="G94" s="307">
        <v>0</v>
      </c>
      <c r="H94" s="307">
        <v>0</v>
      </c>
      <c r="I94" s="307">
        <v>0</v>
      </c>
      <c r="J94" s="307">
        <v>0</v>
      </c>
      <c r="K94" s="307">
        <v>0</v>
      </c>
      <c r="L94" s="307">
        <v>0</v>
      </c>
      <c r="M94" s="307">
        <v>0</v>
      </c>
      <c r="N94" s="346">
        <v>0</v>
      </c>
      <c r="O94" s="338"/>
    </row>
    <row r="95" spans="1:15" s="340" customFormat="1" x14ac:dyDescent="0.2">
      <c r="A95" s="283" t="s">
        <v>916</v>
      </c>
      <c r="B95" s="282" t="s">
        <v>1111</v>
      </c>
      <c r="C95" s="291" t="s">
        <v>909</v>
      </c>
      <c r="D95" s="307">
        <v>0.2</v>
      </c>
      <c r="E95" s="307">
        <f>E37-E52</f>
        <v>0.96</v>
      </c>
      <c r="F95" s="307">
        <v>0</v>
      </c>
      <c r="G95" s="307">
        <v>0</v>
      </c>
      <c r="H95" s="307">
        <v>0</v>
      </c>
      <c r="I95" s="307">
        <v>0</v>
      </c>
      <c r="J95" s="307">
        <v>0</v>
      </c>
      <c r="K95" s="307">
        <v>0</v>
      </c>
      <c r="L95" s="307">
        <v>0</v>
      </c>
      <c r="M95" s="307">
        <v>0</v>
      </c>
      <c r="N95" s="346">
        <v>0</v>
      </c>
      <c r="O95" s="338"/>
    </row>
    <row r="96" spans="1:15" s="340" customFormat="1" x14ac:dyDescent="0.2">
      <c r="A96" s="283" t="s">
        <v>174</v>
      </c>
      <c r="B96" s="397" t="s">
        <v>114</v>
      </c>
      <c r="C96" s="291" t="s">
        <v>909</v>
      </c>
      <c r="D96" s="307">
        <f>D97-D103</f>
        <v>-5.699999999999994E-2</v>
      </c>
      <c r="E96" s="307">
        <f t="shared" ref="E96:N96" si="20">E97-E103</f>
        <v>-6.2580000000000009</v>
      </c>
      <c r="F96" s="307">
        <f t="shared" si="20"/>
        <v>-0.47033000000000003</v>
      </c>
      <c r="G96" s="307">
        <f t="shared" si="20"/>
        <v>-0.47033000000000003</v>
      </c>
      <c r="H96" s="307">
        <f t="shared" si="20"/>
        <v>0</v>
      </c>
      <c r="I96" s="307">
        <f t="shared" si="20"/>
        <v>-0.47033000000000003</v>
      </c>
      <c r="J96" s="307">
        <f t="shared" si="20"/>
        <v>0</v>
      </c>
      <c r="K96" s="307">
        <f t="shared" si="20"/>
        <v>-0.47033000000000003</v>
      </c>
      <c r="L96" s="307">
        <f t="shared" si="20"/>
        <v>0</v>
      </c>
      <c r="M96" s="307">
        <f t="shared" si="20"/>
        <v>-1.4109900000000002</v>
      </c>
      <c r="N96" s="307">
        <f t="shared" si="20"/>
        <v>0</v>
      </c>
      <c r="O96" s="338"/>
    </row>
    <row r="97" spans="1:15" s="340" customFormat="1" x14ac:dyDescent="0.2">
      <c r="A97" s="283" t="s">
        <v>201</v>
      </c>
      <c r="B97" s="284" t="s">
        <v>63</v>
      </c>
      <c r="C97" s="291" t="s">
        <v>909</v>
      </c>
      <c r="D97" s="367">
        <f>D98+D99+D100+D102</f>
        <v>2.7578</v>
      </c>
      <c r="E97" s="384">
        <v>0.245</v>
      </c>
      <c r="F97" s="384">
        <f t="shared" ref="F97:N97" si="21">F98+F99+F100+F102</f>
        <v>0</v>
      </c>
      <c r="G97" s="384">
        <f>G98+G99+G100+G102</f>
        <v>0</v>
      </c>
      <c r="H97" s="384">
        <f t="shared" si="21"/>
        <v>0</v>
      </c>
      <c r="I97" s="384">
        <f t="shared" si="21"/>
        <v>0</v>
      </c>
      <c r="J97" s="384">
        <f t="shared" si="21"/>
        <v>0</v>
      </c>
      <c r="K97" s="384">
        <f t="shared" si="21"/>
        <v>0</v>
      </c>
      <c r="L97" s="384">
        <f t="shared" si="21"/>
        <v>0</v>
      </c>
      <c r="M97" s="384">
        <f t="shared" si="21"/>
        <v>0</v>
      </c>
      <c r="N97" s="384">
        <f t="shared" si="21"/>
        <v>0</v>
      </c>
      <c r="O97" s="338"/>
    </row>
    <row r="98" spans="1:15" s="340" customFormat="1" x14ac:dyDescent="0.2">
      <c r="A98" s="283" t="s">
        <v>202</v>
      </c>
      <c r="B98" s="141" t="s">
        <v>1102</v>
      </c>
      <c r="C98" s="291" t="s">
        <v>909</v>
      </c>
      <c r="D98" s="307">
        <v>0</v>
      </c>
      <c r="E98" s="307">
        <v>0</v>
      </c>
      <c r="F98" s="307">
        <v>0</v>
      </c>
      <c r="G98" s="307">
        <v>0</v>
      </c>
      <c r="H98" s="307">
        <v>0</v>
      </c>
      <c r="I98" s="307">
        <v>0</v>
      </c>
      <c r="J98" s="307">
        <v>0</v>
      </c>
      <c r="K98" s="307">
        <v>0</v>
      </c>
      <c r="L98" s="307">
        <v>0</v>
      </c>
      <c r="M98" s="307">
        <v>0</v>
      </c>
      <c r="N98" s="346">
        <v>0</v>
      </c>
      <c r="O98" s="338"/>
    </row>
    <row r="99" spans="1:15" s="340" customFormat="1" x14ac:dyDescent="0.2">
      <c r="A99" s="283" t="s">
        <v>203</v>
      </c>
      <c r="B99" s="141" t="s">
        <v>1103</v>
      </c>
      <c r="C99" s="291" t="s">
        <v>909</v>
      </c>
      <c r="D99" s="307">
        <v>0</v>
      </c>
      <c r="E99" s="307">
        <v>0</v>
      </c>
      <c r="F99" s="307">
        <v>0</v>
      </c>
      <c r="G99" s="307">
        <v>0</v>
      </c>
      <c r="H99" s="307">
        <v>0</v>
      </c>
      <c r="I99" s="307">
        <v>0</v>
      </c>
      <c r="J99" s="307">
        <v>0</v>
      </c>
      <c r="K99" s="307">
        <v>0</v>
      </c>
      <c r="L99" s="307">
        <v>0</v>
      </c>
      <c r="M99" s="307">
        <v>0</v>
      </c>
      <c r="N99" s="346">
        <v>0</v>
      </c>
      <c r="O99" s="338"/>
    </row>
    <row r="100" spans="1:15" s="340" customFormat="1" x14ac:dyDescent="0.2">
      <c r="A100" s="283" t="s">
        <v>219</v>
      </c>
      <c r="B100" s="141" t="s">
        <v>64</v>
      </c>
      <c r="C100" s="291" t="s">
        <v>909</v>
      </c>
      <c r="D100" s="307">
        <v>0</v>
      </c>
      <c r="E100" s="307">
        <v>0</v>
      </c>
      <c r="F100" s="307">
        <v>0</v>
      </c>
      <c r="G100" s="307">
        <v>0</v>
      </c>
      <c r="H100" s="307">
        <v>0</v>
      </c>
      <c r="I100" s="307">
        <v>0</v>
      </c>
      <c r="J100" s="307">
        <v>0</v>
      </c>
      <c r="K100" s="307">
        <v>0</v>
      </c>
      <c r="L100" s="307">
        <v>0</v>
      </c>
      <c r="M100" s="307">
        <v>0</v>
      </c>
      <c r="N100" s="346">
        <v>0</v>
      </c>
      <c r="O100" s="338"/>
    </row>
    <row r="101" spans="1:15" s="340" customFormat="1" x14ac:dyDescent="0.2">
      <c r="A101" s="283" t="s">
        <v>678</v>
      </c>
      <c r="B101" s="287" t="s">
        <v>806</v>
      </c>
      <c r="C101" s="291" t="s">
        <v>909</v>
      </c>
      <c r="D101" s="307">
        <v>0</v>
      </c>
      <c r="E101" s="307">
        <v>0</v>
      </c>
      <c r="F101" s="307">
        <v>0</v>
      </c>
      <c r="G101" s="307">
        <v>0</v>
      </c>
      <c r="H101" s="307">
        <v>0</v>
      </c>
      <c r="I101" s="307">
        <v>0</v>
      </c>
      <c r="J101" s="307">
        <v>0</v>
      </c>
      <c r="K101" s="307">
        <v>0</v>
      </c>
      <c r="L101" s="307">
        <v>0</v>
      </c>
      <c r="M101" s="307">
        <v>0</v>
      </c>
      <c r="N101" s="346">
        <v>0</v>
      </c>
      <c r="O101" s="338"/>
    </row>
    <row r="102" spans="1:15" s="340" customFormat="1" x14ac:dyDescent="0.2">
      <c r="A102" s="283" t="s">
        <v>220</v>
      </c>
      <c r="B102" s="285" t="s">
        <v>1104</v>
      </c>
      <c r="C102" s="291" t="s">
        <v>909</v>
      </c>
      <c r="D102" s="384">
        <v>2.7578</v>
      </c>
      <c r="E102" s="307">
        <v>0</v>
      </c>
      <c r="F102" s="307">
        <v>0</v>
      </c>
      <c r="G102" s="307">
        <v>0</v>
      </c>
      <c r="H102" s="307">
        <v>0</v>
      </c>
      <c r="I102" s="307">
        <v>0</v>
      </c>
      <c r="J102" s="307">
        <v>0</v>
      </c>
      <c r="K102" s="307">
        <v>0</v>
      </c>
      <c r="L102" s="307">
        <v>0</v>
      </c>
      <c r="M102" s="307">
        <v>0</v>
      </c>
      <c r="N102" s="346">
        <v>0</v>
      </c>
      <c r="O102" s="338"/>
    </row>
    <row r="103" spans="1:15" s="340" customFormat="1" x14ac:dyDescent="0.2">
      <c r="A103" s="283" t="s">
        <v>204</v>
      </c>
      <c r="B103" s="286" t="s">
        <v>62</v>
      </c>
      <c r="C103" s="291" t="s">
        <v>909</v>
      </c>
      <c r="D103" s="307">
        <f>D104+D105+D106+D108</f>
        <v>2.8148</v>
      </c>
      <c r="E103" s="424">
        <f t="shared" ref="E103:N103" si="22">E104+E105+E106+E108</f>
        <v>6.503000000000001</v>
      </c>
      <c r="F103" s="307">
        <f t="shared" si="22"/>
        <v>0.47033000000000003</v>
      </c>
      <c r="G103" s="307">
        <f t="shared" si="22"/>
        <v>0.47033000000000003</v>
      </c>
      <c r="H103" s="307">
        <f t="shared" si="22"/>
        <v>0</v>
      </c>
      <c r="I103" s="307">
        <f t="shared" si="22"/>
        <v>0.47033000000000003</v>
      </c>
      <c r="J103" s="307">
        <f t="shared" si="22"/>
        <v>0</v>
      </c>
      <c r="K103" s="307">
        <f t="shared" si="22"/>
        <v>0.47033000000000003</v>
      </c>
      <c r="L103" s="307">
        <f t="shared" si="22"/>
        <v>0</v>
      </c>
      <c r="M103" s="307">
        <f t="shared" si="22"/>
        <v>1.4109900000000002</v>
      </c>
      <c r="N103" s="307">
        <f t="shared" si="22"/>
        <v>0</v>
      </c>
      <c r="O103" s="338"/>
    </row>
    <row r="104" spans="1:15" s="340" customFormat="1" x14ac:dyDescent="0.2">
      <c r="A104" s="283" t="s">
        <v>679</v>
      </c>
      <c r="B104" s="285" t="s">
        <v>1105</v>
      </c>
      <c r="C104" s="291" t="s">
        <v>909</v>
      </c>
      <c r="D104" s="307">
        <v>0</v>
      </c>
      <c r="E104" s="307">
        <v>0.03</v>
      </c>
      <c r="F104" s="307">
        <v>0.32673000000000002</v>
      </c>
      <c r="G104" s="307">
        <v>0.32673000000000002</v>
      </c>
      <c r="H104" s="307">
        <v>0</v>
      </c>
      <c r="I104" s="307">
        <v>0.32673000000000002</v>
      </c>
      <c r="J104" s="307">
        <v>0</v>
      </c>
      <c r="K104" s="307">
        <v>0.32673000000000002</v>
      </c>
      <c r="L104" s="307">
        <v>0</v>
      </c>
      <c r="M104" s="360">
        <f>G104+I104+K104</f>
        <v>0.98019000000000012</v>
      </c>
      <c r="N104" s="346">
        <v>0</v>
      </c>
      <c r="O104" s="338"/>
    </row>
    <row r="105" spans="1:15" s="340" customFormat="1" x14ac:dyDescent="0.2">
      <c r="A105" s="283" t="s">
        <v>680</v>
      </c>
      <c r="B105" s="285" t="s">
        <v>1106</v>
      </c>
      <c r="C105" s="291" t="s">
        <v>909</v>
      </c>
      <c r="D105" s="307">
        <v>0</v>
      </c>
      <c r="E105" s="307">
        <v>0</v>
      </c>
      <c r="F105" s="307">
        <v>0</v>
      </c>
      <c r="G105" s="307">
        <v>0</v>
      </c>
      <c r="H105" s="307">
        <v>0</v>
      </c>
      <c r="I105" s="307">
        <v>0</v>
      </c>
      <c r="J105" s="307">
        <v>0</v>
      </c>
      <c r="K105" s="307">
        <v>0</v>
      </c>
      <c r="L105" s="307">
        <v>0</v>
      </c>
      <c r="M105" s="307">
        <v>0</v>
      </c>
      <c r="N105" s="346">
        <v>0</v>
      </c>
      <c r="O105" s="338"/>
    </row>
    <row r="106" spans="1:15" s="340" customFormat="1" x14ac:dyDescent="0.2">
      <c r="A106" s="283" t="s">
        <v>681</v>
      </c>
      <c r="B106" s="285" t="s">
        <v>65</v>
      </c>
      <c r="C106" s="291" t="s">
        <v>909</v>
      </c>
      <c r="D106" s="307">
        <v>0</v>
      </c>
      <c r="E106" s="307">
        <v>0</v>
      </c>
      <c r="F106" s="307">
        <v>0</v>
      </c>
      <c r="G106" s="307">
        <v>0</v>
      </c>
      <c r="H106" s="307">
        <v>0</v>
      </c>
      <c r="I106" s="307">
        <v>0</v>
      </c>
      <c r="J106" s="307">
        <v>0</v>
      </c>
      <c r="K106" s="307">
        <v>0</v>
      </c>
      <c r="L106" s="307">
        <v>0</v>
      </c>
      <c r="M106" s="307">
        <v>0</v>
      </c>
      <c r="N106" s="346">
        <v>0</v>
      </c>
      <c r="O106" s="338"/>
    </row>
    <row r="107" spans="1:15" s="340" customFormat="1" x14ac:dyDescent="0.2">
      <c r="A107" s="283" t="s">
        <v>682</v>
      </c>
      <c r="B107" s="287" t="s">
        <v>807</v>
      </c>
      <c r="C107" s="291" t="s">
        <v>909</v>
      </c>
      <c r="D107" s="307">
        <v>0</v>
      </c>
      <c r="E107" s="307">
        <v>0</v>
      </c>
      <c r="F107" s="307">
        <v>0</v>
      </c>
      <c r="G107" s="307">
        <v>0</v>
      </c>
      <c r="H107" s="307">
        <v>0</v>
      </c>
      <c r="I107" s="307">
        <v>0</v>
      </c>
      <c r="J107" s="307">
        <v>0</v>
      </c>
      <c r="K107" s="307">
        <v>0</v>
      </c>
      <c r="L107" s="307">
        <v>0</v>
      </c>
      <c r="M107" s="307">
        <v>0</v>
      </c>
      <c r="N107" s="346">
        <v>0</v>
      </c>
      <c r="O107" s="338"/>
    </row>
    <row r="108" spans="1:15" s="340" customFormat="1" x14ac:dyDescent="0.2">
      <c r="A108" s="283" t="s">
        <v>683</v>
      </c>
      <c r="B108" s="285" t="s">
        <v>1107</v>
      </c>
      <c r="C108" s="291" t="s">
        <v>909</v>
      </c>
      <c r="D108" s="307">
        <f>2.8798-0.065</f>
        <v>2.8148</v>
      </c>
      <c r="E108" s="307">
        <f>3.164+3.309</f>
        <v>6.4730000000000008</v>
      </c>
      <c r="F108" s="307">
        <v>0.14360000000000001</v>
      </c>
      <c r="G108" s="307">
        <v>0.14360000000000001</v>
      </c>
      <c r="H108" s="307">
        <v>0</v>
      </c>
      <c r="I108" s="307">
        <v>0.14360000000000001</v>
      </c>
      <c r="J108" s="307">
        <v>0</v>
      </c>
      <c r="K108" s="307">
        <v>0.14360000000000001</v>
      </c>
      <c r="L108" s="307">
        <v>0</v>
      </c>
      <c r="M108" s="360">
        <f t="shared" ref="M108" si="23">G108+I108+K108</f>
        <v>0.43080000000000002</v>
      </c>
      <c r="N108" s="346"/>
      <c r="O108" s="338"/>
    </row>
    <row r="109" spans="1:15" s="340" customFormat="1" x14ac:dyDescent="0.2">
      <c r="A109" s="283" t="s">
        <v>175</v>
      </c>
      <c r="B109" s="397" t="s">
        <v>119</v>
      </c>
      <c r="C109" s="291" t="s">
        <v>909</v>
      </c>
      <c r="D109" s="398">
        <f>D81+D96</f>
        <v>-17.607499999999998</v>
      </c>
      <c r="E109" s="424">
        <f t="shared" ref="E109:N109" si="24">E81+E96</f>
        <v>-16.644999999999989</v>
      </c>
      <c r="F109" s="398">
        <f t="shared" si="24"/>
        <v>11.595360999999986</v>
      </c>
      <c r="G109" s="398">
        <f>G81+G96</f>
        <v>7.4209731000000163</v>
      </c>
      <c r="H109" s="398">
        <f t="shared" si="24"/>
        <v>0</v>
      </c>
      <c r="I109" s="398">
        <f t="shared" si="24"/>
        <v>3.8900177430000054</v>
      </c>
      <c r="J109" s="398">
        <f t="shared" si="24"/>
        <v>0</v>
      </c>
      <c r="K109" s="398">
        <f t="shared" si="24"/>
        <v>-0.3856262747100162</v>
      </c>
      <c r="L109" s="398">
        <f t="shared" si="24"/>
        <v>0</v>
      </c>
      <c r="M109" s="398">
        <f t="shared" si="24"/>
        <v>10.925364568290005</v>
      </c>
      <c r="N109" s="398">
        <f t="shared" si="24"/>
        <v>0</v>
      </c>
      <c r="O109" s="338"/>
    </row>
    <row r="110" spans="1:15" s="340" customFormat="1" ht="32" x14ac:dyDescent="0.2">
      <c r="A110" s="283" t="s">
        <v>207</v>
      </c>
      <c r="B110" s="284" t="s">
        <v>1112</v>
      </c>
      <c r="C110" s="291" t="s">
        <v>909</v>
      </c>
      <c r="D110" s="307">
        <v>0</v>
      </c>
      <c r="E110" s="307">
        <v>0</v>
      </c>
      <c r="F110" s="307">
        <v>0</v>
      </c>
      <c r="G110" s="307">
        <v>0</v>
      </c>
      <c r="H110" s="307">
        <v>0</v>
      </c>
      <c r="I110" s="307">
        <v>0</v>
      </c>
      <c r="J110" s="307">
        <v>0</v>
      </c>
      <c r="K110" s="307">
        <v>0</v>
      </c>
      <c r="L110" s="307">
        <v>0</v>
      </c>
      <c r="M110" s="307">
        <v>0</v>
      </c>
      <c r="N110" s="346">
        <v>0</v>
      </c>
      <c r="O110" s="338"/>
    </row>
    <row r="111" spans="1:15" s="340" customFormat="1" ht="32" x14ac:dyDescent="0.2">
      <c r="A111" s="283" t="s">
        <v>1049</v>
      </c>
      <c r="B111" s="141" t="s">
        <v>1062</v>
      </c>
      <c r="C111" s="291" t="s">
        <v>909</v>
      </c>
      <c r="D111" s="307">
        <v>0</v>
      </c>
      <c r="E111" s="307">
        <v>0</v>
      </c>
      <c r="F111" s="307">
        <v>0</v>
      </c>
      <c r="G111" s="307">
        <v>0</v>
      </c>
      <c r="H111" s="307">
        <v>0</v>
      </c>
      <c r="I111" s="307">
        <v>0</v>
      </c>
      <c r="J111" s="307">
        <v>0</v>
      </c>
      <c r="K111" s="307">
        <v>0</v>
      </c>
      <c r="L111" s="307">
        <v>0</v>
      </c>
      <c r="M111" s="307">
        <v>0</v>
      </c>
      <c r="N111" s="346">
        <v>0</v>
      </c>
      <c r="O111" s="338"/>
    </row>
    <row r="112" spans="1:15" s="340" customFormat="1" ht="32" x14ac:dyDescent="0.2">
      <c r="A112" s="283" t="s">
        <v>1050</v>
      </c>
      <c r="B112" s="141" t="s">
        <v>1063</v>
      </c>
      <c r="C112" s="291" t="s">
        <v>909</v>
      </c>
      <c r="D112" s="307">
        <v>0</v>
      </c>
      <c r="E112" s="307">
        <v>0</v>
      </c>
      <c r="F112" s="307">
        <v>0</v>
      </c>
      <c r="G112" s="307">
        <v>0</v>
      </c>
      <c r="H112" s="307">
        <v>0</v>
      </c>
      <c r="I112" s="307">
        <v>0</v>
      </c>
      <c r="J112" s="307">
        <v>0</v>
      </c>
      <c r="K112" s="307">
        <v>0</v>
      </c>
      <c r="L112" s="307">
        <v>0</v>
      </c>
      <c r="M112" s="307">
        <v>0</v>
      </c>
      <c r="N112" s="346">
        <v>0</v>
      </c>
      <c r="O112" s="338"/>
    </row>
    <row r="113" spans="1:15" s="340" customFormat="1" ht="32" x14ac:dyDescent="0.2">
      <c r="A113" s="283" t="s">
        <v>26</v>
      </c>
      <c r="B113" s="141" t="s">
        <v>1048</v>
      </c>
      <c r="C113" s="291" t="s">
        <v>909</v>
      </c>
      <c r="D113" s="307">
        <v>0</v>
      </c>
      <c r="E113" s="307">
        <v>0</v>
      </c>
      <c r="F113" s="307">
        <v>0</v>
      </c>
      <c r="G113" s="307">
        <v>0</v>
      </c>
      <c r="H113" s="307">
        <v>0</v>
      </c>
      <c r="I113" s="307">
        <v>0</v>
      </c>
      <c r="J113" s="307">
        <v>0</v>
      </c>
      <c r="K113" s="307">
        <v>0</v>
      </c>
      <c r="L113" s="307">
        <v>0</v>
      </c>
      <c r="M113" s="307">
        <v>0</v>
      </c>
      <c r="N113" s="346">
        <v>0</v>
      </c>
      <c r="O113" s="338"/>
    </row>
    <row r="114" spans="1:15" s="340" customFormat="1" x14ac:dyDescent="0.2">
      <c r="A114" s="283" t="s">
        <v>208</v>
      </c>
      <c r="B114" s="282" t="s">
        <v>96</v>
      </c>
      <c r="C114" s="291" t="s">
        <v>909</v>
      </c>
      <c r="D114" s="307">
        <v>0</v>
      </c>
      <c r="E114" s="307">
        <v>0</v>
      </c>
      <c r="F114" s="307">
        <v>0</v>
      </c>
      <c r="G114" s="307">
        <v>0</v>
      </c>
      <c r="H114" s="307">
        <v>0</v>
      </c>
      <c r="I114" s="307">
        <v>0</v>
      </c>
      <c r="J114" s="307">
        <v>0</v>
      </c>
      <c r="K114" s="307">
        <v>0</v>
      </c>
      <c r="L114" s="307">
        <v>0</v>
      </c>
      <c r="M114" s="307">
        <v>0</v>
      </c>
      <c r="N114" s="346">
        <v>0</v>
      </c>
      <c r="O114" s="338"/>
    </row>
    <row r="115" spans="1:15" s="340" customFormat="1" x14ac:dyDescent="0.2">
      <c r="A115" s="283" t="s">
        <v>917</v>
      </c>
      <c r="B115" s="282" t="s">
        <v>1108</v>
      </c>
      <c r="C115" s="291" t="s">
        <v>909</v>
      </c>
      <c r="D115" s="307">
        <f>D109-D124</f>
        <v>-16.455699999999997</v>
      </c>
      <c r="E115" s="307">
        <f>E109+E124</f>
        <v>-15.684999999999988</v>
      </c>
      <c r="F115" s="307">
        <v>11.6</v>
      </c>
      <c r="G115" s="307">
        <f>G109</f>
        <v>7.4209731000000163</v>
      </c>
      <c r="H115" s="307"/>
      <c r="I115" s="307">
        <f>I109</f>
        <v>3.8900177430000054</v>
      </c>
      <c r="J115" s="307"/>
      <c r="K115" s="307">
        <f>K109</f>
        <v>-0.3856262747100162</v>
      </c>
      <c r="L115" s="307"/>
      <c r="M115" s="307">
        <f>M109</f>
        <v>10.925364568290005</v>
      </c>
      <c r="N115" s="346"/>
      <c r="O115" s="338"/>
    </row>
    <row r="116" spans="1:15" s="340" customFormat="1" x14ac:dyDescent="0.2">
      <c r="A116" s="283" t="s">
        <v>918</v>
      </c>
      <c r="B116" s="282" t="s">
        <v>97</v>
      </c>
      <c r="C116" s="291" t="s">
        <v>909</v>
      </c>
      <c r="D116" s="307">
        <v>0</v>
      </c>
      <c r="E116" s="307">
        <v>0</v>
      </c>
      <c r="F116" s="307">
        <v>0</v>
      </c>
      <c r="G116" s="307">
        <v>0</v>
      </c>
      <c r="H116" s="307">
        <v>0</v>
      </c>
      <c r="I116" s="307">
        <v>0</v>
      </c>
      <c r="J116" s="307">
        <v>0</v>
      </c>
      <c r="K116" s="307">
        <v>0</v>
      </c>
      <c r="L116" s="307">
        <v>0</v>
      </c>
      <c r="M116" s="307">
        <v>0</v>
      </c>
      <c r="N116" s="346">
        <v>0</v>
      </c>
      <c r="O116" s="338"/>
    </row>
    <row r="117" spans="1:15" s="340" customFormat="1" x14ac:dyDescent="0.2">
      <c r="A117" s="283" t="s">
        <v>919</v>
      </c>
      <c r="B117" s="282" t="s">
        <v>1109</v>
      </c>
      <c r="C117" s="291" t="s">
        <v>909</v>
      </c>
      <c r="D117" s="307">
        <v>0</v>
      </c>
      <c r="E117" s="307">
        <v>0</v>
      </c>
      <c r="F117" s="307">
        <v>0</v>
      </c>
      <c r="G117" s="307">
        <v>0</v>
      </c>
      <c r="H117" s="307">
        <v>0</v>
      </c>
      <c r="I117" s="307">
        <v>0</v>
      </c>
      <c r="J117" s="307">
        <v>0</v>
      </c>
      <c r="K117" s="307">
        <v>0</v>
      </c>
      <c r="L117" s="307">
        <v>0</v>
      </c>
      <c r="M117" s="307">
        <v>0</v>
      </c>
      <c r="N117" s="346">
        <v>0</v>
      </c>
      <c r="O117" s="338"/>
    </row>
    <row r="118" spans="1:15" s="340" customFormat="1" x14ac:dyDescent="0.2">
      <c r="A118" s="283" t="s">
        <v>920</v>
      </c>
      <c r="B118" s="282" t="s">
        <v>1110</v>
      </c>
      <c r="C118" s="291" t="s">
        <v>909</v>
      </c>
      <c r="D118" s="307">
        <v>0</v>
      </c>
      <c r="E118" s="307">
        <v>0</v>
      </c>
      <c r="F118" s="307">
        <v>0</v>
      </c>
      <c r="G118" s="307">
        <v>0</v>
      </c>
      <c r="H118" s="307">
        <v>0</v>
      </c>
      <c r="I118" s="307">
        <v>0</v>
      </c>
      <c r="J118" s="307">
        <v>0</v>
      </c>
      <c r="K118" s="307">
        <v>0</v>
      </c>
      <c r="L118" s="307">
        <v>0</v>
      </c>
      <c r="M118" s="307">
        <v>0</v>
      </c>
      <c r="N118" s="346">
        <v>0</v>
      </c>
      <c r="O118" s="338"/>
    </row>
    <row r="119" spans="1:15" s="340" customFormat="1" x14ac:dyDescent="0.2">
      <c r="A119" s="283" t="s">
        <v>921</v>
      </c>
      <c r="B119" s="282" t="s">
        <v>104</v>
      </c>
      <c r="C119" s="291" t="s">
        <v>909</v>
      </c>
      <c r="D119" s="307">
        <v>0</v>
      </c>
      <c r="E119" s="307">
        <v>0</v>
      </c>
      <c r="F119" s="307">
        <v>0</v>
      </c>
      <c r="G119" s="307">
        <v>0</v>
      </c>
      <c r="H119" s="307">
        <v>0</v>
      </c>
      <c r="I119" s="307">
        <v>0</v>
      </c>
      <c r="J119" s="307">
        <v>0</v>
      </c>
      <c r="K119" s="307">
        <v>0</v>
      </c>
      <c r="L119" s="307">
        <v>0</v>
      </c>
      <c r="M119" s="307">
        <v>0</v>
      </c>
      <c r="N119" s="346">
        <v>0</v>
      </c>
      <c r="O119" s="338"/>
    </row>
    <row r="120" spans="1:15" s="340" customFormat="1" ht="32" x14ac:dyDescent="0.2">
      <c r="A120" s="283" t="s">
        <v>922</v>
      </c>
      <c r="B120" s="284" t="s">
        <v>979</v>
      </c>
      <c r="C120" s="291" t="s">
        <v>909</v>
      </c>
      <c r="D120" s="307">
        <v>0</v>
      </c>
      <c r="E120" s="307">
        <v>0</v>
      </c>
      <c r="F120" s="307">
        <v>0</v>
      </c>
      <c r="G120" s="307">
        <v>0</v>
      </c>
      <c r="H120" s="307">
        <v>0</v>
      </c>
      <c r="I120" s="307">
        <v>0</v>
      </c>
      <c r="J120" s="307">
        <v>0</v>
      </c>
      <c r="K120" s="307">
        <v>0</v>
      </c>
      <c r="L120" s="307">
        <v>0</v>
      </c>
      <c r="M120" s="307">
        <v>0</v>
      </c>
      <c r="N120" s="346">
        <v>0</v>
      </c>
      <c r="O120" s="338"/>
    </row>
    <row r="121" spans="1:15" s="340" customFormat="1" x14ac:dyDescent="0.2">
      <c r="A121" s="283" t="s">
        <v>27</v>
      </c>
      <c r="B121" s="285" t="s">
        <v>803</v>
      </c>
      <c r="C121" s="291" t="s">
        <v>909</v>
      </c>
      <c r="D121" s="307">
        <v>0</v>
      </c>
      <c r="E121" s="307">
        <v>0</v>
      </c>
      <c r="F121" s="307">
        <v>0</v>
      </c>
      <c r="G121" s="307">
        <v>0</v>
      </c>
      <c r="H121" s="307">
        <v>0</v>
      </c>
      <c r="I121" s="307">
        <v>0</v>
      </c>
      <c r="J121" s="307">
        <v>0</v>
      </c>
      <c r="K121" s="307">
        <v>0</v>
      </c>
      <c r="L121" s="307">
        <v>0</v>
      </c>
      <c r="M121" s="307">
        <v>0</v>
      </c>
      <c r="N121" s="346">
        <v>0</v>
      </c>
      <c r="O121" s="338"/>
    </row>
    <row r="122" spans="1:15" s="340" customFormat="1" x14ac:dyDescent="0.2">
      <c r="A122" s="283" t="s">
        <v>28</v>
      </c>
      <c r="B122" s="285" t="s">
        <v>791</v>
      </c>
      <c r="C122" s="291" t="s">
        <v>909</v>
      </c>
      <c r="D122" s="307">
        <v>0</v>
      </c>
      <c r="E122" s="307">
        <v>0</v>
      </c>
      <c r="F122" s="307">
        <v>0</v>
      </c>
      <c r="G122" s="307">
        <v>0</v>
      </c>
      <c r="H122" s="307">
        <v>0</v>
      </c>
      <c r="I122" s="307">
        <v>0</v>
      </c>
      <c r="J122" s="307">
        <v>0</v>
      </c>
      <c r="K122" s="307">
        <v>0</v>
      </c>
      <c r="L122" s="307">
        <v>0</v>
      </c>
      <c r="M122" s="307">
        <v>0</v>
      </c>
      <c r="N122" s="346">
        <v>0</v>
      </c>
      <c r="O122" s="338"/>
    </row>
    <row r="123" spans="1:15" s="340" customFormat="1" x14ac:dyDescent="0.2">
      <c r="A123" s="283" t="s">
        <v>923</v>
      </c>
      <c r="B123" s="282" t="s">
        <v>1111</v>
      </c>
      <c r="C123" s="291" t="s">
        <v>909</v>
      </c>
      <c r="D123" s="307">
        <v>0</v>
      </c>
      <c r="E123" s="307">
        <v>0</v>
      </c>
      <c r="F123" s="307">
        <v>0</v>
      </c>
      <c r="G123" s="307">
        <v>0</v>
      </c>
      <c r="H123" s="307">
        <v>0</v>
      </c>
      <c r="I123" s="307">
        <v>0</v>
      </c>
      <c r="J123" s="307">
        <v>0</v>
      </c>
      <c r="K123" s="307">
        <v>0</v>
      </c>
      <c r="L123" s="307">
        <v>0</v>
      </c>
      <c r="M123" s="307">
        <v>0</v>
      </c>
      <c r="N123" s="346">
        <v>0</v>
      </c>
      <c r="O123" s="338"/>
    </row>
    <row r="124" spans="1:15" s="340" customFormat="1" x14ac:dyDescent="0.2">
      <c r="A124" s="283" t="s">
        <v>176</v>
      </c>
      <c r="B124" s="397" t="s">
        <v>66</v>
      </c>
      <c r="C124" s="291" t="s">
        <v>909</v>
      </c>
      <c r="D124" s="307">
        <f>D37-D52</f>
        <v>-1.1517999999999999</v>
      </c>
      <c r="E124" s="307">
        <f>E37-E52</f>
        <v>0.96</v>
      </c>
      <c r="F124" s="307">
        <f>F109*0.2</f>
        <v>2.3190721999999973</v>
      </c>
      <c r="G124" s="307">
        <f>G109*0.2</f>
        <v>1.4841946200000034</v>
      </c>
      <c r="H124" s="307">
        <v>0</v>
      </c>
      <c r="I124" s="307">
        <f>I109*0.2</f>
        <v>0.77800354860000109</v>
      </c>
      <c r="J124" s="307">
        <v>0</v>
      </c>
      <c r="K124" s="307">
        <f>K109*0.2</f>
        <v>-7.7125254942003243E-2</v>
      </c>
      <c r="L124" s="307">
        <v>0</v>
      </c>
      <c r="M124" s="360">
        <f t="shared" ref="M124" si="25">G124+I124+K124</f>
        <v>2.1850729136580012</v>
      </c>
      <c r="N124" s="346">
        <v>0</v>
      </c>
      <c r="O124" s="338"/>
    </row>
    <row r="125" spans="1:15" s="340" customFormat="1" x14ac:dyDescent="0.2">
      <c r="A125" s="283" t="s">
        <v>172</v>
      </c>
      <c r="B125" s="282" t="s">
        <v>57</v>
      </c>
      <c r="C125" s="291" t="s">
        <v>909</v>
      </c>
      <c r="D125" s="307">
        <v>0</v>
      </c>
      <c r="E125" s="307">
        <v>0</v>
      </c>
      <c r="F125" s="307">
        <v>0</v>
      </c>
      <c r="G125" s="307">
        <v>0</v>
      </c>
      <c r="H125" s="307"/>
      <c r="I125" s="307">
        <v>0</v>
      </c>
      <c r="J125" s="307"/>
      <c r="K125" s="307">
        <v>0</v>
      </c>
      <c r="L125" s="307"/>
      <c r="M125" s="307">
        <v>0</v>
      </c>
      <c r="N125" s="346"/>
      <c r="O125" s="338"/>
    </row>
    <row r="126" spans="1:15" s="340" customFormat="1" ht="32" x14ac:dyDescent="0.2">
      <c r="A126" s="283" t="s">
        <v>53</v>
      </c>
      <c r="B126" s="141" t="s">
        <v>1062</v>
      </c>
      <c r="C126" s="291" t="s">
        <v>909</v>
      </c>
      <c r="D126" s="307">
        <v>0</v>
      </c>
      <c r="E126" s="307">
        <v>0</v>
      </c>
      <c r="F126" s="307">
        <v>0</v>
      </c>
      <c r="G126" s="307">
        <v>0</v>
      </c>
      <c r="H126" s="307">
        <v>0</v>
      </c>
      <c r="I126" s="307">
        <v>0</v>
      </c>
      <c r="J126" s="307">
        <v>0</v>
      </c>
      <c r="K126" s="307">
        <v>0</v>
      </c>
      <c r="L126" s="307">
        <v>0</v>
      </c>
      <c r="M126" s="307">
        <v>0</v>
      </c>
      <c r="N126" s="346">
        <v>0</v>
      </c>
      <c r="O126" s="338"/>
    </row>
    <row r="127" spans="1:15" s="340" customFormat="1" ht="32" x14ac:dyDescent="0.2">
      <c r="A127" s="283" t="s">
        <v>54</v>
      </c>
      <c r="B127" s="141" t="s">
        <v>1063</v>
      </c>
      <c r="C127" s="291" t="s">
        <v>909</v>
      </c>
      <c r="D127" s="307">
        <v>0</v>
      </c>
      <c r="E127" s="307">
        <v>0</v>
      </c>
      <c r="F127" s="307">
        <v>0</v>
      </c>
      <c r="G127" s="307">
        <v>0</v>
      </c>
      <c r="H127" s="307">
        <v>0</v>
      </c>
      <c r="I127" s="307">
        <v>0</v>
      </c>
      <c r="J127" s="307">
        <v>0</v>
      </c>
      <c r="K127" s="307">
        <v>0</v>
      </c>
      <c r="L127" s="307">
        <v>0</v>
      </c>
      <c r="M127" s="307">
        <v>0</v>
      </c>
      <c r="N127" s="346">
        <v>0</v>
      </c>
      <c r="O127" s="338"/>
    </row>
    <row r="128" spans="1:15" s="340" customFormat="1" ht="32" x14ac:dyDescent="0.2">
      <c r="A128" s="283" t="s">
        <v>55</v>
      </c>
      <c r="B128" s="141" t="s">
        <v>1048</v>
      </c>
      <c r="C128" s="291" t="s">
        <v>909</v>
      </c>
      <c r="D128" s="307">
        <v>0</v>
      </c>
      <c r="E128" s="307">
        <v>0</v>
      </c>
      <c r="F128" s="307">
        <v>0</v>
      </c>
      <c r="G128" s="307">
        <v>0</v>
      </c>
      <c r="H128" s="307">
        <v>0</v>
      </c>
      <c r="I128" s="307">
        <v>0</v>
      </c>
      <c r="J128" s="307">
        <v>0</v>
      </c>
      <c r="K128" s="307">
        <v>0</v>
      </c>
      <c r="L128" s="307">
        <v>0</v>
      </c>
      <c r="M128" s="307">
        <v>0</v>
      </c>
      <c r="N128" s="346">
        <v>0</v>
      </c>
      <c r="O128" s="338"/>
    </row>
    <row r="129" spans="1:15" s="340" customFormat="1" x14ac:dyDescent="0.2">
      <c r="A129" s="283" t="s">
        <v>968</v>
      </c>
      <c r="B129" s="286" t="s">
        <v>105</v>
      </c>
      <c r="C129" s="291" t="s">
        <v>909</v>
      </c>
      <c r="D129" s="307">
        <v>0</v>
      </c>
      <c r="E129" s="307">
        <v>0</v>
      </c>
      <c r="F129" s="307">
        <v>0</v>
      </c>
      <c r="G129" s="307">
        <v>0</v>
      </c>
      <c r="H129" s="307">
        <v>0</v>
      </c>
      <c r="I129" s="307">
        <v>0</v>
      </c>
      <c r="J129" s="307">
        <v>0</v>
      </c>
      <c r="K129" s="307">
        <v>0</v>
      </c>
      <c r="L129" s="307">
        <v>0</v>
      </c>
      <c r="M129" s="307">
        <v>0</v>
      </c>
      <c r="N129" s="346">
        <v>0</v>
      </c>
      <c r="O129" s="338"/>
    </row>
    <row r="130" spans="1:15" s="340" customFormat="1" x14ac:dyDescent="0.2">
      <c r="A130" s="283" t="s">
        <v>969</v>
      </c>
      <c r="B130" s="286" t="s">
        <v>976</v>
      </c>
      <c r="C130" s="291" t="s">
        <v>909</v>
      </c>
      <c r="D130" s="307">
        <f t="shared" ref="D130:E130" si="26">D124</f>
        <v>-1.1517999999999999</v>
      </c>
      <c r="E130" s="307">
        <f t="shared" si="26"/>
        <v>0.96</v>
      </c>
      <c r="F130" s="307">
        <f>F124</f>
        <v>2.3190721999999973</v>
      </c>
      <c r="G130" s="307">
        <f>G124</f>
        <v>1.4841946200000034</v>
      </c>
      <c r="H130" s="307"/>
      <c r="I130" s="307">
        <f>I124</f>
        <v>0.77800354860000109</v>
      </c>
      <c r="J130" s="307"/>
      <c r="K130" s="307">
        <f>K124</f>
        <v>-7.7125254942003243E-2</v>
      </c>
      <c r="L130" s="307"/>
      <c r="M130" s="360">
        <f t="shared" ref="M130" si="27">G130+I130+K130</f>
        <v>2.1850729136580012</v>
      </c>
      <c r="N130" s="346"/>
      <c r="O130" s="338"/>
    </row>
    <row r="131" spans="1:15" s="340" customFormat="1" x14ac:dyDescent="0.2">
      <c r="A131" s="283" t="s">
        <v>970</v>
      </c>
      <c r="B131" s="286" t="s">
        <v>99</v>
      </c>
      <c r="C131" s="291" t="s">
        <v>909</v>
      </c>
      <c r="D131" s="307">
        <v>0</v>
      </c>
      <c r="E131" s="307">
        <v>0</v>
      </c>
      <c r="F131" s="307">
        <v>0</v>
      </c>
      <c r="G131" s="307">
        <v>0</v>
      </c>
      <c r="H131" s="307">
        <v>0</v>
      </c>
      <c r="I131" s="307">
        <v>0</v>
      </c>
      <c r="J131" s="307">
        <v>0</v>
      </c>
      <c r="K131" s="307">
        <v>0</v>
      </c>
      <c r="L131" s="307">
        <v>0</v>
      </c>
      <c r="M131" s="307">
        <v>0</v>
      </c>
      <c r="N131" s="346">
        <v>0</v>
      </c>
      <c r="O131" s="338"/>
    </row>
    <row r="132" spans="1:15" s="340" customFormat="1" x14ac:dyDescent="0.2">
      <c r="A132" s="283" t="s">
        <v>971</v>
      </c>
      <c r="B132" s="286" t="s">
        <v>977</v>
      </c>
      <c r="C132" s="291" t="s">
        <v>909</v>
      </c>
      <c r="D132" s="307">
        <v>0</v>
      </c>
      <c r="E132" s="307">
        <v>0</v>
      </c>
      <c r="F132" s="307">
        <v>0</v>
      </c>
      <c r="G132" s="307">
        <v>0</v>
      </c>
      <c r="H132" s="307">
        <v>0</v>
      </c>
      <c r="I132" s="307">
        <v>0</v>
      </c>
      <c r="J132" s="307">
        <v>0</v>
      </c>
      <c r="K132" s="307">
        <v>0</v>
      </c>
      <c r="L132" s="307">
        <v>0</v>
      </c>
      <c r="M132" s="307">
        <v>0</v>
      </c>
      <c r="N132" s="346">
        <v>0</v>
      </c>
      <c r="O132" s="338"/>
    </row>
    <row r="133" spans="1:15" s="340" customFormat="1" x14ac:dyDescent="0.2">
      <c r="A133" s="283" t="s">
        <v>972</v>
      </c>
      <c r="B133" s="286" t="s">
        <v>978</v>
      </c>
      <c r="C133" s="291" t="s">
        <v>909</v>
      </c>
      <c r="D133" s="307">
        <v>0</v>
      </c>
      <c r="E133" s="307">
        <v>0</v>
      </c>
      <c r="F133" s="307">
        <v>0</v>
      </c>
      <c r="G133" s="307">
        <v>0</v>
      </c>
      <c r="H133" s="307">
        <v>0</v>
      </c>
      <c r="I133" s="307">
        <v>0</v>
      </c>
      <c r="J133" s="307">
        <v>0</v>
      </c>
      <c r="K133" s="307">
        <v>0</v>
      </c>
      <c r="L133" s="307">
        <v>0</v>
      </c>
      <c r="M133" s="307">
        <v>0</v>
      </c>
      <c r="N133" s="346">
        <v>0</v>
      </c>
      <c r="O133" s="338"/>
    </row>
    <row r="134" spans="1:15" s="340" customFormat="1" x14ac:dyDescent="0.2">
      <c r="A134" s="283" t="s">
        <v>973</v>
      </c>
      <c r="B134" s="286" t="s">
        <v>106</v>
      </c>
      <c r="C134" s="291" t="s">
        <v>909</v>
      </c>
      <c r="D134" s="307">
        <v>0</v>
      </c>
      <c r="E134" s="307">
        <v>0</v>
      </c>
      <c r="F134" s="307">
        <v>0</v>
      </c>
      <c r="G134" s="307">
        <v>0</v>
      </c>
      <c r="H134" s="307">
        <v>0</v>
      </c>
      <c r="I134" s="307">
        <v>0</v>
      </c>
      <c r="J134" s="307">
        <v>0</v>
      </c>
      <c r="K134" s="307">
        <v>0</v>
      </c>
      <c r="L134" s="307">
        <v>0</v>
      </c>
      <c r="M134" s="307">
        <v>0</v>
      </c>
      <c r="N134" s="346">
        <v>0</v>
      </c>
      <c r="O134" s="338"/>
    </row>
    <row r="135" spans="1:15" s="340" customFormat="1" ht="32" x14ac:dyDescent="0.2">
      <c r="A135" s="283" t="s">
        <v>974</v>
      </c>
      <c r="B135" s="286" t="s">
        <v>979</v>
      </c>
      <c r="C135" s="291" t="s">
        <v>909</v>
      </c>
      <c r="D135" s="307">
        <v>0</v>
      </c>
      <c r="E135" s="307">
        <v>0</v>
      </c>
      <c r="F135" s="307">
        <v>0</v>
      </c>
      <c r="G135" s="307">
        <v>0</v>
      </c>
      <c r="H135" s="307">
        <v>0</v>
      </c>
      <c r="I135" s="307">
        <v>0</v>
      </c>
      <c r="J135" s="307">
        <v>0</v>
      </c>
      <c r="K135" s="307">
        <v>0</v>
      </c>
      <c r="L135" s="307">
        <v>0</v>
      </c>
      <c r="M135" s="307">
        <v>0</v>
      </c>
      <c r="N135" s="346">
        <v>0</v>
      </c>
      <c r="O135" s="338"/>
    </row>
    <row r="136" spans="1:15" s="340" customFormat="1" x14ac:dyDescent="0.2">
      <c r="A136" s="283" t="s">
        <v>29</v>
      </c>
      <c r="B136" s="285" t="s">
        <v>980</v>
      </c>
      <c r="C136" s="291" t="s">
        <v>909</v>
      </c>
      <c r="D136" s="307">
        <v>0</v>
      </c>
      <c r="E136" s="307">
        <v>0</v>
      </c>
      <c r="F136" s="307">
        <v>0</v>
      </c>
      <c r="G136" s="307">
        <v>0</v>
      </c>
      <c r="H136" s="307">
        <v>0</v>
      </c>
      <c r="I136" s="307">
        <v>0</v>
      </c>
      <c r="J136" s="307">
        <v>0</v>
      </c>
      <c r="K136" s="307">
        <v>0</v>
      </c>
      <c r="L136" s="307">
        <v>0</v>
      </c>
      <c r="M136" s="307">
        <v>0</v>
      </c>
      <c r="N136" s="346">
        <v>0</v>
      </c>
      <c r="O136" s="338"/>
    </row>
    <row r="137" spans="1:15" s="340" customFormat="1" x14ac:dyDescent="0.2">
      <c r="A137" s="283" t="s">
        <v>30</v>
      </c>
      <c r="B137" s="285" t="s">
        <v>791</v>
      </c>
      <c r="C137" s="291" t="s">
        <v>909</v>
      </c>
      <c r="D137" s="307">
        <v>0</v>
      </c>
      <c r="E137" s="307">
        <v>0</v>
      </c>
      <c r="F137" s="307">
        <v>0</v>
      </c>
      <c r="G137" s="307">
        <v>0</v>
      </c>
      <c r="H137" s="307">
        <v>0</v>
      </c>
      <c r="I137" s="307">
        <v>0</v>
      </c>
      <c r="J137" s="307">
        <v>0</v>
      </c>
      <c r="K137" s="307">
        <v>0</v>
      </c>
      <c r="L137" s="307">
        <v>0</v>
      </c>
      <c r="M137" s="307">
        <v>0</v>
      </c>
      <c r="N137" s="346">
        <v>0</v>
      </c>
      <c r="O137" s="338"/>
    </row>
    <row r="138" spans="1:15" s="340" customFormat="1" x14ac:dyDescent="0.2">
      <c r="A138" s="283" t="s">
        <v>975</v>
      </c>
      <c r="B138" s="286" t="s">
        <v>981</v>
      </c>
      <c r="C138" s="291" t="s">
        <v>909</v>
      </c>
      <c r="D138" s="307">
        <v>0</v>
      </c>
      <c r="E138" s="307">
        <v>0</v>
      </c>
      <c r="F138" s="307">
        <v>0</v>
      </c>
      <c r="G138" s="307">
        <v>0</v>
      </c>
      <c r="H138" s="307">
        <v>0</v>
      </c>
      <c r="I138" s="307">
        <v>0</v>
      </c>
      <c r="J138" s="307">
        <v>0</v>
      </c>
      <c r="K138" s="307">
        <v>0</v>
      </c>
      <c r="L138" s="307">
        <v>0</v>
      </c>
      <c r="M138" s="307">
        <v>0</v>
      </c>
      <c r="N138" s="346">
        <v>0</v>
      </c>
      <c r="O138" s="338"/>
    </row>
    <row r="139" spans="1:15" s="340" customFormat="1" x14ac:dyDescent="0.2">
      <c r="A139" s="283" t="s">
        <v>178</v>
      </c>
      <c r="B139" s="397" t="s">
        <v>120</v>
      </c>
      <c r="C139" s="291" t="s">
        <v>909</v>
      </c>
      <c r="D139" s="307"/>
      <c r="E139" s="307"/>
      <c r="F139" s="307">
        <f>F109-F124</f>
        <v>9.276288799999989</v>
      </c>
      <c r="G139" s="307">
        <f>G109-G124</f>
        <v>5.9367784800000134</v>
      </c>
      <c r="H139" s="307">
        <f t="shared" ref="H139:N139" si="28">H145</f>
        <v>0</v>
      </c>
      <c r="I139" s="307">
        <f>I109-I124</f>
        <v>3.1120141944000044</v>
      </c>
      <c r="J139" s="307">
        <f t="shared" si="28"/>
        <v>0</v>
      </c>
      <c r="K139" s="307">
        <f>K109-K124</f>
        <v>-0.30850101976801297</v>
      </c>
      <c r="L139" s="307">
        <f t="shared" si="28"/>
        <v>0</v>
      </c>
      <c r="M139" s="307">
        <f t="shared" si="28"/>
        <v>18.329999999999998</v>
      </c>
      <c r="N139" s="307">
        <f t="shared" si="28"/>
        <v>0</v>
      </c>
      <c r="O139" s="338"/>
    </row>
    <row r="140" spans="1:15" s="340" customFormat="1" x14ac:dyDescent="0.2">
      <c r="A140" s="283" t="s">
        <v>196</v>
      </c>
      <c r="B140" s="282" t="s">
        <v>57</v>
      </c>
      <c r="C140" s="291" t="s">
        <v>909</v>
      </c>
      <c r="D140" s="307">
        <v>0</v>
      </c>
      <c r="E140" s="307">
        <v>0</v>
      </c>
      <c r="F140" s="307">
        <v>0</v>
      </c>
      <c r="G140" s="307">
        <v>0</v>
      </c>
      <c r="H140" s="307">
        <v>0</v>
      </c>
      <c r="I140" s="307">
        <v>0</v>
      </c>
      <c r="J140" s="307">
        <v>0</v>
      </c>
      <c r="K140" s="307">
        <v>0</v>
      </c>
      <c r="L140" s="307">
        <v>0</v>
      </c>
      <c r="M140" s="307">
        <v>0</v>
      </c>
      <c r="N140" s="346">
        <v>0</v>
      </c>
      <c r="O140" s="338"/>
    </row>
    <row r="141" spans="1:15" s="340" customFormat="1" ht="32" x14ac:dyDescent="0.2">
      <c r="A141" s="283" t="s">
        <v>1064</v>
      </c>
      <c r="B141" s="141" t="s">
        <v>1062</v>
      </c>
      <c r="C141" s="291" t="s">
        <v>909</v>
      </c>
      <c r="D141" s="307">
        <v>0</v>
      </c>
      <c r="E141" s="307">
        <v>0</v>
      </c>
      <c r="F141" s="307">
        <v>0</v>
      </c>
      <c r="G141" s="307">
        <v>0</v>
      </c>
      <c r="H141" s="307">
        <v>0</v>
      </c>
      <c r="I141" s="307">
        <v>0</v>
      </c>
      <c r="J141" s="307">
        <v>0</v>
      </c>
      <c r="K141" s="307">
        <v>0</v>
      </c>
      <c r="L141" s="307">
        <v>0</v>
      </c>
      <c r="M141" s="307">
        <v>0</v>
      </c>
      <c r="N141" s="346">
        <v>0</v>
      </c>
      <c r="O141" s="338"/>
    </row>
    <row r="142" spans="1:15" s="340" customFormat="1" ht="32" x14ac:dyDescent="0.2">
      <c r="A142" s="283" t="s">
        <v>1065</v>
      </c>
      <c r="B142" s="141" t="s">
        <v>1063</v>
      </c>
      <c r="C142" s="291" t="s">
        <v>909</v>
      </c>
      <c r="D142" s="307">
        <v>0</v>
      </c>
      <c r="E142" s="307">
        <v>0</v>
      </c>
      <c r="F142" s="307">
        <v>0</v>
      </c>
      <c r="G142" s="307">
        <v>0</v>
      </c>
      <c r="H142" s="307">
        <v>0</v>
      </c>
      <c r="I142" s="307">
        <v>0</v>
      </c>
      <c r="J142" s="307">
        <v>0</v>
      </c>
      <c r="K142" s="307">
        <v>0</v>
      </c>
      <c r="L142" s="307">
        <v>0</v>
      </c>
      <c r="M142" s="307">
        <v>0</v>
      </c>
      <c r="N142" s="346">
        <v>0</v>
      </c>
      <c r="O142" s="338"/>
    </row>
    <row r="143" spans="1:15" s="340" customFormat="1" ht="32" x14ac:dyDescent="0.2">
      <c r="A143" s="283" t="s">
        <v>31</v>
      </c>
      <c r="B143" s="141" t="s">
        <v>1048</v>
      </c>
      <c r="C143" s="291" t="s">
        <v>909</v>
      </c>
      <c r="D143" s="307">
        <v>0</v>
      </c>
      <c r="E143" s="307">
        <v>0</v>
      </c>
      <c r="F143" s="307">
        <v>0</v>
      </c>
      <c r="G143" s="307">
        <v>0</v>
      </c>
      <c r="H143" s="307">
        <v>0</v>
      </c>
      <c r="I143" s="307">
        <v>0</v>
      </c>
      <c r="J143" s="307">
        <v>0</v>
      </c>
      <c r="K143" s="307">
        <v>0</v>
      </c>
      <c r="L143" s="307">
        <v>0</v>
      </c>
      <c r="M143" s="307">
        <v>0</v>
      </c>
      <c r="N143" s="346">
        <v>0</v>
      </c>
      <c r="O143" s="338"/>
    </row>
    <row r="144" spans="1:15" s="340" customFormat="1" x14ac:dyDescent="0.2">
      <c r="A144" s="283" t="s">
        <v>197</v>
      </c>
      <c r="B144" s="282" t="s">
        <v>96</v>
      </c>
      <c r="C144" s="291" t="s">
        <v>909</v>
      </c>
      <c r="D144" s="307">
        <v>0</v>
      </c>
      <c r="E144" s="307">
        <v>0</v>
      </c>
      <c r="F144" s="307">
        <v>0</v>
      </c>
      <c r="G144" s="307">
        <v>0</v>
      </c>
      <c r="H144" s="307">
        <v>0</v>
      </c>
      <c r="I144" s="307">
        <v>0</v>
      </c>
      <c r="J144" s="307">
        <v>0</v>
      </c>
      <c r="K144" s="307">
        <v>0</v>
      </c>
      <c r="L144" s="307">
        <v>0</v>
      </c>
      <c r="M144" s="307">
        <v>0</v>
      </c>
      <c r="N144" s="346">
        <v>0</v>
      </c>
      <c r="O144" s="338"/>
    </row>
    <row r="145" spans="1:15" s="340" customFormat="1" x14ac:dyDescent="0.2">
      <c r="A145" s="283" t="s">
        <v>924</v>
      </c>
      <c r="B145" s="282" t="s">
        <v>1108</v>
      </c>
      <c r="C145" s="291" t="s">
        <v>909</v>
      </c>
      <c r="D145" s="307"/>
      <c r="E145" s="307"/>
      <c r="F145" s="307">
        <v>9.2799999999999994</v>
      </c>
      <c r="G145" s="307">
        <v>5.94</v>
      </c>
      <c r="H145" s="307"/>
      <c r="I145" s="307">
        <v>3.11</v>
      </c>
      <c r="J145" s="307"/>
      <c r="K145" s="307">
        <v>3.11</v>
      </c>
      <c r="L145" s="307"/>
      <c r="M145" s="307">
        <v>18.329999999999998</v>
      </c>
      <c r="N145" s="346"/>
      <c r="O145" s="338"/>
    </row>
    <row r="146" spans="1:15" s="340" customFormat="1" x14ac:dyDescent="0.2">
      <c r="A146" s="283" t="s">
        <v>925</v>
      </c>
      <c r="B146" s="282" t="s">
        <v>97</v>
      </c>
      <c r="C146" s="291" t="s">
        <v>909</v>
      </c>
      <c r="D146" s="307">
        <v>0</v>
      </c>
      <c r="E146" s="307">
        <v>0</v>
      </c>
      <c r="F146" s="307">
        <v>0</v>
      </c>
      <c r="G146" s="307">
        <v>0</v>
      </c>
      <c r="H146" s="307">
        <v>0</v>
      </c>
      <c r="I146" s="307">
        <v>0</v>
      </c>
      <c r="J146" s="307">
        <v>0</v>
      </c>
      <c r="K146" s="307">
        <v>0</v>
      </c>
      <c r="L146" s="307">
        <v>0</v>
      </c>
      <c r="M146" s="307">
        <v>0</v>
      </c>
      <c r="N146" s="346">
        <v>0</v>
      </c>
      <c r="O146" s="338"/>
    </row>
    <row r="147" spans="1:15" s="340" customFormat="1" x14ac:dyDescent="0.2">
      <c r="A147" s="283" t="s">
        <v>926</v>
      </c>
      <c r="B147" s="284" t="s">
        <v>1109</v>
      </c>
      <c r="C147" s="291" t="s">
        <v>909</v>
      </c>
      <c r="D147" s="307">
        <v>0</v>
      </c>
      <c r="E147" s="307">
        <v>0</v>
      </c>
      <c r="F147" s="307">
        <v>0</v>
      </c>
      <c r="G147" s="307">
        <v>0</v>
      </c>
      <c r="H147" s="307">
        <v>0</v>
      </c>
      <c r="I147" s="307">
        <v>0</v>
      </c>
      <c r="J147" s="307">
        <v>0</v>
      </c>
      <c r="K147" s="307">
        <v>0</v>
      </c>
      <c r="L147" s="307">
        <v>0</v>
      </c>
      <c r="M147" s="307">
        <v>0</v>
      </c>
      <c r="N147" s="346">
        <v>0</v>
      </c>
      <c r="O147" s="338"/>
    </row>
    <row r="148" spans="1:15" s="340" customFormat="1" x14ac:dyDescent="0.2">
      <c r="A148" s="283" t="s">
        <v>927</v>
      </c>
      <c r="B148" s="282" t="s">
        <v>1110</v>
      </c>
      <c r="C148" s="291" t="s">
        <v>909</v>
      </c>
      <c r="D148" s="307">
        <v>0</v>
      </c>
      <c r="E148" s="307">
        <v>0</v>
      </c>
      <c r="F148" s="307">
        <v>0</v>
      </c>
      <c r="G148" s="307">
        <v>0</v>
      </c>
      <c r="H148" s="307">
        <v>0</v>
      </c>
      <c r="I148" s="307">
        <v>0</v>
      </c>
      <c r="J148" s="307">
        <v>0</v>
      </c>
      <c r="K148" s="307">
        <v>0</v>
      </c>
      <c r="L148" s="307">
        <v>0</v>
      </c>
      <c r="M148" s="307">
        <v>0</v>
      </c>
      <c r="N148" s="346">
        <v>0</v>
      </c>
      <c r="O148" s="338"/>
    </row>
    <row r="149" spans="1:15" s="340" customFormat="1" x14ac:dyDescent="0.2">
      <c r="A149" s="283" t="s">
        <v>928</v>
      </c>
      <c r="B149" s="282" t="s">
        <v>104</v>
      </c>
      <c r="C149" s="291" t="s">
        <v>909</v>
      </c>
      <c r="D149" s="307">
        <v>0</v>
      </c>
      <c r="E149" s="307">
        <v>0</v>
      </c>
      <c r="F149" s="307">
        <v>0</v>
      </c>
      <c r="G149" s="307">
        <v>0</v>
      </c>
      <c r="H149" s="307">
        <v>0</v>
      </c>
      <c r="I149" s="307">
        <v>0</v>
      </c>
      <c r="J149" s="307">
        <v>0</v>
      </c>
      <c r="K149" s="307">
        <v>0</v>
      </c>
      <c r="L149" s="307">
        <v>0</v>
      </c>
      <c r="M149" s="307">
        <v>0</v>
      </c>
      <c r="N149" s="346">
        <v>0</v>
      </c>
      <c r="O149" s="338"/>
    </row>
    <row r="150" spans="1:15" s="340" customFormat="1" ht="32" x14ac:dyDescent="0.2">
      <c r="A150" s="283" t="s">
        <v>929</v>
      </c>
      <c r="B150" s="284" t="s">
        <v>979</v>
      </c>
      <c r="C150" s="291" t="s">
        <v>909</v>
      </c>
      <c r="D150" s="307">
        <v>0</v>
      </c>
      <c r="E150" s="307">
        <v>0</v>
      </c>
      <c r="F150" s="307">
        <v>0</v>
      </c>
      <c r="G150" s="307">
        <v>0</v>
      </c>
      <c r="H150" s="307">
        <v>0</v>
      </c>
      <c r="I150" s="307">
        <v>0</v>
      </c>
      <c r="J150" s="307">
        <v>0</v>
      </c>
      <c r="K150" s="307">
        <v>0</v>
      </c>
      <c r="L150" s="307">
        <v>0</v>
      </c>
      <c r="M150" s="307">
        <v>0</v>
      </c>
      <c r="N150" s="346">
        <v>0</v>
      </c>
      <c r="O150" s="338"/>
    </row>
    <row r="151" spans="1:15" s="340" customFormat="1" x14ac:dyDescent="0.2">
      <c r="A151" s="283" t="s">
        <v>32</v>
      </c>
      <c r="B151" s="285" t="s">
        <v>803</v>
      </c>
      <c r="C151" s="291" t="s">
        <v>909</v>
      </c>
      <c r="D151" s="307">
        <v>0</v>
      </c>
      <c r="E151" s="307">
        <v>0</v>
      </c>
      <c r="F151" s="307">
        <v>0</v>
      </c>
      <c r="G151" s="307">
        <v>0</v>
      </c>
      <c r="H151" s="307">
        <v>0</v>
      </c>
      <c r="I151" s="307">
        <v>0</v>
      </c>
      <c r="J151" s="307">
        <v>0</v>
      </c>
      <c r="K151" s="307">
        <v>0</v>
      </c>
      <c r="L151" s="307">
        <v>0</v>
      </c>
      <c r="M151" s="307">
        <v>0</v>
      </c>
      <c r="N151" s="346">
        <v>0</v>
      </c>
      <c r="O151" s="338"/>
    </row>
    <row r="152" spans="1:15" s="340" customFormat="1" x14ac:dyDescent="0.2">
      <c r="A152" s="283" t="s">
        <v>33</v>
      </c>
      <c r="B152" s="285" t="s">
        <v>791</v>
      </c>
      <c r="C152" s="291" t="s">
        <v>909</v>
      </c>
      <c r="D152" s="307">
        <v>0</v>
      </c>
      <c r="E152" s="307">
        <v>0</v>
      </c>
      <c r="F152" s="307">
        <v>0</v>
      </c>
      <c r="G152" s="307">
        <v>0</v>
      </c>
      <c r="H152" s="307">
        <v>0</v>
      </c>
      <c r="I152" s="307">
        <v>0</v>
      </c>
      <c r="J152" s="307">
        <v>0</v>
      </c>
      <c r="K152" s="307">
        <v>0</v>
      </c>
      <c r="L152" s="307">
        <v>0</v>
      </c>
      <c r="M152" s="307">
        <v>0</v>
      </c>
      <c r="N152" s="346">
        <v>0</v>
      </c>
      <c r="O152" s="338"/>
    </row>
    <row r="153" spans="1:15" s="340" customFormat="1" x14ac:dyDescent="0.2">
      <c r="A153" s="283" t="s">
        <v>930</v>
      </c>
      <c r="B153" s="282" t="s">
        <v>1111</v>
      </c>
      <c r="C153" s="291" t="s">
        <v>909</v>
      </c>
      <c r="D153" s="307">
        <v>0</v>
      </c>
      <c r="E153" s="307">
        <v>0</v>
      </c>
      <c r="F153" s="307">
        <v>0</v>
      </c>
      <c r="G153" s="307">
        <v>0</v>
      </c>
      <c r="H153" s="307">
        <v>0</v>
      </c>
      <c r="I153" s="307">
        <v>0</v>
      </c>
      <c r="J153" s="307">
        <v>0</v>
      </c>
      <c r="K153" s="307">
        <v>0</v>
      </c>
      <c r="L153" s="307">
        <v>0</v>
      </c>
      <c r="M153" s="307">
        <v>0</v>
      </c>
      <c r="N153" s="346">
        <v>0</v>
      </c>
      <c r="O153" s="338"/>
    </row>
    <row r="154" spans="1:15" s="340" customFormat="1" x14ac:dyDescent="0.2">
      <c r="A154" s="283" t="s">
        <v>179</v>
      </c>
      <c r="B154" s="397" t="s">
        <v>158</v>
      </c>
      <c r="C154" s="291" t="s">
        <v>909</v>
      </c>
      <c r="D154" s="307">
        <v>0</v>
      </c>
      <c r="E154" s="307">
        <v>0</v>
      </c>
      <c r="F154" s="307">
        <f>F155</f>
        <v>9.2799999999999994</v>
      </c>
      <c r="G154" s="307">
        <f>G155</f>
        <v>5.94</v>
      </c>
      <c r="H154" s="307"/>
      <c r="I154" s="307">
        <f>I155</f>
        <v>3.11</v>
      </c>
      <c r="J154" s="307"/>
      <c r="K154" s="307">
        <f>K155</f>
        <v>3.11</v>
      </c>
      <c r="L154" s="307"/>
      <c r="M154" s="360">
        <f t="shared" ref="M154" si="29">G154+I154+K154</f>
        <v>12.16</v>
      </c>
      <c r="N154" s="346"/>
      <c r="O154" s="338"/>
    </row>
    <row r="155" spans="1:15" s="340" customFormat="1" x14ac:dyDescent="0.2">
      <c r="A155" s="283" t="s">
        <v>199</v>
      </c>
      <c r="B155" s="286" t="s">
        <v>984</v>
      </c>
      <c r="C155" s="291" t="s">
        <v>909</v>
      </c>
      <c r="D155" s="307">
        <v>0</v>
      </c>
      <c r="E155" s="307">
        <v>0</v>
      </c>
      <c r="F155" s="307">
        <v>9.2799999999999994</v>
      </c>
      <c r="G155" s="307">
        <v>5.94</v>
      </c>
      <c r="H155" s="307"/>
      <c r="I155" s="307">
        <v>3.11</v>
      </c>
      <c r="J155" s="307"/>
      <c r="K155" s="307">
        <v>3.11</v>
      </c>
      <c r="L155" s="307"/>
      <c r="M155" s="360">
        <f>G155+I155+K155</f>
        <v>12.16</v>
      </c>
      <c r="N155" s="346"/>
      <c r="O155" s="338"/>
    </row>
    <row r="156" spans="1:15" s="340" customFormat="1" x14ac:dyDescent="0.2">
      <c r="A156" s="283" t="s">
        <v>200</v>
      </c>
      <c r="B156" s="286" t="s">
        <v>160</v>
      </c>
      <c r="C156" s="291" t="s">
        <v>909</v>
      </c>
      <c r="D156" s="307">
        <v>0</v>
      </c>
      <c r="E156" s="307">
        <v>0</v>
      </c>
      <c r="F156" s="307">
        <v>0</v>
      </c>
      <c r="G156" s="307">
        <v>0</v>
      </c>
      <c r="H156" s="307">
        <v>0</v>
      </c>
      <c r="I156" s="307">
        <v>0</v>
      </c>
      <c r="J156" s="307">
        <v>0</v>
      </c>
      <c r="K156" s="307">
        <v>0</v>
      </c>
      <c r="L156" s="307">
        <v>0</v>
      </c>
      <c r="M156" s="307">
        <v>0</v>
      </c>
      <c r="N156" s="346">
        <v>0</v>
      </c>
      <c r="O156" s="338"/>
    </row>
    <row r="157" spans="1:15" s="340" customFormat="1" x14ac:dyDescent="0.2">
      <c r="A157" s="283" t="s">
        <v>212</v>
      </c>
      <c r="B157" s="286" t="s">
        <v>161</v>
      </c>
      <c r="C157" s="291" t="s">
        <v>909</v>
      </c>
      <c r="D157" s="307">
        <v>0</v>
      </c>
      <c r="E157" s="307">
        <v>0</v>
      </c>
      <c r="F157" s="307">
        <v>0</v>
      </c>
      <c r="G157" s="307">
        <v>0</v>
      </c>
      <c r="H157" s="307">
        <v>0</v>
      </c>
      <c r="I157" s="307">
        <v>0</v>
      </c>
      <c r="J157" s="307">
        <v>0</v>
      </c>
      <c r="K157" s="307">
        <v>0</v>
      </c>
      <c r="L157" s="307">
        <v>0</v>
      </c>
      <c r="M157" s="307">
        <v>0</v>
      </c>
      <c r="N157" s="346">
        <v>0</v>
      </c>
      <c r="O157" s="338"/>
    </row>
    <row r="158" spans="1:15" s="340" customFormat="1" ht="18" customHeight="1" thickBot="1" x14ac:dyDescent="0.25">
      <c r="A158" s="288" t="s">
        <v>213</v>
      </c>
      <c r="B158" s="286" t="s">
        <v>985</v>
      </c>
      <c r="C158" s="293" t="s">
        <v>909</v>
      </c>
      <c r="D158" s="307">
        <v>0</v>
      </c>
      <c r="E158" s="307">
        <v>0</v>
      </c>
      <c r="F158" s="307">
        <v>0</v>
      </c>
      <c r="G158" s="307">
        <v>0</v>
      </c>
      <c r="H158" s="307">
        <v>0</v>
      </c>
      <c r="I158" s="307">
        <v>0</v>
      </c>
      <c r="J158" s="307">
        <v>0</v>
      </c>
      <c r="K158" s="307">
        <v>0</v>
      </c>
      <c r="L158" s="307">
        <v>0</v>
      </c>
      <c r="M158" s="307">
        <v>0</v>
      </c>
      <c r="N158" s="346">
        <v>0</v>
      </c>
      <c r="O158" s="338"/>
    </row>
    <row r="159" spans="1:15" s="340" customFormat="1" ht="18" customHeight="1" x14ac:dyDescent="0.2">
      <c r="A159" s="322" t="s">
        <v>686</v>
      </c>
      <c r="B159" s="323" t="s">
        <v>1028</v>
      </c>
      <c r="C159" s="385" t="s">
        <v>437</v>
      </c>
      <c r="D159" s="307">
        <v>0</v>
      </c>
      <c r="E159" s="307">
        <v>0</v>
      </c>
      <c r="F159" s="307">
        <v>0</v>
      </c>
      <c r="G159" s="307">
        <v>0</v>
      </c>
      <c r="H159" s="307">
        <v>0</v>
      </c>
      <c r="I159" s="399"/>
      <c r="J159" s="399"/>
      <c r="K159" s="399"/>
      <c r="L159" s="399"/>
      <c r="M159" s="399"/>
      <c r="N159" s="400"/>
      <c r="O159" s="338"/>
    </row>
    <row r="160" spans="1:15" s="340" customFormat="1" ht="37.5" customHeight="1" x14ac:dyDescent="0.2">
      <c r="A160" s="283" t="s">
        <v>687</v>
      </c>
      <c r="B160" s="286" t="s">
        <v>115</v>
      </c>
      <c r="C160" s="291" t="s">
        <v>909</v>
      </c>
      <c r="D160" s="358">
        <f>D109+D105+D69</f>
        <v>-16.751799999999999</v>
      </c>
      <c r="E160" s="358">
        <f t="shared" ref="E160:N160" si="30">E109+E105+E69</f>
        <v>-15.410999999999989</v>
      </c>
      <c r="F160" s="358">
        <f t="shared" si="30"/>
        <v>14.839360999999986</v>
      </c>
      <c r="G160" s="358">
        <f t="shared" si="30"/>
        <v>12.370973100000016</v>
      </c>
      <c r="H160" s="358">
        <f t="shared" si="30"/>
        <v>0</v>
      </c>
      <c r="I160" s="358">
        <f t="shared" si="30"/>
        <v>10.210017743000005</v>
      </c>
      <c r="J160" s="358">
        <f t="shared" si="30"/>
        <v>0</v>
      </c>
      <c r="K160" s="358">
        <f t="shared" si="30"/>
        <v>7.5543737252899845</v>
      </c>
      <c r="L160" s="358">
        <f t="shared" si="30"/>
        <v>0</v>
      </c>
      <c r="M160" s="358">
        <f t="shared" si="30"/>
        <v>30.135364568290008</v>
      </c>
      <c r="N160" s="358">
        <f t="shared" si="30"/>
        <v>0</v>
      </c>
      <c r="O160" s="338"/>
    </row>
    <row r="161" spans="1:15" s="340" customFormat="1" ht="18" customHeight="1" x14ac:dyDescent="0.2">
      <c r="A161" s="283" t="s">
        <v>688</v>
      </c>
      <c r="B161" s="286" t="s">
        <v>67</v>
      </c>
      <c r="C161" s="291" t="s">
        <v>909</v>
      </c>
      <c r="D161" s="307">
        <v>0</v>
      </c>
      <c r="E161" s="307">
        <v>0</v>
      </c>
      <c r="F161" s="307">
        <v>0</v>
      </c>
      <c r="G161" s="307">
        <v>0</v>
      </c>
      <c r="H161" s="307">
        <v>0</v>
      </c>
      <c r="I161" s="307">
        <v>0</v>
      </c>
      <c r="J161" s="307">
        <v>0</v>
      </c>
      <c r="K161" s="307">
        <v>0</v>
      </c>
      <c r="L161" s="307">
        <v>0</v>
      </c>
      <c r="M161" s="307">
        <v>0</v>
      </c>
      <c r="N161" s="346">
        <v>0</v>
      </c>
      <c r="O161" s="338"/>
    </row>
    <row r="162" spans="1:15" s="340" customFormat="1" ht="18" customHeight="1" x14ac:dyDescent="0.2">
      <c r="A162" s="283" t="s">
        <v>1093</v>
      </c>
      <c r="B162" s="141" t="s">
        <v>1116</v>
      </c>
      <c r="C162" s="291" t="s">
        <v>909</v>
      </c>
      <c r="D162" s="307">
        <v>0</v>
      </c>
      <c r="E162" s="307">
        <v>0</v>
      </c>
      <c r="F162" s="307">
        <v>0</v>
      </c>
      <c r="G162" s="307">
        <v>0</v>
      </c>
      <c r="H162" s="307">
        <v>0</v>
      </c>
      <c r="I162" s="307">
        <v>0</v>
      </c>
      <c r="J162" s="307">
        <v>0</v>
      </c>
      <c r="K162" s="307">
        <v>0</v>
      </c>
      <c r="L162" s="307">
        <v>0</v>
      </c>
      <c r="M162" s="307">
        <v>0</v>
      </c>
      <c r="N162" s="346">
        <v>0</v>
      </c>
      <c r="O162" s="338"/>
    </row>
    <row r="163" spans="1:15" s="340" customFormat="1" ht="18" customHeight="1" x14ac:dyDescent="0.2">
      <c r="A163" s="283" t="s">
        <v>796</v>
      </c>
      <c r="B163" s="286" t="s">
        <v>121</v>
      </c>
      <c r="C163" s="291" t="s">
        <v>909</v>
      </c>
      <c r="D163" s="307">
        <v>0</v>
      </c>
      <c r="E163" s="307">
        <v>0</v>
      </c>
      <c r="F163" s="307">
        <v>0</v>
      </c>
      <c r="G163" s="307">
        <v>0</v>
      </c>
      <c r="H163" s="307">
        <v>0</v>
      </c>
      <c r="I163" s="307">
        <v>0</v>
      </c>
      <c r="J163" s="307">
        <v>0</v>
      </c>
      <c r="K163" s="307">
        <v>0</v>
      </c>
      <c r="L163" s="307">
        <v>0</v>
      </c>
      <c r="M163" s="307">
        <v>0</v>
      </c>
      <c r="N163" s="346">
        <v>0</v>
      </c>
      <c r="O163" s="338"/>
    </row>
    <row r="164" spans="1:15" s="340" customFormat="1" ht="18" customHeight="1" x14ac:dyDescent="0.2">
      <c r="A164" s="289" t="s">
        <v>1094</v>
      </c>
      <c r="B164" s="141" t="s">
        <v>1117</v>
      </c>
      <c r="C164" s="291" t="s">
        <v>909</v>
      </c>
      <c r="D164" s="307">
        <v>0</v>
      </c>
      <c r="E164" s="307">
        <v>0</v>
      </c>
      <c r="F164" s="307">
        <v>0</v>
      </c>
      <c r="G164" s="307">
        <v>0</v>
      </c>
      <c r="H164" s="307">
        <v>0</v>
      </c>
      <c r="I164" s="307">
        <v>0</v>
      </c>
      <c r="J164" s="307">
        <v>0</v>
      </c>
      <c r="K164" s="307">
        <v>0</v>
      </c>
      <c r="L164" s="307">
        <v>0</v>
      </c>
      <c r="M164" s="307">
        <v>0</v>
      </c>
      <c r="N164" s="346">
        <v>0</v>
      </c>
      <c r="O164" s="338"/>
    </row>
    <row r="165" spans="1:15" s="340" customFormat="1" ht="33" thickBot="1" x14ac:dyDescent="0.25">
      <c r="A165" s="288" t="s">
        <v>797</v>
      </c>
      <c r="B165" s="290" t="s">
        <v>122</v>
      </c>
      <c r="C165" s="293" t="s">
        <v>437</v>
      </c>
      <c r="D165" s="307">
        <v>0</v>
      </c>
      <c r="E165" s="307">
        <v>0</v>
      </c>
      <c r="F165" s="307">
        <v>0</v>
      </c>
      <c r="G165" s="307">
        <v>0</v>
      </c>
      <c r="H165" s="307">
        <v>0</v>
      </c>
      <c r="I165" s="307">
        <v>0</v>
      </c>
      <c r="J165" s="307">
        <v>0</v>
      </c>
      <c r="K165" s="307">
        <v>0</v>
      </c>
      <c r="L165" s="307">
        <v>0</v>
      </c>
      <c r="M165" s="307">
        <v>0</v>
      </c>
      <c r="N165" s="346">
        <v>0</v>
      </c>
      <c r="O165" s="338"/>
    </row>
    <row r="166" spans="1:15" s="340" customFormat="1" ht="19" thickBot="1" x14ac:dyDescent="0.25">
      <c r="A166" s="444" t="s">
        <v>685</v>
      </c>
      <c r="B166" s="445"/>
      <c r="C166" s="445"/>
      <c r="D166" s="463"/>
      <c r="E166" s="463"/>
      <c r="F166" s="463"/>
      <c r="G166" s="463"/>
      <c r="H166" s="463"/>
      <c r="I166" s="463"/>
      <c r="J166" s="463"/>
      <c r="K166" s="463"/>
      <c r="L166" s="463"/>
      <c r="M166" s="463"/>
      <c r="N166" s="464"/>
      <c r="O166" s="338"/>
    </row>
    <row r="167" spans="1:15" s="340" customFormat="1" ht="31.5" customHeight="1" x14ac:dyDescent="0.2">
      <c r="A167" s="391" t="s">
        <v>689</v>
      </c>
      <c r="B167" s="401" t="s">
        <v>68</v>
      </c>
      <c r="C167" s="324" t="s">
        <v>909</v>
      </c>
      <c r="D167" s="402">
        <f>D168+D172+D173+D174+D175+D176+D177+D178+D181+D184</f>
        <v>46.371000000000002</v>
      </c>
      <c r="E167" s="402">
        <f t="shared" ref="E167:F167" si="31">E168+E172+E173+E174+E175+E176+E177+E178+E181+E184</f>
        <v>83.451999999999998</v>
      </c>
      <c r="F167" s="402">
        <f t="shared" si="31"/>
        <v>168.67599999999999</v>
      </c>
      <c r="G167" s="402">
        <f>G173+G181</f>
        <v>178.49799999999999</v>
      </c>
      <c r="H167" s="399"/>
      <c r="I167" s="402">
        <f>I173+I181</f>
        <v>179.73</v>
      </c>
      <c r="J167" s="399"/>
      <c r="K167" s="402">
        <f>K173+K181</f>
        <v>179.73</v>
      </c>
      <c r="L167" s="399"/>
      <c r="M167" s="402">
        <f>G167+I167+K167</f>
        <v>537.95799999999997</v>
      </c>
      <c r="N167" s="400"/>
      <c r="O167" s="338"/>
    </row>
    <row r="168" spans="1:15" s="340" customFormat="1" x14ac:dyDescent="0.2">
      <c r="A168" s="283" t="s">
        <v>690</v>
      </c>
      <c r="B168" s="282" t="s">
        <v>57</v>
      </c>
      <c r="C168" s="291" t="s">
        <v>909</v>
      </c>
      <c r="D168" s="370">
        <v>0</v>
      </c>
      <c r="E168" s="425">
        <v>0</v>
      </c>
      <c r="F168" s="370">
        <v>0</v>
      </c>
      <c r="G168" s="370">
        <v>0</v>
      </c>
      <c r="H168" s="370">
        <v>0</v>
      </c>
      <c r="I168" s="370">
        <v>0</v>
      </c>
      <c r="J168" s="370">
        <v>0</v>
      </c>
      <c r="K168" s="370">
        <v>0</v>
      </c>
      <c r="L168" s="370">
        <v>0</v>
      </c>
      <c r="M168" s="370">
        <v>0</v>
      </c>
      <c r="N168" s="346">
        <v>0</v>
      </c>
      <c r="O168" s="338"/>
    </row>
    <row r="169" spans="1:15" s="340" customFormat="1" ht="32" x14ac:dyDescent="0.2">
      <c r="A169" s="283" t="s">
        <v>1051</v>
      </c>
      <c r="B169" s="141" t="s">
        <v>1062</v>
      </c>
      <c r="C169" s="291" t="s">
        <v>909</v>
      </c>
      <c r="D169" s="370">
        <v>0</v>
      </c>
      <c r="E169" s="425">
        <v>0</v>
      </c>
      <c r="F169" s="370">
        <v>0</v>
      </c>
      <c r="G169" s="370">
        <v>0</v>
      </c>
      <c r="H169" s="370">
        <v>0</v>
      </c>
      <c r="I169" s="370">
        <v>0</v>
      </c>
      <c r="J169" s="370">
        <v>0</v>
      </c>
      <c r="K169" s="370">
        <v>0</v>
      </c>
      <c r="L169" s="370">
        <v>0</v>
      </c>
      <c r="M169" s="370">
        <v>0</v>
      </c>
      <c r="N169" s="346">
        <v>0</v>
      </c>
      <c r="O169" s="338"/>
    </row>
    <row r="170" spans="1:15" s="340" customFormat="1" ht="32" x14ac:dyDescent="0.2">
      <c r="A170" s="283" t="s">
        <v>1052</v>
      </c>
      <c r="B170" s="141" t="s">
        <v>1063</v>
      </c>
      <c r="C170" s="291" t="s">
        <v>909</v>
      </c>
      <c r="D170" s="370">
        <v>0</v>
      </c>
      <c r="E170" s="425">
        <v>0</v>
      </c>
      <c r="F170" s="370">
        <v>0</v>
      </c>
      <c r="G170" s="370">
        <v>0</v>
      </c>
      <c r="H170" s="370">
        <v>0</v>
      </c>
      <c r="I170" s="370">
        <v>0</v>
      </c>
      <c r="J170" s="370">
        <v>0</v>
      </c>
      <c r="K170" s="370">
        <v>0</v>
      </c>
      <c r="L170" s="370">
        <v>0</v>
      </c>
      <c r="M170" s="370">
        <v>0</v>
      </c>
      <c r="N170" s="346">
        <v>0</v>
      </c>
      <c r="O170" s="338"/>
    </row>
    <row r="171" spans="1:15" s="340" customFormat="1" ht="32" x14ac:dyDescent="0.2">
      <c r="A171" s="283" t="s">
        <v>34</v>
      </c>
      <c r="B171" s="141" t="s">
        <v>1048</v>
      </c>
      <c r="C171" s="291" t="s">
        <v>909</v>
      </c>
      <c r="D171" s="370">
        <v>0</v>
      </c>
      <c r="E171" s="425">
        <v>0</v>
      </c>
      <c r="F171" s="370">
        <v>0</v>
      </c>
      <c r="G171" s="370">
        <v>0</v>
      </c>
      <c r="H171" s="370">
        <v>0</v>
      </c>
      <c r="I171" s="370">
        <v>0</v>
      </c>
      <c r="J171" s="374">
        <v>0</v>
      </c>
      <c r="K171" s="370">
        <v>0</v>
      </c>
      <c r="L171" s="370">
        <v>0</v>
      </c>
      <c r="M171" s="370">
        <v>0</v>
      </c>
      <c r="N171" s="346">
        <v>0</v>
      </c>
      <c r="O171" s="338"/>
    </row>
    <row r="172" spans="1:15" s="340" customFormat="1" x14ac:dyDescent="0.2">
      <c r="A172" s="283" t="s">
        <v>691</v>
      </c>
      <c r="B172" s="282" t="s">
        <v>96</v>
      </c>
      <c r="C172" s="291" t="s">
        <v>909</v>
      </c>
      <c r="D172" s="370">
        <v>0</v>
      </c>
      <c r="E172" s="425">
        <v>0</v>
      </c>
      <c r="F172" s="370">
        <v>0</v>
      </c>
      <c r="G172" s="370">
        <v>0</v>
      </c>
      <c r="H172" s="370">
        <v>0</v>
      </c>
      <c r="I172" s="370">
        <v>0</v>
      </c>
      <c r="J172" s="374">
        <v>0</v>
      </c>
      <c r="K172" s="370">
        <v>0</v>
      </c>
      <c r="L172" s="370">
        <v>0</v>
      </c>
      <c r="M172" s="370">
        <v>0</v>
      </c>
      <c r="N172" s="346">
        <v>0</v>
      </c>
      <c r="O172" s="338"/>
    </row>
    <row r="173" spans="1:15" s="340" customFormat="1" x14ac:dyDescent="0.2">
      <c r="A173" s="283" t="s">
        <v>808</v>
      </c>
      <c r="B173" s="282" t="s">
        <v>1108</v>
      </c>
      <c r="C173" s="291" t="s">
        <v>909</v>
      </c>
      <c r="D173" s="372">
        <v>36.160200000000003</v>
      </c>
      <c r="E173" s="368">
        <v>81.825999999999993</v>
      </c>
      <c r="F173" s="372">
        <v>168.67599999999999</v>
      </c>
      <c r="G173" s="372">
        <v>178.49799999999999</v>
      </c>
      <c r="H173" s="372"/>
      <c r="I173" s="372">
        <v>179.73</v>
      </c>
      <c r="J173" s="374">
        <v>0</v>
      </c>
      <c r="K173" s="372">
        <v>179.73</v>
      </c>
      <c r="L173" s="372"/>
      <c r="M173" s="372">
        <f>G173+I173+K173</f>
        <v>537.95799999999997</v>
      </c>
      <c r="N173" s="359"/>
      <c r="O173" s="338"/>
    </row>
    <row r="174" spans="1:15" s="340" customFormat="1" x14ac:dyDescent="0.2">
      <c r="A174" s="283" t="s">
        <v>931</v>
      </c>
      <c r="B174" s="282" t="s">
        <v>97</v>
      </c>
      <c r="C174" s="291" t="s">
        <v>909</v>
      </c>
      <c r="D174" s="370">
        <v>0</v>
      </c>
      <c r="E174" s="370">
        <v>0</v>
      </c>
      <c r="F174" s="370">
        <v>0</v>
      </c>
      <c r="G174" s="370">
        <v>0</v>
      </c>
      <c r="H174" s="370">
        <v>0</v>
      </c>
      <c r="I174" s="370">
        <v>0</v>
      </c>
      <c r="J174" s="374">
        <v>0</v>
      </c>
      <c r="K174" s="370">
        <v>0</v>
      </c>
      <c r="L174" s="370">
        <v>0</v>
      </c>
      <c r="M174" s="370">
        <v>0</v>
      </c>
      <c r="N174" s="346">
        <v>0</v>
      </c>
      <c r="O174" s="338"/>
    </row>
    <row r="175" spans="1:15" s="340" customFormat="1" x14ac:dyDescent="0.2">
      <c r="A175" s="283" t="s">
        <v>932</v>
      </c>
      <c r="B175" s="282" t="s">
        <v>1109</v>
      </c>
      <c r="C175" s="291" t="s">
        <v>909</v>
      </c>
      <c r="D175" s="370">
        <v>0</v>
      </c>
      <c r="E175" s="370">
        <v>0</v>
      </c>
      <c r="F175" s="370">
        <v>0</v>
      </c>
      <c r="G175" s="370">
        <v>0</v>
      </c>
      <c r="H175" s="370">
        <v>0</v>
      </c>
      <c r="I175" s="370">
        <v>0</v>
      </c>
      <c r="J175" s="374">
        <v>0</v>
      </c>
      <c r="K175" s="370">
        <v>0</v>
      </c>
      <c r="L175" s="370">
        <v>0</v>
      </c>
      <c r="M175" s="370">
        <v>0</v>
      </c>
      <c r="N175" s="346">
        <v>0</v>
      </c>
      <c r="O175" s="338"/>
    </row>
    <row r="176" spans="1:15" s="340" customFormat="1" x14ac:dyDescent="0.2">
      <c r="A176" s="283" t="s">
        <v>933</v>
      </c>
      <c r="B176" s="282" t="s">
        <v>1110</v>
      </c>
      <c r="C176" s="291" t="s">
        <v>909</v>
      </c>
      <c r="D176" s="370">
        <v>0</v>
      </c>
      <c r="E176" s="370">
        <v>0</v>
      </c>
      <c r="F176" s="370">
        <v>0</v>
      </c>
      <c r="G176" s="370">
        <v>0</v>
      </c>
      <c r="H176" s="370">
        <v>0</v>
      </c>
      <c r="I176" s="370">
        <v>0</v>
      </c>
      <c r="J176" s="374">
        <v>0</v>
      </c>
      <c r="K176" s="370">
        <v>0</v>
      </c>
      <c r="L176" s="370">
        <v>0</v>
      </c>
      <c r="M176" s="370">
        <v>0</v>
      </c>
      <c r="N176" s="346">
        <v>0</v>
      </c>
      <c r="O176" s="338"/>
    </row>
    <row r="177" spans="1:15" s="340" customFormat="1" x14ac:dyDescent="0.2">
      <c r="A177" s="283" t="s">
        <v>934</v>
      </c>
      <c r="B177" s="282" t="s">
        <v>104</v>
      </c>
      <c r="C177" s="291" t="s">
        <v>909</v>
      </c>
      <c r="D177" s="370">
        <v>0</v>
      </c>
      <c r="E177" s="370">
        <v>0</v>
      </c>
      <c r="F177" s="370">
        <v>0</v>
      </c>
      <c r="G177" s="370">
        <v>0</v>
      </c>
      <c r="H177" s="370">
        <v>0</v>
      </c>
      <c r="I177" s="370">
        <v>0</v>
      </c>
      <c r="J177" s="374">
        <v>0</v>
      </c>
      <c r="K177" s="370">
        <v>0</v>
      </c>
      <c r="L177" s="370">
        <v>0</v>
      </c>
      <c r="M177" s="370">
        <v>0</v>
      </c>
      <c r="N177" s="346">
        <v>0</v>
      </c>
      <c r="O177" s="338"/>
    </row>
    <row r="178" spans="1:15" s="340" customFormat="1" ht="32" x14ac:dyDescent="0.2">
      <c r="A178" s="283" t="s">
        <v>935</v>
      </c>
      <c r="B178" s="284" t="s">
        <v>979</v>
      </c>
      <c r="C178" s="291" t="s">
        <v>909</v>
      </c>
      <c r="D178" s="370">
        <v>0</v>
      </c>
      <c r="E178" s="370">
        <v>0</v>
      </c>
      <c r="F178" s="370">
        <v>0</v>
      </c>
      <c r="G178" s="370">
        <v>0</v>
      </c>
      <c r="H178" s="370">
        <v>0</v>
      </c>
      <c r="I178" s="370">
        <v>0</v>
      </c>
      <c r="J178" s="374">
        <v>0</v>
      </c>
      <c r="K178" s="370">
        <v>0</v>
      </c>
      <c r="L178" s="370">
        <v>0</v>
      </c>
      <c r="M178" s="370">
        <v>0</v>
      </c>
      <c r="N178" s="346">
        <v>0</v>
      </c>
      <c r="O178" s="338"/>
    </row>
    <row r="179" spans="1:15" s="340" customFormat="1" x14ac:dyDescent="0.2">
      <c r="A179" s="283" t="s">
        <v>35</v>
      </c>
      <c r="B179" s="285" t="s">
        <v>803</v>
      </c>
      <c r="C179" s="291" t="s">
        <v>909</v>
      </c>
      <c r="D179" s="370">
        <v>0</v>
      </c>
      <c r="E179" s="370">
        <v>0</v>
      </c>
      <c r="F179" s="370">
        <v>0</v>
      </c>
      <c r="G179" s="370">
        <v>0</v>
      </c>
      <c r="H179" s="370">
        <v>0</v>
      </c>
      <c r="I179" s="370">
        <v>0</v>
      </c>
      <c r="J179" s="374">
        <v>0</v>
      </c>
      <c r="K179" s="370">
        <v>0</v>
      </c>
      <c r="L179" s="370">
        <v>0</v>
      </c>
      <c r="M179" s="370">
        <v>0</v>
      </c>
      <c r="N179" s="346">
        <v>0</v>
      </c>
      <c r="O179" s="338"/>
    </row>
    <row r="180" spans="1:15" s="340" customFormat="1" x14ac:dyDescent="0.2">
      <c r="A180" s="283" t="s">
        <v>36</v>
      </c>
      <c r="B180" s="285" t="s">
        <v>791</v>
      </c>
      <c r="C180" s="291" t="s">
        <v>909</v>
      </c>
      <c r="D180" s="370">
        <v>0</v>
      </c>
      <c r="E180" s="370">
        <v>0</v>
      </c>
      <c r="F180" s="370">
        <v>0</v>
      </c>
      <c r="G180" s="370">
        <v>0</v>
      </c>
      <c r="H180" s="370">
        <v>0</v>
      </c>
      <c r="I180" s="370">
        <v>0</v>
      </c>
      <c r="J180" s="374">
        <v>0</v>
      </c>
      <c r="K180" s="370">
        <v>0</v>
      </c>
      <c r="L180" s="370">
        <v>0</v>
      </c>
      <c r="M180" s="370">
        <v>0</v>
      </c>
      <c r="N180" s="346">
        <v>0</v>
      </c>
      <c r="O180" s="338"/>
    </row>
    <row r="181" spans="1:15" s="340" customFormat="1" ht="32" x14ac:dyDescent="0.2">
      <c r="A181" s="283" t="s">
        <v>936</v>
      </c>
      <c r="B181" s="286" t="s">
        <v>69</v>
      </c>
      <c r="C181" s="291" t="s">
        <v>909</v>
      </c>
      <c r="D181" s="370">
        <v>0</v>
      </c>
      <c r="E181" s="370">
        <v>0</v>
      </c>
      <c r="F181" s="370">
        <v>0</v>
      </c>
      <c r="G181" s="370">
        <v>0</v>
      </c>
      <c r="H181" s="370">
        <v>0</v>
      </c>
      <c r="I181" s="370">
        <f>I183</f>
        <v>0</v>
      </c>
      <c r="J181" s="374">
        <v>0</v>
      </c>
      <c r="K181" s="370">
        <f>K183</f>
        <v>0</v>
      </c>
      <c r="L181" s="370"/>
      <c r="M181" s="370">
        <v>0</v>
      </c>
      <c r="N181" s="346"/>
      <c r="O181" s="338"/>
    </row>
    <row r="182" spans="1:15" s="340" customFormat="1" x14ac:dyDescent="0.2">
      <c r="A182" s="283" t="s">
        <v>1053</v>
      </c>
      <c r="B182" s="141" t="s">
        <v>1091</v>
      </c>
      <c r="C182" s="291" t="s">
        <v>909</v>
      </c>
      <c r="D182" s="370">
        <v>0</v>
      </c>
      <c r="E182" s="370">
        <v>0</v>
      </c>
      <c r="F182" s="370">
        <v>0</v>
      </c>
      <c r="G182" s="370">
        <v>0</v>
      </c>
      <c r="H182" s="370">
        <v>0</v>
      </c>
      <c r="I182" s="370">
        <v>0</v>
      </c>
      <c r="J182" s="374">
        <v>0</v>
      </c>
      <c r="K182" s="370">
        <v>0</v>
      </c>
      <c r="L182" s="370">
        <v>0</v>
      </c>
      <c r="M182" s="370">
        <v>0</v>
      </c>
      <c r="N182" s="346">
        <v>0</v>
      </c>
      <c r="O182" s="338"/>
    </row>
    <row r="183" spans="1:15" s="340" customFormat="1" x14ac:dyDescent="0.2">
      <c r="A183" s="283" t="s">
        <v>1054</v>
      </c>
      <c r="B183" s="141" t="s">
        <v>1092</v>
      </c>
      <c r="C183" s="291" t="s">
        <v>909</v>
      </c>
      <c r="D183" s="370">
        <v>0</v>
      </c>
      <c r="E183" s="370">
        <v>0</v>
      </c>
      <c r="F183" s="370">
        <v>0</v>
      </c>
      <c r="G183" s="370">
        <v>0</v>
      </c>
      <c r="H183" s="370">
        <v>0</v>
      </c>
      <c r="I183" s="370">
        <v>0</v>
      </c>
      <c r="J183" s="374">
        <v>0</v>
      </c>
      <c r="K183" s="370">
        <v>0</v>
      </c>
      <c r="L183" s="372"/>
      <c r="M183" s="370">
        <v>0</v>
      </c>
      <c r="N183" s="359"/>
      <c r="O183" s="338"/>
    </row>
    <row r="184" spans="1:15" s="340" customFormat="1" x14ac:dyDescent="0.2">
      <c r="A184" s="283" t="s">
        <v>937</v>
      </c>
      <c r="B184" s="282" t="s">
        <v>1111</v>
      </c>
      <c r="C184" s="291" t="s">
        <v>909</v>
      </c>
      <c r="D184" s="370">
        <f>6.9782+3.2326</f>
        <v>10.210800000000001</v>
      </c>
      <c r="E184" s="370">
        <v>1.6259999999999999</v>
      </c>
      <c r="F184" s="370">
        <v>0</v>
      </c>
      <c r="G184" s="370">
        <v>0</v>
      </c>
      <c r="H184" s="370">
        <v>0</v>
      </c>
      <c r="I184" s="370">
        <v>0</v>
      </c>
      <c r="J184" s="374">
        <v>0</v>
      </c>
      <c r="K184" s="370">
        <v>0</v>
      </c>
      <c r="L184" s="370">
        <v>0</v>
      </c>
      <c r="M184" s="370">
        <v>0</v>
      </c>
      <c r="N184" s="346">
        <v>0</v>
      </c>
      <c r="O184" s="338"/>
    </row>
    <row r="185" spans="1:15" s="340" customFormat="1" x14ac:dyDescent="0.2">
      <c r="A185" s="283" t="s">
        <v>692</v>
      </c>
      <c r="B185" s="397" t="s">
        <v>70</v>
      </c>
      <c r="C185" s="291" t="s">
        <v>909</v>
      </c>
      <c r="D185" s="368">
        <f>D186+D187+D191+D192+D193+D194+D195+D196+D198+D199+D200+D201+D202</f>
        <v>54.236599999999996</v>
      </c>
      <c r="E185" s="368">
        <f t="shared" ref="E185:F185" si="32">E186+E187+E191+E192+E193+E194+E195+E196+E198+E199+E200+E201+E202</f>
        <v>79.525499999999994</v>
      </c>
      <c r="F185" s="368">
        <f t="shared" si="32"/>
        <v>153.83000000000001</v>
      </c>
      <c r="G185" s="368">
        <f>G194+G195+G196+G199+G200+G198+G201+G202</f>
        <v>166.40600000000001</v>
      </c>
      <c r="H185" s="370">
        <v>0</v>
      </c>
      <c r="I185" s="368">
        <f>I194+I195+I196+I199+I200+I198+I201+I202</f>
        <v>169.50200000000001</v>
      </c>
      <c r="J185" s="374">
        <v>0</v>
      </c>
      <c r="K185" s="368">
        <f>K194+K195+K196+K199+K200+K198+K201+K202</f>
        <v>169.50200000000001</v>
      </c>
      <c r="L185" s="372"/>
      <c r="M185" s="372">
        <f>G185+I185+K185</f>
        <v>505.41</v>
      </c>
      <c r="N185" s="359"/>
      <c r="O185" s="338"/>
    </row>
    <row r="186" spans="1:15" s="340" customFormat="1" x14ac:dyDescent="0.2">
      <c r="A186" s="283" t="s">
        <v>693</v>
      </c>
      <c r="B186" s="286" t="s">
        <v>1029</v>
      </c>
      <c r="C186" s="291" t="s">
        <v>909</v>
      </c>
      <c r="D186" s="370">
        <v>0</v>
      </c>
      <c r="E186" s="370">
        <v>0</v>
      </c>
      <c r="F186" s="370">
        <v>0</v>
      </c>
      <c r="G186" s="370">
        <v>0</v>
      </c>
      <c r="H186" s="370">
        <v>0</v>
      </c>
      <c r="I186" s="370">
        <v>0</v>
      </c>
      <c r="J186" s="374">
        <v>0</v>
      </c>
      <c r="K186" s="370">
        <v>0</v>
      </c>
      <c r="L186" s="370">
        <v>0</v>
      </c>
      <c r="M186" s="370">
        <v>0</v>
      </c>
      <c r="N186" s="346">
        <v>0</v>
      </c>
      <c r="O186" s="338"/>
    </row>
    <row r="187" spans="1:15" s="340" customFormat="1" x14ac:dyDescent="0.2">
      <c r="A187" s="283" t="s">
        <v>694</v>
      </c>
      <c r="B187" s="286" t="s">
        <v>71</v>
      </c>
      <c r="C187" s="291" t="s">
        <v>909</v>
      </c>
      <c r="D187" s="370">
        <v>0</v>
      </c>
      <c r="E187" s="370">
        <v>0</v>
      </c>
      <c r="F187" s="370">
        <v>0</v>
      </c>
      <c r="G187" s="370">
        <v>0</v>
      </c>
      <c r="H187" s="370">
        <v>0</v>
      </c>
      <c r="I187" s="370">
        <v>0</v>
      </c>
      <c r="J187" s="374">
        <v>0</v>
      </c>
      <c r="K187" s="370">
        <v>0</v>
      </c>
      <c r="L187" s="370">
        <v>0</v>
      </c>
      <c r="M187" s="370">
        <v>0</v>
      </c>
      <c r="N187" s="346">
        <v>0</v>
      </c>
      <c r="O187" s="338"/>
    </row>
    <row r="188" spans="1:15" s="340" customFormat="1" x14ac:dyDescent="0.2">
      <c r="A188" s="283" t="s">
        <v>695</v>
      </c>
      <c r="B188" s="141" t="s">
        <v>798</v>
      </c>
      <c r="C188" s="291" t="s">
        <v>909</v>
      </c>
      <c r="D188" s="370">
        <v>0</v>
      </c>
      <c r="E188" s="370">
        <v>0</v>
      </c>
      <c r="F188" s="370">
        <v>0</v>
      </c>
      <c r="G188" s="370">
        <v>0</v>
      </c>
      <c r="H188" s="370">
        <v>0</v>
      </c>
      <c r="I188" s="370">
        <v>0</v>
      </c>
      <c r="J188" s="374">
        <v>0</v>
      </c>
      <c r="K188" s="370">
        <v>0</v>
      </c>
      <c r="L188" s="370">
        <v>0</v>
      </c>
      <c r="M188" s="370">
        <v>0</v>
      </c>
      <c r="N188" s="346">
        <v>0</v>
      </c>
      <c r="O188" s="338"/>
    </row>
    <row r="189" spans="1:15" s="340" customFormat="1" x14ac:dyDescent="0.2">
      <c r="A189" s="283" t="s">
        <v>696</v>
      </c>
      <c r="B189" s="141" t="s">
        <v>1030</v>
      </c>
      <c r="C189" s="291" t="s">
        <v>909</v>
      </c>
      <c r="D189" s="370">
        <v>0</v>
      </c>
      <c r="E189" s="370">
        <v>0</v>
      </c>
      <c r="F189" s="370">
        <v>0</v>
      </c>
      <c r="G189" s="370">
        <v>0</v>
      </c>
      <c r="H189" s="370">
        <v>0</v>
      </c>
      <c r="I189" s="370">
        <v>0</v>
      </c>
      <c r="J189" s="374">
        <v>0</v>
      </c>
      <c r="K189" s="370">
        <v>0</v>
      </c>
      <c r="L189" s="370">
        <v>0</v>
      </c>
      <c r="M189" s="370">
        <v>0</v>
      </c>
      <c r="N189" s="346">
        <v>0</v>
      </c>
      <c r="O189" s="338"/>
    </row>
    <row r="190" spans="1:15" s="340" customFormat="1" x14ac:dyDescent="0.2">
      <c r="A190" s="283" t="s">
        <v>958</v>
      </c>
      <c r="B190" s="141" t="s">
        <v>959</v>
      </c>
      <c r="C190" s="291" t="s">
        <v>909</v>
      </c>
      <c r="D190" s="370">
        <v>0</v>
      </c>
      <c r="E190" s="370">
        <v>0</v>
      </c>
      <c r="F190" s="370">
        <v>0</v>
      </c>
      <c r="G190" s="370">
        <v>0</v>
      </c>
      <c r="H190" s="370">
        <v>0</v>
      </c>
      <c r="I190" s="370">
        <v>0</v>
      </c>
      <c r="J190" s="374">
        <v>0</v>
      </c>
      <c r="K190" s="370">
        <v>0</v>
      </c>
      <c r="L190" s="370">
        <v>0</v>
      </c>
      <c r="M190" s="370">
        <v>0</v>
      </c>
      <c r="N190" s="346">
        <v>0</v>
      </c>
      <c r="O190" s="338"/>
    </row>
    <row r="191" spans="1:15" s="340" customFormat="1" ht="32" x14ac:dyDescent="0.2">
      <c r="A191" s="283" t="s">
        <v>697</v>
      </c>
      <c r="B191" s="286" t="s">
        <v>1067</v>
      </c>
      <c r="C191" s="291" t="s">
        <v>909</v>
      </c>
      <c r="D191" s="370">
        <v>0</v>
      </c>
      <c r="E191" s="370">
        <v>0</v>
      </c>
      <c r="F191" s="370">
        <v>0</v>
      </c>
      <c r="G191" s="370">
        <v>0</v>
      </c>
      <c r="H191" s="370">
        <v>0</v>
      </c>
      <c r="I191" s="370">
        <v>0</v>
      </c>
      <c r="J191" s="374">
        <v>0</v>
      </c>
      <c r="K191" s="370">
        <v>0</v>
      </c>
      <c r="L191" s="370">
        <v>0</v>
      </c>
      <c r="M191" s="370">
        <v>0</v>
      </c>
      <c r="N191" s="346">
        <v>0</v>
      </c>
      <c r="O191" s="338"/>
    </row>
    <row r="192" spans="1:15" s="340" customFormat="1" ht="32" x14ac:dyDescent="0.2">
      <c r="A192" s="283" t="s">
        <v>809</v>
      </c>
      <c r="B192" s="286" t="s">
        <v>123</v>
      </c>
      <c r="C192" s="291" t="s">
        <v>909</v>
      </c>
      <c r="D192" s="370">
        <v>0</v>
      </c>
      <c r="E192" s="370">
        <v>0</v>
      </c>
      <c r="F192" s="370">
        <v>0</v>
      </c>
      <c r="G192" s="370">
        <v>0</v>
      </c>
      <c r="H192" s="370">
        <v>0</v>
      </c>
      <c r="I192" s="370">
        <v>0</v>
      </c>
      <c r="J192" s="374">
        <v>0</v>
      </c>
      <c r="K192" s="370">
        <v>0</v>
      </c>
      <c r="L192" s="370">
        <v>0</v>
      </c>
      <c r="M192" s="370">
        <v>0</v>
      </c>
      <c r="N192" s="346">
        <v>0</v>
      </c>
      <c r="O192" s="338"/>
    </row>
    <row r="193" spans="1:15" s="340" customFormat="1" x14ac:dyDescent="0.2">
      <c r="A193" s="283" t="s">
        <v>810</v>
      </c>
      <c r="B193" s="286" t="s">
        <v>100</v>
      </c>
      <c r="C193" s="291" t="s">
        <v>909</v>
      </c>
      <c r="D193" s="370">
        <v>0</v>
      </c>
      <c r="E193" s="370">
        <v>0</v>
      </c>
      <c r="F193" s="370">
        <v>0</v>
      </c>
      <c r="G193" s="370">
        <v>0</v>
      </c>
      <c r="H193" s="370">
        <v>0</v>
      </c>
      <c r="I193" s="370">
        <v>0</v>
      </c>
      <c r="J193" s="374">
        <v>0</v>
      </c>
      <c r="K193" s="370">
        <v>0</v>
      </c>
      <c r="L193" s="370">
        <v>0</v>
      </c>
      <c r="M193" s="370">
        <v>0</v>
      </c>
      <c r="N193" s="346">
        <v>0</v>
      </c>
      <c r="O193" s="338"/>
    </row>
    <row r="194" spans="1:15" s="340" customFormat="1" x14ac:dyDescent="0.2">
      <c r="A194" s="283" t="s">
        <v>811</v>
      </c>
      <c r="B194" s="286" t="s">
        <v>799</v>
      </c>
      <c r="C194" s="291" t="s">
        <v>909</v>
      </c>
      <c r="D194" s="372">
        <f>0.564+5.3217+1.7897+0.368</f>
        <v>8.0434000000000001</v>
      </c>
      <c r="E194" s="372">
        <f>17.099</f>
        <v>17.099</v>
      </c>
      <c r="F194" s="372">
        <v>43.622</v>
      </c>
      <c r="G194" s="368">
        <v>44.942</v>
      </c>
      <c r="H194" s="370">
        <v>0</v>
      </c>
      <c r="I194" s="368">
        <v>46.280999999999999</v>
      </c>
      <c r="J194" s="374">
        <v>0</v>
      </c>
      <c r="K194" s="368">
        <v>46.280999999999999</v>
      </c>
      <c r="L194" s="370">
        <v>0</v>
      </c>
      <c r="M194" s="372">
        <f t="shared" ref="M194:M202" si="33">G194+I194+K194</f>
        <v>137.50399999999999</v>
      </c>
      <c r="N194" s="359"/>
      <c r="O194" s="338"/>
    </row>
    <row r="195" spans="1:15" s="340" customFormat="1" x14ac:dyDescent="0.2">
      <c r="A195" s="283" t="s">
        <v>812</v>
      </c>
      <c r="B195" s="286" t="s">
        <v>986</v>
      </c>
      <c r="C195" s="291" t="s">
        <v>909</v>
      </c>
      <c r="D195" s="372">
        <v>2.5066999999999999</v>
      </c>
      <c r="E195" s="372">
        <v>4.5949999999999998</v>
      </c>
      <c r="F195" s="372">
        <v>9.83</v>
      </c>
      <c r="G195" s="372">
        <v>10.118</v>
      </c>
      <c r="H195" s="370">
        <v>0</v>
      </c>
      <c r="I195" s="372">
        <v>10.429</v>
      </c>
      <c r="J195" s="374">
        <v>0</v>
      </c>
      <c r="K195" s="372">
        <v>10.429</v>
      </c>
      <c r="L195" s="370">
        <v>0</v>
      </c>
      <c r="M195" s="372">
        <f t="shared" si="33"/>
        <v>30.975999999999999</v>
      </c>
      <c r="N195" s="359"/>
      <c r="O195" s="338"/>
    </row>
    <row r="196" spans="1:15" s="340" customFormat="1" x14ac:dyDescent="0.2">
      <c r="A196" s="283" t="s">
        <v>951</v>
      </c>
      <c r="B196" s="286" t="s">
        <v>72</v>
      </c>
      <c r="C196" s="291" t="s">
        <v>909</v>
      </c>
      <c r="D196" s="372">
        <f>1.7429-0.937</f>
        <v>0.80589999999999984</v>
      </c>
      <c r="E196" s="372">
        <v>21.114999999999998</v>
      </c>
      <c r="F196" s="372">
        <f>2.75+20.888</f>
        <v>23.638000000000002</v>
      </c>
      <c r="G196" s="372">
        <f>0.6+3.03+27.666</f>
        <v>31.295999999999999</v>
      </c>
      <c r="H196" s="370">
        <v>0</v>
      </c>
      <c r="I196" s="372">
        <f>2.9+28.472</f>
        <v>31.372</v>
      </c>
      <c r="J196" s="374">
        <v>0</v>
      </c>
      <c r="K196" s="372">
        <f>2.9+28.472</f>
        <v>31.372</v>
      </c>
      <c r="L196" s="370">
        <v>0</v>
      </c>
      <c r="M196" s="372">
        <f t="shared" si="33"/>
        <v>94.039999999999992</v>
      </c>
      <c r="N196" s="359"/>
      <c r="O196" s="338"/>
    </row>
    <row r="197" spans="1:15" s="340" customFormat="1" x14ac:dyDescent="0.2">
      <c r="A197" s="283" t="s">
        <v>961</v>
      </c>
      <c r="B197" s="141" t="s">
        <v>962</v>
      </c>
      <c r="C197" s="291" t="s">
        <v>909</v>
      </c>
      <c r="D197" s="372">
        <v>0</v>
      </c>
      <c r="E197" s="372">
        <v>0</v>
      </c>
      <c r="F197" s="372">
        <v>2.95</v>
      </c>
      <c r="G197" s="372">
        <v>3.03</v>
      </c>
      <c r="H197" s="370">
        <v>0</v>
      </c>
      <c r="I197" s="372">
        <v>3.12</v>
      </c>
      <c r="J197" s="374">
        <v>0</v>
      </c>
      <c r="K197" s="372">
        <v>3.12</v>
      </c>
      <c r="L197" s="370">
        <v>0</v>
      </c>
      <c r="M197" s="372">
        <f t="shared" si="33"/>
        <v>9.27</v>
      </c>
      <c r="N197" s="359"/>
      <c r="O197" s="338"/>
    </row>
    <row r="198" spans="1:15" s="340" customFormat="1" x14ac:dyDescent="0.2">
      <c r="A198" s="283" t="s">
        <v>960</v>
      </c>
      <c r="B198" s="286" t="s">
        <v>1060</v>
      </c>
      <c r="C198" s="291" t="s">
        <v>909</v>
      </c>
      <c r="D198" s="372">
        <v>0</v>
      </c>
      <c r="E198" s="372">
        <v>0</v>
      </c>
      <c r="F198" s="372">
        <v>0</v>
      </c>
      <c r="G198" s="372">
        <v>0</v>
      </c>
      <c r="H198" s="370">
        <v>0</v>
      </c>
      <c r="I198" s="372">
        <v>0</v>
      </c>
      <c r="J198" s="374">
        <v>0</v>
      </c>
      <c r="K198" s="372">
        <v>0</v>
      </c>
      <c r="L198" s="370">
        <v>0</v>
      </c>
      <c r="M198" s="372">
        <f t="shared" si="33"/>
        <v>0</v>
      </c>
      <c r="N198" s="359"/>
      <c r="O198" s="338"/>
    </row>
    <row r="199" spans="1:15" s="340" customFormat="1" x14ac:dyDescent="0.2">
      <c r="A199" s="283" t="s">
        <v>963</v>
      </c>
      <c r="B199" s="286" t="s">
        <v>1061</v>
      </c>
      <c r="C199" s="291" t="s">
        <v>909</v>
      </c>
      <c r="D199" s="372">
        <v>0</v>
      </c>
      <c r="E199" s="372">
        <f>32.941+0.707-2.857</f>
        <v>30.791000000000004</v>
      </c>
      <c r="F199" s="372">
        <v>64.72</v>
      </c>
      <c r="G199" s="372">
        <v>66.66</v>
      </c>
      <c r="H199" s="370">
        <v>0</v>
      </c>
      <c r="I199" s="372">
        <v>68.66</v>
      </c>
      <c r="J199" s="374">
        <v>0</v>
      </c>
      <c r="K199" s="372">
        <v>68.66</v>
      </c>
      <c r="L199" s="370">
        <v>0</v>
      </c>
      <c r="M199" s="372">
        <f t="shared" si="33"/>
        <v>203.98</v>
      </c>
      <c r="N199" s="359"/>
      <c r="O199" s="338"/>
    </row>
    <row r="200" spans="1:15" s="340" customFormat="1" x14ac:dyDescent="0.2">
      <c r="A200" s="283" t="s">
        <v>964</v>
      </c>
      <c r="B200" s="286" t="s">
        <v>966</v>
      </c>
      <c r="C200" s="291" t="s">
        <v>909</v>
      </c>
      <c r="D200" s="372">
        <f>0.1475+0.4859</f>
        <v>0.63339999999999996</v>
      </c>
      <c r="E200" s="372">
        <v>2.8570000000000002</v>
      </c>
      <c r="F200" s="372">
        <v>4.3600000000000003</v>
      </c>
      <c r="G200" s="372">
        <v>4.49</v>
      </c>
      <c r="H200" s="370">
        <v>0</v>
      </c>
      <c r="I200" s="372">
        <v>4.62</v>
      </c>
      <c r="J200" s="374">
        <v>0</v>
      </c>
      <c r="K200" s="372">
        <v>4.62</v>
      </c>
      <c r="L200" s="370">
        <v>0</v>
      </c>
      <c r="M200" s="372">
        <f t="shared" si="33"/>
        <v>13.73</v>
      </c>
      <c r="N200" s="359"/>
      <c r="O200" s="338"/>
    </row>
    <row r="201" spans="1:15" s="340" customFormat="1" ht="32" x14ac:dyDescent="0.2">
      <c r="A201" s="283" t="s">
        <v>965</v>
      </c>
      <c r="B201" s="286" t="s">
        <v>50</v>
      </c>
      <c r="C201" s="291" t="s">
        <v>909</v>
      </c>
      <c r="D201" s="370">
        <v>0</v>
      </c>
      <c r="E201" s="370">
        <v>0</v>
      </c>
      <c r="F201" s="370">
        <v>0</v>
      </c>
      <c r="G201" s="370">
        <v>0</v>
      </c>
      <c r="H201" s="370">
        <v>0</v>
      </c>
      <c r="I201" s="370">
        <v>0</v>
      </c>
      <c r="J201" s="374">
        <v>0</v>
      </c>
      <c r="K201" s="370">
        <v>0</v>
      </c>
      <c r="L201" s="370">
        <v>0</v>
      </c>
      <c r="M201" s="370">
        <v>0</v>
      </c>
      <c r="N201" s="346">
        <v>0</v>
      </c>
      <c r="O201" s="338"/>
    </row>
    <row r="202" spans="1:15" s="340" customFormat="1" x14ac:dyDescent="0.2">
      <c r="A202" s="283" t="s">
        <v>987</v>
      </c>
      <c r="B202" s="286" t="s">
        <v>124</v>
      </c>
      <c r="C202" s="291" t="s">
        <v>909</v>
      </c>
      <c r="D202" s="372">
        <f>43.1915+0.1336-1.0779</f>
        <v>42.247199999999999</v>
      </c>
      <c r="E202" s="426">
        <f>2.95+0.065+0.077-0.0235</f>
        <v>3.0685000000000002</v>
      </c>
      <c r="F202" s="372">
        <v>7.66</v>
      </c>
      <c r="G202" s="372">
        <v>8.9</v>
      </c>
      <c r="H202" s="370">
        <v>0</v>
      </c>
      <c r="I202" s="372">
        <v>8.14</v>
      </c>
      <c r="J202" s="374">
        <v>0</v>
      </c>
      <c r="K202" s="372">
        <v>8.14</v>
      </c>
      <c r="L202" s="370">
        <v>0</v>
      </c>
      <c r="M202" s="372">
        <f t="shared" si="33"/>
        <v>25.18</v>
      </c>
      <c r="N202" s="359"/>
      <c r="O202" s="338"/>
    </row>
    <row r="203" spans="1:15" s="340" customFormat="1" ht="26.25" customHeight="1" x14ac:dyDescent="0.2">
      <c r="A203" s="283" t="s">
        <v>698</v>
      </c>
      <c r="B203" s="397" t="s">
        <v>73</v>
      </c>
      <c r="C203" s="291" t="s">
        <v>909</v>
      </c>
      <c r="D203" s="370">
        <v>0</v>
      </c>
      <c r="E203" s="370">
        <v>0</v>
      </c>
      <c r="F203" s="370">
        <v>0</v>
      </c>
      <c r="G203" s="370">
        <v>0</v>
      </c>
      <c r="H203" s="370">
        <v>0</v>
      </c>
      <c r="I203" s="370">
        <v>0</v>
      </c>
      <c r="J203" s="374">
        <v>0</v>
      </c>
      <c r="K203" s="370">
        <v>0</v>
      </c>
      <c r="L203" s="370">
        <v>0</v>
      </c>
      <c r="M203" s="370">
        <v>0</v>
      </c>
      <c r="N203" s="346">
        <v>0</v>
      </c>
      <c r="O203" s="338"/>
    </row>
    <row r="204" spans="1:15" s="340" customFormat="1" x14ac:dyDescent="0.2">
      <c r="A204" s="283" t="s">
        <v>699</v>
      </c>
      <c r="B204" s="286" t="s">
        <v>193</v>
      </c>
      <c r="C204" s="291" t="s">
        <v>909</v>
      </c>
      <c r="D204" s="370">
        <v>0</v>
      </c>
      <c r="E204" s="370">
        <v>0</v>
      </c>
      <c r="F204" s="370">
        <v>0</v>
      </c>
      <c r="G204" s="370">
        <v>0</v>
      </c>
      <c r="H204" s="370">
        <v>0</v>
      </c>
      <c r="I204" s="370">
        <v>0</v>
      </c>
      <c r="J204" s="374">
        <v>0</v>
      </c>
      <c r="K204" s="370">
        <v>0</v>
      </c>
      <c r="L204" s="370">
        <v>0</v>
      </c>
      <c r="M204" s="370">
        <v>0</v>
      </c>
      <c r="N204" s="346">
        <v>0</v>
      </c>
      <c r="O204" s="338"/>
    </row>
    <row r="205" spans="1:15" s="340" customFormat="1" x14ac:dyDescent="0.2">
      <c r="A205" s="283" t="s">
        <v>700</v>
      </c>
      <c r="B205" s="286" t="s">
        <v>218</v>
      </c>
      <c r="C205" s="291" t="s">
        <v>909</v>
      </c>
      <c r="D205" s="370">
        <v>0</v>
      </c>
      <c r="E205" s="370">
        <v>0</v>
      </c>
      <c r="F205" s="370">
        <v>0</v>
      </c>
      <c r="G205" s="370">
        <v>0</v>
      </c>
      <c r="H205" s="370"/>
      <c r="I205" s="370">
        <v>0</v>
      </c>
      <c r="J205" s="374">
        <v>0</v>
      </c>
      <c r="K205" s="370">
        <v>0</v>
      </c>
      <c r="L205" s="370">
        <v>0</v>
      </c>
      <c r="M205" s="370"/>
      <c r="N205" s="346"/>
      <c r="O205" s="338"/>
    </row>
    <row r="206" spans="1:15" s="340" customFormat="1" ht="34.5" customHeight="1" x14ac:dyDescent="0.2">
      <c r="A206" s="283" t="s">
        <v>813</v>
      </c>
      <c r="B206" s="141" t="s">
        <v>135</v>
      </c>
      <c r="C206" s="291" t="s">
        <v>909</v>
      </c>
      <c r="D206" s="370">
        <v>0</v>
      </c>
      <c r="E206" s="370">
        <v>0</v>
      </c>
      <c r="F206" s="370">
        <v>0</v>
      </c>
      <c r="G206" s="370">
        <v>0</v>
      </c>
      <c r="H206" s="374">
        <v>0</v>
      </c>
      <c r="I206" s="370">
        <v>0</v>
      </c>
      <c r="J206" s="374">
        <v>0</v>
      </c>
      <c r="K206" s="370">
        <v>0</v>
      </c>
      <c r="L206" s="370">
        <v>0</v>
      </c>
      <c r="M206" s="372"/>
      <c r="N206" s="359"/>
      <c r="O206" s="338"/>
    </row>
    <row r="207" spans="1:15" s="340" customFormat="1" x14ac:dyDescent="0.2">
      <c r="A207" s="283" t="s">
        <v>814</v>
      </c>
      <c r="B207" s="287" t="s">
        <v>780</v>
      </c>
      <c r="C207" s="291" t="s">
        <v>909</v>
      </c>
      <c r="D207" s="370">
        <v>0</v>
      </c>
      <c r="E207" s="370">
        <v>0</v>
      </c>
      <c r="F207" s="370">
        <v>0</v>
      </c>
      <c r="G207" s="370">
        <v>0</v>
      </c>
      <c r="H207" s="374">
        <v>0</v>
      </c>
      <c r="I207" s="370">
        <v>0</v>
      </c>
      <c r="J207" s="374">
        <v>0</v>
      </c>
      <c r="K207" s="370">
        <v>0</v>
      </c>
      <c r="L207" s="370">
        <v>0</v>
      </c>
      <c r="M207" s="370">
        <v>0</v>
      </c>
      <c r="N207" s="346">
        <v>0</v>
      </c>
      <c r="O207" s="338"/>
    </row>
    <row r="208" spans="1:15" s="340" customFormat="1" x14ac:dyDescent="0.2">
      <c r="A208" s="283" t="s">
        <v>815</v>
      </c>
      <c r="B208" s="287" t="s">
        <v>899</v>
      </c>
      <c r="C208" s="291" t="s">
        <v>909</v>
      </c>
      <c r="D208" s="370">
        <v>0</v>
      </c>
      <c r="E208" s="370">
        <v>0</v>
      </c>
      <c r="F208" s="370">
        <v>0</v>
      </c>
      <c r="G208" s="370">
        <v>0</v>
      </c>
      <c r="H208" s="374">
        <v>0</v>
      </c>
      <c r="I208" s="370">
        <v>0</v>
      </c>
      <c r="J208" s="374">
        <v>0</v>
      </c>
      <c r="K208" s="370">
        <v>0</v>
      </c>
      <c r="L208" s="370">
        <v>0</v>
      </c>
      <c r="M208" s="372"/>
      <c r="N208" s="359"/>
      <c r="O208" s="338"/>
    </row>
    <row r="209" spans="1:15" s="340" customFormat="1" x14ac:dyDescent="0.2">
      <c r="A209" s="283" t="s">
        <v>701</v>
      </c>
      <c r="B209" s="286" t="s">
        <v>125</v>
      </c>
      <c r="C209" s="291" t="s">
        <v>909</v>
      </c>
      <c r="D209" s="370">
        <v>0</v>
      </c>
      <c r="E209" s="370">
        <v>0</v>
      </c>
      <c r="F209" s="370">
        <v>0</v>
      </c>
      <c r="G209" s="370">
        <v>0</v>
      </c>
      <c r="H209" s="374">
        <v>0</v>
      </c>
      <c r="I209" s="370">
        <v>0</v>
      </c>
      <c r="J209" s="374">
        <v>0</v>
      </c>
      <c r="K209" s="370">
        <v>0</v>
      </c>
      <c r="L209" s="370">
        <v>0</v>
      </c>
      <c r="M209" s="372"/>
      <c r="N209" s="359"/>
      <c r="O209" s="338"/>
    </row>
    <row r="210" spans="1:15" s="340" customFormat="1" x14ac:dyDescent="0.2">
      <c r="A210" s="283" t="s">
        <v>703</v>
      </c>
      <c r="B210" s="397" t="s">
        <v>74</v>
      </c>
      <c r="C210" s="291" t="s">
        <v>909</v>
      </c>
      <c r="D210" s="372">
        <v>0</v>
      </c>
      <c r="E210" s="372">
        <v>0</v>
      </c>
      <c r="F210" s="372">
        <f>F211</f>
        <v>14.38</v>
      </c>
      <c r="G210" s="372">
        <f>G211</f>
        <v>12.08</v>
      </c>
      <c r="H210" s="374">
        <v>0</v>
      </c>
      <c r="I210" s="372">
        <f>I211</f>
        <v>10.050000000000001</v>
      </c>
      <c r="J210" s="374">
        <v>0</v>
      </c>
      <c r="K210" s="372">
        <f>K211</f>
        <v>10.050000000000001</v>
      </c>
      <c r="L210" s="370">
        <v>0</v>
      </c>
      <c r="M210" s="372">
        <f>G210+I210+K210</f>
        <v>32.180000000000007</v>
      </c>
      <c r="N210" s="359"/>
      <c r="O210" s="338"/>
    </row>
    <row r="211" spans="1:15" s="340" customFormat="1" x14ac:dyDescent="0.2">
      <c r="A211" s="283" t="s">
        <v>704</v>
      </c>
      <c r="B211" s="286" t="s">
        <v>75</v>
      </c>
      <c r="C211" s="291" t="s">
        <v>909</v>
      </c>
      <c r="D211" s="372">
        <v>0</v>
      </c>
      <c r="E211" s="372">
        <v>0</v>
      </c>
      <c r="F211" s="372">
        <f>SUM(F212:F218)</f>
        <v>14.38</v>
      </c>
      <c r="G211" s="372">
        <f>SUM(G213+G212)</f>
        <v>12.08</v>
      </c>
      <c r="H211" s="374">
        <v>0</v>
      </c>
      <c r="I211" s="372">
        <f>I212+I213</f>
        <v>10.050000000000001</v>
      </c>
      <c r="J211" s="374">
        <v>0</v>
      </c>
      <c r="K211" s="372">
        <f>K212+K213</f>
        <v>10.050000000000001</v>
      </c>
      <c r="L211" s="370">
        <v>0</v>
      </c>
      <c r="M211" s="372">
        <f t="shared" ref="M211:M213" si="34">G211+I211+K211</f>
        <v>32.180000000000007</v>
      </c>
      <c r="N211" s="359"/>
      <c r="O211" s="338"/>
    </row>
    <row r="212" spans="1:15" s="340" customFormat="1" x14ac:dyDescent="0.2">
      <c r="A212" s="283" t="s">
        <v>816</v>
      </c>
      <c r="B212" s="141" t="s">
        <v>1031</v>
      </c>
      <c r="C212" s="291" t="s">
        <v>909</v>
      </c>
      <c r="D212" s="372">
        <v>0</v>
      </c>
      <c r="E212" s="372">
        <v>0</v>
      </c>
      <c r="F212" s="372">
        <v>10.41</v>
      </c>
      <c r="G212" s="372">
        <v>9.25</v>
      </c>
      <c r="H212" s="374">
        <v>0</v>
      </c>
      <c r="I212" s="372">
        <v>10.050000000000001</v>
      </c>
      <c r="J212" s="374">
        <v>0</v>
      </c>
      <c r="K212" s="372">
        <v>10.050000000000001</v>
      </c>
      <c r="L212" s="370">
        <v>0</v>
      </c>
      <c r="M212" s="372">
        <f t="shared" si="34"/>
        <v>29.35</v>
      </c>
      <c r="N212" s="359"/>
      <c r="O212" s="338"/>
    </row>
    <row r="213" spans="1:15" s="340" customFormat="1" x14ac:dyDescent="0.2">
      <c r="A213" s="283" t="s">
        <v>817</v>
      </c>
      <c r="B213" s="141" t="s">
        <v>1032</v>
      </c>
      <c r="C213" s="291" t="s">
        <v>909</v>
      </c>
      <c r="D213" s="372">
        <v>0</v>
      </c>
      <c r="E213" s="372">
        <v>0</v>
      </c>
      <c r="F213" s="372">
        <v>3.97</v>
      </c>
      <c r="G213" s="372">
        <v>2.83</v>
      </c>
      <c r="H213" s="374">
        <v>0</v>
      </c>
      <c r="I213" s="374"/>
      <c r="J213" s="374">
        <v>0</v>
      </c>
      <c r="K213" s="374"/>
      <c r="L213" s="370">
        <v>0</v>
      </c>
      <c r="M213" s="372">
        <f t="shared" si="34"/>
        <v>2.83</v>
      </c>
      <c r="N213" s="359"/>
      <c r="O213" s="338"/>
    </row>
    <row r="214" spans="1:15" s="340" customFormat="1" x14ac:dyDescent="0.2">
      <c r="A214" s="283" t="s">
        <v>818</v>
      </c>
      <c r="B214" s="141" t="s">
        <v>1033</v>
      </c>
      <c r="C214" s="291" t="s">
        <v>909</v>
      </c>
      <c r="D214" s="370">
        <v>0</v>
      </c>
      <c r="E214" s="370">
        <v>0</v>
      </c>
      <c r="F214" s="370">
        <v>0</v>
      </c>
      <c r="G214" s="370">
        <v>0</v>
      </c>
      <c r="H214" s="374">
        <v>0</v>
      </c>
      <c r="I214" s="374">
        <v>0</v>
      </c>
      <c r="J214" s="374">
        <v>0</v>
      </c>
      <c r="K214" s="374">
        <v>0</v>
      </c>
      <c r="L214" s="370">
        <v>0</v>
      </c>
      <c r="M214" s="372"/>
      <c r="N214" s="359"/>
      <c r="O214" s="338"/>
    </row>
    <row r="215" spans="1:15" s="340" customFormat="1" x14ac:dyDescent="0.2">
      <c r="A215" s="283" t="s">
        <v>819</v>
      </c>
      <c r="B215" s="141" t="s">
        <v>1034</v>
      </c>
      <c r="C215" s="291" t="s">
        <v>909</v>
      </c>
      <c r="D215" s="374">
        <v>0</v>
      </c>
      <c r="E215" s="374">
        <v>0</v>
      </c>
      <c r="F215" s="374">
        <v>0</v>
      </c>
      <c r="G215" s="370">
        <v>0</v>
      </c>
      <c r="H215" s="374">
        <v>0</v>
      </c>
      <c r="I215" s="374">
        <v>0</v>
      </c>
      <c r="J215" s="374">
        <v>0</v>
      </c>
      <c r="K215" s="374">
        <v>0</v>
      </c>
      <c r="L215" s="370">
        <v>0</v>
      </c>
      <c r="M215" s="374">
        <f>G215+I215+K215</f>
        <v>0</v>
      </c>
      <c r="N215" s="350">
        <v>0</v>
      </c>
      <c r="O215" s="338"/>
    </row>
    <row r="216" spans="1:15" s="340" customFormat="1" x14ac:dyDescent="0.2">
      <c r="A216" s="283" t="s">
        <v>952</v>
      </c>
      <c r="B216" s="141" t="s">
        <v>1035</v>
      </c>
      <c r="C216" s="291" t="s">
        <v>909</v>
      </c>
      <c r="D216" s="370">
        <v>0</v>
      </c>
      <c r="E216" s="370">
        <v>0</v>
      </c>
      <c r="F216" s="370">
        <v>0</v>
      </c>
      <c r="G216" s="370">
        <v>0</v>
      </c>
      <c r="H216" s="374">
        <v>0</v>
      </c>
      <c r="I216" s="374">
        <v>0</v>
      </c>
      <c r="J216" s="374">
        <v>0</v>
      </c>
      <c r="K216" s="374">
        <v>0</v>
      </c>
      <c r="L216" s="370">
        <v>0</v>
      </c>
      <c r="M216" s="372"/>
      <c r="N216" s="359"/>
      <c r="O216" s="338"/>
    </row>
    <row r="217" spans="1:15" s="340" customFormat="1" x14ac:dyDescent="0.2">
      <c r="A217" s="283" t="s">
        <v>953</v>
      </c>
      <c r="B217" s="141" t="s">
        <v>702</v>
      </c>
      <c r="C217" s="291" t="s">
        <v>909</v>
      </c>
      <c r="D217" s="370">
        <v>0</v>
      </c>
      <c r="E217" s="370">
        <v>0</v>
      </c>
      <c r="F217" s="370">
        <v>0</v>
      </c>
      <c r="G217" s="370">
        <v>0</v>
      </c>
      <c r="H217" s="374">
        <v>0</v>
      </c>
      <c r="I217" s="374">
        <v>0</v>
      </c>
      <c r="J217" s="374">
        <v>0</v>
      </c>
      <c r="K217" s="374">
        <v>0</v>
      </c>
      <c r="L217" s="370">
        <v>0</v>
      </c>
      <c r="M217" s="372"/>
      <c r="N217" s="359"/>
      <c r="O217" s="338"/>
    </row>
    <row r="218" spans="1:15" s="340" customFormat="1" x14ac:dyDescent="0.2">
      <c r="A218" s="283" t="s">
        <v>705</v>
      </c>
      <c r="B218" s="286" t="s">
        <v>205</v>
      </c>
      <c r="C218" s="291" t="s">
        <v>909</v>
      </c>
      <c r="D218" s="370">
        <v>0</v>
      </c>
      <c r="E218" s="370">
        <v>0</v>
      </c>
      <c r="F218" s="370">
        <v>0</v>
      </c>
      <c r="G218" s="370">
        <v>0</v>
      </c>
      <c r="H218" s="374">
        <v>0</v>
      </c>
      <c r="I218" s="374">
        <v>0</v>
      </c>
      <c r="J218" s="374">
        <v>0</v>
      </c>
      <c r="K218" s="374">
        <v>0</v>
      </c>
      <c r="L218" s="370">
        <v>0</v>
      </c>
      <c r="M218" s="372"/>
      <c r="N218" s="359"/>
      <c r="O218" s="338"/>
    </row>
    <row r="219" spans="1:15" s="340" customFormat="1" x14ac:dyDescent="0.2">
      <c r="A219" s="283" t="s">
        <v>706</v>
      </c>
      <c r="B219" s="286" t="s">
        <v>134</v>
      </c>
      <c r="C219" s="291" t="s">
        <v>909</v>
      </c>
      <c r="D219" s="372">
        <v>0</v>
      </c>
      <c r="E219" s="372">
        <v>0</v>
      </c>
      <c r="F219" s="370">
        <v>0</v>
      </c>
      <c r="G219" s="370">
        <v>0</v>
      </c>
      <c r="H219" s="374">
        <v>0</v>
      </c>
      <c r="I219" s="374">
        <v>0</v>
      </c>
      <c r="J219" s="374">
        <v>0</v>
      </c>
      <c r="K219" s="374">
        <v>0</v>
      </c>
      <c r="L219" s="370">
        <v>0</v>
      </c>
      <c r="M219" s="374">
        <f>G219+I219+K219</f>
        <v>0</v>
      </c>
      <c r="N219" s="359"/>
      <c r="O219" s="338"/>
    </row>
    <row r="220" spans="1:15" s="340" customFormat="1" x14ac:dyDescent="0.2">
      <c r="A220" s="283" t="s">
        <v>1095</v>
      </c>
      <c r="B220" s="286" t="s">
        <v>1028</v>
      </c>
      <c r="C220" s="291" t="s">
        <v>437</v>
      </c>
      <c r="D220" s="370">
        <v>0</v>
      </c>
      <c r="E220" s="370">
        <v>0</v>
      </c>
      <c r="F220" s="370">
        <v>0</v>
      </c>
      <c r="G220" s="370">
        <v>0</v>
      </c>
      <c r="H220" s="374">
        <v>0</v>
      </c>
      <c r="I220" s="374">
        <v>0</v>
      </c>
      <c r="J220" s="374">
        <v>0</v>
      </c>
      <c r="K220" s="374">
        <v>0</v>
      </c>
      <c r="L220" s="370">
        <v>0</v>
      </c>
      <c r="M220" s="372"/>
      <c r="N220" s="359"/>
      <c r="O220" s="338"/>
    </row>
    <row r="221" spans="1:15" s="340" customFormat="1" x14ac:dyDescent="0.2">
      <c r="A221" s="283" t="s">
        <v>1096</v>
      </c>
      <c r="B221" s="286" t="s">
        <v>1097</v>
      </c>
      <c r="C221" s="291" t="s">
        <v>909</v>
      </c>
      <c r="D221" s="374">
        <v>0</v>
      </c>
      <c r="E221" s="374">
        <v>0</v>
      </c>
      <c r="F221" s="374">
        <v>0</v>
      </c>
      <c r="G221" s="374">
        <v>0</v>
      </c>
      <c r="H221" s="374">
        <v>0</v>
      </c>
      <c r="I221" s="374">
        <v>0</v>
      </c>
      <c r="J221" s="374">
        <v>0</v>
      </c>
      <c r="K221" s="374">
        <v>0</v>
      </c>
      <c r="L221" s="370">
        <v>0</v>
      </c>
      <c r="M221" s="374">
        <v>0</v>
      </c>
      <c r="N221" s="350">
        <v>0</v>
      </c>
      <c r="O221" s="338"/>
    </row>
    <row r="222" spans="1:15" s="340" customFormat="1" x14ac:dyDescent="0.2">
      <c r="A222" s="283" t="s">
        <v>707</v>
      </c>
      <c r="B222" s="397" t="s">
        <v>76</v>
      </c>
      <c r="C222" s="291" t="s">
        <v>909</v>
      </c>
      <c r="D222" s="374">
        <f>D223+D224+D228+D229+D232+D233+D234</f>
        <v>13.081000000000001</v>
      </c>
      <c r="E222" s="374">
        <f>E223+E224+E228+E229+E232+E233+E234</f>
        <v>1.3326</v>
      </c>
      <c r="F222" s="374">
        <v>0</v>
      </c>
      <c r="G222" s="374">
        <f>G232</f>
        <v>0</v>
      </c>
      <c r="H222" s="374">
        <v>0</v>
      </c>
      <c r="I222" s="374">
        <v>0</v>
      </c>
      <c r="J222" s="374">
        <v>0</v>
      </c>
      <c r="K222" s="374">
        <v>0</v>
      </c>
      <c r="L222" s="370">
        <v>0</v>
      </c>
      <c r="M222" s="374">
        <v>0</v>
      </c>
      <c r="N222" s="350">
        <v>0</v>
      </c>
      <c r="O222" s="338"/>
    </row>
    <row r="223" spans="1:15" s="340" customFormat="1" x14ac:dyDescent="0.2">
      <c r="A223" s="283" t="s">
        <v>708</v>
      </c>
      <c r="B223" s="286" t="s">
        <v>206</v>
      </c>
      <c r="C223" s="291" t="s">
        <v>909</v>
      </c>
      <c r="D223" s="374">
        <v>0</v>
      </c>
      <c r="E223" s="374">
        <v>0</v>
      </c>
      <c r="F223" s="374">
        <v>0</v>
      </c>
      <c r="G223" s="374">
        <v>0</v>
      </c>
      <c r="H223" s="374">
        <v>0</v>
      </c>
      <c r="I223" s="374">
        <v>0</v>
      </c>
      <c r="J223" s="374">
        <v>0</v>
      </c>
      <c r="K223" s="374">
        <v>0</v>
      </c>
      <c r="L223" s="370">
        <v>0</v>
      </c>
      <c r="M223" s="374">
        <v>0</v>
      </c>
      <c r="N223" s="350">
        <v>0</v>
      </c>
      <c r="O223" s="338"/>
    </row>
    <row r="224" spans="1:15" s="340" customFormat="1" x14ac:dyDescent="0.2">
      <c r="A224" s="283" t="s">
        <v>709</v>
      </c>
      <c r="B224" s="286" t="s">
        <v>77</v>
      </c>
      <c r="C224" s="291" t="s">
        <v>909</v>
      </c>
      <c r="D224" s="374">
        <v>0</v>
      </c>
      <c r="E224" s="374">
        <f>SUM(E225:E227)</f>
        <v>0.55900000000000005</v>
      </c>
      <c r="F224" s="374">
        <v>0</v>
      </c>
      <c r="G224" s="374">
        <v>0</v>
      </c>
      <c r="H224" s="374">
        <v>0</v>
      </c>
      <c r="I224" s="374">
        <v>0</v>
      </c>
      <c r="J224" s="374">
        <v>0</v>
      </c>
      <c r="K224" s="374">
        <v>0</v>
      </c>
      <c r="L224" s="370">
        <v>0</v>
      </c>
      <c r="M224" s="374">
        <v>0</v>
      </c>
      <c r="N224" s="350">
        <v>0</v>
      </c>
      <c r="O224" s="338"/>
    </row>
    <row r="225" spans="1:15" s="340" customFormat="1" x14ac:dyDescent="0.2">
      <c r="A225" s="283" t="s">
        <v>766</v>
      </c>
      <c r="B225" s="141" t="s">
        <v>126</v>
      </c>
      <c r="C225" s="291" t="s">
        <v>909</v>
      </c>
      <c r="D225" s="374">
        <v>0</v>
      </c>
      <c r="E225" s="374">
        <v>0.55900000000000005</v>
      </c>
      <c r="F225" s="374">
        <v>0</v>
      </c>
      <c r="G225" s="374">
        <v>0</v>
      </c>
      <c r="H225" s="374">
        <v>0</v>
      </c>
      <c r="I225" s="374">
        <v>0</v>
      </c>
      <c r="J225" s="374">
        <v>0</v>
      </c>
      <c r="K225" s="374">
        <v>0</v>
      </c>
      <c r="L225" s="370">
        <v>0</v>
      </c>
      <c r="M225" s="374">
        <v>0</v>
      </c>
      <c r="N225" s="350">
        <v>0</v>
      </c>
      <c r="O225" s="338"/>
    </row>
    <row r="226" spans="1:15" s="340" customFormat="1" x14ac:dyDescent="0.2">
      <c r="A226" s="283" t="s">
        <v>767</v>
      </c>
      <c r="B226" s="141" t="s">
        <v>136</v>
      </c>
      <c r="C226" s="291" t="s">
        <v>909</v>
      </c>
      <c r="D226" s="374">
        <v>0</v>
      </c>
      <c r="E226" s="374">
        <v>0</v>
      </c>
      <c r="F226" s="374">
        <v>0</v>
      </c>
      <c r="G226" s="374">
        <v>0</v>
      </c>
      <c r="H226" s="374">
        <v>0</v>
      </c>
      <c r="I226" s="374">
        <v>0</v>
      </c>
      <c r="J226" s="374">
        <v>0</v>
      </c>
      <c r="K226" s="374">
        <v>0</v>
      </c>
      <c r="L226" s="370">
        <v>0</v>
      </c>
      <c r="M226" s="374">
        <v>0</v>
      </c>
      <c r="N226" s="350">
        <v>0</v>
      </c>
      <c r="O226" s="338"/>
    </row>
    <row r="227" spans="1:15" s="340" customFormat="1" x14ac:dyDescent="0.2">
      <c r="A227" s="283" t="s">
        <v>802</v>
      </c>
      <c r="B227" s="141" t="s">
        <v>210</v>
      </c>
      <c r="C227" s="291" t="s">
        <v>909</v>
      </c>
      <c r="D227" s="374">
        <v>0</v>
      </c>
      <c r="E227" s="374">
        <v>0</v>
      </c>
      <c r="F227" s="374">
        <v>0</v>
      </c>
      <c r="G227" s="374">
        <v>0</v>
      </c>
      <c r="H227" s="374">
        <v>0</v>
      </c>
      <c r="I227" s="374">
        <v>0</v>
      </c>
      <c r="J227" s="374">
        <v>0</v>
      </c>
      <c r="K227" s="374">
        <v>0</v>
      </c>
      <c r="L227" s="370">
        <v>0</v>
      </c>
      <c r="M227" s="374">
        <v>0</v>
      </c>
      <c r="N227" s="350">
        <v>0</v>
      </c>
      <c r="O227" s="338"/>
    </row>
    <row r="228" spans="1:15" s="340" customFormat="1" x14ac:dyDescent="0.2">
      <c r="A228" s="283" t="s">
        <v>710</v>
      </c>
      <c r="B228" s="286" t="s">
        <v>1082</v>
      </c>
      <c r="C228" s="291" t="s">
        <v>909</v>
      </c>
      <c r="D228" s="374">
        <v>0</v>
      </c>
      <c r="E228" s="374">
        <v>0</v>
      </c>
      <c r="F228" s="374">
        <v>0</v>
      </c>
      <c r="G228" s="374">
        <v>0</v>
      </c>
      <c r="H228" s="374">
        <v>0</v>
      </c>
      <c r="I228" s="374">
        <v>0</v>
      </c>
      <c r="J228" s="374">
        <v>0</v>
      </c>
      <c r="K228" s="374">
        <v>0</v>
      </c>
      <c r="L228" s="370">
        <v>0</v>
      </c>
      <c r="M228" s="374">
        <v>0</v>
      </c>
      <c r="N228" s="350">
        <v>0</v>
      </c>
      <c r="O228" s="338"/>
    </row>
    <row r="229" spans="1:15" s="340" customFormat="1" ht="16.5" customHeight="1" x14ac:dyDescent="0.2">
      <c r="A229" s="283" t="s">
        <v>711</v>
      </c>
      <c r="B229" s="286" t="s">
        <v>78</v>
      </c>
      <c r="C229" s="291" t="s">
        <v>909</v>
      </c>
      <c r="D229" s="374">
        <v>0</v>
      </c>
      <c r="E229" s="374">
        <v>0</v>
      </c>
      <c r="F229" s="374">
        <v>0</v>
      </c>
      <c r="G229" s="374">
        <v>0</v>
      </c>
      <c r="H229" s="374">
        <v>0</v>
      </c>
      <c r="I229" s="374">
        <v>0</v>
      </c>
      <c r="J229" s="374">
        <v>0</v>
      </c>
      <c r="K229" s="374">
        <v>0</v>
      </c>
      <c r="L229" s="370">
        <v>0</v>
      </c>
      <c r="M229" s="374">
        <v>0</v>
      </c>
      <c r="N229" s="350">
        <v>0</v>
      </c>
      <c r="O229" s="338"/>
    </row>
    <row r="230" spans="1:15" s="340" customFormat="1" x14ac:dyDescent="0.2">
      <c r="A230" s="283" t="s">
        <v>820</v>
      </c>
      <c r="B230" s="141" t="s">
        <v>826</v>
      </c>
      <c r="C230" s="291" t="s">
        <v>909</v>
      </c>
      <c r="D230" s="374">
        <v>0</v>
      </c>
      <c r="E230" s="374">
        <v>0</v>
      </c>
      <c r="F230" s="374">
        <v>0</v>
      </c>
      <c r="G230" s="374">
        <v>0</v>
      </c>
      <c r="H230" s="374">
        <v>0</v>
      </c>
      <c r="I230" s="374">
        <v>0</v>
      </c>
      <c r="J230" s="374">
        <v>0</v>
      </c>
      <c r="K230" s="374">
        <v>0</v>
      </c>
      <c r="L230" s="370">
        <v>0</v>
      </c>
      <c r="M230" s="374">
        <v>0</v>
      </c>
      <c r="N230" s="350">
        <v>0</v>
      </c>
      <c r="O230" s="338"/>
    </row>
    <row r="231" spans="1:15" s="340" customFormat="1" x14ac:dyDescent="0.2">
      <c r="A231" s="283" t="s">
        <v>821</v>
      </c>
      <c r="B231" s="141" t="s">
        <v>127</v>
      </c>
      <c r="C231" s="291" t="s">
        <v>909</v>
      </c>
      <c r="D231" s="374">
        <v>0</v>
      </c>
      <c r="E231" s="374">
        <v>0</v>
      </c>
      <c r="F231" s="374">
        <v>0</v>
      </c>
      <c r="G231" s="374">
        <v>0</v>
      </c>
      <c r="H231" s="374">
        <v>0</v>
      </c>
      <c r="I231" s="374">
        <v>0</v>
      </c>
      <c r="J231" s="374">
        <v>0</v>
      </c>
      <c r="K231" s="374">
        <v>0</v>
      </c>
      <c r="L231" s="374">
        <v>0</v>
      </c>
      <c r="M231" s="374">
        <v>0</v>
      </c>
      <c r="N231" s="350">
        <v>0</v>
      </c>
      <c r="O231" s="338"/>
    </row>
    <row r="232" spans="1:15" s="340" customFormat="1" x14ac:dyDescent="0.2">
      <c r="A232" s="283" t="s">
        <v>822</v>
      </c>
      <c r="B232" s="286" t="s">
        <v>800</v>
      </c>
      <c r="C232" s="291" t="s">
        <v>909</v>
      </c>
      <c r="D232" s="374">
        <v>12.066000000000001</v>
      </c>
      <c r="E232" s="374">
        <v>0.77359999999999995</v>
      </c>
      <c r="F232" s="374">
        <v>0</v>
      </c>
      <c r="G232" s="374"/>
      <c r="H232" s="374">
        <v>0</v>
      </c>
      <c r="I232" s="374">
        <v>0</v>
      </c>
      <c r="J232" s="374">
        <v>0</v>
      </c>
      <c r="K232" s="374">
        <v>0</v>
      </c>
      <c r="L232" s="374">
        <v>0</v>
      </c>
      <c r="M232" s="374">
        <v>0</v>
      </c>
      <c r="N232" s="350">
        <v>0</v>
      </c>
      <c r="O232" s="338"/>
    </row>
    <row r="233" spans="1:15" s="340" customFormat="1" x14ac:dyDescent="0.2">
      <c r="A233" s="283" t="s">
        <v>823</v>
      </c>
      <c r="B233" s="286" t="s">
        <v>801</v>
      </c>
      <c r="C233" s="291" t="s">
        <v>909</v>
      </c>
      <c r="D233" s="374">
        <v>0</v>
      </c>
      <c r="E233" s="374">
        <v>0</v>
      </c>
      <c r="F233" s="374">
        <v>0</v>
      </c>
      <c r="G233" s="374">
        <v>0</v>
      </c>
      <c r="H233" s="374">
        <v>0</v>
      </c>
      <c r="I233" s="374">
        <v>0</v>
      </c>
      <c r="J233" s="374">
        <v>0</v>
      </c>
      <c r="K233" s="374">
        <v>0</v>
      </c>
      <c r="L233" s="374">
        <v>0</v>
      </c>
      <c r="M233" s="374">
        <v>0</v>
      </c>
      <c r="N233" s="350">
        <v>0</v>
      </c>
      <c r="O233" s="338"/>
    </row>
    <row r="234" spans="1:15" s="340" customFormat="1" x14ac:dyDescent="0.2">
      <c r="A234" s="283" t="s">
        <v>824</v>
      </c>
      <c r="B234" s="286" t="s">
        <v>128</v>
      </c>
      <c r="C234" s="291" t="s">
        <v>909</v>
      </c>
      <c r="D234" s="374">
        <v>1.0149999999999999</v>
      </c>
      <c r="E234" s="374">
        <v>0</v>
      </c>
      <c r="F234" s="374">
        <v>0</v>
      </c>
      <c r="G234" s="374">
        <v>0</v>
      </c>
      <c r="H234" s="374">
        <v>0</v>
      </c>
      <c r="I234" s="374">
        <v>0</v>
      </c>
      <c r="J234" s="374">
        <v>0</v>
      </c>
      <c r="K234" s="374">
        <v>0</v>
      </c>
      <c r="L234" s="374">
        <v>0</v>
      </c>
      <c r="M234" s="374">
        <v>0</v>
      </c>
      <c r="N234" s="350">
        <v>0</v>
      </c>
      <c r="O234" s="338"/>
    </row>
    <row r="235" spans="1:15" s="340" customFormat="1" x14ac:dyDescent="0.2">
      <c r="A235" s="283" t="s">
        <v>712</v>
      </c>
      <c r="B235" s="397" t="s">
        <v>79</v>
      </c>
      <c r="C235" s="291" t="s">
        <v>909</v>
      </c>
      <c r="D235" s="374">
        <f>D236+D240+D241</f>
        <v>2.4049999999999998</v>
      </c>
      <c r="E235" s="374">
        <f t="shared" ref="E235:F235" si="35">E236+E240+E241</f>
        <v>8.07</v>
      </c>
      <c r="F235" s="374">
        <f t="shared" si="35"/>
        <v>0</v>
      </c>
      <c r="G235" s="374">
        <v>0</v>
      </c>
      <c r="H235" s="374">
        <v>0</v>
      </c>
      <c r="I235" s="374">
        <f>I238</f>
        <v>0</v>
      </c>
      <c r="J235" s="374">
        <v>0</v>
      </c>
      <c r="K235" s="374">
        <f>K238</f>
        <v>0</v>
      </c>
      <c r="L235" s="374">
        <v>0</v>
      </c>
      <c r="M235" s="374">
        <v>0</v>
      </c>
      <c r="N235" s="350">
        <v>0</v>
      </c>
      <c r="O235" s="338"/>
    </row>
    <row r="236" spans="1:15" s="340" customFormat="1" x14ac:dyDescent="0.2">
      <c r="A236" s="283" t="s">
        <v>713</v>
      </c>
      <c r="B236" s="286" t="s">
        <v>80</v>
      </c>
      <c r="C236" s="291" t="s">
        <v>909</v>
      </c>
      <c r="D236" s="374">
        <v>2.4049999999999998</v>
      </c>
      <c r="E236" s="374">
        <f>SUM(E237:E239)</f>
        <v>8.07</v>
      </c>
      <c r="F236" s="374">
        <v>0</v>
      </c>
      <c r="G236" s="374">
        <v>0</v>
      </c>
      <c r="H236" s="374">
        <v>0</v>
      </c>
      <c r="I236" s="374">
        <v>0</v>
      </c>
      <c r="J236" s="374">
        <v>0</v>
      </c>
      <c r="K236" s="374">
        <v>0</v>
      </c>
      <c r="L236" s="374">
        <v>0</v>
      </c>
      <c r="M236" s="374">
        <v>0</v>
      </c>
      <c r="N236" s="350">
        <v>0</v>
      </c>
      <c r="O236" s="338"/>
    </row>
    <row r="237" spans="1:15" s="340" customFormat="1" x14ac:dyDescent="0.2">
      <c r="A237" s="283" t="s">
        <v>140</v>
      </c>
      <c r="B237" s="141" t="s">
        <v>126</v>
      </c>
      <c r="C237" s="291" t="s">
        <v>909</v>
      </c>
      <c r="D237" s="374">
        <v>0</v>
      </c>
      <c r="E237" s="374">
        <v>8.07</v>
      </c>
      <c r="F237" s="374">
        <v>0</v>
      </c>
      <c r="G237" s="374">
        <v>0</v>
      </c>
      <c r="H237" s="374">
        <v>0</v>
      </c>
      <c r="I237" s="374">
        <v>0</v>
      </c>
      <c r="J237" s="374">
        <v>0</v>
      </c>
      <c r="K237" s="374">
        <v>0</v>
      </c>
      <c r="L237" s="374">
        <v>0</v>
      </c>
      <c r="M237" s="374">
        <v>0</v>
      </c>
      <c r="N237" s="350">
        <v>0</v>
      </c>
      <c r="O237" s="338"/>
    </row>
    <row r="238" spans="1:15" s="340" customFormat="1" x14ac:dyDescent="0.2">
      <c r="A238" s="283" t="s">
        <v>141</v>
      </c>
      <c r="B238" s="141" t="s">
        <v>136</v>
      </c>
      <c r="C238" s="291" t="s">
        <v>909</v>
      </c>
      <c r="D238" s="374">
        <v>0</v>
      </c>
      <c r="E238" s="374">
        <v>0</v>
      </c>
      <c r="F238" s="374">
        <v>0</v>
      </c>
      <c r="G238" s="374">
        <v>0</v>
      </c>
      <c r="H238" s="374">
        <v>0</v>
      </c>
      <c r="I238" s="374"/>
      <c r="J238" s="374">
        <v>0</v>
      </c>
      <c r="K238" s="374">
        <v>0</v>
      </c>
      <c r="L238" s="374">
        <v>0</v>
      </c>
      <c r="M238" s="374">
        <v>0</v>
      </c>
      <c r="N238" s="350">
        <v>0</v>
      </c>
      <c r="O238" s="338"/>
    </row>
    <row r="239" spans="1:15" s="340" customFormat="1" x14ac:dyDescent="0.2">
      <c r="A239" s="283" t="s">
        <v>142</v>
      </c>
      <c r="B239" s="141" t="s">
        <v>210</v>
      </c>
      <c r="C239" s="291" t="s">
        <v>909</v>
      </c>
      <c r="D239" s="374">
        <v>0</v>
      </c>
      <c r="E239" s="374">
        <v>0</v>
      </c>
      <c r="F239" s="374">
        <v>0</v>
      </c>
      <c r="G239" s="374">
        <v>0</v>
      </c>
      <c r="H239" s="374">
        <v>0</v>
      </c>
      <c r="I239" s="374">
        <v>0</v>
      </c>
      <c r="J239" s="374">
        <v>0</v>
      </c>
      <c r="K239" s="374">
        <v>0</v>
      </c>
      <c r="L239" s="374">
        <v>0</v>
      </c>
      <c r="M239" s="374">
        <v>0</v>
      </c>
      <c r="N239" s="350">
        <v>0</v>
      </c>
      <c r="O239" s="338"/>
    </row>
    <row r="240" spans="1:15" s="340" customFormat="1" x14ac:dyDescent="0.2">
      <c r="A240" s="283" t="s">
        <v>714</v>
      </c>
      <c r="B240" s="286" t="s">
        <v>161</v>
      </c>
      <c r="C240" s="291" t="s">
        <v>909</v>
      </c>
      <c r="D240" s="374">
        <v>0</v>
      </c>
      <c r="E240" s="374">
        <v>0</v>
      </c>
      <c r="F240" s="374">
        <v>0</v>
      </c>
      <c r="G240" s="374">
        <v>0</v>
      </c>
      <c r="H240" s="374">
        <v>0</v>
      </c>
      <c r="I240" s="374">
        <v>0</v>
      </c>
      <c r="J240" s="374">
        <v>0</v>
      </c>
      <c r="K240" s="374">
        <v>0</v>
      </c>
      <c r="L240" s="374">
        <v>0</v>
      </c>
      <c r="M240" s="374">
        <v>0</v>
      </c>
      <c r="N240" s="350">
        <v>0</v>
      </c>
      <c r="O240" s="338"/>
    </row>
    <row r="241" spans="1:15" s="340" customFormat="1" x14ac:dyDescent="0.2">
      <c r="A241" s="283" t="s">
        <v>825</v>
      </c>
      <c r="B241" s="286" t="s">
        <v>129</v>
      </c>
      <c r="C241" s="291" t="s">
        <v>909</v>
      </c>
      <c r="D241" s="374">
        <v>0</v>
      </c>
      <c r="E241" s="374">
        <v>0</v>
      </c>
      <c r="F241" s="374">
        <v>0</v>
      </c>
      <c r="G241" s="374">
        <v>0</v>
      </c>
      <c r="H241" s="374">
        <v>0</v>
      </c>
      <c r="I241" s="374">
        <v>0</v>
      </c>
      <c r="J241" s="374">
        <v>0</v>
      </c>
      <c r="K241" s="374">
        <v>0</v>
      </c>
      <c r="L241" s="374">
        <v>0</v>
      </c>
      <c r="M241" s="374">
        <v>0</v>
      </c>
      <c r="N241" s="350">
        <v>0</v>
      </c>
      <c r="O241" s="338"/>
    </row>
    <row r="242" spans="1:15" s="340" customFormat="1" ht="32" x14ac:dyDescent="0.2">
      <c r="A242" s="283" t="s">
        <v>715</v>
      </c>
      <c r="B242" s="397" t="s">
        <v>116</v>
      </c>
      <c r="C242" s="291" t="s">
        <v>909</v>
      </c>
      <c r="D242" s="368">
        <f>D167-D185</f>
        <v>-7.8655999999999935</v>
      </c>
      <c r="E242" s="368">
        <f t="shared" ref="E242:F242" si="36">E167-E185</f>
        <v>3.9265000000000043</v>
      </c>
      <c r="F242" s="368">
        <f t="shared" si="36"/>
        <v>14.845999999999975</v>
      </c>
      <c r="G242" s="368">
        <f>G167-G185</f>
        <v>12.091999999999985</v>
      </c>
      <c r="H242" s="374">
        <v>0</v>
      </c>
      <c r="I242" s="372">
        <f>I167-I185</f>
        <v>10.22799999999998</v>
      </c>
      <c r="J242" s="374">
        <v>0</v>
      </c>
      <c r="K242" s="372">
        <f>K167-K185</f>
        <v>10.22799999999998</v>
      </c>
      <c r="L242" s="374">
        <v>0</v>
      </c>
      <c r="M242" s="368">
        <f>G242+I242+K242</f>
        <v>32.547999999999945</v>
      </c>
      <c r="N242" s="350">
        <v>0</v>
      </c>
      <c r="O242" s="338"/>
    </row>
    <row r="243" spans="1:15" s="340" customFormat="1" ht="32" x14ac:dyDescent="0.2">
      <c r="A243" s="283" t="s">
        <v>716</v>
      </c>
      <c r="B243" s="397" t="s">
        <v>130</v>
      </c>
      <c r="C243" s="291" t="s">
        <v>909</v>
      </c>
      <c r="D243" s="368">
        <v>0</v>
      </c>
      <c r="E243" s="368">
        <v>0</v>
      </c>
      <c r="F243" s="368">
        <f>F203-F210</f>
        <v>-14.38</v>
      </c>
      <c r="G243" s="368">
        <f>G203-G210</f>
        <v>-12.08</v>
      </c>
      <c r="H243" s="374">
        <v>0</v>
      </c>
      <c r="I243" s="368">
        <f>I203-I210</f>
        <v>-10.050000000000001</v>
      </c>
      <c r="J243" s="374">
        <v>0</v>
      </c>
      <c r="K243" s="368">
        <f>K203-K210</f>
        <v>-10.050000000000001</v>
      </c>
      <c r="L243" s="374">
        <v>0</v>
      </c>
      <c r="M243" s="403">
        <f>G243+I243+K243</f>
        <v>-32.180000000000007</v>
      </c>
      <c r="N243" s="350">
        <v>0</v>
      </c>
      <c r="O243" s="338"/>
    </row>
    <row r="244" spans="1:15" s="340" customFormat="1" x14ac:dyDescent="0.2">
      <c r="A244" s="283" t="s">
        <v>827</v>
      </c>
      <c r="B244" s="286" t="s">
        <v>131</v>
      </c>
      <c r="C244" s="291" t="s">
        <v>909</v>
      </c>
      <c r="D244" s="368">
        <v>0</v>
      </c>
      <c r="E244" s="368">
        <v>0</v>
      </c>
      <c r="F244" s="368">
        <f>F243</f>
        <v>-14.38</v>
      </c>
      <c r="G244" s="368">
        <f>G243</f>
        <v>-12.08</v>
      </c>
      <c r="H244" s="374">
        <v>0</v>
      </c>
      <c r="I244" s="368">
        <f>I243</f>
        <v>-10.050000000000001</v>
      </c>
      <c r="J244" s="374">
        <v>0</v>
      </c>
      <c r="K244" s="368">
        <f>K243</f>
        <v>-10.050000000000001</v>
      </c>
      <c r="L244" s="374">
        <v>0</v>
      </c>
      <c r="M244" s="372">
        <f t="shared" ref="M244:M250" si="37">G244+I244+K244</f>
        <v>-32.180000000000007</v>
      </c>
      <c r="N244" s="350">
        <v>0</v>
      </c>
      <c r="O244" s="338"/>
    </row>
    <row r="245" spans="1:15" s="340" customFormat="1" x14ac:dyDescent="0.2">
      <c r="A245" s="283" t="s">
        <v>828</v>
      </c>
      <c r="B245" s="286" t="s">
        <v>198</v>
      </c>
      <c r="C245" s="291" t="s">
        <v>909</v>
      </c>
      <c r="D245" s="374">
        <v>0</v>
      </c>
      <c r="E245" s="374">
        <v>0</v>
      </c>
      <c r="F245" s="374">
        <v>0</v>
      </c>
      <c r="G245" s="374">
        <v>0</v>
      </c>
      <c r="H245" s="374">
        <v>0</v>
      </c>
      <c r="I245" s="374">
        <v>0</v>
      </c>
      <c r="J245" s="374">
        <v>0</v>
      </c>
      <c r="K245" s="374">
        <v>0</v>
      </c>
      <c r="L245" s="374">
        <v>0</v>
      </c>
      <c r="M245" s="374">
        <v>0</v>
      </c>
      <c r="N245" s="350">
        <v>0</v>
      </c>
      <c r="O245" s="338"/>
    </row>
    <row r="246" spans="1:15" s="340" customFormat="1" x14ac:dyDescent="0.2">
      <c r="A246" s="283" t="s">
        <v>717</v>
      </c>
      <c r="B246" s="397" t="s">
        <v>132</v>
      </c>
      <c r="C246" s="291" t="s">
        <v>909</v>
      </c>
      <c r="D246" s="404">
        <f>D222-D235</f>
        <v>10.676000000000002</v>
      </c>
      <c r="E246" s="404">
        <f t="shared" ref="E246:K246" si="38">E222-E235</f>
        <v>-6.7374000000000001</v>
      </c>
      <c r="F246" s="404">
        <f t="shared" si="38"/>
        <v>0</v>
      </c>
      <c r="G246" s="404">
        <f>G222-G235</f>
        <v>0</v>
      </c>
      <c r="H246" s="374">
        <v>0</v>
      </c>
      <c r="I246" s="404">
        <f t="shared" si="38"/>
        <v>0</v>
      </c>
      <c r="J246" s="374">
        <v>0</v>
      </c>
      <c r="K246" s="404">
        <f t="shared" si="38"/>
        <v>0</v>
      </c>
      <c r="L246" s="374">
        <v>0</v>
      </c>
      <c r="M246" s="374">
        <v>0</v>
      </c>
      <c r="N246" s="350">
        <v>0</v>
      </c>
      <c r="O246" s="338"/>
    </row>
    <row r="247" spans="1:15" s="340" customFormat="1" x14ac:dyDescent="0.2">
      <c r="A247" s="283" t="s">
        <v>989</v>
      </c>
      <c r="B247" s="286" t="s">
        <v>1027</v>
      </c>
      <c r="C247" s="291" t="s">
        <v>909</v>
      </c>
      <c r="D247" s="374">
        <v>0</v>
      </c>
      <c r="E247" s="374">
        <v>0</v>
      </c>
      <c r="F247" s="374">
        <v>0</v>
      </c>
      <c r="G247" s="374">
        <v>0</v>
      </c>
      <c r="H247" s="374">
        <v>0</v>
      </c>
      <c r="I247" s="374">
        <v>0</v>
      </c>
      <c r="J247" s="374">
        <v>0</v>
      </c>
      <c r="K247" s="374">
        <v>0</v>
      </c>
      <c r="L247" s="374">
        <v>0</v>
      </c>
      <c r="M247" s="374">
        <v>0</v>
      </c>
      <c r="N247" s="350">
        <v>0</v>
      </c>
      <c r="O247" s="338"/>
    </row>
    <row r="248" spans="1:15" s="340" customFormat="1" x14ac:dyDescent="0.2">
      <c r="A248" s="283" t="s">
        <v>990</v>
      </c>
      <c r="B248" s="286" t="s">
        <v>988</v>
      </c>
      <c r="C248" s="291" t="s">
        <v>909</v>
      </c>
      <c r="D248" s="374">
        <v>0</v>
      </c>
      <c r="E248" s="374">
        <v>0</v>
      </c>
      <c r="F248" s="374">
        <v>0</v>
      </c>
      <c r="G248" s="374">
        <v>0</v>
      </c>
      <c r="H248" s="374">
        <v>0</v>
      </c>
      <c r="I248" s="374">
        <v>0</v>
      </c>
      <c r="J248" s="374">
        <v>0</v>
      </c>
      <c r="K248" s="374">
        <v>0</v>
      </c>
      <c r="L248" s="374">
        <v>0</v>
      </c>
      <c r="M248" s="374">
        <v>0</v>
      </c>
      <c r="N248" s="350">
        <v>0</v>
      </c>
      <c r="O248" s="338"/>
    </row>
    <row r="249" spans="1:15" s="340" customFormat="1" x14ac:dyDescent="0.2">
      <c r="A249" s="283" t="s">
        <v>718</v>
      </c>
      <c r="B249" s="397" t="s">
        <v>217</v>
      </c>
      <c r="C249" s="291" t="s">
        <v>909</v>
      </c>
      <c r="D249" s="374">
        <v>0</v>
      </c>
      <c r="E249" s="374">
        <v>0</v>
      </c>
      <c r="F249" s="374">
        <v>0</v>
      </c>
      <c r="G249" s="374">
        <v>0</v>
      </c>
      <c r="H249" s="374">
        <v>0</v>
      </c>
      <c r="I249" s="374">
        <v>0</v>
      </c>
      <c r="J249" s="374">
        <v>0</v>
      </c>
      <c r="K249" s="374">
        <v>0</v>
      </c>
      <c r="L249" s="374">
        <v>0</v>
      </c>
      <c r="M249" s="374">
        <v>0</v>
      </c>
      <c r="N249" s="350">
        <v>0</v>
      </c>
      <c r="O249" s="338"/>
    </row>
    <row r="250" spans="1:15" s="340" customFormat="1" x14ac:dyDescent="0.2">
      <c r="A250" s="283" t="s">
        <v>719</v>
      </c>
      <c r="B250" s="397" t="s">
        <v>117</v>
      </c>
      <c r="C250" s="291" t="s">
        <v>909</v>
      </c>
      <c r="D250" s="372">
        <f>D242+D243+D246+D249</f>
        <v>2.8104000000000084</v>
      </c>
      <c r="E250" s="427">
        <f>E242+E243+E246+E249</f>
        <v>-2.8108999999999957</v>
      </c>
      <c r="F250" s="426">
        <f>F242+F243+F246+F249</f>
        <v>0.46599999999997443</v>
      </c>
      <c r="G250" s="426">
        <f>G242+G243+G246+G249</f>
        <v>1.1999999999984468E-2</v>
      </c>
      <c r="H250" s="374">
        <v>0</v>
      </c>
      <c r="I250" s="372">
        <f>I242+I243+I246+I249</f>
        <v>0.17799999999997951</v>
      </c>
      <c r="J250" s="374">
        <v>0</v>
      </c>
      <c r="K250" s="372">
        <f>K242+K243+K246+K249</f>
        <v>0.17799999999997951</v>
      </c>
      <c r="L250" s="374">
        <v>0</v>
      </c>
      <c r="M250" s="372">
        <f t="shared" si="37"/>
        <v>0.36799999999994348</v>
      </c>
      <c r="N250" s="350">
        <v>0</v>
      </c>
      <c r="O250" s="338"/>
    </row>
    <row r="251" spans="1:15" s="340" customFormat="1" x14ac:dyDescent="0.2">
      <c r="A251" s="283" t="s">
        <v>720</v>
      </c>
      <c r="B251" s="397" t="s">
        <v>153</v>
      </c>
      <c r="C251" s="291" t="s">
        <v>909</v>
      </c>
      <c r="D251" s="372">
        <v>5.0000000000000001E-4</v>
      </c>
      <c r="E251" s="372">
        <v>2.8109000000000002</v>
      </c>
      <c r="F251" s="428">
        <f>E252</f>
        <v>4.4408920985006262E-15</v>
      </c>
      <c r="G251" s="372">
        <v>0.61599999999997446</v>
      </c>
      <c r="H251" s="374">
        <v>0</v>
      </c>
      <c r="I251" s="372">
        <f>G252</f>
        <v>0.62799999999995892</v>
      </c>
      <c r="J251" s="374">
        <v>0</v>
      </c>
      <c r="K251" s="372">
        <f>I252</f>
        <v>0.80599999999993843</v>
      </c>
      <c r="L251" s="374">
        <v>0</v>
      </c>
      <c r="M251" s="372">
        <f>G251</f>
        <v>0.61599999999997446</v>
      </c>
      <c r="N251" s="350">
        <v>0</v>
      </c>
      <c r="O251" s="338"/>
    </row>
    <row r="252" spans="1:15" s="340" customFormat="1" ht="17" thickBot="1" x14ac:dyDescent="0.25">
      <c r="A252" s="289" t="s">
        <v>721</v>
      </c>
      <c r="B252" s="405" t="s">
        <v>154</v>
      </c>
      <c r="C252" s="308" t="s">
        <v>909</v>
      </c>
      <c r="D252" s="375">
        <v>2.8109000000000002</v>
      </c>
      <c r="E252" s="429">
        <f>E251+E250</f>
        <v>4.4408920985006262E-15</v>
      </c>
      <c r="F252" s="375">
        <f>F251+F250</f>
        <v>0.46599999999997888</v>
      </c>
      <c r="G252" s="375">
        <f>G251+G250</f>
        <v>0.62799999999995892</v>
      </c>
      <c r="H252" s="376">
        <v>0</v>
      </c>
      <c r="I252" s="375">
        <f>I251+I250</f>
        <v>0.80599999999993843</v>
      </c>
      <c r="J252" s="376">
        <v>0</v>
      </c>
      <c r="K252" s="375">
        <f>K251+K250</f>
        <v>0.98399999999991794</v>
      </c>
      <c r="L252" s="376">
        <v>0</v>
      </c>
      <c r="M252" s="375">
        <f>K252</f>
        <v>0.98399999999991794</v>
      </c>
      <c r="N252" s="352">
        <v>0</v>
      </c>
      <c r="O252" s="338"/>
    </row>
    <row r="253" spans="1:15" s="340" customFormat="1" x14ac:dyDescent="0.2">
      <c r="A253" s="322" t="s">
        <v>724</v>
      </c>
      <c r="B253" s="323" t="s">
        <v>1028</v>
      </c>
      <c r="C253" s="385" t="s">
        <v>437</v>
      </c>
      <c r="D253" s="406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338"/>
    </row>
    <row r="254" spans="1:15" s="340" customFormat="1" x14ac:dyDescent="0.2">
      <c r="A254" s="283" t="s">
        <v>725</v>
      </c>
      <c r="B254" s="286" t="s">
        <v>81</v>
      </c>
      <c r="C254" s="291" t="s">
        <v>909</v>
      </c>
      <c r="D254" s="373">
        <v>0</v>
      </c>
      <c r="E254" s="374">
        <v>0</v>
      </c>
      <c r="F254" s="374">
        <v>0</v>
      </c>
      <c r="G254" s="374">
        <v>0</v>
      </c>
      <c r="H254" s="374">
        <v>0</v>
      </c>
      <c r="I254" s="374">
        <v>0</v>
      </c>
      <c r="J254" s="374">
        <v>0</v>
      </c>
      <c r="K254" s="374">
        <v>0</v>
      </c>
      <c r="L254" s="374">
        <v>0</v>
      </c>
      <c r="M254" s="374">
        <v>0</v>
      </c>
      <c r="N254" s="350">
        <v>0</v>
      </c>
      <c r="O254" s="338"/>
    </row>
    <row r="255" spans="1:15" s="340" customFormat="1" x14ac:dyDescent="0.2">
      <c r="A255" s="283" t="s">
        <v>829</v>
      </c>
      <c r="B255" s="141" t="s">
        <v>82</v>
      </c>
      <c r="C255" s="291" t="s">
        <v>909</v>
      </c>
      <c r="D255" s="373">
        <v>0</v>
      </c>
      <c r="E255" s="374">
        <v>0</v>
      </c>
      <c r="F255" s="374">
        <v>0</v>
      </c>
      <c r="G255" s="374">
        <v>0</v>
      </c>
      <c r="H255" s="374">
        <v>0</v>
      </c>
      <c r="I255" s="374">
        <v>0</v>
      </c>
      <c r="J255" s="374">
        <v>0</v>
      </c>
      <c r="K255" s="374">
        <v>0</v>
      </c>
      <c r="L255" s="374">
        <v>0</v>
      </c>
      <c r="M255" s="374">
        <v>0</v>
      </c>
      <c r="N255" s="350">
        <v>0</v>
      </c>
      <c r="O255" s="338"/>
    </row>
    <row r="256" spans="1:15" s="340" customFormat="1" x14ac:dyDescent="0.2">
      <c r="A256" s="283" t="s">
        <v>830</v>
      </c>
      <c r="B256" s="287" t="s">
        <v>211</v>
      </c>
      <c r="C256" s="291" t="s">
        <v>909</v>
      </c>
      <c r="D256" s="373">
        <v>0</v>
      </c>
      <c r="E256" s="374">
        <v>0</v>
      </c>
      <c r="F256" s="374">
        <v>0</v>
      </c>
      <c r="G256" s="374">
        <v>0</v>
      </c>
      <c r="H256" s="374">
        <v>0</v>
      </c>
      <c r="I256" s="374">
        <v>0</v>
      </c>
      <c r="J256" s="374">
        <v>0</v>
      </c>
      <c r="K256" s="374">
        <v>0</v>
      </c>
      <c r="L256" s="374">
        <v>0</v>
      </c>
      <c r="M256" s="374">
        <v>0</v>
      </c>
      <c r="N256" s="350">
        <v>0</v>
      </c>
      <c r="O256" s="338"/>
    </row>
    <row r="257" spans="1:15" s="340" customFormat="1" ht="32" x14ac:dyDescent="0.2">
      <c r="A257" s="283" t="s">
        <v>1055</v>
      </c>
      <c r="B257" s="287" t="s">
        <v>1066</v>
      </c>
      <c r="C257" s="291" t="s">
        <v>909</v>
      </c>
      <c r="D257" s="373">
        <v>0</v>
      </c>
      <c r="E257" s="374">
        <v>0</v>
      </c>
      <c r="F257" s="374">
        <v>0</v>
      </c>
      <c r="G257" s="374">
        <v>0</v>
      </c>
      <c r="H257" s="374">
        <v>0</v>
      </c>
      <c r="I257" s="374">
        <v>0</v>
      </c>
      <c r="J257" s="374">
        <v>0</v>
      </c>
      <c r="K257" s="374">
        <v>0</v>
      </c>
      <c r="L257" s="374">
        <v>0</v>
      </c>
      <c r="M257" s="374">
        <v>0</v>
      </c>
      <c r="N257" s="350">
        <v>0</v>
      </c>
      <c r="O257" s="338"/>
    </row>
    <row r="258" spans="1:15" s="340" customFormat="1" x14ac:dyDescent="0.2">
      <c r="A258" s="283" t="s">
        <v>1056</v>
      </c>
      <c r="B258" s="294" t="s">
        <v>211</v>
      </c>
      <c r="C258" s="291" t="s">
        <v>909</v>
      </c>
      <c r="D258" s="373">
        <v>0</v>
      </c>
      <c r="E258" s="374">
        <v>0</v>
      </c>
      <c r="F258" s="374">
        <v>0</v>
      </c>
      <c r="G258" s="374">
        <v>0</v>
      </c>
      <c r="H258" s="374">
        <v>0</v>
      </c>
      <c r="I258" s="374">
        <v>0</v>
      </c>
      <c r="J258" s="374">
        <v>0</v>
      </c>
      <c r="K258" s="374">
        <v>0</v>
      </c>
      <c r="L258" s="374">
        <v>0</v>
      </c>
      <c r="M258" s="374">
        <v>0</v>
      </c>
      <c r="N258" s="350">
        <v>0</v>
      </c>
      <c r="O258" s="338"/>
    </row>
    <row r="259" spans="1:15" s="340" customFormat="1" ht="32" x14ac:dyDescent="0.2">
      <c r="A259" s="283" t="s">
        <v>1057</v>
      </c>
      <c r="B259" s="287" t="s">
        <v>1063</v>
      </c>
      <c r="C259" s="291" t="s">
        <v>909</v>
      </c>
      <c r="D259" s="373">
        <v>0</v>
      </c>
      <c r="E259" s="374">
        <v>0</v>
      </c>
      <c r="F259" s="374">
        <v>0</v>
      </c>
      <c r="G259" s="374">
        <v>0</v>
      </c>
      <c r="H259" s="374">
        <v>0</v>
      </c>
      <c r="I259" s="374">
        <v>0</v>
      </c>
      <c r="J259" s="374">
        <v>0</v>
      </c>
      <c r="K259" s="374">
        <v>0</v>
      </c>
      <c r="L259" s="374">
        <v>0</v>
      </c>
      <c r="M259" s="374">
        <v>0</v>
      </c>
      <c r="N259" s="350">
        <v>0</v>
      </c>
      <c r="O259" s="338"/>
    </row>
    <row r="260" spans="1:15" s="340" customFormat="1" x14ac:dyDescent="0.2">
      <c r="A260" s="283" t="s">
        <v>1058</v>
      </c>
      <c r="B260" s="294" t="s">
        <v>211</v>
      </c>
      <c r="C260" s="291" t="s">
        <v>909</v>
      </c>
      <c r="D260" s="373">
        <v>0</v>
      </c>
      <c r="E260" s="374">
        <v>0</v>
      </c>
      <c r="F260" s="374">
        <v>0</v>
      </c>
      <c r="G260" s="374">
        <v>0</v>
      </c>
      <c r="H260" s="374">
        <v>0</v>
      </c>
      <c r="I260" s="374">
        <v>0</v>
      </c>
      <c r="J260" s="374">
        <v>0</v>
      </c>
      <c r="K260" s="374">
        <v>0</v>
      </c>
      <c r="L260" s="374">
        <v>0</v>
      </c>
      <c r="M260" s="374">
        <v>0</v>
      </c>
      <c r="N260" s="350">
        <v>0</v>
      </c>
      <c r="O260" s="338"/>
    </row>
    <row r="261" spans="1:15" s="340" customFormat="1" ht="32" x14ac:dyDescent="0.2">
      <c r="A261" s="283" t="s">
        <v>37</v>
      </c>
      <c r="B261" s="287" t="s">
        <v>1048</v>
      </c>
      <c r="C261" s="291" t="s">
        <v>909</v>
      </c>
      <c r="D261" s="373">
        <v>0</v>
      </c>
      <c r="E261" s="374">
        <v>0</v>
      </c>
      <c r="F261" s="374">
        <v>0</v>
      </c>
      <c r="G261" s="374">
        <v>0</v>
      </c>
      <c r="H261" s="374">
        <v>0</v>
      </c>
      <c r="I261" s="374">
        <v>0</v>
      </c>
      <c r="J261" s="374">
        <v>0</v>
      </c>
      <c r="K261" s="374">
        <v>0</v>
      </c>
      <c r="L261" s="374">
        <v>0</v>
      </c>
      <c r="M261" s="374">
        <v>0</v>
      </c>
      <c r="N261" s="350">
        <v>0</v>
      </c>
      <c r="O261" s="338"/>
    </row>
    <row r="262" spans="1:15" s="340" customFormat="1" x14ac:dyDescent="0.2">
      <c r="A262" s="283" t="s">
        <v>38</v>
      </c>
      <c r="B262" s="294" t="s">
        <v>211</v>
      </c>
      <c r="C262" s="291" t="s">
        <v>909</v>
      </c>
      <c r="D262" s="373">
        <v>0</v>
      </c>
      <c r="E262" s="374">
        <v>0</v>
      </c>
      <c r="F262" s="374">
        <v>0</v>
      </c>
      <c r="G262" s="374">
        <v>0</v>
      </c>
      <c r="H262" s="374">
        <v>0</v>
      </c>
      <c r="I262" s="374">
        <v>0</v>
      </c>
      <c r="J262" s="374">
        <v>0</v>
      </c>
      <c r="K262" s="374">
        <v>0</v>
      </c>
      <c r="L262" s="374">
        <v>0</v>
      </c>
      <c r="M262" s="374">
        <v>0</v>
      </c>
      <c r="N262" s="350">
        <v>0</v>
      </c>
      <c r="O262" s="338"/>
    </row>
    <row r="263" spans="1:15" s="340" customFormat="1" x14ac:dyDescent="0.2">
      <c r="A263" s="283" t="s">
        <v>831</v>
      </c>
      <c r="B263" s="141" t="s">
        <v>107</v>
      </c>
      <c r="C263" s="291" t="s">
        <v>909</v>
      </c>
      <c r="D263" s="373">
        <v>0</v>
      </c>
      <c r="E263" s="374">
        <v>0</v>
      </c>
      <c r="F263" s="374">
        <v>0</v>
      </c>
      <c r="G263" s="374">
        <v>0</v>
      </c>
      <c r="H263" s="374">
        <v>0</v>
      </c>
      <c r="I263" s="374">
        <v>0</v>
      </c>
      <c r="J263" s="374">
        <v>0</v>
      </c>
      <c r="K263" s="374">
        <v>0</v>
      </c>
      <c r="L263" s="374">
        <v>0</v>
      </c>
      <c r="M263" s="374">
        <v>0</v>
      </c>
      <c r="N263" s="350">
        <v>0</v>
      </c>
      <c r="O263" s="338"/>
    </row>
    <row r="264" spans="1:15" s="340" customFormat="1" x14ac:dyDescent="0.2">
      <c r="A264" s="283" t="s">
        <v>832</v>
      </c>
      <c r="B264" s="287" t="s">
        <v>211</v>
      </c>
      <c r="C264" s="291" t="s">
        <v>909</v>
      </c>
      <c r="D264" s="373">
        <v>0</v>
      </c>
      <c r="E264" s="374">
        <v>0</v>
      </c>
      <c r="F264" s="374">
        <v>0</v>
      </c>
      <c r="G264" s="374">
        <v>0</v>
      </c>
      <c r="H264" s="374">
        <v>0</v>
      </c>
      <c r="I264" s="374">
        <v>0</v>
      </c>
      <c r="J264" s="374">
        <v>0</v>
      </c>
      <c r="K264" s="374">
        <v>0</v>
      </c>
      <c r="L264" s="374">
        <v>0</v>
      </c>
      <c r="M264" s="374">
        <v>0</v>
      </c>
      <c r="N264" s="350">
        <v>0</v>
      </c>
      <c r="O264" s="338"/>
    </row>
    <row r="265" spans="1:15" s="340" customFormat="1" x14ac:dyDescent="0.2">
      <c r="A265" s="283" t="s">
        <v>938</v>
      </c>
      <c r="B265" s="285" t="s">
        <v>906</v>
      </c>
      <c r="C265" s="291" t="s">
        <v>909</v>
      </c>
      <c r="D265" s="373">
        <v>0</v>
      </c>
      <c r="E265" s="374">
        <v>0</v>
      </c>
      <c r="F265" s="374">
        <v>0</v>
      </c>
      <c r="G265" s="374">
        <v>0</v>
      </c>
      <c r="H265" s="372"/>
      <c r="I265" s="372"/>
      <c r="J265" s="372"/>
      <c r="K265" s="372"/>
      <c r="L265" s="372"/>
      <c r="M265" s="372"/>
      <c r="N265" s="359"/>
      <c r="O265" s="338"/>
    </row>
    <row r="266" spans="1:15" s="340" customFormat="1" x14ac:dyDescent="0.2">
      <c r="A266" s="283" t="s">
        <v>939</v>
      </c>
      <c r="B266" s="287" t="s">
        <v>211</v>
      </c>
      <c r="C266" s="291" t="s">
        <v>909</v>
      </c>
      <c r="D266" s="361"/>
      <c r="E266" s="372"/>
      <c r="F266" s="372"/>
      <c r="G266" s="372"/>
      <c r="H266" s="372"/>
      <c r="I266" s="372"/>
      <c r="J266" s="372"/>
      <c r="K266" s="372"/>
      <c r="L266" s="372"/>
      <c r="M266" s="372"/>
      <c r="N266" s="359"/>
      <c r="O266" s="338"/>
    </row>
    <row r="267" spans="1:15" s="340" customFormat="1" x14ac:dyDescent="0.2">
      <c r="A267" s="283" t="s">
        <v>940</v>
      </c>
      <c r="B267" s="285" t="s">
        <v>101</v>
      </c>
      <c r="C267" s="291" t="s">
        <v>909</v>
      </c>
      <c r="D267" s="373">
        <v>0</v>
      </c>
      <c r="E267" s="374">
        <v>0</v>
      </c>
      <c r="F267" s="374">
        <v>0</v>
      </c>
      <c r="G267" s="374">
        <v>0</v>
      </c>
      <c r="H267" s="374">
        <v>0</v>
      </c>
      <c r="I267" s="374">
        <v>0</v>
      </c>
      <c r="J267" s="374">
        <v>0</v>
      </c>
      <c r="K267" s="374">
        <v>0</v>
      </c>
      <c r="L267" s="374">
        <v>0</v>
      </c>
      <c r="M267" s="374">
        <v>0</v>
      </c>
      <c r="N267" s="350">
        <v>0</v>
      </c>
      <c r="O267" s="338"/>
    </row>
    <row r="268" spans="1:15" s="340" customFormat="1" x14ac:dyDescent="0.2">
      <c r="A268" s="283" t="s">
        <v>941</v>
      </c>
      <c r="B268" s="287" t="s">
        <v>211</v>
      </c>
      <c r="C268" s="291" t="s">
        <v>909</v>
      </c>
      <c r="D268" s="373">
        <v>0</v>
      </c>
      <c r="E268" s="374">
        <v>0</v>
      </c>
      <c r="F268" s="374">
        <v>0</v>
      </c>
      <c r="G268" s="374">
        <v>0</v>
      </c>
      <c r="H268" s="374">
        <v>0</v>
      </c>
      <c r="I268" s="374">
        <v>0</v>
      </c>
      <c r="J268" s="374">
        <v>0</v>
      </c>
      <c r="K268" s="374">
        <v>0</v>
      </c>
      <c r="L268" s="374">
        <v>0</v>
      </c>
      <c r="M268" s="374">
        <v>0</v>
      </c>
      <c r="N268" s="350">
        <v>0</v>
      </c>
      <c r="O268" s="338"/>
    </row>
    <row r="269" spans="1:15" s="340" customFormat="1" x14ac:dyDescent="0.2">
      <c r="A269" s="283" t="s">
        <v>942</v>
      </c>
      <c r="B269" s="285" t="s">
        <v>907</v>
      </c>
      <c r="C269" s="291" t="s">
        <v>909</v>
      </c>
      <c r="D269" s="373">
        <v>0</v>
      </c>
      <c r="E269" s="374">
        <v>0</v>
      </c>
      <c r="F269" s="374">
        <v>0</v>
      </c>
      <c r="G269" s="374">
        <v>0</v>
      </c>
      <c r="H269" s="374">
        <v>0</v>
      </c>
      <c r="I269" s="374">
        <v>0</v>
      </c>
      <c r="J269" s="374">
        <v>0</v>
      </c>
      <c r="K269" s="374">
        <v>0</v>
      </c>
      <c r="L269" s="374">
        <v>0</v>
      </c>
      <c r="M269" s="374">
        <v>0</v>
      </c>
      <c r="N269" s="350">
        <v>0</v>
      </c>
      <c r="O269" s="338"/>
    </row>
    <row r="270" spans="1:15" s="340" customFormat="1" x14ac:dyDescent="0.2">
      <c r="A270" s="283" t="s">
        <v>943</v>
      </c>
      <c r="B270" s="287" t="s">
        <v>211</v>
      </c>
      <c r="C270" s="291" t="s">
        <v>909</v>
      </c>
      <c r="D270" s="373">
        <v>0</v>
      </c>
      <c r="E270" s="374">
        <v>0</v>
      </c>
      <c r="F270" s="374">
        <v>0</v>
      </c>
      <c r="G270" s="374">
        <v>0</v>
      </c>
      <c r="H270" s="374">
        <v>0</v>
      </c>
      <c r="I270" s="374">
        <v>0</v>
      </c>
      <c r="J270" s="374">
        <v>0</v>
      </c>
      <c r="K270" s="374">
        <v>0</v>
      </c>
      <c r="L270" s="374">
        <v>0</v>
      </c>
      <c r="M270" s="374">
        <v>0</v>
      </c>
      <c r="N270" s="350">
        <v>0</v>
      </c>
      <c r="O270" s="338"/>
    </row>
    <row r="271" spans="1:15" s="340" customFormat="1" ht="15.75" customHeight="1" x14ac:dyDescent="0.2">
      <c r="A271" s="283" t="s">
        <v>146</v>
      </c>
      <c r="B271" s="285" t="s">
        <v>908</v>
      </c>
      <c r="C271" s="291" t="s">
        <v>909</v>
      </c>
      <c r="D271" s="373">
        <v>0</v>
      </c>
      <c r="E271" s="374">
        <v>0</v>
      </c>
      <c r="F271" s="374">
        <v>0</v>
      </c>
      <c r="G271" s="374">
        <v>0</v>
      </c>
      <c r="H271" s="374">
        <v>0</v>
      </c>
      <c r="I271" s="374">
        <v>0</v>
      </c>
      <c r="J271" s="374">
        <v>0</v>
      </c>
      <c r="K271" s="374">
        <v>0</v>
      </c>
      <c r="L271" s="374">
        <v>0</v>
      </c>
      <c r="M271" s="374">
        <v>0</v>
      </c>
      <c r="N271" s="350">
        <v>0</v>
      </c>
      <c r="O271" s="338"/>
    </row>
    <row r="272" spans="1:15" s="340" customFormat="1" x14ac:dyDescent="0.2">
      <c r="A272" s="283" t="s">
        <v>944</v>
      </c>
      <c r="B272" s="287" t="s">
        <v>211</v>
      </c>
      <c r="C272" s="291" t="s">
        <v>909</v>
      </c>
      <c r="D272" s="373">
        <v>0</v>
      </c>
      <c r="E272" s="374">
        <v>0</v>
      </c>
      <c r="F272" s="374">
        <v>0</v>
      </c>
      <c r="G272" s="374">
        <v>0</v>
      </c>
      <c r="H272" s="374">
        <v>0</v>
      </c>
      <c r="I272" s="374">
        <v>0</v>
      </c>
      <c r="J272" s="374">
        <v>0</v>
      </c>
      <c r="K272" s="374">
        <v>0</v>
      </c>
      <c r="L272" s="374">
        <v>0</v>
      </c>
      <c r="M272" s="374">
        <v>0</v>
      </c>
      <c r="N272" s="350">
        <v>0</v>
      </c>
      <c r="O272" s="338"/>
    </row>
    <row r="273" spans="1:15" s="340" customFormat="1" x14ac:dyDescent="0.2">
      <c r="A273" s="283" t="s">
        <v>1059</v>
      </c>
      <c r="B273" s="285" t="s">
        <v>108</v>
      </c>
      <c r="C273" s="291" t="s">
        <v>909</v>
      </c>
      <c r="D273" s="373">
        <v>0</v>
      </c>
      <c r="E273" s="374">
        <v>0</v>
      </c>
      <c r="F273" s="374">
        <v>0</v>
      </c>
      <c r="G273" s="374">
        <v>0</v>
      </c>
      <c r="H273" s="374">
        <v>0</v>
      </c>
      <c r="I273" s="374">
        <v>0</v>
      </c>
      <c r="J273" s="374">
        <v>0</v>
      </c>
      <c r="K273" s="374">
        <v>0</v>
      </c>
      <c r="L273" s="374">
        <v>0</v>
      </c>
      <c r="M273" s="374">
        <v>0</v>
      </c>
      <c r="N273" s="350">
        <v>0</v>
      </c>
      <c r="O273" s="338"/>
    </row>
    <row r="274" spans="1:15" s="340" customFormat="1" x14ac:dyDescent="0.2">
      <c r="A274" s="283" t="s">
        <v>945</v>
      </c>
      <c r="B274" s="287" t="s">
        <v>211</v>
      </c>
      <c r="C274" s="291" t="s">
        <v>909</v>
      </c>
      <c r="D274" s="373">
        <v>0</v>
      </c>
      <c r="E274" s="374">
        <v>0</v>
      </c>
      <c r="F274" s="374">
        <v>0</v>
      </c>
      <c r="G274" s="374">
        <v>0</v>
      </c>
      <c r="H274" s="374">
        <v>0</v>
      </c>
      <c r="I274" s="374">
        <v>0</v>
      </c>
      <c r="J274" s="374">
        <v>0</v>
      </c>
      <c r="K274" s="374">
        <v>0</v>
      </c>
      <c r="L274" s="374">
        <v>0</v>
      </c>
      <c r="M274" s="374">
        <v>0</v>
      </c>
      <c r="N274" s="350">
        <v>0</v>
      </c>
      <c r="O274" s="338"/>
    </row>
    <row r="275" spans="1:15" s="340" customFormat="1" ht="32" x14ac:dyDescent="0.2">
      <c r="A275" s="283" t="s">
        <v>946</v>
      </c>
      <c r="B275" s="141" t="s">
        <v>83</v>
      </c>
      <c r="C275" s="291" t="s">
        <v>909</v>
      </c>
      <c r="D275" s="373">
        <v>0</v>
      </c>
      <c r="E275" s="374">
        <v>0</v>
      </c>
      <c r="F275" s="374">
        <v>0</v>
      </c>
      <c r="G275" s="374">
        <v>0</v>
      </c>
      <c r="H275" s="374">
        <v>0</v>
      </c>
      <c r="I275" s="374">
        <v>0</v>
      </c>
      <c r="J275" s="374">
        <v>0</v>
      </c>
      <c r="K275" s="374">
        <v>0</v>
      </c>
      <c r="L275" s="374">
        <v>0</v>
      </c>
      <c r="M275" s="374">
        <v>0</v>
      </c>
      <c r="N275" s="350">
        <v>0</v>
      </c>
      <c r="O275" s="338"/>
    </row>
    <row r="276" spans="1:15" s="340" customFormat="1" x14ac:dyDescent="0.2">
      <c r="A276" s="283" t="s">
        <v>947</v>
      </c>
      <c r="B276" s="287" t="s">
        <v>211</v>
      </c>
      <c r="C276" s="291" t="s">
        <v>909</v>
      </c>
      <c r="D276" s="373">
        <v>0</v>
      </c>
      <c r="E276" s="374">
        <v>0</v>
      </c>
      <c r="F276" s="374">
        <v>0</v>
      </c>
      <c r="G276" s="374">
        <v>0</v>
      </c>
      <c r="H276" s="374">
        <v>0</v>
      </c>
      <c r="I276" s="374">
        <v>0</v>
      </c>
      <c r="J276" s="374">
        <v>0</v>
      </c>
      <c r="K276" s="374">
        <v>0</v>
      </c>
      <c r="L276" s="374">
        <v>0</v>
      </c>
      <c r="M276" s="374">
        <v>0</v>
      </c>
      <c r="N276" s="350">
        <v>0</v>
      </c>
      <c r="O276" s="338"/>
    </row>
    <row r="277" spans="1:15" s="340" customFormat="1" x14ac:dyDescent="0.2">
      <c r="A277" s="283" t="s">
        <v>39</v>
      </c>
      <c r="B277" s="287" t="s">
        <v>803</v>
      </c>
      <c r="C277" s="291" t="s">
        <v>909</v>
      </c>
      <c r="D277" s="373">
        <v>0</v>
      </c>
      <c r="E277" s="374">
        <v>0</v>
      </c>
      <c r="F277" s="374">
        <v>0</v>
      </c>
      <c r="G277" s="374">
        <v>0</v>
      </c>
      <c r="H277" s="374">
        <v>0</v>
      </c>
      <c r="I277" s="374">
        <v>0</v>
      </c>
      <c r="J277" s="374">
        <v>0</v>
      </c>
      <c r="K277" s="374">
        <v>0</v>
      </c>
      <c r="L277" s="374">
        <v>0</v>
      </c>
      <c r="M277" s="374">
        <v>0</v>
      </c>
      <c r="N277" s="350">
        <v>0</v>
      </c>
      <c r="O277" s="338"/>
    </row>
    <row r="278" spans="1:15" s="340" customFormat="1" x14ac:dyDescent="0.2">
      <c r="A278" s="283" t="s">
        <v>41</v>
      </c>
      <c r="B278" s="294" t="s">
        <v>211</v>
      </c>
      <c r="C278" s="291" t="s">
        <v>909</v>
      </c>
      <c r="D278" s="373">
        <v>0</v>
      </c>
      <c r="E278" s="374">
        <v>0</v>
      </c>
      <c r="F278" s="374">
        <v>0</v>
      </c>
      <c r="G278" s="374">
        <v>0</v>
      </c>
      <c r="H278" s="374">
        <v>0</v>
      </c>
      <c r="I278" s="374">
        <v>0</v>
      </c>
      <c r="J278" s="374">
        <v>0</v>
      </c>
      <c r="K278" s="374">
        <v>0</v>
      </c>
      <c r="L278" s="374">
        <v>0</v>
      </c>
      <c r="M278" s="374">
        <v>0</v>
      </c>
      <c r="N278" s="350">
        <v>0</v>
      </c>
      <c r="O278" s="338"/>
    </row>
    <row r="279" spans="1:15" s="340" customFormat="1" x14ac:dyDescent="0.2">
      <c r="A279" s="283" t="s">
        <v>40</v>
      </c>
      <c r="B279" s="287" t="s">
        <v>791</v>
      </c>
      <c r="C279" s="291" t="s">
        <v>909</v>
      </c>
      <c r="D279" s="373">
        <v>0</v>
      </c>
      <c r="E279" s="374">
        <v>0</v>
      </c>
      <c r="F279" s="374">
        <v>0</v>
      </c>
      <c r="G279" s="374">
        <v>0</v>
      </c>
      <c r="H279" s="374">
        <v>0</v>
      </c>
      <c r="I279" s="374">
        <v>0</v>
      </c>
      <c r="J279" s="374">
        <v>0</v>
      </c>
      <c r="K279" s="374">
        <v>0</v>
      </c>
      <c r="L279" s="374">
        <v>0</v>
      </c>
      <c r="M279" s="374">
        <v>0</v>
      </c>
      <c r="N279" s="350">
        <v>0</v>
      </c>
      <c r="O279" s="338"/>
    </row>
    <row r="280" spans="1:15" s="340" customFormat="1" x14ac:dyDescent="0.2">
      <c r="A280" s="283" t="s">
        <v>42</v>
      </c>
      <c r="B280" s="294" t="s">
        <v>211</v>
      </c>
      <c r="C280" s="291" t="s">
        <v>909</v>
      </c>
      <c r="D280" s="373">
        <v>0</v>
      </c>
      <c r="E280" s="374">
        <v>0</v>
      </c>
      <c r="F280" s="374">
        <v>0</v>
      </c>
      <c r="G280" s="374">
        <v>0</v>
      </c>
      <c r="H280" s="374">
        <v>0</v>
      </c>
      <c r="I280" s="374">
        <v>0</v>
      </c>
      <c r="J280" s="374">
        <v>0</v>
      </c>
      <c r="K280" s="374">
        <v>0</v>
      </c>
      <c r="L280" s="374">
        <v>0</v>
      </c>
      <c r="M280" s="374">
        <v>0</v>
      </c>
      <c r="N280" s="350">
        <v>0</v>
      </c>
      <c r="O280" s="338"/>
    </row>
    <row r="281" spans="1:15" s="340" customFormat="1" x14ac:dyDescent="0.2">
      <c r="A281" s="283" t="s">
        <v>948</v>
      </c>
      <c r="B281" s="141" t="s">
        <v>956</v>
      </c>
      <c r="C281" s="291" t="s">
        <v>909</v>
      </c>
      <c r="D281" s="373">
        <v>0</v>
      </c>
      <c r="E281" s="374">
        <v>0</v>
      </c>
      <c r="F281" s="374">
        <v>0</v>
      </c>
      <c r="G281" s="374">
        <v>0</v>
      </c>
      <c r="H281" s="374">
        <v>0</v>
      </c>
      <c r="I281" s="374">
        <v>0</v>
      </c>
      <c r="J281" s="374">
        <v>0</v>
      </c>
      <c r="K281" s="374">
        <v>0</v>
      </c>
      <c r="L281" s="374">
        <v>0</v>
      </c>
      <c r="M281" s="374">
        <v>0</v>
      </c>
      <c r="N281" s="350">
        <v>0</v>
      </c>
      <c r="O281" s="338"/>
    </row>
    <row r="282" spans="1:15" s="340" customFormat="1" x14ac:dyDescent="0.2">
      <c r="A282" s="283" t="s">
        <v>949</v>
      </c>
      <c r="B282" s="287" t="s">
        <v>211</v>
      </c>
      <c r="C282" s="291" t="s">
        <v>909</v>
      </c>
      <c r="D282" s="373">
        <v>0</v>
      </c>
      <c r="E282" s="374">
        <v>0</v>
      </c>
      <c r="F282" s="374">
        <v>0</v>
      </c>
      <c r="G282" s="374">
        <v>0</v>
      </c>
      <c r="H282" s="374">
        <v>0</v>
      </c>
      <c r="I282" s="374">
        <v>0</v>
      </c>
      <c r="J282" s="374">
        <v>0</v>
      </c>
      <c r="K282" s="374">
        <v>0</v>
      </c>
      <c r="L282" s="374">
        <v>0</v>
      </c>
      <c r="M282" s="374">
        <v>0</v>
      </c>
      <c r="N282" s="350">
        <v>0</v>
      </c>
      <c r="O282" s="338"/>
    </row>
    <row r="283" spans="1:15" s="340" customFormat="1" x14ac:dyDescent="0.2">
      <c r="A283" s="283" t="s">
        <v>726</v>
      </c>
      <c r="B283" s="286" t="s">
        <v>84</v>
      </c>
      <c r="C283" s="291" t="s">
        <v>909</v>
      </c>
      <c r="D283" s="373">
        <v>0</v>
      </c>
      <c r="E283" s="374">
        <v>0</v>
      </c>
      <c r="F283" s="374">
        <v>0</v>
      </c>
      <c r="G283" s="374">
        <v>0</v>
      </c>
      <c r="H283" s="374">
        <v>0</v>
      </c>
      <c r="I283" s="374">
        <v>0</v>
      </c>
      <c r="J283" s="374">
        <v>0</v>
      </c>
      <c r="K283" s="374">
        <v>0</v>
      </c>
      <c r="L283" s="374">
        <v>0</v>
      </c>
      <c r="M283" s="374">
        <v>0</v>
      </c>
      <c r="N283" s="350">
        <v>0</v>
      </c>
      <c r="O283" s="338"/>
    </row>
    <row r="284" spans="1:15" s="340" customFormat="1" x14ac:dyDescent="0.2">
      <c r="A284" s="283" t="s">
        <v>833</v>
      </c>
      <c r="B284" s="141" t="s">
        <v>722</v>
      </c>
      <c r="C284" s="291" t="s">
        <v>909</v>
      </c>
      <c r="D284" s="373">
        <v>0</v>
      </c>
      <c r="E284" s="374">
        <v>0</v>
      </c>
      <c r="F284" s="374">
        <v>0</v>
      </c>
      <c r="G284" s="374">
        <v>0</v>
      </c>
      <c r="H284" s="374">
        <v>0</v>
      </c>
      <c r="I284" s="374">
        <v>0</v>
      </c>
      <c r="J284" s="374">
        <v>0</v>
      </c>
      <c r="K284" s="374">
        <v>0</v>
      </c>
      <c r="L284" s="374">
        <v>0</v>
      </c>
      <c r="M284" s="374">
        <v>0</v>
      </c>
      <c r="N284" s="350">
        <v>0</v>
      </c>
      <c r="O284" s="338"/>
    </row>
    <row r="285" spans="1:15" s="340" customFormat="1" x14ac:dyDescent="0.2">
      <c r="A285" s="283" t="s">
        <v>834</v>
      </c>
      <c r="B285" s="287" t="s">
        <v>211</v>
      </c>
      <c r="C285" s="291" t="s">
        <v>909</v>
      </c>
      <c r="D285" s="373">
        <v>0</v>
      </c>
      <c r="E285" s="374">
        <v>0</v>
      </c>
      <c r="F285" s="374">
        <v>0</v>
      </c>
      <c r="G285" s="374">
        <v>0</v>
      </c>
      <c r="H285" s="374">
        <v>0</v>
      </c>
      <c r="I285" s="374">
        <v>0</v>
      </c>
      <c r="J285" s="374">
        <v>0</v>
      </c>
      <c r="K285" s="374">
        <v>0</v>
      </c>
      <c r="L285" s="374">
        <v>0</v>
      </c>
      <c r="M285" s="374">
        <v>0</v>
      </c>
      <c r="N285" s="350">
        <v>0</v>
      </c>
      <c r="O285" s="338"/>
    </row>
    <row r="286" spans="1:15" s="340" customFormat="1" x14ac:dyDescent="0.2">
      <c r="A286" s="283" t="s">
        <v>835</v>
      </c>
      <c r="B286" s="141" t="s">
        <v>85</v>
      </c>
      <c r="C286" s="291" t="s">
        <v>909</v>
      </c>
      <c r="D286" s="373">
        <v>0</v>
      </c>
      <c r="E286" s="374">
        <v>0</v>
      </c>
      <c r="F286" s="374">
        <v>0</v>
      </c>
      <c r="G286" s="374">
        <v>0</v>
      </c>
      <c r="H286" s="374">
        <v>0</v>
      </c>
      <c r="I286" s="374">
        <v>0</v>
      </c>
      <c r="J286" s="374">
        <v>0</v>
      </c>
      <c r="K286" s="374">
        <v>0</v>
      </c>
      <c r="L286" s="374">
        <v>0</v>
      </c>
      <c r="M286" s="374">
        <v>0</v>
      </c>
      <c r="N286" s="350">
        <v>0</v>
      </c>
      <c r="O286" s="338"/>
    </row>
    <row r="287" spans="1:15" s="340" customFormat="1" x14ac:dyDescent="0.2">
      <c r="A287" s="283" t="s">
        <v>837</v>
      </c>
      <c r="B287" s="287" t="s">
        <v>798</v>
      </c>
      <c r="C287" s="291" t="s">
        <v>909</v>
      </c>
      <c r="D287" s="373">
        <v>0</v>
      </c>
      <c r="E287" s="374">
        <v>0</v>
      </c>
      <c r="F287" s="374">
        <v>0</v>
      </c>
      <c r="G287" s="374">
        <v>0</v>
      </c>
      <c r="H287" s="374">
        <v>0</v>
      </c>
      <c r="I287" s="374">
        <v>0</v>
      </c>
      <c r="J287" s="374">
        <v>0</v>
      </c>
      <c r="K287" s="374">
        <v>0</v>
      </c>
      <c r="L287" s="374">
        <v>0</v>
      </c>
      <c r="M287" s="374">
        <v>0</v>
      </c>
      <c r="N287" s="350">
        <v>0</v>
      </c>
      <c r="O287" s="338"/>
    </row>
    <row r="288" spans="1:15" s="340" customFormat="1" x14ac:dyDescent="0.2">
      <c r="A288" s="283" t="s">
        <v>838</v>
      </c>
      <c r="B288" s="294" t="s">
        <v>211</v>
      </c>
      <c r="C288" s="291" t="s">
        <v>909</v>
      </c>
      <c r="D288" s="373">
        <v>0</v>
      </c>
      <c r="E288" s="374">
        <v>0</v>
      </c>
      <c r="F288" s="374">
        <v>0</v>
      </c>
      <c r="G288" s="374">
        <v>0</v>
      </c>
      <c r="H288" s="374">
        <v>0</v>
      </c>
      <c r="I288" s="374">
        <v>0</v>
      </c>
      <c r="J288" s="374">
        <v>0</v>
      </c>
      <c r="K288" s="374">
        <v>0</v>
      </c>
      <c r="L288" s="374">
        <v>0</v>
      </c>
      <c r="M288" s="374">
        <v>0</v>
      </c>
      <c r="N288" s="350">
        <v>0</v>
      </c>
      <c r="O288" s="338"/>
    </row>
    <row r="289" spans="1:15" s="340" customFormat="1" x14ac:dyDescent="0.2">
      <c r="A289" s="283" t="s">
        <v>839</v>
      </c>
      <c r="B289" s="287" t="s">
        <v>859</v>
      </c>
      <c r="C289" s="291" t="s">
        <v>909</v>
      </c>
      <c r="D289" s="373">
        <v>0</v>
      </c>
      <c r="E289" s="374">
        <v>0</v>
      </c>
      <c r="F289" s="374">
        <v>0</v>
      </c>
      <c r="G289" s="374">
        <v>0</v>
      </c>
      <c r="H289" s="374">
        <v>0</v>
      </c>
      <c r="I289" s="374">
        <v>0</v>
      </c>
      <c r="J289" s="374">
        <v>0</v>
      </c>
      <c r="K289" s="374">
        <v>0</v>
      </c>
      <c r="L289" s="374">
        <v>0</v>
      </c>
      <c r="M289" s="374">
        <v>0</v>
      </c>
      <c r="N289" s="350">
        <v>0</v>
      </c>
      <c r="O289" s="338"/>
    </row>
    <row r="290" spans="1:15" s="340" customFormat="1" x14ac:dyDescent="0.2">
      <c r="A290" s="283" t="s">
        <v>840</v>
      </c>
      <c r="B290" s="294" t="s">
        <v>211</v>
      </c>
      <c r="C290" s="291" t="s">
        <v>909</v>
      </c>
      <c r="D290" s="373">
        <v>0</v>
      </c>
      <c r="E290" s="374">
        <v>0</v>
      </c>
      <c r="F290" s="374">
        <v>0</v>
      </c>
      <c r="G290" s="374">
        <v>0</v>
      </c>
      <c r="H290" s="374">
        <v>0</v>
      </c>
      <c r="I290" s="374">
        <v>0</v>
      </c>
      <c r="J290" s="374">
        <v>0</v>
      </c>
      <c r="K290" s="374">
        <v>0</v>
      </c>
      <c r="L290" s="374">
        <v>0</v>
      </c>
      <c r="M290" s="374">
        <v>0</v>
      </c>
      <c r="N290" s="350">
        <v>0</v>
      </c>
      <c r="O290" s="338"/>
    </row>
    <row r="291" spans="1:15" s="340" customFormat="1" ht="32" x14ac:dyDescent="0.2">
      <c r="A291" s="283" t="s">
        <v>836</v>
      </c>
      <c r="B291" s="141" t="s">
        <v>1068</v>
      </c>
      <c r="C291" s="291" t="s">
        <v>909</v>
      </c>
      <c r="D291" s="373">
        <v>0</v>
      </c>
      <c r="E291" s="374">
        <v>0</v>
      </c>
      <c r="F291" s="374">
        <v>0</v>
      </c>
      <c r="G291" s="374">
        <v>0</v>
      </c>
      <c r="H291" s="374">
        <v>0</v>
      </c>
      <c r="I291" s="374">
        <v>0</v>
      </c>
      <c r="J291" s="374">
        <v>0</v>
      </c>
      <c r="K291" s="374">
        <v>0</v>
      </c>
      <c r="L291" s="374">
        <v>0</v>
      </c>
      <c r="M291" s="374">
        <v>0</v>
      </c>
      <c r="N291" s="350">
        <v>0</v>
      </c>
      <c r="O291" s="338"/>
    </row>
    <row r="292" spans="1:15" s="340" customFormat="1" x14ac:dyDescent="0.2">
      <c r="A292" s="283" t="s">
        <v>841</v>
      </c>
      <c r="B292" s="287" t="s">
        <v>211</v>
      </c>
      <c r="C292" s="291" t="s">
        <v>909</v>
      </c>
      <c r="D292" s="373">
        <v>0</v>
      </c>
      <c r="E292" s="374">
        <v>0</v>
      </c>
      <c r="F292" s="374">
        <v>0</v>
      </c>
      <c r="G292" s="374">
        <v>0</v>
      </c>
      <c r="H292" s="374">
        <v>0</v>
      </c>
      <c r="I292" s="374">
        <v>0</v>
      </c>
      <c r="J292" s="374">
        <v>0</v>
      </c>
      <c r="K292" s="374">
        <v>0</v>
      </c>
      <c r="L292" s="374">
        <v>0</v>
      </c>
      <c r="M292" s="374">
        <v>0</v>
      </c>
      <c r="N292" s="350">
        <v>0</v>
      </c>
      <c r="O292" s="338"/>
    </row>
    <row r="293" spans="1:15" s="340" customFormat="1" x14ac:dyDescent="0.2">
      <c r="A293" s="283" t="s">
        <v>842</v>
      </c>
      <c r="B293" s="141" t="s">
        <v>860</v>
      </c>
      <c r="C293" s="291" t="s">
        <v>909</v>
      </c>
      <c r="D293" s="373">
        <v>0</v>
      </c>
      <c r="E293" s="374">
        <v>0</v>
      </c>
      <c r="F293" s="374">
        <v>0</v>
      </c>
      <c r="G293" s="374">
        <v>0</v>
      </c>
      <c r="H293" s="374">
        <v>0</v>
      </c>
      <c r="I293" s="374">
        <v>0</v>
      </c>
      <c r="J293" s="374">
        <v>0</v>
      </c>
      <c r="K293" s="374">
        <v>0</v>
      </c>
      <c r="L293" s="374">
        <v>0</v>
      </c>
      <c r="M293" s="374">
        <v>0</v>
      </c>
      <c r="N293" s="350">
        <v>0</v>
      </c>
      <c r="O293" s="338"/>
    </row>
    <row r="294" spans="1:15" s="340" customFormat="1" x14ac:dyDescent="0.2">
      <c r="A294" s="283" t="s">
        <v>847</v>
      </c>
      <c r="B294" s="287" t="s">
        <v>211</v>
      </c>
      <c r="C294" s="291" t="s">
        <v>909</v>
      </c>
      <c r="D294" s="373">
        <v>0</v>
      </c>
      <c r="E294" s="374">
        <v>0</v>
      </c>
      <c r="F294" s="374">
        <v>0</v>
      </c>
      <c r="G294" s="374">
        <v>0</v>
      </c>
      <c r="H294" s="374">
        <v>0</v>
      </c>
      <c r="I294" s="374">
        <v>0</v>
      </c>
      <c r="J294" s="374">
        <v>0</v>
      </c>
      <c r="K294" s="374">
        <v>0</v>
      </c>
      <c r="L294" s="374">
        <v>0</v>
      </c>
      <c r="M294" s="374">
        <v>0</v>
      </c>
      <c r="N294" s="350">
        <v>0</v>
      </c>
      <c r="O294" s="338"/>
    </row>
    <row r="295" spans="1:15" s="340" customFormat="1" x14ac:dyDescent="0.2">
      <c r="A295" s="283" t="s">
        <v>843</v>
      </c>
      <c r="B295" s="141" t="s">
        <v>861</v>
      </c>
      <c r="C295" s="291" t="s">
        <v>909</v>
      </c>
      <c r="D295" s="373">
        <v>0</v>
      </c>
      <c r="E295" s="374">
        <v>0</v>
      </c>
      <c r="F295" s="374">
        <v>0</v>
      </c>
      <c r="G295" s="374">
        <v>0</v>
      </c>
      <c r="H295" s="374">
        <v>0</v>
      </c>
      <c r="I295" s="374">
        <v>0</v>
      </c>
      <c r="J295" s="374">
        <v>0</v>
      </c>
      <c r="K295" s="374">
        <v>0</v>
      </c>
      <c r="L295" s="374">
        <v>0</v>
      </c>
      <c r="M295" s="374">
        <v>0</v>
      </c>
      <c r="N295" s="350">
        <v>0</v>
      </c>
      <c r="O295" s="338"/>
    </row>
    <row r="296" spans="1:15" s="340" customFormat="1" x14ac:dyDescent="0.2">
      <c r="A296" s="283" t="s">
        <v>848</v>
      </c>
      <c r="B296" s="287" t="s">
        <v>211</v>
      </c>
      <c r="C296" s="291" t="s">
        <v>909</v>
      </c>
      <c r="D296" s="373">
        <v>0</v>
      </c>
      <c r="E296" s="374">
        <v>0</v>
      </c>
      <c r="F296" s="374">
        <v>0</v>
      </c>
      <c r="G296" s="374">
        <v>0</v>
      </c>
      <c r="H296" s="374">
        <v>0</v>
      </c>
      <c r="I296" s="374">
        <v>0</v>
      </c>
      <c r="J296" s="374">
        <v>0</v>
      </c>
      <c r="K296" s="374">
        <v>0</v>
      </c>
      <c r="L296" s="374">
        <v>0</v>
      </c>
      <c r="M296" s="374">
        <v>0</v>
      </c>
      <c r="N296" s="350">
        <v>0</v>
      </c>
      <c r="O296" s="338"/>
    </row>
    <row r="297" spans="1:15" s="340" customFormat="1" x14ac:dyDescent="0.2">
      <c r="A297" s="283" t="s">
        <v>844</v>
      </c>
      <c r="B297" s="141" t="s">
        <v>862</v>
      </c>
      <c r="C297" s="291" t="s">
        <v>909</v>
      </c>
      <c r="D297" s="373">
        <v>0</v>
      </c>
      <c r="E297" s="374">
        <v>0</v>
      </c>
      <c r="F297" s="374">
        <v>0</v>
      </c>
      <c r="G297" s="374">
        <v>0</v>
      </c>
      <c r="H297" s="374">
        <v>0</v>
      </c>
      <c r="I297" s="374">
        <v>0</v>
      </c>
      <c r="J297" s="374">
        <v>0</v>
      </c>
      <c r="K297" s="374">
        <v>0</v>
      </c>
      <c r="L297" s="374">
        <v>0</v>
      </c>
      <c r="M297" s="374">
        <v>0</v>
      </c>
      <c r="N297" s="350">
        <v>0</v>
      </c>
      <c r="O297" s="338"/>
    </row>
    <row r="298" spans="1:15" s="340" customFormat="1" x14ac:dyDescent="0.2">
      <c r="A298" s="283" t="s">
        <v>849</v>
      </c>
      <c r="B298" s="287" t="s">
        <v>211</v>
      </c>
      <c r="C298" s="291" t="s">
        <v>909</v>
      </c>
      <c r="D298" s="373">
        <v>0</v>
      </c>
      <c r="E298" s="374">
        <v>0</v>
      </c>
      <c r="F298" s="374">
        <v>0</v>
      </c>
      <c r="G298" s="374">
        <v>0</v>
      </c>
      <c r="H298" s="374">
        <v>0</v>
      </c>
      <c r="I298" s="374">
        <v>0</v>
      </c>
      <c r="J298" s="374">
        <v>0</v>
      </c>
      <c r="K298" s="374">
        <v>0</v>
      </c>
      <c r="L298" s="374">
        <v>0</v>
      </c>
      <c r="M298" s="374">
        <v>0</v>
      </c>
      <c r="N298" s="350">
        <v>0</v>
      </c>
      <c r="O298" s="338"/>
    </row>
    <row r="299" spans="1:15" s="340" customFormat="1" x14ac:dyDescent="0.2">
      <c r="A299" s="283" t="s">
        <v>845</v>
      </c>
      <c r="B299" s="141" t="s">
        <v>863</v>
      </c>
      <c r="C299" s="291" t="s">
        <v>909</v>
      </c>
      <c r="D299" s="373">
        <v>0</v>
      </c>
      <c r="E299" s="374">
        <v>0</v>
      </c>
      <c r="F299" s="374">
        <v>0</v>
      </c>
      <c r="G299" s="374">
        <v>0</v>
      </c>
      <c r="H299" s="374">
        <v>0</v>
      </c>
      <c r="I299" s="374">
        <v>0</v>
      </c>
      <c r="J299" s="374">
        <v>0</v>
      </c>
      <c r="K299" s="374">
        <v>0</v>
      </c>
      <c r="L299" s="374">
        <v>0</v>
      </c>
      <c r="M299" s="374">
        <v>0</v>
      </c>
      <c r="N299" s="350">
        <v>0</v>
      </c>
      <c r="O299" s="338"/>
    </row>
    <row r="300" spans="1:15" s="340" customFormat="1" x14ac:dyDescent="0.2">
      <c r="A300" s="283" t="s">
        <v>850</v>
      </c>
      <c r="B300" s="287" t="s">
        <v>211</v>
      </c>
      <c r="C300" s="291" t="s">
        <v>909</v>
      </c>
      <c r="D300" s="373">
        <v>0</v>
      </c>
      <c r="E300" s="374">
        <v>0</v>
      </c>
      <c r="F300" s="374">
        <v>0</v>
      </c>
      <c r="G300" s="374">
        <v>0</v>
      </c>
      <c r="H300" s="374">
        <v>0</v>
      </c>
      <c r="I300" s="374">
        <v>0</v>
      </c>
      <c r="J300" s="374">
        <v>0</v>
      </c>
      <c r="K300" s="374">
        <v>0</v>
      </c>
      <c r="L300" s="374">
        <v>0</v>
      </c>
      <c r="M300" s="374">
        <v>0</v>
      </c>
      <c r="N300" s="350">
        <v>0</v>
      </c>
      <c r="O300" s="338"/>
    </row>
    <row r="301" spans="1:15" s="340" customFormat="1" ht="32" x14ac:dyDescent="0.2">
      <c r="A301" s="283" t="s">
        <v>846</v>
      </c>
      <c r="B301" s="141" t="s">
        <v>894</v>
      </c>
      <c r="C301" s="291" t="s">
        <v>909</v>
      </c>
      <c r="D301" s="373">
        <v>0</v>
      </c>
      <c r="E301" s="374">
        <v>0</v>
      </c>
      <c r="F301" s="374">
        <v>0</v>
      </c>
      <c r="G301" s="374">
        <v>0</v>
      </c>
      <c r="H301" s="374">
        <v>0</v>
      </c>
      <c r="I301" s="374">
        <v>0</v>
      </c>
      <c r="J301" s="374">
        <v>0</v>
      </c>
      <c r="K301" s="374">
        <v>0</v>
      </c>
      <c r="L301" s="374">
        <v>0</v>
      </c>
      <c r="M301" s="374">
        <v>0</v>
      </c>
      <c r="N301" s="350">
        <v>0</v>
      </c>
      <c r="O301" s="338"/>
    </row>
    <row r="302" spans="1:15" s="340" customFormat="1" x14ac:dyDescent="0.2">
      <c r="A302" s="283" t="s">
        <v>851</v>
      </c>
      <c r="B302" s="287" t="s">
        <v>211</v>
      </c>
      <c r="C302" s="291" t="s">
        <v>909</v>
      </c>
      <c r="D302" s="373">
        <v>0</v>
      </c>
      <c r="E302" s="374">
        <v>0</v>
      </c>
      <c r="F302" s="374">
        <v>0</v>
      </c>
      <c r="G302" s="374">
        <v>0</v>
      </c>
      <c r="H302" s="374">
        <v>0</v>
      </c>
      <c r="I302" s="374">
        <v>0</v>
      </c>
      <c r="J302" s="374">
        <v>0</v>
      </c>
      <c r="K302" s="374">
        <v>0</v>
      </c>
      <c r="L302" s="374">
        <v>0</v>
      </c>
      <c r="M302" s="374">
        <v>0</v>
      </c>
      <c r="N302" s="350">
        <v>0</v>
      </c>
      <c r="O302" s="338"/>
    </row>
    <row r="303" spans="1:15" s="340" customFormat="1" x14ac:dyDescent="0.2">
      <c r="A303" s="283" t="s">
        <v>1078</v>
      </c>
      <c r="B303" s="141" t="s">
        <v>1079</v>
      </c>
      <c r="C303" s="291" t="s">
        <v>909</v>
      </c>
      <c r="D303" s="373">
        <v>0</v>
      </c>
      <c r="E303" s="374">
        <v>0</v>
      </c>
      <c r="F303" s="374">
        <v>0</v>
      </c>
      <c r="G303" s="374">
        <v>0</v>
      </c>
      <c r="H303" s="374">
        <v>0</v>
      </c>
      <c r="I303" s="374">
        <v>0</v>
      </c>
      <c r="J303" s="374">
        <v>0</v>
      </c>
      <c r="K303" s="374">
        <v>0</v>
      </c>
      <c r="L303" s="374">
        <v>0</v>
      </c>
      <c r="M303" s="374">
        <v>0</v>
      </c>
      <c r="N303" s="350">
        <v>0</v>
      </c>
      <c r="O303" s="338"/>
    </row>
    <row r="304" spans="1:15" s="340" customFormat="1" x14ac:dyDescent="0.2">
      <c r="A304" s="283" t="s">
        <v>1080</v>
      </c>
      <c r="B304" s="287" t="s">
        <v>211</v>
      </c>
      <c r="C304" s="291" t="s">
        <v>909</v>
      </c>
      <c r="D304" s="373">
        <v>0</v>
      </c>
      <c r="E304" s="374">
        <v>0</v>
      </c>
      <c r="F304" s="374">
        <v>0</v>
      </c>
      <c r="G304" s="374">
        <v>0</v>
      </c>
      <c r="H304" s="374">
        <v>0</v>
      </c>
      <c r="I304" s="374">
        <v>0</v>
      </c>
      <c r="J304" s="374">
        <v>0</v>
      </c>
      <c r="K304" s="374">
        <v>0</v>
      </c>
      <c r="L304" s="374">
        <v>0</v>
      </c>
      <c r="M304" s="374">
        <v>0</v>
      </c>
      <c r="N304" s="350">
        <v>0</v>
      </c>
      <c r="O304" s="338"/>
    </row>
    <row r="305" spans="1:15" s="340" customFormat="1" ht="32" x14ac:dyDescent="0.2">
      <c r="A305" s="283" t="s">
        <v>727</v>
      </c>
      <c r="B305" s="286" t="s">
        <v>86</v>
      </c>
      <c r="C305" s="291" t="s">
        <v>180</v>
      </c>
      <c r="D305" s="371">
        <v>100</v>
      </c>
      <c r="E305" s="372">
        <v>100</v>
      </c>
      <c r="F305" s="372">
        <v>100</v>
      </c>
      <c r="G305" s="372">
        <v>100</v>
      </c>
      <c r="H305" s="374">
        <v>0</v>
      </c>
      <c r="I305" s="372">
        <v>100</v>
      </c>
      <c r="J305" s="374">
        <v>0</v>
      </c>
      <c r="K305" s="372">
        <v>100</v>
      </c>
      <c r="L305" s="374">
        <v>0</v>
      </c>
      <c r="M305" s="372">
        <v>100</v>
      </c>
      <c r="N305" s="350">
        <v>0</v>
      </c>
      <c r="O305" s="338"/>
    </row>
    <row r="306" spans="1:15" s="340" customFormat="1" x14ac:dyDescent="0.2">
      <c r="A306" s="283" t="s">
        <v>852</v>
      </c>
      <c r="B306" s="141" t="s">
        <v>1118</v>
      </c>
      <c r="C306" s="291" t="s">
        <v>180</v>
      </c>
      <c r="D306" s="373">
        <v>0</v>
      </c>
      <c r="E306" s="374">
        <v>0</v>
      </c>
      <c r="F306" s="374">
        <v>0</v>
      </c>
      <c r="G306" s="374">
        <v>0</v>
      </c>
      <c r="H306" s="374">
        <v>0</v>
      </c>
      <c r="I306" s="374">
        <v>0</v>
      </c>
      <c r="J306" s="374">
        <v>0</v>
      </c>
      <c r="K306" s="374">
        <v>0</v>
      </c>
      <c r="L306" s="374">
        <v>0</v>
      </c>
      <c r="M306" s="374">
        <v>0</v>
      </c>
      <c r="N306" s="350">
        <v>0</v>
      </c>
      <c r="O306" s="338"/>
    </row>
    <row r="307" spans="1:15" s="340" customFormat="1" ht="32" x14ac:dyDescent="0.2">
      <c r="A307" s="283" t="s">
        <v>1083</v>
      </c>
      <c r="B307" s="141" t="s">
        <v>1119</v>
      </c>
      <c r="C307" s="291" t="s">
        <v>180</v>
      </c>
      <c r="D307" s="373">
        <v>0</v>
      </c>
      <c r="E307" s="374">
        <v>0</v>
      </c>
      <c r="F307" s="374">
        <v>0</v>
      </c>
      <c r="G307" s="374">
        <v>0</v>
      </c>
      <c r="H307" s="374">
        <v>0</v>
      </c>
      <c r="I307" s="374">
        <v>0</v>
      </c>
      <c r="J307" s="374">
        <v>0</v>
      </c>
      <c r="K307" s="374">
        <v>0</v>
      </c>
      <c r="L307" s="374">
        <v>0</v>
      </c>
      <c r="M307" s="374">
        <v>0</v>
      </c>
      <c r="N307" s="350">
        <v>0</v>
      </c>
      <c r="O307" s="338"/>
    </row>
    <row r="308" spans="1:15" s="340" customFormat="1" ht="32" x14ac:dyDescent="0.2">
      <c r="A308" s="283" t="s">
        <v>1084</v>
      </c>
      <c r="B308" s="141" t="s">
        <v>1120</v>
      </c>
      <c r="C308" s="291" t="s">
        <v>180</v>
      </c>
      <c r="D308" s="373">
        <v>0</v>
      </c>
      <c r="E308" s="374">
        <v>0</v>
      </c>
      <c r="F308" s="374">
        <v>0</v>
      </c>
      <c r="G308" s="374">
        <v>0</v>
      </c>
      <c r="H308" s="374">
        <v>0</v>
      </c>
      <c r="I308" s="374">
        <v>0</v>
      </c>
      <c r="J308" s="374">
        <v>0</v>
      </c>
      <c r="K308" s="374">
        <v>0</v>
      </c>
      <c r="L308" s="374">
        <v>0</v>
      </c>
      <c r="M308" s="374">
        <v>0</v>
      </c>
      <c r="N308" s="350">
        <v>0</v>
      </c>
      <c r="O308" s="338"/>
    </row>
    <row r="309" spans="1:15" s="340" customFormat="1" ht="32" x14ac:dyDescent="0.2">
      <c r="A309" s="283" t="s">
        <v>43</v>
      </c>
      <c r="B309" s="141" t="s">
        <v>1121</v>
      </c>
      <c r="C309" s="291" t="s">
        <v>180</v>
      </c>
      <c r="D309" s="373">
        <v>0</v>
      </c>
      <c r="E309" s="374">
        <v>0</v>
      </c>
      <c r="F309" s="374">
        <v>0</v>
      </c>
      <c r="G309" s="374">
        <v>0</v>
      </c>
      <c r="H309" s="374">
        <v>0</v>
      </c>
      <c r="I309" s="374">
        <v>0</v>
      </c>
      <c r="J309" s="374">
        <v>0</v>
      </c>
      <c r="K309" s="374">
        <v>0</v>
      </c>
      <c r="L309" s="374">
        <v>0</v>
      </c>
      <c r="M309" s="374">
        <v>0</v>
      </c>
      <c r="N309" s="350">
        <v>0</v>
      </c>
      <c r="O309" s="338"/>
    </row>
    <row r="310" spans="1:15" s="340" customFormat="1" x14ac:dyDescent="0.2">
      <c r="A310" s="283" t="s">
        <v>853</v>
      </c>
      <c r="B310" s="285" t="s">
        <v>109</v>
      </c>
      <c r="C310" s="291" t="s">
        <v>180</v>
      </c>
      <c r="D310" s="373">
        <v>0</v>
      </c>
      <c r="E310" s="374">
        <v>0</v>
      </c>
      <c r="F310" s="374">
        <v>0</v>
      </c>
      <c r="G310" s="374">
        <v>0</v>
      </c>
      <c r="H310" s="374">
        <v>0</v>
      </c>
      <c r="I310" s="374">
        <v>0</v>
      </c>
      <c r="J310" s="374">
        <v>0</v>
      </c>
      <c r="K310" s="374">
        <v>0</v>
      </c>
      <c r="L310" s="374">
        <v>0</v>
      </c>
      <c r="M310" s="374">
        <v>0</v>
      </c>
      <c r="N310" s="350">
        <v>0</v>
      </c>
      <c r="O310" s="338"/>
    </row>
    <row r="311" spans="1:15" s="340" customFormat="1" x14ac:dyDescent="0.2">
      <c r="A311" s="283" t="s">
        <v>854</v>
      </c>
      <c r="B311" s="285" t="s">
        <v>1122</v>
      </c>
      <c r="C311" s="291" t="s">
        <v>180</v>
      </c>
      <c r="D311" s="371">
        <v>100</v>
      </c>
      <c r="E311" s="372">
        <v>100</v>
      </c>
      <c r="F311" s="372">
        <v>100</v>
      </c>
      <c r="G311" s="372">
        <v>100</v>
      </c>
      <c r="H311" s="372"/>
      <c r="I311" s="372">
        <v>100</v>
      </c>
      <c r="J311" s="372"/>
      <c r="K311" s="372">
        <v>100</v>
      </c>
      <c r="L311" s="372"/>
      <c r="M311" s="372">
        <v>100</v>
      </c>
      <c r="N311" s="359"/>
      <c r="O311" s="338"/>
    </row>
    <row r="312" spans="1:15" s="340" customFormat="1" x14ac:dyDescent="0.2">
      <c r="A312" s="283" t="s">
        <v>855</v>
      </c>
      <c r="B312" s="285" t="s">
        <v>102</v>
      </c>
      <c r="C312" s="291" t="s">
        <v>180</v>
      </c>
      <c r="D312" s="373">
        <v>0</v>
      </c>
      <c r="E312" s="374">
        <v>0</v>
      </c>
      <c r="F312" s="374">
        <v>0</v>
      </c>
      <c r="G312" s="374">
        <v>0</v>
      </c>
      <c r="H312" s="374">
        <v>0</v>
      </c>
      <c r="I312" s="374">
        <v>0</v>
      </c>
      <c r="J312" s="374">
        <v>0</v>
      </c>
      <c r="K312" s="374">
        <v>0</v>
      </c>
      <c r="L312" s="374">
        <v>0</v>
      </c>
      <c r="M312" s="374">
        <v>0</v>
      </c>
      <c r="N312" s="350">
        <v>0</v>
      </c>
      <c r="O312" s="338"/>
    </row>
    <row r="313" spans="1:15" s="340" customFormat="1" ht="19.5" customHeight="1" x14ac:dyDescent="0.2">
      <c r="A313" s="283" t="s">
        <v>856</v>
      </c>
      <c r="B313" s="285" t="s">
        <v>1123</v>
      </c>
      <c r="C313" s="291" t="s">
        <v>180</v>
      </c>
      <c r="D313" s="373">
        <v>0</v>
      </c>
      <c r="E313" s="374">
        <v>0</v>
      </c>
      <c r="F313" s="374">
        <v>0</v>
      </c>
      <c r="G313" s="374">
        <v>0</v>
      </c>
      <c r="H313" s="374">
        <v>0</v>
      </c>
      <c r="I313" s="374">
        <v>0</v>
      </c>
      <c r="J313" s="374">
        <v>0</v>
      </c>
      <c r="K313" s="374">
        <v>0</v>
      </c>
      <c r="L313" s="374">
        <v>0</v>
      </c>
      <c r="M313" s="374">
        <v>0</v>
      </c>
      <c r="N313" s="350">
        <v>0</v>
      </c>
      <c r="O313" s="338"/>
    </row>
    <row r="314" spans="1:15" s="340" customFormat="1" ht="19.5" customHeight="1" x14ac:dyDescent="0.2">
      <c r="A314" s="283" t="s">
        <v>857</v>
      </c>
      <c r="B314" s="285" t="s">
        <v>110</v>
      </c>
      <c r="C314" s="291" t="s">
        <v>180</v>
      </c>
      <c r="D314" s="373">
        <v>0</v>
      </c>
      <c r="E314" s="374">
        <v>0</v>
      </c>
      <c r="F314" s="374">
        <v>0</v>
      </c>
      <c r="G314" s="374">
        <v>0</v>
      </c>
      <c r="H314" s="374">
        <v>0</v>
      </c>
      <c r="I314" s="374">
        <v>0</v>
      </c>
      <c r="J314" s="374">
        <v>0</v>
      </c>
      <c r="K314" s="374">
        <v>0</v>
      </c>
      <c r="L314" s="374">
        <v>0</v>
      </c>
      <c r="M314" s="374">
        <v>0</v>
      </c>
      <c r="N314" s="350">
        <v>0</v>
      </c>
      <c r="O314" s="338"/>
    </row>
    <row r="315" spans="1:15" s="340" customFormat="1" ht="36.75" customHeight="1" x14ac:dyDescent="0.2">
      <c r="A315" s="283" t="s">
        <v>858</v>
      </c>
      <c r="B315" s="141" t="s">
        <v>87</v>
      </c>
      <c r="C315" s="291" t="s">
        <v>180</v>
      </c>
      <c r="D315" s="373">
        <v>0</v>
      </c>
      <c r="E315" s="374">
        <v>0</v>
      </c>
      <c r="F315" s="374">
        <v>0</v>
      </c>
      <c r="G315" s="374">
        <v>0</v>
      </c>
      <c r="H315" s="374">
        <v>0</v>
      </c>
      <c r="I315" s="374">
        <v>0</v>
      </c>
      <c r="J315" s="374">
        <v>0</v>
      </c>
      <c r="K315" s="374">
        <v>0</v>
      </c>
      <c r="L315" s="374">
        <v>0</v>
      </c>
      <c r="M315" s="374">
        <v>0</v>
      </c>
      <c r="N315" s="350">
        <v>0</v>
      </c>
      <c r="O315" s="338"/>
    </row>
    <row r="316" spans="1:15" s="340" customFormat="1" ht="19.5" customHeight="1" x14ac:dyDescent="0.2">
      <c r="A316" s="283" t="s">
        <v>143</v>
      </c>
      <c r="B316" s="310" t="s">
        <v>803</v>
      </c>
      <c r="C316" s="291" t="s">
        <v>180</v>
      </c>
      <c r="D316" s="373">
        <v>0</v>
      </c>
      <c r="E316" s="374">
        <v>0</v>
      </c>
      <c r="F316" s="374">
        <v>0</v>
      </c>
      <c r="G316" s="374">
        <v>0</v>
      </c>
      <c r="H316" s="374">
        <v>0</v>
      </c>
      <c r="I316" s="374">
        <v>0</v>
      </c>
      <c r="J316" s="374">
        <v>0</v>
      </c>
      <c r="K316" s="374">
        <v>0</v>
      </c>
      <c r="L316" s="374">
        <v>0</v>
      </c>
      <c r="M316" s="374">
        <v>0</v>
      </c>
      <c r="N316" s="350">
        <v>0</v>
      </c>
      <c r="O316" s="338"/>
    </row>
    <row r="317" spans="1:15" s="340" customFormat="1" ht="19.5" customHeight="1" thickBot="1" x14ac:dyDescent="0.25">
      <c r="A317" s="288" t="s">
        <v>144</v>
      </c>
      <c r="B317" s="292" t="s">
        <v>791</v>
      </c>
      <c r="C317" s="293" t="s">
        <v>180</v>
      </c>
      <c r="D317" s="377">
        <v>0</v>
      </c>
      <c r="E317" s="376">
        <v>0</v>
      </c>
      <c r="F317" s="376">
        <v>0</v>
      </c>
      <c r="G317" s="376">
        <v>0</v>
      </c>
      <c r="H317" s="376">
        <v>0</v>
      </c>
      <c r="I317" s="376">
        <v>0</v>
      </c>
      <c r="J317" s="376">
        <v>0</v>
      </c>
      <c r="K317" s="376">
        <v>0</v>
      </c>
      <c r="L317" s="376">
        <v>0</v>
      </c>
      <c r="M317" s="376">
        <v>0</v>
      </c>
      <c r="N317" s="352">
        <v>0</v>
      </c>
      <c r="O317" s="338"/>
    </row>
    <row r="318" spans="1:15" s="340" customFormat="1" ht="15.5" customHeight="1" thickBot="1" x14ac:dyDescent="0.25">
      <c r="A318" s="444" t="s">
        <v>723</v>
      </c>
      <c r="B318" s="445"/>
      <c r="C318" s="445"/>
      <c r="D318" s="445"/>
      <c r="E318" s="445"/>
      <c r="F318" s="445"/>
      <c r="G318" s="445"/>
      <c r="H318" s="445"/>
      <c r="I318" s="445"/>
      <c r="J318" s="445"/>
      <c r="K318" s="445"/>
      <c r="L318" s="445"/>
      <c r="M318" s="445"/>
      <c r="N318" s="446"/>
      <c r="O318" s="338"/>
    </row>
    <row r="319" spans="1:15" x14ac:dyDescent="0.2">
      <c r="A319" s="391" t="s">
        <v>728</v>
      </c>
      <c r="B319" s="401" t="s">
        <v>768</v>
      </c>
      <c r="C319" s="324" t="s">
        <v>437</v>
      </c>
      <c r="D319" s="407" t="s">
        <v>746</v>
      </c>
      <c r="E319" s="407" t="s">
        <v>746</v>
      </c>
      <c r="F319" s="407" t="s">
        <v>746</v>
      </c>
      <c r="G319" s="407" t="s">
        <v>746</v>
      </c>
      <c r="H319" s="407" t="s">
        <v>746</v>
      </c>
      <c r="I319" s="407" t="s">
        <v>746</v>
      </c>
      <c r="J319" s="407" t="s">
        <v>746</v>
      </c>
      <c r="K319" s="407" t="s">
        <v>746</v>
      </c>
      <c r="L319" s="407" t="s">
        <v>746</v>
      </c>
      <c r="M319" s="407" t="s">
        <v>746</v>
      </c>
      <c r="N319" s="408" t="s">
        <v>746</v>
      </c>
    </row>
    <row r="320" spans="1:15" x14ac:dyDescent="0.2">
      <c r="A320" s="283" t="s">
        <v>729</v>
      </c>
      <c r="B320" s="286" t="s">
        <v>769</v>
      </c>
      <c r="C320" s="291" t="s">
        <v>183</v>
      </c>
      <c r="D320" s="349">
        <v>0</v>
      </c>
      <c r="E320" s="349">
        <v>0</v>
      </c>
      <c r="F320" s="349">
        <v>0</v>
      </c>
      <c r="G320" s="349">
        <v>0</v>
      </c>
      <c r="H320" s="349">
        <v>0</v>
      </c>
      <c r="I320" s="349">
        <v>0</v>
      </c>
      <c r="J320" s="349">
        <v>0</v>
      </c>
      <c r="K320" s="349">
        <v>0</v>
      </c>
      <c r="L320" s="349">
        <v>0</v>
      </c>
      <c r="M320" s="349">
        <v>0</v>
      </c>
      <c r="N320" s="350">
        <v>0</v>
      </c>
    </row>
    <row r="321" spans="1:14" x14ac:dyDescent="0.2">
      <c r="A321" s="283" t="s">
        <v>730</v>
      </c>
      <c r="B321" s="286" t="s">
        <v>770</v>
      </c>
      <c r="C321" s="291" t="s">
        <v>771</v>
      </c>
      <c r="D321" s="349">
        <v>0</v>
      </c>
      <c r="E321" s="349">
        <v>0</v>
      </c>
      <c r="F321" s="349">
        <v>0</v>
      </c>
      <c r="G321" s="349">
        <v>0</v>
      </c>
      <c r="H321" s="349">
        <v>0</v>
      </c>
      <c r="I321" s="349">
        <v>0</v>
      </c>
      <c r="J321" s="349">
        <v>0</v>
      </c>
      <c r="K321" s="349">
        <v>0</v>
      </c>
      <c r="L321" s="349">
        <v>0</v>
      </c>
      <c r="M321" s="349">
        <v>0</v>
      </c>
      <c r="N321" s="350">
        <v>0</v>
      </c>
    </row>
    <row r="322" spans="1:14" x14ac:dyDescent="0.2">
      <c r="A322" s="283" t="s">
        <v>731</v>
      </c>
      <c r="B322" s="286" t="s">
        <v>772</v>
      </c>
      <c r="C322" s="291" t="s">
        <v>183</v>
      </c>
      <c r="D322" s="349">
        <v>0</v>
      </c>
      <c r="E322" s="349">
        <v>0</v>
      </c>
      <c r="F322" s="349">
        <v>0</v>
      </c>
      <c r="G322" s="349">
        <v>0</v>
      </c>
      <c r="H322" s="349">
        <v>0</v>
      </c>
      <c r="I322" s="349">
        <v>0</v>
      </c>
      <c r="J322" s="349">
        <v>0</v>
      </c>
      <c r="K322" s="349">
        <v>0</v>
      </c>
      <c r="L322" s="349">
        <v>0</v>
      </c>
      <c r="M322" s="349">
        <v>0</v>
      </c>
      <c r="N322" s="350">
        <v>0</v>
      </c>
    </row>
    <row r="323" spans="1:14" x14ac:dyDescent="0.2">
      <c r="A323" s="283" t="s">
        <v>732</v>
      </c>
      <c r="B323" s="286" t="s">
        <v>774</v>
      </c>
      <c r="C323" s="291" t="s">
        <v>771</v>
      </c>
      <c r="D323" s="349">
        <v>0</v>
      </c>
      <c r="E323" s="349">
        <v>0</v>
      </c>
      <c r="F323" s="349">
        <v>0</v>
      </c>
      <c r="G323" s="349">
        <v>0</v>
      </c>
      <c r="H323" s="349">
        <v>0</v>
      </c>
      <c r="I323" s="349">
        <v>0</v>
      </c>
      <c r="J323" s="349">
        <v>0</v>
      </c>
      <c r="K323" s="349">
        <v>0</v>
      </c>
      <c r="L323" s="349">
        <v>0</v>
      </c>
      <c r="M323" s="349">
        <v>0</v>
      </c>
      <c r="N323" s="350">
        <v>0</v>
      </c>
    </row>
    <row r="324" spans="1:14" x14ac:dyDescent="0.2">
      <c r="A324" s="283" t="s">
        <v>734</v>
      </c>
      <c r="B324" s="286" t="s">
        <v>773</v>
      </c>
      <c r="C324" s="291" t="s">
        <v>341</v>
      </c>
      <c r="D324" s="349">
        <v>0</v>
      </c>
      <c r="E324" s="349">
        <v>0</v>
      </c>
      <c r="F324" s="349">
        <v>0</v>
      </c>
      <c r="G324" s="349">
        <v>0</v>
      </c>
      <c r="H324" s="349">
        <v>0</v>
      </c>
      <c r="I324" s="349">
        <v>0</v>
      </c>
      <c r="J324" s="349">
        <v>0</v>
      </c>
      <c r="K324" s="349">
        <v>0</v>
      </c>
      <c r="L324" s="349">
        <v>0</v>
      </c>
      <c r="M324" s="349">
        <v>0</v>
      </c>
      <c r="N324" s="350">
        <v>0</v>
      </c>
    </row>
    <row r="325" spans="1:14" x14ac:dyDescent="0.2">
      <c r="A325" s="283" t="s">
        <v>864</v>
      </c>
      <c r="B325" s="286" t="s">
        <v>733</v>
      </c>
      <c r="C325" s="291" t="s">
        <v>437</v>
      </c>
      <c r="D325" s="362" t="s">
        <v>746</v>
      </c>
      <c r="E325" s="362" t="s">
        <v>746</v>
      </c>
      <c r="F325" s="362" t="s">
        <v>746</v>
      </c>
      <c r="G325" s="362" t="s">
        <v>746</v>
      </c>
      <c r="H325" s="362" t="s">
        <v>746</v>
      </c>
      <c r="I325" s="362" t="s">
        <v>746</v>
      </c>
      <c r="J325" s="362" t="s">
        <v>746</v>
      </c>
      <c r="K325" s="362" t="s">
        <v>746</v>
      </c>
      <c r="L325" s="362" t="s">
        <v>746</v>
      </c>
      <c r="M325" s="362" t="s">
        <v>746</v>
      </c>
      <c r="N325" s="363" t="s">
        <v>746</v>
      </c>
    </row>
    <row r="326" spans="1:14" x14ac:dyDescent="0.2">
      <c r="A326" s="283" t="s">
        <v>865</v>
      </c>
      <c r="B326" s="141" t="s">
        <v>736</v>
      </c>
      <c r="C326" s="291" t="s">
        <v>341</v>
      </c>
      <c r="D326" s="349">
        <v>0</v>
      </c>
      <c r="E326" s="349">
        <v>0</v>
      </c>
      <c r="F326" s="349">
        <v>0</v>
      </c>
      <c r="G326" s="349">
        <v>0</v>
      </c>
      <c r="H326" s="349">
        <v>0</v>
      </c>
      <c r="I326" s="349">
        <v>0</v>
      </c>
      <c r="J326" s="349">
        <v>0</v>
      </c>
      <c r="K326" s="349">
        <v>0</v>
      </c>
      <c r="L326" s="349">
        <v>0</v>
      </c>
      <c r="M326" s="349">
        <v>0</v>
      </c>
      <c r="N326" s="350">
        <v>0</v>
      </c>
    </row>
    <row r="327" spans="1:14" x14ac:dyDescent="0.2">
      <c r="A327" s="283" t="s">
        <v>866</v>
      </c>
      <c r="B327" s="141" t="s">
        <v>735</v>
      </c>
      <c r="C327" s="291" t="s">
        <v>184</v>
      </c>
      <c r="D327" s="349">
        <v>0</v>
      </c>
      <c r="E327" s="349">
        <v>0</v>
      </c>
      <c r="F327" s="349">
        <v>0</v>
      </c>
      <c r="G327" s="349">
        <v>0</v>
      </c>
      <c r="H327" s="349">
        <v>0</v>
      </c>
      <c r="I327" s="349">
        <v>0</v>
      </c>
      <c r="J327" s="349">
        <v>0</v>
      </c>
      <c r="K327" s="349">
        <v>0</v>
      </c>
      <c r="L327" s="349">
        <v>0</v>
      </c>
      <c r="M327" s="349">
        <v>0</v>
      </c>
      <c r="N327" s="350">
        <v>0</v>
      </c>
    </row>
    <row r="328" spans="1:14" x14ac:dyDescent="0.2">
      <c r="A328" s="283" t="s">
        <v>867</v>
      </c>
      <c r="B328" s="286" t="s">
        <v>1073</v>
      </c>
      <c r="C328" s="291" t="s">
        <v>437</v>
      </c>
      <c r="D328" s="362" t="s">
        <v>746</v>
      </c>
      <c r="E328" s="362" t="s">
        <v>746</v>
      </c>
      <c r="F328" s="362" t="s">
        <v>746</v>
      </c>
      <c r="G328" s="362" t="s">
        <v>746</v>
      </c>
      <c r="H328" s="362" t="s">
        <v>746</v>
      </c>
      <c r="I328" s="362" t="s">
        <v>746</v>
      </c>
      <c r="J328" s="362" t="s">
        <v>746</v>
      </c>
      <c r="K328" s="362" t="s">
        <v>746</v>
      </c>
      <c r="L328" s="362" t="s">
        <v>746</v>
      </c>
      <c r="M328" s="362" t="s">
        <v>746</v>
      </c>
      <c r="N328" s="363" t="s">
        <v>746</v>
      </c>
    </row>
    <row r="329" spans="1:14" x14ac:dyDescent="0.2">
      <c r="A329" s="283" t="s">
        <v>868</v>
      </c>
      <c r="B329" s="141" t="s">
        <v>736</v>
      </c>
      <c r="C329" s="291" t="s">
        <v>341</v>
      </c>
      <c r="D329" s="349">
        <v>0</v>
      </c>
      <c r="E329" s="349">
        <v>0</v>
      </c>
      <c r="F329" s="349">
        <v>0</v>
      </c>
      <c r="G329" s="349">
        <v>0</v>
      </c>
      <c r="H329" s="349">
        <v>0</v>
      </c>
      <c r="I329" s="349">
        <v>0</v>
      </c>
      <c r="J329" s="349">
        <v>0</v>
      </c>
      <c r="K329" s="349">
        <v>0</v>
      </c>
      <c r="L329" s="349">
        <v>0</v>
      </c>
      <c r="M329" s="349">
        <v>0</v>
      </c>
      <c r="N329" s="350">
        <v>0</v>
      </c>
    </row>
    <row r="330" spans="1:14" x14ac:dyDescent="0.2">
      <c r="A330" s="283" t="s">
        <v>869</v>
      </c>
      <c r="B330" s="141" t="s">
        <v>737</v>
      </c>
      <c r="C330" s="291" t="s">
        <v>183</v>
      </c>
      <c r="D330" s="349">
        <v>0</v>
      </c>
      <c r="E330" s="349">
        <v>0</v>
      </c>
      <c r="F330" s="349">
        <v>0</v>
      </c>
      <c r="G330" s="349">
        <v>0</v>
      </c>
      <c r="H330" s="349">
        <v>0</v>
      </c>
      <c r="I330" s="349">
        <v>0</v>
      </c>
      <c r="J330" s="349">
        <v>0</v>
      </c>
      <c r="K330" s="349">
        <v>0</v>
      </c>
      <c r="L330" s="349">
        <v>0</v>
      </c>
      <c r="M330" s="349">
        <v>0</v>
      </c>
      <c r="N330" s="350">
        <v>0</v>
      </c>
    </row>
    <row r="331" spans="1:14" x14ac:dyDescent="0.2">
      <c r="A331" s="283" t="s">
        <v>870</v>
      </c>
      <c r="B331" s="141" t="s">
        <v>735</v>
      </c>
      <c r="C331" s="291" t="s">
        <v>184</v>
      </c>
      <c r="D331" s="349">
        <v>0</v>
      </c>
      <c r="E331" s="349">
        <v>0</v>
      </c>
      <c r="F331" s="349">
        <v>0</v>
      </c>
      <c r="G331" s="349">
        <v>0</v>
      </c>
      <c r="H331" s="349">
        <v>0</v>
      </c>
      <c r="I331" s="349">
        <v>0</v>
      </c>
      <c r="J331" s="349">
        <v>0</v>
      </c>
      <c r="K331" s="349">
        <v>0</v>
      </c>
      <c r="L331" s="349">
        <v>0</v>
      </c>
      <c r="M331" s="349">
        <v>0</v>
      </c>
      <c r="N331" s="350">
        <v>0</v>
      </c>
    </row>
    <row r="332" spans="1:14" x14ac:dyDescent="0.2">
      <c r="A332" s="283" t="s">
        <v>871</v>
      </c>
      <c r="B332" s="286" t="s">
        <v>181</v>
      </c>
      <c r="C332" s="291" t="s">
        <v>437</v>
      </c>
      <c r="D332" s="362" t="s">
        <v>746</v>
      </c>
      <c r="E332" s="362" t="s">
        <v>746</v>
      </c>
      <c r="F332" s="362" t="s">
        <v>746</v>
      </c>
      <c r="G332" s="362" t="s">
        <v>746</v>
      </c>
      <c r="H332" s="362" t="s">
        <v>746</v>
      </c>
      <c r="I332" s="362" t="s">
        <v>746</v>
      </c>
      <c r="J332" s="362" t="s">
        <v>746</v>
      </c>
      <c r="K332" s="362" t="s">
        <v>746</v>
      </c>
      <c r="L332" s="362" t="s">
        <v>746</v>
      </c>
      <c r="M332" s="362" t="s">
        <v>746</v>
      </c>
      <c r="N332" s="363" t="s">
        <v>746</v>
      </c>
    </row>
    <row r="333" spans="1:14" x14ac:dyDescent="0.2">
      <c r="A333" s="283" t="s">
        <v>872</v>
      </c>
      <c r="B333" s="141" t="s">
        <v>736</v>
      </c>
      <c r="C333" s="291" t="s">
        <v>341</v>
      </c>
      <c r="D333" s="349">
        <v>0</v>
      </c>
      <c r="E333" s="349">
        <v>0</v>
      </c>
      <c r="F333" s="349">
        <v>0</v>
      </c>
      <c r="G333" s="349">
        <v>0</v>
      </c>
      <c r="H333" s="349">
        <v>0</v>
      </c>
      <c r="I333" s="349">
        <v>0</v>
      </c>
      <c r="J333" s="349">
        <v>0</v>
      </c>
      <c r="K333" s="349">
        <v>0</v>
      </c>
      <c r="L333" s="349">
        <v>0</v>
      </c>
      <c r="M333" s="349">
        <v>0</v>
      </c>
      <c r="N333" s="350">
        <v>0</v>
      </c>
    </row>
    <row r="334" spans="1:14" x14ac:dyDescent="0.2">
      <c r="A334" s="283" t="s">
        <v>873</v>
      </c>
      <c r="B334" s="141" t="s">
        <v>735</v>
      </c>
      <c r="C334" s="291" t="s">
        <v>184</v>
      </c>
      <c r="D334" s="349">
        <v>0</v>
      </c>
      <c r="E334" s="349">
        <v>0</v>
      </c>
      <c r="F334" s="349">
        <v>0</v>
      </c>
      <c r="G334" s="349">
        <v>0</v>
      </c>
      <c r="H334" s="349">
        <v>0</v>
      </c>
      <c r="I334" s="349">
        <v>0</v>
      </c>
      <c r="J334" s="349">
        <v>0</v>
      </c>
      <c r="K334" s="349">
        <v>0</v>
      </c>
      <c r="L334" s="349">
        <v>0</v>
      </c>
      <c r="M334" s="349">
        <v>0</v>
      </c>
      <c r="N334" s="350">
        <v>0</v>
      </c>
    </row>
    <row r="335" spans="1:14" x14ac:dyDescent="0.2">
      <c r="A335" s="283" t="s">
        <v>874</v>
      </c>
      <c r="B335" s="286" t="s">
        <v>182</v>
      </c>
      <c r="C335" s="291" t="s">
        <v>437</v>
      </c>
      <c r="D335" s="362" t="s">
        <v>746</v>
      </c>
      <c r="E335" s="362" t="s">
        <v>746</v>
      </c>
      <c r="F335" s="362" t="s">
        <v>746</v>
      </c>
      <c r="G335" s="362" t="s">
        <v>746</v>
      </c>
      <c r="H335" s="362" t="s">
        <v>746</v>
      </c>
      <c r="I335" s="362" t="s">
        <v>746</v>
      </c>
      <c r="J335" s="362" t="s">
        <v>746</v>
      </c>
      <c r="K335" s="362" t="s">
        <v>746</v>
      </c>
      <c r="L335" s="362" t="s">
        <v>746</v>
      </c>
      <c r="M335" s="362" t="s">
        <v>746</v>
      </c>
      <c r="N335" s="363" t="s">
        <v>746</v>
      </c>
    </row>
    <row r="336" spans="1:14" x14ac:dyDescent="0.2">
      <c r="A336" s="283" t="s">
        <v>875</v>
      </c>
      <c r="B336" s="141" t="s">
        <v>736</v>
      </c>
      <c r="C336" s="291" t="s">
        <v>341</v>
      </c>
      <c r="D336" s="349">
        <v>0</v>
      </c>
      <c r="E336" s="349">
        <v>0</v>
      </c>
      <c r="F336" s="349">
        <v>0</v>
      </c>
      <c r="G336" s="349">
        <v>0</v>
      </c>
      <c r="H336" s="349">
        <v>0</v>
      </c>
      <c r="I336" s="349">
        <v>0</v>
      </c>
      <c r="J336" s="349">
        <v>0</v>
      </c>
      <c r="K336" s="349">
        <v>0</v>
      </c>
      <c r="L336" s="349">
        <v>0</v>
      </c>
      <c r="M336" s="349">
        <v>0</v>
      </c>
      <c r="N336" s="350">
        <v>0</v>
      </c>
    </row>
    <row r="337" spans="1:14" x14ac:dyDescent="0.2">
      <c r="A337" s="283" t="s">
        <v>876</v>
      </c>
      <c r="B337" s="141" t="s">
        <v>737</v>
      </c>
      <c r="C337" s="291" t="s">
        <v>183</v>
      </c>
      <c r="D337" s="349">
        <v>0</v>
      </c>
      <c r="E337" s="349">
        <v>0</v>
      </c>
      <c r="F337" s="349">
        <v>0</v>
      </c>
      <c r="G337" s="349">
        <v>0</v>
      </c>
      <c r="H337" s="349">
        <v>0</v>
      </c>
      <c r="I337" s="349">
        <v>0</v>
      </c>
      <c r="J337" s="349">
        <v>0</v>
      </c>
      <c r="K337" s="349">
        <v>0</v>
      </c>
      <c r="L337" s="349">
        <v>0</v>
      </c>
      <c r="M337" s="349">
        <v>0</v>
      </c>
      <c r="N337" s="350">
        <v>0</v>
      </c>
    </row>
    <row r="338" spans="1:14" x14ac:dyDescent="0.2">
      <c r="A338" s="283" t="s">
        <v>877</v>
      </c>
      <c r="B338" s="141" t="s">
        <v>735</v>
      </c>
      <c r="C338" s="291" t="s">
        <v>184</v>
      </c>
      <c r="D338" s="349">
        <v>0</v>
      </c>
      <c r="E338" s="349">
        <v>0</v>
      </c>
      <c r="F338" s="349">
        <v>0</v>
      </c>
      <c r="G338" s="349">
        <v>0</v>
      </c>
      <c r="H338" s="349">
        <v>0</v>
      </c>
      <c r="I338" s="349">
        <v>0</v>
      </c>
      <c r="J338" s="349">
        <v>0</v>
      </c>
      <c r="K338" s="349">
        <v>0</v>
      </c>
      <c r="L338" s="349">
        <v>0</v>
      </c>
      <c r="M338" s="349">
        <v>0</v>
      </c>
      <c r="N338" s="350">
        <v>0</v>
      </c>
    </row>
    <row r="339" spans="1:14" x14ac:dyDescent="0.2">
      <c r="A339" s="391" t="s">
        <v>738</v>
      </c>
      <c r="B339" s="401" t="s">
        <v>775</v>
      </c>
      <c r="C339" s="324" t="s">
        <v>437</v>
      </c>
      <c r="D339" s="407" t="s">
        <v>746</v>
      </c>
      <c r="E339" s="407" t="s">
        <v>746</v>
      </c>
      <c r="F339" s="407" t="s">
        <v>746</v>
      </c>
      <c r="G339" s="407" t="s">
        <v>746</v>
      </c>
      <c r="H339" s="407" t="s">
        <v>746</v>
      </c>
      <c r="I339" s="407" t="s">
        <v>746</v>
      </c>
      <c r="J339" s="407" t="s">
        <v>746</v>
      </c>
      <c r="K339" s="407" t="s">
        <v>746</v>
      </c>
      <c r="L339" s="407" t="s">
        <v>746</v>
      </c>
      <c r="M339" s="407" t="s">
        <v>746</v>
      </c>
      <c r="N339" s="408" t="s">
        <v>746</v>
      </c>
    </row>
    <row r="340" spans="1:14" x14ac:dyDescent="0.2">
      <c r="A340" s="283" t="s">
        <v>740</v>
      </c>
      <c r="B340" s="286" t="s">
        <v>88</v>
      </c>
      <c r="C340" s="291" t="s">
        <v>341</v>
      </c>
      <c r="D340" s="474">
        <v>34.804000000000002</v>
      </c>
      <c r="E340" s="475">
        <v>44.07</v>
      </c>
      <c r="F340" s="475">
        <v>54.54</v>
      </c>
      <c r="G340" s="475">
        <v>54.54</v>
      </c>
      <c r="H340" s="476">
        <v>0</v>
      </c>
      <c r="I340" s="475">
        <v>54.54</v>
      </c>
      <c r="J340" s="476">
        <v>0</v>
      </c>
      <c r="K340" s="475">
        <v>54.54</v>
      </c>
      <c r="L340" s="476">
        <v>0</v>
      </c>
      <c r="M340" s="476">
        <f>SUM(G340:L340)</f>
        <v>163.62</v>
      </c>
      <c r="N340" s="350">
        <v>0</v>
      </c>
    </row>
    <row r="341" spans="1:14" ht="32" x14ac:dyDescent="0.2">
      <c r="A341" s="283" t="s">
        <v>878</v>
      </c>
      <c r="B341" s="141" t="s">
        <v>89</v>
      </c>
      <c r="C341" s="291" t="s">
        <v>341</v>
      </c>
      <c r="D341" s="476">
        <v>0</v>
      </c>
      <c r="E341" s="476">
        <v>0</v>
      </c>
      <c r="F341" s="476">
        <v>0</v>
      </c>
      <c r="G341" s="476">
        <v>0</v>
      </c>
      <c r="H341" s="476">
        <v>0</v>
      </c>
      <c r="I341" s="476">
        <v>0</v>
      </c>
      <c r="J341" s="476">
        <v>0</v>
      </c>
      <c r="K341" s="476">
        <v>0</v>
      </c>
      <c r="L341" s="476">
        <v>0</v>
      </c>
      <c r="M341" s="476">
        <v>0</v>
      </c>
      <c r="N341" s="350">
        <v>0</v>
      </c>
    </row>
    <row r="342" spans="1:14" x14ac:dyDescent="0.2">
      <c r="A342" s="283" t="s">
        <v>1070</v>
      </c>
      <c r="B342" s="310" t="s">
        <v>1124</v>
      </c>
      <c r="C342" s="291" t="s">
        <v>341</v>
      </c>
      <c r="D342" s="476">
        <v>0</v>
      </c>
      <c r="E342" s="476">
        <v>0</v>
      </c>
      <c r="F342" s="476">
        <v>0</v>
      </c>
      <c r="G342" s="476">
        <v>0</v>
      </c>
      <c r="H342" s="476">
        <v>0</v>
      </c>
      <c r="I342" s="476">
        <v>0</v>
      </c>
      <c r="J342" s="476">
        <v>0</v>
      </c>
      <c r="K342" s="476">
        <v>0</v>
      </c>
      <c r="L342" s="476">
        <v>0</v>
      </c>
      <c r="M342" s="476">
        <v>0</v>
      </c>
      <c r="N342" s="350">
        <v>0</v>
      </c>
    </row>
    <row r="343" spans="1:14" x14ac:dyDescent="0.2">
      <c r="A343" s="283" t="s">
        <v>1069</v>
      </c>
      <c r="B343" s="310" t="s">
        <v>1125</v>
      </c>
      <c r="C343" s="291" t="s">
        <v>341</v>
      </c>
      <c r="D343" s="474">
        <v>34.804000000000002</v>
      </c>
      <c r="E343" s="475">
        <v>44.07</v>
      </c>
      <c r="F343" s="475">
        <v>54.54</v>
      </c>
      <c r="G343" s="475">
        <v>54.54</v>
      </c>
      <c r="H343" s="476">
        <v>0</v>
      </c>
      <c r="I343" s="475">
        <v>54.54</v>
      </c>
      <c r="J343" s="476">
        <v>0</v>
      </c>
      <c r="K343" s="475">
        <v>54.54</v>
      </c>
      <c r="L343" s="476">
        <v>0</v>
      </c>
      <c r="M343" s="476">
        <f>SUM(G343:L343)</f>
        <v>163.62</v>
      </c>
      <c r="N343" s="350">
        <v>0</v>
      </c>
    </row>
    <row r="344" spans="1:14" x14ac:dyDescent="0.2">
      <c r="A344" s="283" t="s">
        <v>1036</v>
      </c>
      <c r="B344" s="286" t="s">
        <v>44</v>
      </c>
      <c r="C344" s="291" t="s">
        <v>341</v>
      </c>
      <c r="D344" s="474">
        <v>7.69</v>
      </c>
      <c r="E344" s="475">
        <v>11.28</v>
      </c>
      <c r="F344" s="475">
        <v>7.2</v>
      </c>
      <c r="G344" s="475">
        <v>7.2</v>
      </c>
      <c r="H344" s="476">
        <v>0</v>
      </c>
      <c r="I344" s="475">
        <v>7.2</v>
      </c>
      <c r="J344" s="476">
        <v>0</v>
      </c>
      <c r="K344" s="475">
        <v>7.2</v>
      </c>
      <c r="L344" s="476">
        <v>0</v>
      </c>
      <c r="M344" s="476">
        <f>SUM(G344:L344)</f>
        <v>21.6</v>
      </c>
      <c r="N344" s="350">
        <v>0</v>
      </c>
    </row>
    <row r="345" spans="1:14" x14ac:dyDescent="0.2">
      <c r="A345" s="283" t="s">
        <v>1037</v>
      </c>
      <c r="B345" s="286" t="s">
        <v>90</v>
      </c>
      <c r="C345" s="291" t="s">
        <v>183</v>
      </c>
      <c r="D345" s="474"/>
      <c r="E345" s="474">
        <v>12.6</v>
      </c>
      <c r="F345" s="474">
        <v>12.6</v>
      </c>
      <c r="G345" s="475">
        <v>12.6</v>
      </c>
      <c r="H345" s="475"/>
      <c r="I345" s="475">
        <v>12.6</v>
      </c>
      <c r="J345" s="475"/>
      <c r="K345" s="475">
        <v>12.6</v>
      </c>
      <c r="L345" s="475"/>
      <c r="M345" s="476">
        <v>12.6</v>
      </c>
      <c r="N345" s="350">
        <v>0</v>
      </c>
    </row>
    <row r="346" spans="1:14" ht="32" x14ac:dyDescent="0.2">
      <c r="A346" s="283" t="s">
        <v>1038</v>
      </c>
      <c r="B346" s="141" t="s">
        <v>91</v>
      </c>
      <c r="C346" s="291" t="s">
        <v>183</v>
      </c>
      <c r="D346" s="476">
        <v>0</v>
      </c>
      <c r="E346" s="476">
        <v>0</v>
      </c>
      <c r="F346" s="476">
        <v>0</v>
      </c>
      <c r="G346" s="476">
        <v>0</v>
      </c>
      <c r="H346" s="476">
        <v>0</v>
      </c>
      <c r="I346" s="476">
        <v>0</v>
      </c>
      <c r="J346" s="476">
        <v>0</v>
      </c>
      <c r="K346" s="476">
        <v>0</v>
      </c>
      <c r="L346" s="476">
        <v>0</v>
      </c>
      <c r="M346" s="476">
        <v>0</v>
      </c>
      <c r="N346" s="350">
        <v>0</v>
      </c>
    </row>
    <row r="347" spans="1:14" x14ac:dyDescent="0.2">
      <c r="A347" s="283" t="s">
        <v>1071</v>
      </c>
      <c r="B347" s="310" t="s">
        <v>1124</v>
      </c>
      <c r="C347" s="291" t="s">
        <v>183</v>
      </c>
      <c r="D347" s="476">
        <v>0</v>
      </c>
      <c r="E347" s="476">
        <v>0</v>
      </c>
      <c r="F347" s="476">
        <v>0</v>
      </c>
      <c r="G347" s="476">
        <v>0</v>
      </c>
      <c r="H347" s="476">
        <v>0</v>
      </c>
      <c r="I347" s="476">
        <v>0</v>
      </c>
      <c r="J347" s="476">
        <v>0</v>
      </c>
      <c r="K347" s="476">
        <v>0</v>
      </c>
      <c r="L347" s="476">
        <v>0</v>
      </c>
      <c r="M347" s="476">
        <v>0</v>
      </c>
      <c r="N347" s="350">
        <v>0</v>
      </c>
    </row>
    <row r="348" spans="1:14" x14ac:dyDescent="0.2">
      <c r="A348" s="283" t="s">
        <v>1072</v>
      </c>
      <c r="B348" s="310" t="s">
        <v>1125</v>
      </c>
      <c r="C348" s="291" t="s">
        <v>183</v>
      </c>
      <c r="D348" s="474">
        <v>9.4</v>
      </c>
      <c r="E348" s="474">
        <v>12.6</v>
      </c>
      <c r="F348" s="474">
        <v>12.6</v>
      </c>
      <c r="G348" s="475">
        <v>12.6</v>
      </c>
      <c r="H348" s="476">
        <v>0</v>
      </c>
      <c r="I348" s="475">
        <v>12.6</v>
      </c>
      <c r="J348" s="476">
        <v>0</v>
      </c>
      <c r="K348" s="475">
        <v>12.6</v>
      </c>
      <c r="L348" s="476">
        <v>0</v>
      </c>
      <c r="M348" s="476">
        <v>12.6</v>
      </c>
      <c r="N348" s="350">
        <v>0</v>
      </c>
    </row>
    <row r="349" spans="1:14" x14ac:dyDescent="0.2">
      <c r="A349" s="283" t="s">
        <v>1039</v>
      </c>
      <c r="B349" s="286" t="s">
        <v>1127</v>
      </c>
      <c r="C349" s="291" t="s">
        <v>1126</v>
      </c>
      <c r="D349" s="474">
        <v>617.66</v>
      </c>
      <c r="E349" s="475">
        <v>735.48</v>
      </c>
      <c r="F349" s="475">
        <v>812.7</v>
      </c>
      <c r="G349" s="475">
        <v>814.8</v>
      </c>
      <c r="H349" s="476">
        <v>0</v>
      </c>
      <c r="I349" s="475">
        <v>820.5</v>
      </c>
      <c r="J349" s="476">
        <v>0</v>
      </c>
      <c r="K349" s="475">
        <v>824.3</v>
      </c>
      <c r="L349" s="476">
        <v>0</v>
      </c>
      <c r="M349" s="475">
        <v>824.3</v>
      </c>
      <c r="N349" s="350">
        <v>0</v>
      </c>
    </row>
    <row r="350" spans="1:14" ht="32" x14ac:dyDescent="0.2">
      <c r="A350" s="283" t="s">
        <v>1040</v>
      </c>
      <c r="B350" s="286" t="s">
        <v>51</v>
      </c>
      <c r="C350" s="291" t="s">
        <v>909</v>
      </c>
      <c r="D350" s="357">
        <v>28.32</v>
      </c>
      <c r="E350" s="357">
        <v>68.5</v>
      </c>
      <c r="F350" s="430">
        <f>F23</f>
        <v>146.22999999999999</v>
      </c>
      <c r="G350" s="430">
        <f>G23</f>
        <v>147.79000000000002</v>
      </c>
      <c r="H350" s="349">
        <v>0</v>
      </c>
      <c r="I350" s="430">
        <f>I23</f>
        <v>149.672</v>
      </c>
      <c r="J350" s="349">
        <v>0</v>
      </c>
      <c r="K350" s="430">
        <f>K23</f>
        <v>151.16</v>
      </c>
      <c r="L350" s="349">
        <v>0</v>
      </c>
      <c r="M350" s="364">
        <f>K350+I350+G350</f>
        <v>448.62200000000001</v>
      </c>
      <c r="N350" s="350">
        <v>0</v>
      </c>
    </row>
    <row r="351" spans="1:14" x14ac:dyDescent="0.2">
      <c r="A351" s="283" t="s">
        <v>741</v>
      </c>
      <c r="B351" s="397" t="s">
        <v>739</v>
      </c>
      <c r="C351" s="291" t="s">
        <v>437</v>
      </c>
      <c r="D351" s="362" t="s">
        <v>746</v>
      </c>
      <c r="E351" s="362" t="s">
        <v>746</v>
      </c>
      <c r="F351" s="362" t="s">
        <v>746</v>
      </c>
      <c r="G351" s="362" t="s">
        <v>746</v>
      </c>
      <c r="H351" s="362" t="s">
        <v>746</v>
      </c>
      <c r="I351" s="362" t="s">
        <v>746</v>
      </c>
      <c r="J351" s="362" t="s">
        <v>746</v>
      </c>
      <c r="K351" s="362" t="s">
        <v>746</v>
      </c>
      <c r="L351" s="362" t="s">
        <v>746</v>
      </c>
      <c r="M351" s="362" t="s">
        <v>746</v>
      </c>
      <c r="N351" s="363" t="s">
        <v>746</v>
      </c>
    </row>
    <row r="352" spans="1:14" x14ac:dyDescent="0.2">
      <c r="A352" s="283" t="s">
        <v>743</v>
      </c>
      <c r="B352" s="286" t="s">
        <v>788</v>
      </c>
      <c r="C352" s="291" t="s">
        <v>341</v>
      </c>
      <c r="D352" s="349">
        <v>0</v>
      </c>
      <c r="E352" s="349">
        <v>0</v>
      </c>
      <c r="F352" s="349">
        <v>0</v>
      </c>
      <c r="G352" s="349">
        <v>0</v>
      </c>
      <c r="H352" s="349">
        <v>0</v>
      </c>
      <c r="I352" s="349">
        <v>0</v>
      </c>
      <c r="J352" s="349">
        <v>0</v>
      </c>
      <c r="K352" s="349">
        <v>0</v>
      </c>
      <c r="L352" s="349">
        <v>0</v>
      </c>
      <c r="M352" s="349">
        <v>0</v>
      </c>
      <c r="N352" s="350">
        <v>0</v>
      </c>
    </row>
    <row r="353" spans="1:14" x14ac:dyDescent="0.2">
      <c r="A353" s="283" t="s">
        <v>744</v>
      </c>
      <c r="B353" s="286" t="s">
        <v>789</v>
      </c>
      <c r="C353" s="291" t="s">
        <v>771</v>
      </c>
      <c r="D353" s="349">
        <v>0</v>
      </c>
      <c r="E353" s="349">
        <v>0</v>
      </c>
      <c r="F353" s="349">
        <v>0</v>
      </c>
      <c r="G353" s="349">
        <v>0</v>
      </c>
      <c r="H353" s="349">
        <v>0</v>
      </c>
      <c r="I353" s="349">
        <v>0</v>
      </c>
      <c r="J353" s="349">
        <v>0</v>
      </c>
      <c r="K353" s="349">
        <v>0</v>
      </c>
      <c r="L353" s="349">
        <v>0</v>
      </c>
      <c r="M353" s="349">
        <v>0</v>
      </c>
      <c r="N353" s="350">
        <v>0</v>
      </c>
    </row>
    <row r="354" spans="1:14" ht="48" x14ac:dyDescent="0.2">
      <c r="A354" s="283" t="s">
        <v>795</v>
      </c>
      <c r="B354" s="286" t="s">
        <v>0</v>
      </c>
      <c r="C354" s="291" t="s">
        <v>909</v>
      </c>
      <c r="D354" s="349">
        <v>0</v>
      </c>
      <c r="E354" s="349">
        <v>0</v>
      </c>
      <c r="F354" s="349">
        <v>0</v>
      </c>
      <c r="G354" s="349">
        <v>0</v>
      </c>
      <c r="H354" s="349">
        <v>0</v>
      </c>
      <c r="I354" s="349">
        <v>0</v>
      </c>
      <c r="J354" s="349">
        <v>0</v>
      </c>
      <c r="K354" s="349">
        <v>0</v>
      </c>
      <c r="L354" s="349">
        <v>0</v>
      </c>
      <c r="M354" s="349">
        <v>0</v>
      </c>
      <c r="N354" s="350">
        <v>0</v>
      </c>
    </row>
    <row r="355" spans="1:14" ht="32" x14ac:dyDescent="0.2">
      <c r="A355" s="283" t="s">
        <v>879</v>
      </c>
      <c r="B355" s="286" t="s">
        <v>45</v>
      </c>
      <c r="C355" s="291" t="s">
        <v>909</v>
      </c>
      <c r="D355" s="349">
        <v>0</v>
      </c>
      <c r="E355" s="349">
        <v>0</v>
      </c>
      <c r="F355" s="349">
        <v>0</v>
      </c>
      <c r="G355" s="349">
        <v>0</v>
      </c>
      <c r="H355" s="349">
        <v>0</v>
      </c>
      <c r="I355" s="349">
        <v>0</v>
      </c>
      <c r="J355" s="349">
        <v>0</v>
      </c>
      <c r="K355" s="349">
        <v>0</v>
      </c>
      <c r="L355" s="349">
        <v>0</v>
      </c>
      <c r="M355" s="349">
        <v>0</v>
      </c>
      <c r="N355" s="350">
        <v>0</v>
      </c>
    </row>
    <row r="356" spans="1:14" x14ac:dyDescent="0.2">
      <c r="A356" s="283" t="s">
        <v>745</v>
      </c>
      <c r="B356" s="397" t="s">
        <v>742</v>
      </c>
      <c r="C356" s="363" t="s">
        <v>437</v>
      </c>
      <c r="D356" s="362" t="s">
        <v>746</v>
      </c>
      <c r="E356" s="362" t="s">
        <v>746</v>
      </c>
      <c r="F356" s="362" t="s">
        <v>746</v>
      </c>
      <c r="G356" s="362" t="s">
        <v>746</v>
      </c>
      <c r="H356" s="362" t="s">
        <v>746</v>
      </c>
      <c r="I356" s="362" t="s">
        <v>746</v>
      </c>
      <c r="J356" s="362" t="s">
        <v>746</v>
      </c>
      <c r="K356" s="362" t="s">
        <v>746</v>
      </c>
      <c r="L356" s="362" t="s">
        <v>746</v>
      </c>
      <c r="M356" s="362" t="s">
        <v>746</v>
      </c>
      <c r="N356" s="363" t="s">
        <v>746</v>
      </c>
    </row>
    <row r="357" spans="1:14" ht="18" customHeight="1" x14ac:dyDescent="0.2">
      <c r="A357" s="283" t="s">
        <v>880</v>
      </c>
      <c r="B357" s="286" t="s">
        <v>898</v>
      </c>
      <c r="C357" s="291" t="s">
        <v>183</v>
      </c>
      <c r="D357" s="349">
        <v>0</v>
      </c>
      <c r="E357" s="349">
        <v>0</v>
      </c>
      <c r="F357" s="349">
        <v>0</v>
      </c>
      <c r="G357" s="349">
        <v>0</v>
      </c>
      <c r="H357" s="349">
        <v>0</v>
      </c>
      <c r="I357" s="349">
        <v>0</v>
      </c>
      <c r="J357" s="349">
        <v>0</v>
      </c>
      <c r="K357" s="349">
        <v>0</v>
      </c>
      <c r="L357" s="349">
        <v>0</v>
      </c>
      <c r="M357" s="349">
        <v>0</v>
      </c>
      <c r="N357" s="350">
        <v>0</v>
      </c>
    </row>
    <row r="358" spans="1:14" ht="48" x14ac:dyDescent="0.2">
      <c r="A358" s="283" t="s">
        <v>881</v>
      </c>
      <c r="B358" s="141" t="s">
        <v>1041</v>
      </c>
      <c r="C358" s="291" t="s">
        <v>183</v>
      </c>
      <c r="D358" s="349">
        <v>0</v>
      </c>
      <c r="E358" s="349">
        <v>0</v>
      </c>
      <c r="F358" s="349">
        <v>0</v>
      </c>
      <c r="G358" s="349">
        <v>0</v>
      </c>
      <c r="H358" s="349">
        <v>0</v>
      </c>
      <c r="I358" s="349">
        <v>0</v>
      </c>
      <c r="J358" s="349">
        <v>0</v>
      </c>
      <c r="K358" s="349">
        <v>0</v>
      </c>
      <c r="L358" s="349">
        <v>0</v>
      </c>
      <c r="M358" s="349">
        <v>0</v>
      </c>
      <c r="N358" s="350">
        <v>0</v>
      </c>
    </row>
    <row r="359" spans="1:14" ht="48" x14ac:dyDescent="0.2">
      <c r="A359" s="283" t="s">
        <v>882</v>
      </c>
      <c r="B359" s="141" t="s">
        <v>1042</v>
      </c>
      <c r="C359" s="291" t="s">
        <v>183</v>
      </c>
      <c r="D359" s="349">
        <v>0</v>
      </c>
      <c r="E359" s="349">
        <v>0</v>
      </c>
      <c r="F359" s="349">
        <v>0</v>
      </c>
      <c r="G359" s="349">
        <v>0</v>
      </c>
      <c r="H359" s="349">
        <v>0</v>
      </c>
      <c r="I359" s="349">
        <v>0</v>
      </c>
      <c r="J359" s="349">
        <v>0</v>
      </c>
      <c r="K359" s="349">
        <v>0</v>
      </c>
      <c r="L359" s="349">
        <v>0</v>
      </c>
      <c r="M359" s="349">
        <v>0</v>
      </c>
      <c r="N359" s="350">
        <v>0</v>
      </c>
    </row>
    <row r="360" spans="1:14" ht="32" x14ac:dyDescent="0.2">
      <c r="A360" s="283" t="s">
        <v>883</v>
      </c>
      <c r="B360" s="141" t="s">
        <v>792</v>
      </c>
      <c r="C360" s="291" t="s">
        <v>183</v>
      </c>
      <c r="D360" s="349">
        <v>0</v>
      </c>
      <c r="E360" s="349">
        <v>0</v>
      </c>
      <c r="F360" s="349">
        <v>0</v>
      </c>
      <c r="G360" s="349">
        <v>0</v>
      </c>
      <c r="H360" s="349">
        <v>0</v>
      </c>
      <c r="I360" s="349">
        <v>0</v>
      </c>
      <c r="J360" s="349">
        <v>0</v>
      </c>
      <c r="K360" s="349">
        <v>0</v>
      </c>
      <c r="L360" s="349">
        <v>0</v>
      </c>
      <c r="M360" s="349">
        <v>0</v>
      </c>
      <c r="N360" s="350">
        <v>0</v>
      </c>
    </row>
    <row r="361" spans="1:14" x14ac:dyDescent="0.2">
      <c r="A361" s="283" t="s">
        <v>884</v>
      </c>
      <c r="B361" s="286" t="s">
        <v>897</v>
      </c>
      <c r="C361" s="291" t="s">
        <v>341</v>
      </c>
      <c r="D361" s="349">
        <v>0</v>
      </c>
      <c r="E361" s="349">
        <v>0</v>
      </c>
      <c r="F361" s="349">
        <v>0</v>
      </c>
      <c r="G361" s="349">
        <v>0</v>
      </c>
      <c r="H361" s="349">
        <v>0</v>
      </c>
      <c r="I361" s="349">
        <v>0</v>
      </c>
      <c r="J361" s="349">
        <v>0</v>
      </c>
      <c r="K361" s="349">
        <v>0</v>
      </c>
      <c r="L361" s="349">
        <v>0</v>
      </c>
      <c r="M361" s="349">
        <v>0</v>
      </c>
      <c r="N361" s="350">
        <v>0</v>
      </c>
    </row>
    <row r="362" spans="1:14" ht="32" x14ac:dyDescent="0.2">
      <c r="A362" s="283" t="s">
        <v>885</v>
      </c>
      <c r="B362" s="141" t="s">
        <v>793</v>
      </c>
      <c r="C362" s="291" t="s">
        <v>341</v>
      </c>
      <c r="D362" s="349">
        <v>0</v>
      </c>
      <c r="E362" s="349">
        <v>0</v>
      </c>
      <c r="F362" s="349">
        <v>0</v>
      </c>
      <c r="G362" s="349">
        <v>0</v>
      </c>
      <c r="H362" s="349">
        <v>0</v>
      </c>
      <c r="I362" s="349">
        <v>0</v>
      </c>
      <c r="J362" s="349">
        <v>0</v>
      </c>
      <c r="K362" s="349">
        <v>0</v>
      </c>
      <c r="L362" s="349">
        <v>0</v>
      </c>
      <c r="M362" s="349">
        <v>0</v>
      </c>
      <c r="N362" s="350">
        <v>0</v>
      </c>
    </row>
    <row r="363" spans="1:14" x14ac:dyDescent="0.2">
      <c r="A363" s="283" t="s">
        <v>886</v>
      </c>
      <c r="B363" s="141" t="s">
        <v>794</v>
      </c>
      <c r="C363" s="291" t="s">
        <v>341</v>
      </c>
      <c r="D363" s="349">
        <v>0</v>
      </c>
      <c r="E363" s="349">
        <v>0</v>
      </c>
      <c r="F363" s="349">
        <v>0</v>
      </c>
      <c r="G363" s="349">
        <v>0</v>
      </c>
      <c r="H363" s="349">
        <v>0</v>
      </c>
      <c r="I363" s="349">
        <v>0</v>
      </c>
      <c r="J363" s="349">
        <v>0</v>
      </c>
      <c r="K363" s="349">
        <v>0</v>
      </c>
      <c r="L363" s="349">
        <v>0</v>
      </c>
      <c r="M363" s="349">
        <v>0</v>
      </c>
      <c r="N363" s="350">
        <v>0</v>
      </c>
    </row>
    <row r="364" spans="1:14" ht="32" x14ac:dyDescent="0.2">
      <c r="A364" s="283" t="s">
        <v>887</v>
      </c>
      <c r="B364" s="286" t="s">
        <v>896</v>
      </c>
      <c r="C364" s="291" t="s">
        <v>909</v>
      </c>
      <c r="D364" s="349">
        <v>0</v>
      </c>
      <c r="E364" s="349">
        <v>0</v>
      </c>
      <c r="F364" s="349">
        <v>0</v>
      </c>
      <c r="G364" s="349">
        <v>0</v>
      </c>
      <c r="H364" s="349">
        <v>0</v>
      </c>
      <c r="I364" s="349">
        <v>0</v>
      </c>
      <c r="J364" s="349">
        <v>0</v>
      </c>
      <c r="K364" s="349">
        <v>0</v>
      </c>
      <c r="L364" s="349">
        <v>0</v>
      </c>
      <c r="M364" s="349">
        <v>0</v>
      </c>
      <c r="N364" s="350">
        <v>0</v>
      </c>
    </row>
    <row r="365" spans="1:14" x14ac:dyDescent="0.2">
      <c r="A365" s="283" t="s">
        <v>888</v>
      </c>
      <c r="B365" s="141" t="s">
        <v>790</v>
      </c>
      <c r="C365" s="291" t="s">
        <v>909</v>
      </c>
      <c r="D365" s="349">
        <v>0</v>
      </c>
      <c r="E365" s="349">
        <v>0</v>
      </c>
      <c r="F365" s="349">
        <v>0</v>
      </c>
      <c r="G365" s="349">
        <v>0</v>
      </c>
      <c r="H365" s="349">
        <v>0</v>
      </c>
      <c r="I365" s="349">
        <v>0</v>
      </c>
      <c r="J365" s="349">
        <v>0</v>
      </c>
      <c r="K365" s="349">
        <v>0</v>
      </c>
      <c r="L365" s="349">
        <v>0</v>
      </c>
      <c r="M365" s="349">
        <v>0</v>
      </c>
      <c r="N365" s="350">
        <v>0</v>
      </c>
    </row>
    <row r="366" spans="1:14" x14ac:dyDescent="0.2">
      <c r="A366" s="283" t="s">
        <v>889</v>
      </c>
      <c r="B366" s="141" t="s">
        <v>791</v>
      </c>
      <c r="C366" s="291" t="s">
        <v>909</v>
      </c>
      <c r="D366" s="349">
        <v>0</v>
      </c>
      <c r="E366" s="349">
        <v>0</v>
      </c>
      <c r="F366" s="349">
        <v>0</v>
      </c>
      <c r="G366" s="349">
        <v>0</v>
      </c>
      <c r="H366" s="349">
        <v>0</v>
      </c>
      <c r="I366" s="349">
        <v>0</v>
      </c>
      <c r="J366" s="349">
        <v>0</v>
      </c>
      <c r="K366" s="349">
        <v>0</v>
      </c>
      <c r="L366" s="349">
        <v>0</v>
      </c>
      <c r="M366" s="349">
        <v>0</v>
      </c>
      <c r="N366" s="350">
        <v>0</v>
      </c>
    </row>
    <row r="367" spans="1:14" ht="17" thickBot="1" x14ac:dyDescent="0.25">
      <c r="A367" s="288" t="s">
        <v>890</v>
      </c>
      <c r="B367" s="409" t="s">
        <v>1043</v>
      </c>
      <c r="C367" s="293" t="s">
        <v>185</v>
      </c>
      <c r="D367" s="410">
        <v>12</v>
      </c>
      <c r="E367" s="431">
        <v>18</v>
      </c>
      <c r="F367" s="431">
        <v>18</v>
      </c>
      <c r="G367" s="411">
        <v>18</v>
      </c>
      <c r="H367" s="411">
        <v>0</v>
      </c>
      <c r="I367" s="411">
        <v>18</v>
      </c>
      <c r="J367" s="411">
        <v>0</v>
      </c>
      <c r="K367" s="411">
        <v>18</v>
      </c>
      <c r="L367" s="411">
        <v>0</v>
      </c>
      <c r="M367" s="411">
        <v>18</v>
      </c>
      <c r="N367" s="326">
        <v>0</v>
      </c>
    </row>
    <row r="368" spans="1:14" ht="15.5" customHeight="1" x14ac:dyDescent="0.2">
      <c r="A368" s="457" t="s">
        <v>137</v>
      </c>
      <c r="B368" s="458"/>
      <c r="C368" s="458"/>
      <c r="D368" s="458"/>
      <c r="E368" s="458"/>
      <c r="F368" s="458"/>
      <c r="G368" s="458"/>
      <c r="H368" s="458"/>
      <c r="I368" s="458"/>
      <c r="J368" s="458"/>
      <c r="K368" s="458"/>
      <c r="L368" s="458"/>
      <c r="M368" s="458"/>
      <c r="N368" s="459"/>
    </row>
    <row r="369" spans="1:14" ht="10.5" customHeight="1" thickBot="1" x14ac:dyDescent="0.25">
      <c r="A369" s="457"/>
      <c r="B369" s="458"/>
      <c r="C369" s="458"/>
      <c r="D369" s="458"/>
      <c r="E369" s="458"/>
      <c r="F369" s="458"/>
      <c r="G369" s="458"/>
      <c r="H369" s="458"/>
      <c r="I369" s="458"/>
      <c r="J369" s="458"/>
      <c r="K369" s="458"/>
      <c r="L369" s="458"/>
      <c r="M369" s="458"/>
      <c r="N369" s="459"/>
    </row>
    <row r="370" spans="1:14" ht="33" customHeight="1" x14ac:dyDescent="0.2">
      <c r="A370" s="453" t="s">
        <v>147</v>
      </c>
      <c r="B370" s="455" t="s">
        <v>148</v>
      </c>
      <c r="C370" s="466" t="s">
        <v>761</v>
      </c>
      <c r="D370" s="327" t="s">
        <v>1137</v>
      </c>
      <c r="E370" s="327" t="s">
        <v>1136</v>
      </c>
      <c r="F370" s="413" t="s">
        <v>1131</v>
      </c>
      <c r="G370" s="441" t="s">
        <v>1132</v>
      </c>
      <c r="H370" s="441"/>
      <c r="I370" s="455" t="s">
        <v>1133</v>
      </c>
      <c r="J370" s="455"/>
      <c r="K370" s="441" t="s">
        <v>1139</v>
      </c>
      <c r="L370" s="441"/>
      <c r="M370" s="441" t="s">
        <v>672</v>
      </c>
      <c r="N370" s="465"/>
    </row>
    <row r="371" spans="1:14" ht="44.25" customHeight="1" x14ac:dyDescent="0.2">
      <c r="A371" s="454"/>
      <c r="B371" s="456"/>
      <c r="C371" s="467"/>
      <c r="D371" s="328" t="s">
        <v>342</v>
      </c>
      <c r="E371" s="328" t="s">
        <v>342</v>
      </c>
      <c r="F371" s="329" t="s">
        <v>764</v>
      </c>
      <c r="G371" s="329" t="s">
        <v>1134</v>
      </c>
      <c r="H371" s="329" t="s">
        <v>762</v>
      </c>
      <c r="I371" s="329" t="s">
        <v>1134</v>
      </c>
      <c r="J371" s="329" t="s">
        <v>762</v>
      </c>
      <c r="K371" s="329" t="s">
        <v>1134</v>
      </c>
      <c r="L371" s="329" t="s">
        <v>762</v>
      </c>
      <c r="M371" s="329" t="s">
        <v>1134</v>
      </c>
      <c r="N371" s="318" t="s">
        <v>762</v>
      </c>
    </row>
    <row r="372" spans="1:14" ht="17" thickBot="1" x14ac:dyDescent="0.25">
      <c r="A372" s="303">
        <v>1</v>
      </c>
      <c r="B372" s="304">
        <v>2</v>
      </c>
      <c r="C372" s="339">
        <v>3</v>
      </c>
      <c r="D372" s="319">
        <v>4</v>
      </c>
      <c r="E372" s="305">
        <v>5</v>
      </c>
      <c r="F372" s="305">
        <v>6</v>
      </c>
      <c r="G372" s="305">
        <v>7</v>
      </c>
      <c r="H372" s="305">
        <v>8</v>
      </c>
      <c r="I372" s="305">
        <v>9</v>
      </c>
      <c r="J372" s="305">
        <v>10</v>
      </c>
      <c r="K372" s="305">
        <v>11</v>
      </c>
      <c r="L372" s="305">
        <v>12</v>
      </c>
      <c r="M372" s="305">
        <v>13</v>
      </c>
      <c r="N372" s="306">
        <v>14</v>
      </c>
    </row>
    <row r="373" spans="1:14" ht="30.75" customHeight="1" x14ac:dyDescent="0.2">
      <c r="A373" s="449" t="s">
        <v>145</v>
      </c>
      <c r="B373" s="450"/>
      <c r="C373" s="324" t="s">
        <v>909</v>
      </c>
      <c r="D373" s="325"/>
      <c r="E373" s="333"/>
      <c r="F373" s="330"/>
      <c r="G373" s="330"/>
      <c r="H373" s="330"/>
      <c r="I373" s="330"/>
      <c r="J373" s="330"/>
      <c r="K373" s="330"/>
      <c r="L373" s="330"/>
      <c r="M373" s="330"/>
      <c r="N373" s="331"/>
    </row>
    <row r="374" spans="1:14" x14ac:dyDescent="0.2">
      <c r="A374" s="283" t="s">
        <v>163</v>
      </c>
      <c r="B374" s="153" t="s">
        <v>92</v>
      </c>
      <c r="C374" s="291" t="s">
        <v>909</v>
      </c>
      <c r="D374" s="311">
        <v>0</v>
      </c>
      <c r="E374" s="311">
        <v>0</v>
      </c>
      <c r="F374" s="311"/>
      <c r="G374" s="311">
        <f>G375+G399+G427</f>
        <v>26.279999999999998</v>
      </c>
      <c r="H374" s="343">
        <v>0</v>
      </c>
      <c r="I374" s="311">
        <f>I375+I399+I427</f>
        <v>25.919999999999998</v>
      </c>
      <c r="J374" s="343">
        <v>0</v>
      </c>
      <c r="K374" s="311">
        <f>K375+K399+K427</f>
        <v>24.490000000000002</v>
      </c>
      <c r="L374" s="343">
        <v>0</v>
      </c>
      <c r="M374" s="349">
        <f>SUM(G374:L374)</f>
        <v>76.69</v>
      </c>
      <c r="N374" s="347">
        <v>0</v>
      </c>
    </row>
    <row r="375" spans="1:14" x14ac:dyDescent="0.2">
      <c r="A375" s="283" t="s">
        <v>164</v>
      </c>
      <c r="B375" s="286" t="s">
        <v>349</v>
      </c>
      <c r="C375" s="291" t="s">
        <v>909</v>
      </c>
      <c r="D375" s="311">
        <v>0</v>
      </c>
      <c r="E375" s="311">
        <v>0</v>
      </c>
      <c r="F375" s="311"/>
      <c r="G375" s="311">
        <f>G382</f>
        <v>17.77</v>
      </c>
      <c r="H375" s="343">
        <v>0</v>
      </c>
      <c r="I375" s="311">
        <f>I382</f>
        <v>16.329999999999998</v>
      </c>
      <c r="J375" s="343">
        <v>0</v>
      </c>
      <c r="K375" s="311">
        <f>K382</f>
        <v>13.79</v>
      </c>
      <c r="L375" s="343">
        <v>0</v>
      </c>
      <c r="M375" s="349">
        <f>SUM(G375:L375)</f>
        <v>47.889999999999993</v>
      </c>
      <c r="N375" s="347">
        <v>0</v>
      </c>
    </row>
    <row r="376" spans="1:14" x14ac:dyDescent="0.2">
      <c r="A376" s="283" t="s">
        <v>350</v>
      </c>
      <c r="B376" s="141" t="s">
        <v>2</v>
      </c>
      <c r="C376" s="291" t="s">
        <v>909</v>
      </c>
      <c r="D376" s="349">
        <v>0</v>
      </c>
      <c r="E376" s="349">
        <v>0</v>
      </c>
      <c r="F376" s="349"/>
      <c r="G376" s="349">
        <v>0</v>
      </c>
      <c r="H376" s="349">
        <v>0</v>
      </c>
      <c r="I376" s="349">
        <v>0</v>
      </c>
      <c r="J376" s="349">
        <v>0</v>
      </c>
      <c r="K376" s="349">
        <v>0</v>
      </c>
      <c r="L376" s="349">
        <v>0</v>
      </c>
      <c r="M376" s="349">
        <v>0</v>
      </c>
      <c r="N376" s="350">
        <v>0</v>
      </c>
    </row>
    <row r="377" spans="1:14" x14ac:dyDescent="0.2">
      <c r="A377" s="283" t="s">
        <v>747</v>
      </c>
      <c r="B377" s="287" t="s">
        <v>1045</v>
      </c>
      <c r="C377" s="291" t="s">
        <v>909</v>
      </c>
      <c r="D377" s="349">
        <v>0</v>
      </c>
      <c r="E377" s="349">
        <v>0</v>
      </c>
      <c r="F377" s="349"/>
      <c r="G377" s="349">
        <v>0</v>
      </c>
      <c r="H377" s="349">
        <v>0</v>
      </c>
      <c r="I377" s="349">
        <v>0</v>
      </c>
      <c r="J377" s="349">
        <v>0</v>
      </c>
      <c r="K377" s="349">
        <v>0</v>
      </c>
      <c r="L377" s="349">
        <v>0</v>
      </c>
      <c r="M377" s="349">
        <v>0</v>
      </c>
      <c r="N377" s="350">
        <v>0</v>
      </c>
    </row>
    <row r="378" spans="1:14" ht="32" x14ac:dyDescent="0.2">
      <c r="A378" s="283" t="s">
        <v>1085</v>
      </c>
      <c r="B378" s="294" t="s">
        <v>1062</v>
      </c>
      <c r="C378" s="291" t="s">
        <v>909</v>
      </c>
      <c r="D378" s="349">
        <v>0</v>
      </c>
      <c r="E378" s="349">
        <v>0</v>
      </c>
      <c r="F378" s="349"/>
      <c r="G378" s="349">
        <v>0</v>
      </c>
      <c r="H378" s="349">
        <v>0</v>
      </c>
      <c r="I378" s="349">
        <v>0</v>
      </c>
      <c r="J378" s="349">
        <v>0</v>
      </c>
      <c r="K378" s="349">
        <v>0</v>
      </c>
      <c r="L378" s="349">
        <v>0</v>
      </c>
      <c r="M378" s="349">
        <v>0</v>
      </c>
      <c r="N378" s="350">
        <v>0</v>
      </c>
    </row>
    <row r="379" spans="1:14" ht="32" x14ac:dyDescent="0.2">
      <c r="A379" s="283" t="s">
        <v>1086</v>
      </c>
      <c r="B379" s="294" t="s">
        <v>1063</v>
      </c>
      <c r="C379" s="291" t="s">
        <v>909</v>
      </c>
      <c r="D379" s="349">
        <v>0</v>
      </c>
      <c r="E379" s="349">
        <v>0</v>
      </c>
      <c r="F379" s="349"/>
      <c r="G379" s="349">
        <v>0</v>
      </c>
      <c r="H379" s="349">
        <v>0</v>
      </c>
      <c r="I379" s="349">
        <v>0</v>
      </c>
      <c r="J379" s="349">
        <v>0</v>
      </c>
      <c r="K379" s="349">
        <v>0</v>
      </c>
      <c r="L379" s="349">
        <v>0</v>
      </c>
      <c r="M379" s="349">
        <v>0</v>
      </c>
      <c r="N379" s="350">
        <v>0</v>
      </c>
    </row>
    <row r="380" spans="1:14" ht="32" x14ac:dyDescent="0.2">
      <c r="A380" s="283" t="s">
        <v>3</v>
      </c>
      <c r="B380" s="294" t="s">
        <v>1048</v>
      </c>
      <c r="C380" s="291" t="s">
        <v>909</v>
      </c>
      <c r="D380" s="349">
        <v>0</v>
      </c>
      <c r="E380" s="349">
        <v>0</v>
      </c>
      <c r="F380" s="349"/>
      <c r="G380" s="349">
        <v>0</v>
      </c>
      <c r="H380" s="349">
        <v>0</v>
      </c>
      <c r="I380" s="349">
        <v>0</v>
      </c>
      <c r="J380" s="349">
        <v>0</v>
      </c>
      <c r="K380" s="349">
        <v>0</v>
      </c>
      <c r="L380" s="349">
        <v>0</v>
      </c>
      <c r="M380" s="349">
        <v>0</v>
      </c>
      <c r="N380" s="350">
        <v>0</v>
      </c>
    </row>
    <row r="381" spans="1:14" x14ac:dyDescent="0.2">
      <c r="A381" s="283" t="s">
        <v>748</v>
      </c>
      <c r="B381" s="287" t="s">
        <v>111</v>
      </c>
      <c r="C381" s="291" t="s">
        <v>909</v>
      </c>
      <c r="D381" s="349">
        <v>0</v>
      </c>
      <c r="E381" s="349">
        <v>0</v>
      </c>
      <c r="F381" s="349"/>
      <c r="G381" s="349">
        <v>0</v>
      </c>
      <c r="H381" s="349">
        <v>0</v>
      </c>
      <c r="I381" s="349">
        <v>0</v>
      </c>
      <c r="J381" s="349">
        <v>0</v>
      </c>
      <c r="K381" s="349">
        <v>0</v>
      </c>
      <c r="L381" s="349">
        <v>0</v>
      </c>
      <c r="M381" s="349">
        <v>0</v>
      </c>
      <c r="N381" s="350">
        <v>0</v>
      </c>
    </row>
    <row r="382" spans="1:14" x14ac:dyDescent="0.2">
      <c r="A382" s="283" t="s">
        <v>749</v>
      </c>
      <c r="B382" s="287" t="s">
        <v>1046</v>
      </c>
      <c r="C382" s="291" t="s">
        <v>909</v>
      </c>
      <c r="D382" s="311">
        <v>0</v>
      </c>
      <c r="E382" s="311">
        <v>0</v>
      </c>
      <c r="F382" s="311"/>
      <c r="G382" s="311">
        <v>17.77</v>
      </c>
      <c r="H382" s="311">
        <v>0</v>
      </c>
      <c r="I382" s="311">
        <v>16.329999999999998</v>
      </c>
      <c r="J382" s="311">
        <v>0</v>
      </c>
      <c r="K382" s="311">
        <v>13.79</v>
      </c>
      <c r="L382" s="311">
        <v>0</v>
      </c>
      <c r="M382" s="349">
        <f>SUM(G382:L382)</f>
        <v>47.889999999999993</v>
      </c>
      <c r="N382" s="332"/>
    </row>
    <row r="383" spans="1:14" x14ac:dyDescent="0.2">
      <c r="A383" s="283" t="s">
        <v>750</v>
      </c>
      <c r="B383" s="287" t="s">
        <v>103</v>
      </c>
      <c r="C383" s="291" t="s">
        <v>909</v>
      </c>
      <c r="D383" s="349">
        <v>0</v>
      </c>
      <c r="E383" s="349">
        <v>0</v>
      </c>
      <c r="F383" s="349"/>
      <c r="G383" s="349">
        <v>0</v>
      </c>
      <c r="H383" s="349">
        <v>0</v>
      </c>
      <c r="I383" s="349">
        <v>0</v>
      </c>
      <c r="J383" s="349">
        <v>0</v>
      </c>
      <c r="K383" s="349">
        <v>0</v>
      </c>
      <c r="L383" s="349">
        <v>0</v>
      </c>
      <c r="M383" s="349">
        <v>0</v>
      </c>
      <c r="N383" s="350">
        <v>0</v>
      </c>
    </row>
    <row r="384" spans="1:14" x14ac:dyDescent="0.2">
      <c r="A384" s="283" t="s">
        <v>751</v>
      </c>
      <c r="B384" s="287" t="s">
        <v>355</v>
      </c>
      <c r="C384" s="291" t="s">
        <v>909</v>
      </c>
      <c r="D384" s="349">
        <v>0</v>
      </c>
      <c r="E384" s="349">
        <v>0</v>
      </c>
      <c r="F384" s="349"/>
      <c r="G384" s="349">
        <v>0</v>
      </c>
      <c r="H384" s="349">
        <v>0</v>
      </c>
      <c r="I384" s="349">
        <v>0</v>
      </c>
      <c r="J384" s="349">
        <v>0</v>
      </c>
      <c r="K384" s="349">
        <v>0</v>
      </c>
      <c r="L384" s="349">
        <v>0</v>
      </c>
      <c r="M384" s="349">
        <v>0</v>
      </c>
      <c r="N384" s="350">
        <v>0</v>
      </c>
    </row>
    <row r="385" spans="1:14" ht="32" x14ac:dyDescent="0.2">
      <c r="A385" s="283" t="s">
        <v>4</v>
      </c>
      <c r="B385" s="294" t="s">
        <v>1</v>
      </c>
      <c r="C385" s="291" t="s">
        <v>909</v>
      </c>
      <c r="D385" s="349">
        <v>0</v>
      </c>
      <c r="E385" s="349">
        <v>0</v>
      </c>
      <c r="F385" s="349"/>
      <c r="G385" s="349">
        <v>0</v>
      </c>
      <c r="H385" s="349">
        <v>0</v>
      </c>
      <c r="I385" s="349">
        <v>0</v>
      </c>
      <c r="J385" s="349">
        <v>0</v>
      </c>
      <c r="K385" s="349">
        <v>0</v>
      </c>
      <c r="L385" s="349">
        <v>0</v>
      </c>
      <c r="M385" s="349">
        <v>0</v>
      </c>
      <c r="N385" s="350">
        <v>0</v>
      </c>
    </row>
    <row r="386" spans="1:14" x14ac:dyDescent="0.2">
      <c r="A386" s="283" t="s">
        <v>5</v>
      </c>
      <c r="B386" s="294" t="s">
        <v>52</v>
      </c>
      <c r="C386" s="291" t="s">
        <v>909</v>
      </c>
      <c r="D386" s="349">
        <v>0</v>
      </c>
      <c r="E386" s="349">
        <v>0</v>
      </c>
      <c r="F386" s="349"/>
      <c r="G386" s="349">
        <v>0</v>
      </c>
      <c r="H386" s="349">
        <v>0</v>
      </c>
      <c r="I386" s="349">
        <v>0</v>
      </c>
      <c r="J386" s="349">
        <v>0</v>
      </c>
      <c r="K386" s="349">
        <v>0</v>
      </c>
      <c r="L386" s="349">
        <v>0</v>
      </c>
      <c r="M386" s="349">
        <v>0</v>
      </c>
      <c r="N386" s="350">
        <v>0</v>
      </c>
    </row>
    <row r="387" spans="1:14" x14ac:dyDescent="0.2">
      <c r="A387" s="283" t="s">
        <v>6</v>
      </c>
      <c r="B387" s="294" t="s">
        <v>891</v>
      </c>
      <c r="C387" s="291" t="s">
        <v>909</v>
      </c>
      <c r="D387" s="349">
        <v>0</v>
      </c>
      <c r="E387" s="349">
        <v>0</v>
      </c>
      <c r="F387" s="349"/>
      <c r="G387" s="349">
        <v>0</v>
      </c>
      <c r="H387" s="349">
        <v>0</v>
      </c>
      <c r="I387" s="349">
        <v>0</v>
      </c>
      <c r="J387" s="349">
        <v>0</v>
      </c>
      <c r="K387" s="349">
        <v>0</v>
      </c>
      <c r="L387" s="349">
        <v>0</v>
      </c>
      <c r="M387" s="349">
        <v>0</v>
      </c>
      <c r="N387" s="350">
        <v>0</v>
      </c>
    </row>
    <row r="388" spans="1:14" x14ac:dyDescent="0.2">
      <c r="A388" s="283" t="s">
        <v>7</v>
      </c>
      <c r="B388" s="294" t="s">
        <v>52</v>
      </c>
      <c r="C388" s="291" t="s">
        <v>909</v>
      </c>
      <c r="D388" s="349">
        <v>0</v>
      </c>
      <c r="E388" s="349">
        <v>0</v>
      </c>
      <c r="F388" s="349"/>
      <c r="G388" s="349">
        <v>0</v>
      </c>
      <c r="H388" s="349">
        <v>0</v>
      </c>
      <c r="I388" s="349">
        <v>0</v>
      </c>
      <c r="J388" s="349">
        <v>0</v>
      </c>
      <c r="K388" s="349">
        <v>0</v>
      </c>
      <c r="L388" s="349">
        <v>0</v>
      </c>
      <c r="M388" s="349">
        <v>0</v>
      </c>
      <c r="N388" s="350">
        <v>0</v>
      </c>
    </row>
    <row r="389" spans="1:14" x14ac:dyDescent="0.2">
      <c r="A389" s="283" t="s">
        <v>752</v>
      </c>
      <c r="B389" s="287" t="s">
        <v>1047</v>
      </c>
      <c r="C389" s="291" t="s">
        <v>909</v>
      </c>
      <c r="D389" s="349">
        <v>0</v>
      </c>
      <c r="E389" s="349">
        <v>0</v>
      </c>
      <c r="F389" s="349"/>
      <c r="G389" s="349">
        <v>0</v>
      </c>
      <c r="H389" s="349">
        <v>0</v>
      </c>
      <c r="I389" s="349">
        <v>0</v>
      </c>
      <c r="J389" s="349">
        <v>0</v>
      </c>
      <c r="K389" s="349">
        <v>0</v>
      </c>
      <c r="L389" s="349">
        <v>0</v>
      </c>
      <c r="M389" s="349">
        <v>0</v>
      </c>
      <c r="N389" s="350">
        <v>0</v>
      </c>
    </row>
    <row r="390" spans="1:14" x14ac:dyDescent="0.2">
      <c r="A390" s="283" t="s">
        <v>776</v>
      </c>
      <c r="B390" s="287" t="s">
        <v>108</v>
      </c>
      <c r="C390" s="291" t="s">
        <v>909</v>
      </c>
      <c r="D390" s="349">
        <v>0</v>
      </c>
      <c r="E390" s="349">
        <v>0</v>
      </c>
      <c r="F390" s="349"/>
      <c r="G390" s="349">
        <v>0</v>
      </c>
      <c r="H390" s="349">
        <v>0</v>
      </c>
      <c r="I390" s="349">
        <v>0</v>
      </c>
      <c r="J390" s="349">
        <v>0</v>
      </c>
      <c r="K390" s="349">
        <v>0</v>
      </c>
      <c r="L390" s="349">
        <v>0</v>
      </c>
      <c r="M390" s="349">
        <v>0</v>
      </c>
      <c r="N390" s="350">
        <v>0</v>
      </c>
    </row>
    <row r="391" spans="1:14" ht="32" x14ac:dyDescent="0.2">
      <c r="A391" s="283" t="s">
        <v>1074</v>
      </c>
      <c r="B391" s="287" t="s">
        <v>93</v>
      </c>
      <c r="C391" s="291" t="s">
        <v>909</v>
      </c>
      <c r="D391" s="349">
        <v>0</v>
      </c>
      <c r="E391" s="349">
        <v>0</v>
      </c>
      <c r="F391" s="349"/>
      <c r="G391" s="349">
        <v>0</v>
      </c>
      <c r="H391" s="349">
        <v>0</v>
      </c>
      <c r="I391" s="349">
        <v>0</v>
      </c>
      <c r="J391" s="349">
        <v>0</v>
      </c>
      <c r="K391" s="349">
        <v>0</v>
      </c>
      <c r="L391" s="349">
        <v>0</v>
      </c>
      <c r="M391" s="349">
        <v>0</v>
      </c>
      <c r="N391" s="350">
        <v>0</v>
      </c>
    </row>
    <row r="392" spans="1:14" ht="18" customHeight="1" x14ac:dyDescent="0.2">
      <c r="A392" s="283" t="s">
        <v>8</v>
      </c>
      <c r="B392" s="294" t="s">
        <v>803</v>
      </c>
      <c r="C392" s="291" t="s">
        <v>909</v>
      </c>
      <c r="D392" s="349">
        <v>0</v>
      </c>
      <c r="E392" s="349">
        <v>0</v>
      </c>
      <c r="F392" s="349"/>
      <c r="G392" s="349">
        <v>0</v>
      </c>
      <c r="H392" s="349">
        <v>0</v>
      </c>
      <c r="I392" s="349">
        <v>0</v>
      </c>
      <c r="J392" s="349">
        <v>0</v>
      </c>
      <c r="K392" s="349">
        <v>0</v>
      </c>
      <c r="L392" s="349">
        <v>0</v>
      </c>
      <c r="M392" s="349">
        <v>0</v>
      </c>
      <c r="N392" s="350">
        <v>0</v>
      </c>
    </row>
    <row r="393" spans="1:14" ht="18" customHeight="1" x14ac:dyDescent="0.2">
      <c r="A393" s="283" t="s">
        <v>9</v>
      </c>
      <c r="B393" s="312" t="s">
        <v>791</v>
      </c>
      <c r="C393" s="291" t="s">
        <v>909</v>
      </c>
      <c r="D393" s="349">
        <v>0</v>
      </c>
      <c r="E393" s="349">
        <v>0</v>
      </c>
      <c r="F393" s="349"/>
      <c r="G393" s="349">
        <v>0</v>
      </c>
      <c r="H393" s="349">
        <v>0</v>
      </c>
      <c r="I393" s="349">
        <v>0</v>
      </c>
      <c r="J393" s="349">
        <v>0</v>
      </c>
      <c r="K393" s="349">
        <v>0</v>
      </c>
      <c r="L393" s="349">
        <v>0</v>
      </c>
      <c r="M393" s="349">
        <v>0</v>
      </c>
      <c r="N393" s="350">
        <v>0</v>
      </c>
    </row>
    <row r="394" spans="1:14" ht="32" x14ac:dyDescent="0.2">
      <c r="A394" s="283" t="s">
        <v>352</v>
      </c>
      <c r="B394" s="141" t="s">
        <v>48</v>
      </c>
      <c r="C394" s="291" t="s">
        <v>909</v>
      </c>
      <c r="D394" s="349">
        <v>0</v>
      </c>
      <c r="E394" s="349">
        <v>0</v>
      </c>
      <c r="F394" s="349"/>
      <c r="G394" s="349">
        <v>0</v>
      </c>
      <c r="H394" s="349">
        <v>0</v>
      </c>
      <c r="I394" s="349">
        <v>0</v>
      </c>
      <c r="J394" s="349">
        <v>0</v>
      </c>
      <c r="K394" s="349">
        <v>0</v>
      </c>
      <c r="L394" s="349">
        <v>0</v>
      </c>
      <c r="M394" s="349">
        <v>0</v>
      </c>
      <c r="N394" s="350">
        <v>0</v>
      </c>
    </row>
    <row r="395" spans="1:14" ht="32" x14ac:dyDescent="0.2">
      <c r="A395" s="283" t="s">
        <v>10</v>
      </c>
      <c r="B395" s="287" t="s">
        <v>1062</v>
      </c>
      <c r="C395" s="291" t="s">
        <v>909</v>
      </c>
      <c r="D395" s="349">
        <v>0</v>
      </c>
      <c r="E395" s="349">
        <v>0</v>
      </c>
      <c r="F395" s="349"/>
      <c r="G395" s="349">
        <v>0</v>
      </c>
      <c r="H395" s="349">
        <v>0</v>
      </c>
      <c r="I395" s="349">
        <v>0</v>
      </c>
      <c r="J395" s="349">
        <v>0</v>
      </c>
      <c r="K395" s="349">
        <v>0</v>
      </c>
      <c r="L395" s="349">
        <v>0</v>
      </c>
      <c r="M395" s="349">
        <v>0</v>
      </c>
      <c r="N395" s="350">
        <v>0</v>
      </c>
    </row>
    <row r="396" spans="1:14" ht="32" x14ac:dyDescent="0.2">
      <c r="A396" s="283" t="s">
        <v>11</v>
      </c>
      <c r="B396" s="287" t="s">
        <v>1063</v>
      </c>
      <c r="C396" s="291" t="s">
        <v>909</v>
      </c>
      <c r="D396" s="349">
        <v>0</v>
      </c>
      <c r="E396" s="349">
        <v>0</v>
      </c>
      <c r="F396" s="349"/>
      <c r="G396" s="349">
        <v>0</v>
      </c>
      <c r="H396" s="349">
        <v>0</v>
      </c>
      <c r="I396" s="349">
        <v>0</v>
      </c>
      <c r="J396" s="349">
        <v>0</v>
      </c>
      <c r="K396" s="349">
        <v>0</v>
      </c>
      <c r="L396" s="349">
        <v>0</v>
      </c>
      <c r="M396" s="349">
        <v>0</v>
      </c>
      <c r="N396" s="350">
        <v>0</v>
      </c>
    </row>
    <row r="397" spans="1:14" ht="32" x14ac:dyDescent="0.2">
      <c r="A397" s="283" t="s">
        <v>12</v>
      </c>
      <c r="B397" s="287" t="s">
        <v>1048</v>
      </c>
      <c r="C397" s="291" t="s">
        <v>909</v>
      </c>
      <c r="D397" s="349">
        <v>0</v>
      </c>
      <c r="E397" s="349">
        <v>0</v>
      </c>
      <c r="F397" s="349"/>
      <c r="G397" s="349">
        <v>0</v>
      </c>
      <c r="H397" s="349">
        <v>0</v>
      </c>
      <c r="I397" s="349">
        <v>0</v>
      </c>
      <c r="J397" s="349">
        <v>0</v>
      </c>
      <c r="K397" s="349">
        <v>0</v>
      </c>
      <c r="L397" s="349">
        <v>0</v>
      </c>
      <c r="M397" s="349">
        <v>0</v>
      </c>
      <c r="N397" s="350">
        <v>0</v>
      </c>
    </row>
    <row r="398" spans="1:14" x14ac:dyDescent="0.2">
      <c r="A398" s="283" t="s">
        <v>354</v>
      </c>
      <c r="B398" s="141" t="s">
        <v>649</v>
      </c>
      <c r="C398" s="291" t="s">
        <v>909</v>
      </c>
      <c r="D398" s="349">
        <v>0</v>
      </c>
      <c r="E398" s="349">
        <v>0</v>
      </c>
      <c r="F398" s="349"/>
      <c r="G398" s="349">
        <v>0</v>
      </c>
      <c r="H398" s="349">
        <v>0</v>
      </c>
      <c r="I398" s="349">
        <v>0</v>
      </c>
      <c r="J398" s="349">
        <v>0</v>
      </c>
      <c r="K398" s="349">
        <v>0</v>
      </c>
      <c r="L398" s="349">
        <v>0</v>
      </c>
      <c r="M398" s="349">
        <v>0</v>
      </c>
      <c r="N398" s="350">
        <v>0</v>
      </c>
    </row>
    <row r="399" spans="1:14" x14ac:dyDescent="0.2">
      <c r="A399" s="283" t="s">
        <v>165</v>
      </c>
      <c r="B399" s="286" t="s">
        <v>94</v>
      </c>
      <c r="C399" s="291" t="s">
        <v>909</v>
      </c>
      <c r="D399" s="311">
        <v>0</v>
      </c>
      <c r="E399" s="311">
        <v>0</v>
      </c>
      <c r="F399" s="311"/>
      <c r="G399" s="311">
        <f>G400</f>
        <v>4.95</v>
      </c>
      <c r="H399" s="343">
        <v>0</v>
      </c>
      <c r="I399" s="311">
        <f>I400</f>
        <v>6.32</v>
      </c>
      <c r="J399" s="343">
        <v>0</v>
      </c>
      <c r="K399" s="311">
        <f>K400</f>
        <v>7.94</v>
      </c>
      <c r="L399" s="343">
        <v>0</v>
      </c>
      <c r="M399" s="349">
        <f>SUM(G399:L399)</f>
        <v>19.21</v>
      </c>
      <c r="N399" s="347">
        <v>0</v>
      </c>
    </row>
    <row r="400" spans="1:14" x14ac:dyDescent="0.2">
      <c r="A400" s="283" t="s">
        <v>364</v>
      </c>
      <c r="B400" s="141" t="s">
        <v>95</v>
      </c>
      <c r="C400" s="291" t="s">
        <v>909</v>
      </c>
      <c r="D400" s="311">
        <v>0</v>
      </c>
      <c r="E400" s="311">
        <v>0</v>
      </c>
      <c r="F400" s="311"/>
      <c r="G400" s="311">
        <f>SUM(G401:G410)</f>
        <v>4.95</v>
      </c>
      <c r="H400" s="343">
        <v>0</v>
      </c>
      <c r="I400" s="311">
        <f>SUM(I401:I410)</f>
        <v>6.32</v>
      </c>
      <c r="J400" s="343">
        <v>0</v>
      </c>
      <c r="K400" s="311">
        <f>SUM(K401:K410)</f>
        <v>7.94</v>
      </c>
      <c r="L400" s="343">
        <v>0</v>
      </c>
      <c r="M400" s="349">
        <f>SUM(G400:L400)</f>
        <v>19.21</v>
      </c>
      <c r="N400" s="347">
        <v>0</v>
      </c>
    </row>
    <row r="401" spans="1:14" x14ac:dyDescent="0.2">
      <c r="A401" s="283" t="s">
        <v>753</v>
      </c>
      <c r="B401" s="287" t="s">
        <v>905</v>
      </c>
      <c r="C401" s="291" t="s">
        <v>909</v>
      </c>
      <c r="D401" s="349">
        <v>0</v>
      </c>
      <c r="E401" s="349">
        <v>0</v>
      </c>
      <c r="F401" s="349"/>
      <c r="G401" s="349">
        <v>0</v>
      </c>
      <c r="H401" s="349">
        <v>0</v>
      </c>
      <c r="I401" s="349">
        <v>0</v>
      </c>
      <c r="J401" s="349">
        <v>0</v>
      </c>
      <c r="K401" s="349">
        <v>0</v>
      </c>
      <c r="L401" s="349">
        <v>0</v>
      </c>
      <c r="M401" s="349">
        <v>0</v>
      </c>
      <c r="N401" s="350">
        <v>0</v>
      </c>
    </row>
    <row r="402" spans="1:14" ht="32" x14ac:dyDescent="0.2">
      <c r="A402" s="283" t="s">
        <v>1087</v>
      </c>
      <c r="B402" s="287" t="s">
        <v>1062</v>
      </c>
      <c r="C402" s="291" t="s">
        <v>909</v>
      </c>
      <c r="D402" s="349">
        <v>0</v>
      </c>
      <c r="E402" s="349">
        <v>0</v>
      </c>
      <c r="F402" s="349"/>
      <c r="G402" s="349">
        <v>0</v>
      </c>
      <c r="H402" s="349">
        <v>0</v>
      </c>
      <c r="I402" s="349">
        <v>0</v>
      </c>
      <c r="J402" s="349">
        <v>0</v>
      </c>
      <c r="K402" s="349">
        <v>0</v>
      </c>
      <c r="L402" s="349">
        <v>0</v>
      </c>
      <c r="M402" s="349">
        <v>0</v>
      </c>
      <c r="N402" s="350">
        <v>0</v>
      </c>
    </row>
    <row r="403" spans="1:14" ht="32" x14ac:dyDescent="0.2">
      <c r="A403" s="283" t="s">
        <v>1088</v>
      </c>
      <c r="B403" s="287" t="s">
        <v>1063</v>
      </c>
      <c r="C403" s="291" t="s">
        <v>909</v>
      </c>
      <c r="D403" s="349">
        <v>0</v>
      </c>
      <c r="E403" s="349">
        <v>0</v>
      </c>
      <c r="F403" s="349"/>
      <c r="G403" s="349">
        <v>0</v>
      </c>
      <c r="H403" s="349">
        <v>0</v>
      </c>
      <c r="I403" s="349">
        <v>0</v>
      </c>
      <c r="J403" s="349">
        <v>0</v>
      </c>
      <c r="K403" s="349">
        <v>0</v>
      </c>
      <c r="L403" s="349">
        <v>0</v>
      </c>
      <c r="M403" s="349">
        <v>0</v>
      </c>
      <c r="N403" s="350">
        <v>0</v>
      </c>
    </row>
    <row r="404" spans="1:14" ht="32" x14ac:dyDescent="0.2">
      <c r="A404" s="283" t="s">
        <v>13</v>
      </c>
      <c r="B404" s="287" t="s">
        <v>1048</v>
      </c>
      <c r="C404" s="291" t="s">
        <v>909</v>
      </c>
      <c r="D404" s="349">
        <v>0</v>
      </c>
      <c r="E404" s="349">
        <v>0</v>
      </c>
      <c r="F404" s="349"/>
      <c r="G404" s="349">
        <v>0</v>
      </c>
      <c r="H404" s="349">
        <v>0</v>
      </c>
      <c r="I404" s="349">
        <v>0</v>
      </c>
      <c r="J404" s="349">
        <v>0</v>
      </c>
      <c r="K404" s="349">
        <v>0</v>
      </c>
      <c r="L404" s="349">
        <v>0</v>
      </c>
      <c r="M404" s="349">
        <v>0</v>
      </c>
      <c r="N404" s="350">
        <v>0</v>
      </c>
    </row>
    <row r="405" spans="1:14" x14ac:dyDescent="0.2">
      <c r="A405" s="283" t="s">
        <v>754</v>
      </c>
      <c r="B405" s="287" t="s">
        <v>107</v>
      </c>
      <c r="C405" s="291" t="s">
        <v>909</v>
      </c>
      <c r="D405" s="349">
        <v>0</v>
      </c>
      <c r="E405" s="349">
        <v>0</v>
      </c>
      <c r="F405" s="349"/>
      <c r="G405" s="349">
        <v>0</v>
      </c>
      <c r="H405" s="349">
        <v>0</v>
      </c>
      <c r="I405" s="349">
        <v>0</v>
      </c>
      <c r="J405" s="349">
        <v>0</v>
      </c>
      <c r="K405" s="349">
        <v>0</v>
      </c>
      <c r="L405" s="349">
        <v>0</v>
      </c>
      <c r="M405" s="349">
        <v>0</v>
      </c>
      <c r="N405" s="350">
        <v>0</v>
      </c>
    </row>
    <row r="406" spans="1:14" x14ac:dyDescent="0.2">
      <c r="A406" s="283" t="s">
        <v>755</v>
      </c>
      <c r="B406" s="287" t="s">
        <v>906</v>
      </c>
      <c r="C406" s="291" t="s">
        <v>909</v>
      </c>
      <c r="D406" s="311">
        <v>0</v>
      </c>
      <c r="E406" s="311">
        <v>0</v>
      </c>
      <c r="F406" s="311"/>
      <c r="G406" s="311">
        <f>G69</f>
        <v>4.95</v>
      </c>
      <c r="H406" s="343">
        <v>0</v>
      </c>
      <c r="I406" s="311">
        <f>I69</f>
        <v>6.32</v>
      </c>
      <c r="J406" s="343">
        <v>0</v>
      </c>
      <c r="K406" s="311">
        <f>K69</f>
        <v>7.94</v>
      </c>
      <c r="L406" s="343">
        <v>0</v>
      </c>
      <c r="M406" s="349">
        <f>SUM(G406:L406)</f>
        <v>19.21</v>
      </c>
      <c r="N406" s="347">
        <v>0</v>
      </c>
    </row>
    <row r="407" spans="1:14" x14ac:dyDescent="0.2">
      <c r="A407" s="283" t="s">
        <v>756</v>
      </c>
      <c r="B407" s="287" t="s">
        <v>101</v>
      </c>
      <c r="C407" s="291" t="s">
        <v>909</v>
      </c>
      <c r="D407" s="349">
        <v>0</v>
      </c>
      <c r="E407" s="349">
        <v>0</v>
      </c>
      <c r="F407" s="349"/>
      <c r="G407" s="349">
        <v>0</v>
      </c>
      <c r="H407" s="349">
        <v>0</v>
      </c>
      <c r="I407" s="349">
        <v>0</v>
      </c>
      <c r="J407" s="349">
        <v>0</v>
      </c>
      <c r="K407" s="349">
        <v>0</v>
      </c>
      <c r="L407" s="349">
        <v>0</v>
      </c>
      <c r="M407" s="349">
        <v>0</v>
      </c>
      <c r="N407" s="350">
        <v>0</v>
      </c>
    </row>
    <row r="408" spans="1:14" x14ac:dyDescent="0.2">
      <c r="A408" s="283" t="s">
        <v>757</v>
      </c>
      <c r="B408" s="287" t="s">
        <v>908</v>
      </c>
      <c r="C408" s="291" t="s">
        <v>909</v>
      </c>
      <c r="D408" s="349">
        <v>0</v>
      </c>
      <c r="E408" s="349">
        <v>0</v>
      </c>
      <c r="F408" s="349"/>
      <c r="G408" s="349">
        <v>0</v>
      </c>
      <c r="H408" s="349">
        <v>0</v>
      </c>
      <c r="I408" s="349">
        <v>0</v>
      </c>
      <c r="J408" s="349">
        <v>0</v>
      </c>
      <c r="K408" s="349">
        <v>0</v>
      </c>
      <c r="L408" s="349">
        <v>0</v>
      </c>
      <c r="M408" s="349">
        <v>0</v>
      </c>
      <c r="N408" s="350">
        <v>0</v>
      </c>
    </row>
    <row r="409" spans="1:14" x14ac:dyDescent="0.2">
      <c r="A409" s="283" t="s">
        <v>758</v>
      </c>
      <c r="B409" s="287" t="s">
        <v>108</v>
      </c>
      <c r="C409" s="291" t="s">
        <v>909</v>
      </c>
      <c r="D409" s="349">
        <v>0</v>
      </c>
      <c r="E409" s="349">
        <v>0</v>
      </c>
      <c r="F409" s="349"/>
      <c r="G409" s="349">
        <v>0</v>
      </c>
      <c r="H409" s="349">
        <v>0</v>
      </c>
      <c r="I409" s="349">
        <v>0</v>
      </c>
      <c r="J409" s="349">
        <v>0</v>
      </c>
      <c r="K409" s="349">
        <v>0</v>
      </c>
      <c r="L409" s="349">
        <v>0</v>
      </c>
      <c r="M409" s="349">
        <v>0</v>
      </c>
      <c r="N409" s="350">
        <v>0</v>
      </c>
    </row>
    <row r="410" spans="1:14" ht="32" x14ac:dyDescent="0.2">
      <c r="A410" s="283" t="s">
        <v>777</v>
      </c>
      <c r="B410" s="287" t="s">
        <v>83</v>
      </c>
      <c r="C410" s="291" t="s">
        <v>909</v>
      </c>
      <c r="D410" s="349">
        <v>0</v>
      </c>
      <c r="E410" s="349">
        <v>0</v>
      </c>
      <c r="F410" s="349"/>
      <c r="G410" s="349">
        <v>0</v>
      </c>
      <c r="H410" s="349">
        <v>0</v>
      </c>
      <c r="I410" s="349">
        <v>0</v>
      </c>
      <c r="J410" s="349">
        <v>0</v>
      </c>
      <c r="K410" s="349">
        <v>0</v>
      </c>
      <c r="L410" s="349">
        <v>0</v>
      </c>
      <c r="M410" s="349">
        <v>0</v>
      </c>
      <c r="N410" s="350">
        <v>0</v>
      </c>
    </row>
    <row r="411" spans="1:14" x14ac:dyDescent="0.2">
      <c r="A411" s="283" t="s">
        <v>14</v>
      </c>
      <c r="B411" s="294" t="s">
        <v>803</v>
      </c>
      <c r="C411" s="291" t="s">
        <v>909</v>
      </c>
      <c r="D411" s="349">
        <v>0</v>
      </c>
      <c r="E411" s="349">
        <v>0</v>
      </c>
      <c r="F411" s="349"/>
      <c r="G411" s="349">
        <v>0</v>
      </c>
      <c r="H411" s="349">
        <v>0</v>
      </c>
      <c r="I411" s="349">
        <v>0</v>
      </c>
      <c r="J411" s="349">
        <v>0</v>
      </c>
      <c r="K411" s="349">
        <v>0</v>
      </c>
      <c r="L411" s="349">
        <v>0</v>
      </c>
      <c r="M411" s="349">
        <v>0</v>
      </c>
      <c r="N411" s="350">
        <v>0</v>
      </c>
    </row>
    <row r="412" spans="1:14" x14ac:dyDescent="0.2">
      <c r="A412" s="283" t="s">
        <v>15</v>
      </c>
      <c r="B412" s="312" t="s">
        <v>791</v>
      </c>
      <c r="C412" s="291" t="s">
        <v>909</v>
      </c>
      <c r="D412" s="349">
        <v>0</v>
      </c>
      <c r="E412" s="349">
        <v>0</v>
      </c>
      <c r="F412" s="349"/>
      <c r="G412" s="349">
        <v>0</v>
      </c>
      <c r="H412" s="349">
        <v>0</v>
      </c>
      <c r="I412" s="349">
        <v>0</v>
      </c>
      <c r="J412" s="349">
        <v>0</v>
      </c>
      <c r="K412" s="349">
        <v>0</v>
      </c>
      <c r="L412" s="349">
        <v>0</v>
      </c>
      <c r="M412" s="349">
        <v>0</v>
      </c>
      <c r="N412" s="350">
        <v>0</v>
      </c>
    </row>
    <row r="413" spans="1:14" x14ac:dyDescent="0.2">
      <c r="A413" s="283" t="s">
        <v>365</v>
      </c>
      <c r="B413" s="141" t="s">
        <v>49</v>
      </c>
      <c r="C413" s="291" t="s">
        <v>909</v>
      </c>
      <c r="D413" s="349">
        <v>0</v>
      </c>
      <c r="E413" s="349">
        <v>0</v>
      </c>
      <c r="F413" s="349"/>
      <c r="G413" s="349">
        <v>0</v>
      </c>
      <c r="H413" s="349">
        <v>0</v>
      </c>
      <c r="I413" s="349">
        <v>0</v>
      </c>
      <c r="J413" s="349">
        <v>0</v>
      </c>
      <c r="K413" s="349">
        <v>0</v>
      </c>
      <c r="L413" s="349">
        <v>0</v>
      </c>
      <c r="M413" s="349">
        <v>0</v>
      </c>
      <c r="N413" s="350">
        <v>0</v>
      </c>
    </row>
    <row r="414" spans="1:14" x14ac:dyDescent="0.2">
      <c r="A414" s="283" t="s">
        <v>367</v>
      </c>
      <c r="B414" s="141" t="s">
        <v>950</v>
      </c>
      <c r="C414" s="291" t="s">
        <v>909</v>
      </c>
      <c r="D414" s="349">
        <v>0</v>
      </c>
      <c r="E414" s="349">
        <v>0</v>
      </c>
      <c r="F414" s="349"/>
      <c r="G414" s="349">
        <v>0</v>
      </c>
      <c r="H414" s="349">
        <v>0</v>
      </c>
      <c r="I414" s="349">
        <v>0</v>
      </c>
      <c r="J414" s="349">
        <v>0</v>
      </c>
      <c r="K414" s="349">
        <v>0</v>
      </c>
      <c r="L414" s="349">
        <v>0</v>
      </c>
      <c r="M414" s="349">
        <v>0</v>
      </c>
      <c r="N414" s="350">
        <v>0</v>
      </c>
    </row>
    <row r="415" spans="1:14" x14ac:dyDescent="0.2">
      <c r="A415" s="283" t="s">
        <v>781</v>
      </c>
      <c r="B415" s="287" t="s">
        <v>905</v>
      </c>
      <c r="C415" s="291" t="s">
        <v>909</v>
      </c>
      <c r="D415" s="349">
        <v>0</v>
      </c>
      <c r="E415" s="349">
        <v>0</v>
      </c>
      <c r="F415" s="349"/>
      <c r="G415" s="349">
        <v>0</v>
      </c>
      <c r="H415" s="349">
        <v>0</v>
      </c>
      <c r="I415" s="349">
        <v>0</v>
      </c>
      <c r="J415" s="349">
        <v>0</v>
      </c>
      <c r="K415" s="349">
        <v>0</v>
      </c>
      <c r="L415" s="349">
        <v>0</v>
      </c>
      <c r="M415" s="349">
        <v>0</v>
      </c>
      <c r="N415" s="350">
        <v>0</v>
      </c>
    </row>
    <row r="416" spans="1:14" ht="32" x14ac:dyDescent="0.2">
      <c r="A416" s="283" t="s">
        <v>1089</v>
      </c>
      <c r="B416" s="287" t="s">
        <v>1062</v>
      </c>
      <c r="C416" s="291" t="s">
        <v>909</v>
      </c>
      <c r="D416" s="349">
        <v>0</v>
      </c>
      <c r="E416" s="349">
        <v>0</v>
      </c>
      <c r="F416" s="349"/>
      <c r="G416" s="349">
        <v>0</v>
      </c>
      <c r="H416" s="349">
        <v>0</v>
      </c>
      <c r="I416" s="349">
        <v>0</v>
      </c>
      <c r="J416" s="349">
        <v>0</v>
      </c>
      <c r="K416" s="349">
        <v>0</v>
      </c>
      <c r="L416" s="349">
        <v>0</v>
      </c>
      <c r="M416" s="349">
        <v>0</v>
      </c>
      <c r="N416" s="350">
        <v>0</v>
      </c>
    </row>
    <row r="417" spans="1:15" ht="32" x14ac:dyDescent="0.2">
      <c r="A417" s="283" t="s">
        <v>1090</v>
      </c>
      <c r="B417" s="287" t="s">
        <v>1063</v>
      </c>
      <c r="C417" s="291" t="s">
        <v>909</v>
      </c>
      <c r="D417" s="349">
        <v>0</v>
      </c>
      <c r="E417" s="349">
        <v>0</v>
      </c>
      <c r="F417" s="349"/>
      <c r="G417" s="349">
        <v>0</v>
      </c>
      <c r="H417" s="349">
        <v>0</v>
      </c>
      <c r="I417" s="349">
        <v>0</v>
      </c>
      <c r="J417" s="349">
        <v>0</v>
      </c>
      <c r="K417" s="349">
        <v>0</v>
      </c>
      <c r="L417" s="349">
        <v>0</v>
      </c>
      <c r="M417" s="349">
        <v>0</v>
      </c>
      <c r="N417" s="350">
        <v>0</v>
      </c>
    </row>
    <row r="418" spans="1:15" ht="32" x14ac:dyDescent="0.2">
      <c r="A418" s="283" t="s">
        <v>16</v>
      </c>
      <c r="B418" s="287" t="s">
        <v>1048</v>
      </c>
      <c r="C418" s="291" t="s">
        <v>909</v>
      </c>
      <c r="D418" s="349">
        <v>0</v>
      </c>
      <c r="E418" s="349">
        <v>0</v>
      </c>
      <c r="F418" s="349"/>
      <c r="G418" s="349">
        <v>0</v>
      </c>
      <c r="H418" s="349">
        <v>0</v>
      </c>
      <c r="I418" s="349">
        <v>0</v>
      </c>
      <c r="J418" s="349">
        <v>0</v>
      </c>
      <c r="K418" s="349">
        <v>0</v>
      </c>
      <c r="L418" s="349">
        <v>0</v>
      </c>
      <c r="M418" s="349">
        <v>0</v>
      </c>
      <c r="N418" s="350">
        <v>0</v>
      </c>
    </row>
    <row r="419" spans="1:15" x14ac:dyDescent="0.2">
      <c r="A419" s="283" t="s">
        <v>782</v>
      </c>
      <c r="B419" s="287" t="s">
        <v>107</v>
      </c>
      <c r="C419" s="291" t="s">
        <v>909</v>
      </c>
      <c r="D419" s="349">
        <v>0</v>
      </c>
      <c r="E419" s="349">
        <v>0</v>
      </c>
      <c r="F419" s="349"/>
      <c r="G419" s="349">
        <v>0</v>
      </c>
      <c r="H419" s="349">
        <v>0</v>
      </c>
      <c r="I419" s="349">
        <v>0</v>
      </c>
      <c r="J419" s="349">
        <v>0</v>
      </c>
      <c r="K419" s="349">
        <v>0</v>
      </c>
      <c r="L419" s="349">
        <v>0</v>
      </c>
      <c r="M419" s="349">
        <v>0</v>
      </c>
      <c r="N419" s="350">
        <v>0</v>
      </c>
    </row>
    <row r="420" spans="1:15" x14ac:dyDescent="0.2">
      <c r="A420" s="283" t="s">
        <v>783</v>
      </c>
      <c r="B420" s="287" t="s">
        <v>906</v>
      </c>
      <c r="C420" s="291" t="s">
        <v>909</v>
      </c>
      <c r="D420" s="349">
        <v>0</v>
      </c>
      <c r="E420" s="349">
        <v>0</v>
      </c>
      <c r="F420" s="349"/>
      <c r="G420" s="349">
        <v>0</v>
      </c>
      <c r="H420" s="349">
        <v>0</v>
      </c>
      <c r="I420" s="349">
        <v>0</v>
      </c>
      <c r="J420" s="349">
        <v>0</v>
      </c>
      <c r="K420" s="349">
        <v>0</v>
      </c>
      <c r="L420" s="349">
        <v>0</v>
      </c>
      <c r="M420" s="349">
        <v>0</v>
      </c>
      <c r="N420" s="350">
        <v>0</v>
      </c>
    </row>
    <row r="421" spans="1:15" x14ac:dyDescent="0.2">
      <c r="A421" s="283" t="s">
        <v>784</v>
      </c>
      <c r="B421" s="287" t="s">
        <v>101</v>
      </c>
      <c r="C421" s="291" t="s">
        <v>909</v>
      </c>
      <c r="D421" s="349">
        <v>0</v>
      </c>
      <c r="E421" s="349">
        <v>0</v>
      </c>
      <c r="F421" s="349"/>
      <c r="G421" s="349">
        <v>0</v>
      </c>
      <c r="H421" s="349">
        <v>0</v>
      </c>
      <c r="I421" s="349">
        <v>0</v>
      </c>
      <c r="J421" s="349">
        <v>0</v>
      </c>
      <c r="K421" s="349">
        <v>0</v>
      </c>
      <c r="L421" s="349">
        <v>0</v>
      </c>
      <c r="M421" s="349">
        <v>0</v>
      </c>
      <c r="N421" s="350">
        <v>0</v>
      </c>
    </row>
    <row r="422" spans="1:15" x14ac:dyDescent="0.2">
      <c r="A422" s="283" t="s">
        <v>785</v>
      </c>
      <c r="B422" s="287" t="s">
        <v>908</v>
      </c>
      <c r="C422" s="291" t="s">
        <v>909</v>
      </c>
      <c r="D422" s="349">
        <v>0</v>
      </c>
      <c r="E422" s="349">
        <v>0</v>
      </c>
      <c r="F422" s="349"/>
      <c r="G422" s="349">
        <v>0</v>
      </c>
      <c r="H422" s="349">
        <v>0</v>
      </c>
      <c r="I422" s="349">
        <v>0</v>
      </c>
      <c r="J422" s="349">
        <v>0</v>
      </c>
      <c r="K422" s="349">
        <v>0</v>
      </c>
      <c r="L422" s="349">
        <v>0</v>
      </c>
      <c r="M422" s="349">
        <v>0</v>
      </c>
      <c r="N422" s="350">
        <v>0</v>
      </c>
    </row>
    <row r="423" spans="1:15" x14ac:dyDescent="0.2">
      <c r="A423" s="283" t="s">
        <v>786</v>
      </c>
      <c r="B423" s="287" t="s">
        <v>108</v>
      </c>
      <c r="C423" s="291" t="s">
        <v>909</v>
      </c>
      <c r="D423" s="349">
        <v>0</v>
      </c>
      <c r="E423" s="349">
        <v>0</v>
      </c>
      <c r="F423" s="349"/>
      <c r="G423" s="349">
        <v>0</v>
      </c>
      <c r="H423" s="349">
        <v>0</v>
      </c>
      <c r="I423" s="349">
        <v>0</v>
      </c>
      <c r="J423" s="349">
        <v>0</v>
      </c>
      <c r="K423" s="349">
        <v>0</v>
      </c>
      <c r="L423" s="349">
        <v>0</v>
      </c>
      <c r="M423" s="349">
        <v>0</v>
      </c>
      <c r="N423" s="350">
        <v>0</v>
      </c>
    </row>
    <row r="424" spans="1:15" ht="32" x14ac:dyDescent="0.2">
      <c r="A424" s="283" t="s">
        <v>787</v>
      </c>
      <c r="B424" s="287" t="s">
        <v>83</v>
      </c>
      <c r="C424" s="291" t="s">
        <v>909</v>
      </c>
      <c r="D424" s="349">
        <v>0</v>
      </c>
      <c r="E424" s="349">
        <v>0</v>
      </c>
      <c r="F424" s="349"/>
      <c r="G424" s="349">
        <v>0</v>
      </c>
      <c r="H424" s="349">
        <v>0</v>
      </c>
      <c r="I424" s="349">
        <v>0</v>
      </c>
      <c r="J424" s="349">
        <v>0</v>
      </c>
      <c r="K424" s="349">
        <v>0</v>
      </c>
      <c r="L424" s="349">
        <v>0</v>
      </c>
      <c r="M424" s="349">
        <v>0</v>
      </c>
      <c r="N424" s="350">
        <v>0</v>
      </c>
    </row>
    <row r="425" spans="1:15" x14ac:dyDescent="0.2">
      <c r="A425" s="283" t="s">
        <v>17</v>
      </c>
      <c r="B425" s="312" t="s">
        <v>803</v>
      </c>
      <c r="C425" s="291" t="s">
        <v>909</v>
      </c>
      <c r="D425" s="349">
        <v>0</v>
      </c>
      <c r="E425" s="349">
        <v>0</v>
      </c>
      <c r="F425" s="349"/>
      <c r="G425" s="349">
        <v>0</v>
      </c>
      <c r="H425" s="349">
        <v>0</v>
      </c>
      <c r="I425" s="349">
        <v>0</v>
      </c>
      <c r="J425" s="349">
        <v>0</v>
      </c>
      <c r="K425" s="349">
        <v>0</v>
      </c>
      <c r="L425" s="349">
        <v>0</v>
      </c>
      <c r="M425" s="349">
        <v>0</v>
      </c>
      <c r="N425" s="350">
        <v>0</v>
      </c>
    </row>
    <row r="426" spans="1:15" x14ac:dyDescent="0.2">
      <c r="A426" s="283" t="s">
        <v>18</v>
      </c>
      <c r="B426" s="312" t="s">
        <v>791</v>
      </c>
      <c r="C426" s="291" t="s">
        <v>909</v>
      </c>
      <c r="D426" s="349">
        <v>0</v>
      </c>
      <c r="E426" s="349">
        <v>0</v>
      </c>
      <c r="F426" s="349"/>
      <c r="G426" s="349">
        <v>0</v>
      </c>
      <c r="H426" s="349">
        <v>0</v>
      </c>
      <c r="I426" s="349">
        <v>0</v>
      </c>
      <c r="J426" s="349">
        <v>0</v>
      </c>
      <c r="K426" s="349">
        <v>0</v>
      </c>
      <c r="L426" s="349">
        <v>0</v>
      </c>
      <c r="M426" s="349">
        <v>0</v>
      </c>
      <c r="N426" s="350">
        <v>0</v>
      </c>
    </row>
    <row r="427" spans="1:15" x14ac:dyDescent="0.2">
      <c r="A427" s="283" t="s">
        <v>168</v>
      </c>
      <c r="B427" s="286" t="s">
        <v>19</v>
      </c>
      <c r="C427" s="291" t="s">
        <v>909</v>
      </c>
      <c r="D427" s="313">
        <v>0</v>
      </c>
      <c r="E427" s="313">
        <v>0</v>
      </c>
      <c r="F427" s="313"/>
      <c r="G427" s="313">
        <v>3.56</v>
      </c>
      <c r="H427" s="313">
        <v>0</v>
      </c>
      <c r="I427" s="313">
        <v>3.27</v>
      </c>
      <c r="J427" s="313">
        <v>0</v>
      </c>
      <c r="K427" s="313">
        <v>2.76</v>
      </c>
      <c r="L427" s="313">
        <v>0</v>
      </c>
      <c r="M427" s="349">
        <f>SUM(G427:L427)</f>
        <v>9.59</v>
      </c>
      <c r="N427" s="348">
        <v>0</v>
      </c>
    </row>
    <row r="428" spans="1:15" x14ac:dyDescent="0.2">
      <c r="A428" s="283" t="s">
        <v>186</v>
      </c>
      <c r="B428" s="286" t="s">
        <v>476</v>
      </c>
      <c r="C428" s="291" t="s">
        <v>909</v>
      </c>
      <c r="D428" s="349">
        <v>0</v>
      </c>
      <c r="E428" s="349">
        <v>0</v>
      </c>
      <c r="F428" s="349"/>
      <c r="G428" s="349">
        <v>0</v>
      </c>
      <c r="H428" s="349">
        <v>0</v>
      </c>
      <c r="I428" s="349">
        <v>0</v>
      </c>
      <c r="J428" s="349">
        <v>0</v>
      </c>
      <c r="K428" s="349">
        <v>0</v>
      </c>
      <c r="L428" s="349">
        <v>0</v>
      </c>
      <c r="M428" s="349">
        <v>0</v>
      </c>
      <c r="N428" s="350">
        <v>0</v>
      </c>
    </row>
    <row r="429" spans="1:15" x14ac:dyDescent="0.2">
      <c r="A429" s="283" t="s">
        <v>221</v>
      </c>
      <c r="B429" s="141" t="s">
        <v>1075</v>
      </c>
      <c r="C429" s="291" t="s">
        <v>909</v>
      </c>
      <c r="D429" s="349">
        <v>0</v>
      </c>
      <c r="E429" s="349">
        <v>0</v>
      </c>
      <c r="F429" s="349"/>
      <c r="G429" s="349">
        <v>0</v>
      </c>
      <c r="H429" s="349">
        <v>0</v>
      </c>
      <c r="I429" s="349">
        <v>0</v>
      </c>
      <c r="J429" s="349">
        <v>0</v>
      </c>
      <c r="K429" s="349">
        <v>0</v>
      </c>
      <c r="L429" s="349">
        <v>0</v>
      </c>
      <c r="M429" s="349">
        <v>0</v>
      </c>
      <c r="N429" s="350">
        <v>0</v>
      </c>
      <c r="O429" s="341"/>
    </row>
    <row r="430" spans="1:15" x14ac:dyDescent="0.2">
      <c r="A430" s="283" t="s">
        <v>778</v>
      </c>
      <c r="B430" s="141" t="s">
        <v>779</v>
      </c>
      <c r="C430" s="291" t="s">
        <v>909</v>
      </c>
      <c r="D430" s="349">
        <v>0</v>
      </c>
      <c r="E430" s="349">
        <v>0</v>
      </c>
      <c r="F430" s="349"/>
      <c r="G430" s="349">
        <v>0</v>
      </c>
      <c r="H430" s="349">
        <v>0</v>
      </c>
      <c r="I430" s="349">
        <v>0</v>
      </c>
      <c r="J430" s="349">
        <v>0</v>
      </c>
      <c r="K430" s="349">
        <v>0</v>
      </c>
      <c r="L430" s="349">
        <v>0</v>
      </c>
      <c r="M430" s="349">
        <v>0</v>
      </c>
      <c r="N430" s="350">
        <v>0</v>
      </c>
      <c r="O430" s="365"/>
    </row>
    <row r="431" spans="1:15" x14ac:dyDescent="0.2">
      <c r="A431" s="283" t="s">
        <v>166</v>
      </c>
      <c r="B431" s="153" t="s">
        <v>372</v>
      </c>
      <c r="C431" s="291" t="s">
        <v>909</v>
      </c>
      <c r="D431" s="349">
        <v>0</v>
      </c>
      <c r="E431" s="349">
        <v>0</v>
      </c>
      <c r="F431" s="349"/>
      <c r="G431" s="349">
        <v>0</v>
      </c>
      <c r="H431" s="349">
        <v>0</v>
      </c>
      <c r="I431" s="349">
        <v>0</v>
      </c>
      <c r="J431" s="349">
        <v>0</v>
      </c>
      <c r="K431" s="349">
        <v>0</v>
      </c>
      <c r="L431" s="349">
        <v>0</v>
      </c>
      <c r="M431" s="349">
        <f>SUM(G431:L431)</f>
        <v>0</v>
      </c>
      <c r="N431" s="350">
        <v>0</v>
      </c>
    </row>
    <row r="432" spans="1:15" x14ac:dyDescent="0.2">
      <c r="A432" s="283" t="s">
        <v>170</v>
      </c>
      <c r="B432" s="286" t="s">
        <v>373</v>
      </c>
      <c r="C432" s="291" t="s">
        <v>909</v>
      </c>
      <c r="D432" s="349">
        <v>0</v>
      </c>
      <c r="E432" s="349">
        <v>0</v>
      </c>
      <c r="F432" s="349"/>
      <c r="G432" s="349">
        <v>0</v>
      </c>
      <c r="H432" s="349">
        <v>0</v>
      </c>
      <c r="I432" s="349">
        <v>0</v>
      </c>
      <c r="J432" s="349">
        <v>0</v>
      </c>
      <c r="K432" s="349">
        <v>0</v>
      </c>
      <c r="L432" s="349">
        <v>0</v>
      </c>
      <c r="M432" s="349">
        <f>SUM(G432:L432)</f>
        <v>0</v>
      </c>
      <c r="N432" s="350">
        <v>0</v>
      </c>
    </row>
    <row r="433" spans="1:14" x14ac:dyDescent="0.2">
      <c r="A433" s="283" t="s">
        <v>171</v>
      </c>
      <c r="B433" s="286" t="s">
        <v>374</v>
      </c>
      <c r="C433" s="291" t="s">
        <v>909</v>
      </c>
      <c r="D433" s="349">
        <v>0</v>
      </c>
      <c r="E433" s="349">
        <v>0</v>
      </c>
      <c r="F433" s="349"/>
      <c r="G433" s="349">
        <v>0</v>
      </c>
      <c r="H433" s="349">
        <v>0</v>
      </c>
      <c r="I433" s="349">
        <v>0</v>
      </c>
      <c r="J433" s="349">
        <v>0</v>
      </c>
      <c r="K433" s="349">
        <v>0</v>
      </c>
      <c r="L433" s="349">
        <v>0</v>
      </c>
      <c r="M433" s="349">
        <v>0</v>
      </c>
      <c r="N433" s="350">
        <v>0</v>
      </c>
    </row>
    <row r="434" spans="1:14" x14ac:dyDescent="0.2">
      <c r="A434" s="283" t="s">
        <v>177</v>
      </c>
      <c r="B434" s="286" t="s">
        <v>138</v>
      </c>
      <c r="C434" s="291" t="s">
        <v>909</v>
      </c>
      <c r="D434" s="349">
        <v>0</v>
      </c>
      <c r="E434" s="349">
        <v>0</v>
      </c>
      <c r="F434" s="349"/>
      <c r="G434" s="349">
        <v>0</v>
      </c>
      <c r="H434" s="349">
        <v>0</v>
      </c>
      <c r="I434" s="349">
        <v>0</v>
      </c>
      <c r="J434" s="349">
        <v>0</v>
      </c>
      <c r="K434" s="349">
        <v>0</v>
      </c>
      <c r="L434" s="349">
        <v>0</v>
      </c>
      <c r="M434" s="349">
        <v>0</v>
      </c>
      <c r="N434" s="350">
        <v>0</v>
      </c>
    </row>
    <row r="435" spans="1:14" x14ac:dyDescent="0.2">
      <c r="A435" s="283" t="s">
        <v>187</v>
      </c>
      <c r="B435" s="286" t="s">
        <v>375</v>
      </c>
      <c r="C435" s="291" t="s">
        <v>909</v>
      </c>
      <c r="D435" s="349">
        <v>0</v>
      </c>
      <c r="E435" s="349">
        <v>0</v>
      </c>
      <c r="F435" s="349"/>
      <c r="G435" s="349">
        <v>0</v>
      </c>
      <c r="H435" s="349">
        <v>0</v>
      </c>
      <c r="I435" s="349">
        <v>0</v>
      </c>
      <c r="J435" s="349">
        <v>0</v>
      </c>
      <c r="K435" s="349">
        <v>0</v>
      </c>
      <c r="L435" s="349">
        <v>0</v>
      </c>
      <c r="M435" s="349">
        <v>0</v>
      </c>
      <c r="N435" s="350">
        <v>0</v>
      </c>
    </row>
    <row r="436" spans="1:14" x14ac:dyDescent="0.2">
      <c r="A436" s="283" t="s">
        <v>188</v>
      </c>
      <c r="B436" s="286" t="s">
        <v>376</v>
      </c>
      <c r="C436" s="291" t="s">
        <v>909</v>
      </c>
      <c r="D436" s="349">
        <v>0</v>
      </c>
      <c r="E436" s="349">
        <v>0</v>
      </c>
      <c r="F436" s="349"/>
      <c r="G436" s="349">
        <v>0</v>
      </c>
      <c r="H436" s="349">
        <v>0</v>
      </c>
      <c r="I436" s="349">
        <v>0</v>
      </c>
      <c r="J436" s="349">
        <v>0</v>
      </c>
      <c r="K436" s="349">
        <v>0</v>
      </c>
      <c r="L436" s="349">
        <v>0</v>
      </c>
      <c r="M436" s="349">
        <f>SUM(G436:L436)</f>
        <v>0</v>
      </c>
      <c r="N436" s="350">
        <v>0</v>
      </c>
    </row>
    <row r="437" spans="1:14" x14ac:dyDescent="0.2">
      <c r="A437" s="283" t="s">
        <v>263</v>
      </c>
      <c r="B437" s="141" t="s">
        <v>780</v>
      </c>
      <c r="C437" s="291" t="s">
        <v>909</v>
      </c>
      <c r="D437" s="349">
        <v>0</v>
      </c>
      <c r="E437" s="349">
        <v>0</v>
      </c>
      <c r="F437" s="349"/>
      <c r="G437" s="349">
        <v>0</v>
      </c>
      <c r="H437" s="349">
        <v>0</v>
      </c>
      <c r="I437" s="349">
        <v>0</v>
      </c>
      <c r="J437" s="349">
        <v>0</v>
      </c>
      <c r="K437" s="349">
        <v>0</v>
      </c>
      <c r="L437" s="349">
        <v>0</v>
      </c>
      <c r="M437" s="349">
        <v>0</v>
      </c>
      <c r="N437" s="350">
        <v>0</v>
      </c>
    </row>
    <row r="438" spans="1:14" x14ac:dyDescent="0.2">
      <c r="A438" s="283" t="s">
        <v>900</v>
      </c>
      <c r="B438" s="287" t="s">
        <v>892</v>
      </c>
      <c r="C438" s="291" t="s">
        <v>909</v>
      </c>
      <c r="D438" s="349">
        <v>0</v>
      </c>
      <c r="E438" s="349">
        <v>0</v>
      </c>
      <c r="F438" s="349"/>
      <c r="G438" s="349">
        <v>0</v>
      </c>
      <c r="H438" s="349">
        <v>0</v>
      </c>
      <c r="I438" s="349">
        <v>0</v>
      </c>
      <c r="J438" s="349">
        <v>0</v>
      </c>
      <c r="K438" s="349">
        <v>0</v>
      </c>
      <c r="L438" s="349">
        <v>0</v>
      </c>
      <c r="M438" s="349">
        <v>0</v>
      </c>
      <c r="N438" s="350">
        <v>0</v>
      </c>
    </row>
    <row r="439" spans="1:14" x14ac:dyDescent="0.2">
      <c r="A439" s="283" t="s">
        <v>954</v>
      </c>
      <c r="B439" s="141" t="s">
        <v>899</v>
      </c>
      <c r="C439" s="291" t="s">
        <v>909</v>
      </c>
      <c r="D439" s="349">
        <v>0</v>
      </c>
      <c r="E439" s="349">
        <v>0</v>
      </c>
      <c r="F439" s="349"/>
      <c r="G439" s="349">
        <v>0</v>
      </c>
      <c r="H439" s="349">
        <v>0</v>
      </c>
      <c r="I439" s="349">
        <v>0</v>
      </c>
      <c r="J439" s="349">
        <v>0</v>
      </c>
      <c r="K439" s="349">
        <v>0</v>
      </c>
      <c r="L439" s="349">
        <v>0</v>
      </c>
      <c r="M439" s="349">
        <f>SUM(G439:L439)</f>
        <v>0</v>
      </c>
      <c r="N439" s="350">
        <v>0</v>
      </c>
    </row>
    <row r="440" spans="1:14" ht="32" x14ac:dyDescent="0.2">
      <c r="A440" s="283" t="s">
        <v>955</v>
      </c>
      <c r="B440" s="287" t="s">
        <v>901</v>
      </c>
      <c r="C440" s="291" t="s">
        <v>909</v>
      </c>
      <c r="D440" s="349">
        <v>0</v>
      </c>
      <c r="E440" s="349">
        <v>0</v>
      </c>
      <c r="F440" s="349"/>
      <c r="G440" s="349">
        <v>0</v>
      </c>
      <c r="H440" s="349">
        <v>0</v>
      </c>
      <c r="I440" s="349">
        <v>0</v>
      </c>
      <c r="J440" s="349">
        <v>0</v>
      </c>
      <c r="K440" s="349">
        <v>0</v>
      </c>
      <c r="L440" s="349">
        <v>0</v>
      </c>
      <c r="M440" s="349">
        <v>0</v>
      </c>
      <c r="N440" s="350">
        <v>0</v>
      </c>
    </row>
    <row r="441" spans="1:14" x14ac:dyDescent="0.2">
      <c r="A441" s="283" t="s">
        <v>189</v>
      </c>
      <c r="B441" s="286" t="s">
        <v>382</v>
      </c>
      <c r="C441" s="291" t="s">
        <v>909</v>
      </c>
      <c r="D441" s="349">
        <v>0</v>
      </c>
      <c r="E441" s="349">
        <v>0</v>
      </c>
      <c r="F441" s="349"/>
      <c r="G441" s="349">
        <v>0</v>
      </c>
      <c r="H441" s="349">
        <v>0</v>
      </c>
      <c r="I441" s="349">
        <v>0</v>
      </c>
      <c r="J441" s="349">
        <v>0</v>
      </c>
      <c r="K441" s="349">
        <v>0</v>
      </c>
      <c r="L441" s="349">
        <v>0</v>
      </c>
      <c r="M441" s="349">
        <v>0</v>
      </c>
      <c r="N441" s="350">
        <v>0</v>
      </c>
    </row>
    <row r="442" spans="1:14" ht="17" thickBot="1" x14ac:dyDescent="0.25">
      <c r="A442" s="289" t="s">
        <v>190</v>
      </c>
      <c r="B442" s="314" t="s">
        <v>383</v>
      </c>
      <c r="C442" s="308" t="s">
        <v>909</v>
      </c>
      <c r="D442" s="349">
        <v>0</v>
      </c>
      <c r="E442" s="349">
        <v>0</v>
      </c>
      <c r="F442" s="349"/>
      <c r="G442" s="349">
        <v>0</v>
      </c>
      <c r="H442" s="349">
        <v>0</v>
      </c>
      <c r="I442" s="349">
        <v>0</v>
      </c>
      <c r="J442" s="349">
        <v>0</v>
      </c>
      <c r="K442" s="349">
        <v>0</v>
      </c>
      <c r="L442" s="349">
        <v>0</v>
      </c>
      <c r="M442" s="349">
        <v>0</v>
      </c>
      <c r="N442" s="350">
        <v>0</v>
      </c>
    </row>
    <row r="443" spans="1:14" x14ac:dyDescent="0.2">
      <c r="A443" s="322" t="s">
        <v>173</v>
      </c>
      <c r="B443" s="323" t="s">
        <v>1028</v>
      </c>
      <c r="C443" s="315" t="s">
        <v>437</v>
      </c>
      <c r="D443" s="342"/>
      <c r="E443" s="415"/>
      <c r="F443" s="316"/>
      <c r="G443" s="316"/>
      <c r="H443" s="316"/>
      <c r="I443" s="316"/>
      <c r="J443" s="316"/>
      <c r="K443" s="316"/>
      <c r="L443" s="316"/>
      <c r="M443" s="316"/>
      <c r="N443" s="317"/>
    </row>
    <row r="444" spans="1:14" ht="48" x14ac:dyDescent="0.2">
      <c r="A444" s="295" t="s">
        <v>992</v>
      </c>
      <c r="B444" s="286" t="s">
        <v>996</v>
      </c>
      <c r="C444" s="308" t="s">
        <v>909</v>
      </c>
      <c r="D444" s="349">
        <v>0</v>
      </c>
      <c r="E444" s="349">
        <v>0</v>
      </c>
      <c r="F444" s="349"/>
      <c r="G444" s="349">
        <v>0</v>
      </c>
      <c r="H444" s="349">
        <v>0</v>
      </c>
      <c r="I444" s="349">
        <v>0</v>
      </c>
      <c r="J444" s="349">
        <v>0</v>
      </c>
      <c r="K444" s="349">
        <v>0</v>
      </c>
      <c r="L444" s="349">
        <v>0</v>
      </c>
      <c r="M444" s="349">
        <v>0</v>
      </c>
      <c r="N444" s="350">
        <v>0</v>
      </c>
    </row>
    <row r="445" spans="1:14" x14ac:dyDescent="0.2">
      <c r="A445" s="295" t="s">
        <v>993</v>
      </c>
      <c r="B445" s="141" t="s">
        <v>1076</v>
      </c>
      <c r="C445" s="308" t="s">
        <v>909</v>
      </c>
      <c r="D445" s="349">
        <v>0</v>
      </c>
      <c r="E445" s="349">
        <v>0</v>
      </c>
      <c r="F445" s="349"/>
      <c r="G445" s="349">
        <v>0</v>
      </c>
      <c r="H445" s="349">
        <v>0</v>
      </c>
      <c r="I445" s="349">
        <v>0</v>
      </c>
      <c r="J445" s="349">
        <v>0</v>
      </c>
      <c r="K445" s="349">
        <v>0</v>
      </c>
      <c r="L445" s="349">
        <v>0</v>
      </c>
      <c r="M445" s="349">
        <v>0</v>
      </c>
      <c r="N445" s="350">
        <v>0</v>
      </c>
    </row>
    <row r="446" spans="1:14" x14ac:dyDescent="0.2">
      <c r="A446" s="295" t="s">
        <v>994</v>
      </c>
      <c r="B446" s="141" t="s">
        <v>1044</v>
      </c>
      <c r="C446" s="308" t="s">
        <v>909</v>
      </c>
      <c r="D446" s="349">
        <v>0</v>
      </c>
      <c r="E446" s="349">
        <v>0</v>
      </c>
      <c r="F446" s="349"/>
      <c r="G446" s="349">
        <v>0</v>
      </c>
      <c r="H446" s="349">
        <v>0</v>
      </c>
      <c r="I446" s="349">
        <v>0</v>
      </c>
      <c r="J446" s="349">
        <v>0</v>
      </c>
      <c r="K446" s="349">
        <v>0</v>
      </c>
      <c r="L446" s="349">
        <v>0</v>
      </c>
      <c r="M446" s="349">
        <v>0</v>
      </c>
      <c r="N446" s="350">
        <v>0</v>
      </c>
    </row>
    <row r="447" spans="1:14" x14ac:dyDescent="0.2">
      <c r="A447" s="295" t="s">
        <v>995</v>
      </c>
      <c r="B447" s="141" t="s">
        <v>991</v>
      </c>
      <c r="C447" s="308" t="s">
        <v>909</v>
      </c>
      <c r="D447" s="349">
        <v>0</v>
      </c>
      <c r="E447" s="349">
        <v>0</v>
      </c>
      <c r="F447" s="349"/>
      <c r="G447" s="349">
        <v>0</v>
      </c>
      <c r="H447" s="349">
        <v>0</v>
      </c>
      <c r="I447" s="349">
        <v>0</v>
      </c>
      <c r="J447" s="349">
        <v>0</v>
      </c>
      <c r="K447" s="349">
        <v>0</v>
      </c>
      <c r="L447" s="349">
        <v>0</v>
      </c>
      <c r="M447" s="349">
        <v>0</v>
      </c>
      <c r="N447" s="350">
        <v>0</v>
      </c>
    </row>
    <row r="448" spans="1:14" ht="33" customHeight="1" x14ac:dyDescent="0.2">
      <c r="A448" s="295" t="s">
        <v>195</v>
      </c>
      <c r="B448" s="286" t="s">
        <v>997</v>
      </c>
      <c r="C448" s="318" t="s">
        <v>437</v>
      </c>
      <c r="D448" s="349">
        <v>0</v>
      </c>
      <c r="E448" s="349">
        <v>0</v>
      </c>
      <c r="F448" s="349"/>
      <c r="G448" s="349">
        <v>0</v>
      </c>
      <c r="H448" s="349">
        <v>0</v>
      </c>
      <c r="I448" s="349">
        <v>0</v>
      </c>
      <c r="J448" s="349">
        <v>0</v>
      </c>
      <c r="K448" s="349">
        <v>0</v>
      </c>
      <c r="L448" s="349">
        <v>0</v>
      </c>
      <c r="M448" s="349">
        <v>0</v>
      </c>
      <c r="N448" s="350">
        <v>0</v>
      </c>
    </row>
    <row r="449" spans="1:14" x14ac:dyDescent="0.2">
      <c r="A449" s="295" t="s">
        <v>998</v>
      </c>
      <c r="B449" s="141" t="s">
        <v>1113</v>
      </c>
      <c r="C449" s="308" t="s">
        <v>909</v>
      </c>
      <c r="D449" s="349">
        <v>0</v>
      </c>
      <c r="E449" s="349">
        <v>0</v>
      </c>
      <c r="F449" s="349"/>
      <c r="G449" s="349">
        <v>0</v>
      </c>
      <c r="H449" s="349">
        <v>0</v>
      </c>
      <c r="I449" s="349">
        <v>0</v>
      </c>
      <c r="J449" s="349">
        <v>0</v>
      </c>
      <c r="K449" s="349">
        <v>0</v>
      </c>
      <c r="L449" s="349">
        <v>0</v>
      </c>
      <c r="M449" s="349">
        <v>0</v>
      </c>
      <c r="N449" s="350">
        <v>0</v>
      </c>
    </row>
    <row r="450" spans="1:14" x14ac:dyDescent="0.2">
      <c r="A450" s="295" t="s">
        <v>999</v>
      </c>
      <c r="B450" s="141" t="s">
        <v>1114</v>
      </c>
      <c r="C450" s="308" t="s">
        <v>909</v>
      </c>
      <c r="D450" s="349">
        <v>0</v>
      </c>
      <c r="E450" s="349">
        <v>0</v>
      </c>
      <c r="F450" s="349"/>
      <c r="G450" s="349">
        <v>0</v>
      </c>
      <c r="H450" s="349">
        <v>0</v>
      </c>
      <c r="I450" s="349">
        <v>0</v>
      </c>
      <c r="J450" s="349">
        <v>0</v>
      </c>
      <c r="K450" s="349">
        <v>0</v>
      </c>
      <c r="L450" s="349">
        <v>0</v>
      </c>
      <c r="M450" s="349">
        <v>0</v>
      </c>
      <c r="N450" s="350">
        <v>0</v>
      </c>
    </row>
    <row r="451" spans="1:14" ht="17" thickBot="1" x14ac:dyDescent="0.25">
      <c r="A451" s="296" t="s">
        <v>1000</v>
      </c>
      <c r="B451" s="297" t="s">
        <v>1115</v>
      </c>
      <c r="C451" s="293" t="s">
        <v>909</v>
      </c>
      <c r="D451" s="351">
        <v>0</v>
      </c>
      <c r="E451" s="351">
        <v>0</v>
      </c>
      <c r="F451" s="351"/>
      <c r="G451" s="351">
        <v>0</v>
      </c>
      <c r="H451" s="351">
        <v>0</v>
      </c>
      <c r="I451" s="351">
        <v>0</v>
      </c>
      <c r="J451" s="351">
        <v>0</v>
      </c>
      <c r="K451" s="351">
        <v>0</v>
      </c>
      <c r="L451" s="351">
        <v>0</v>
      </c>
      <c r="M451" s="351">
        <v>0</v>
      </c>
      <c r="N451" s="352">
        <v>0</v>
      </c>
    </row>
    <row r="454" spans="1:14" x14ac:dyDescent="0.2">
      <c r="A454" s="298" t="s">
        <v>967</v>
      </c>
    </row>
    <row r="455" spans="1:14" x14ac:dyDescent="0.2">
      <c r="A455" s="448" t="s">
        <v>133</v>
      </c>
      <c r="B455" s="448"/>
      <c r="C455" s="448"/>
      <c r="D455" s="448"/>
      <c r="E455" s="448"/>
      <c r="F455" s="448"/>
      <c r="G455" s="448"/>
      <c r="H455" s="448"/>
      <c r="I455" s="448"/>
      <c r="J455" s="448"/>
      <c r="K455" s="448"/>
      <c r="L455" s="448"/>
      <c r="M455" s="448"/>
      <c r="N455" s="448"/>
    </row>
    <row r="456" spans="1:14" x14ac:dyDescent="0.2">
      <c r="A456" s="448" t="s">
        <v>1081</v>
      </c>
      <c r="B456" s="448"/>
      <c r="C456" s="448"/>
      <c r="D456" s="448"/>
      <c r="E456" s="448"/>
      <c r="F456" s="448"/>
      <c r="G456" s="448"/>
      <c r="H456" s="448"/>
      <c r="I456" s="448"/>
      <c r="J456" s="448"/>
      <c r="K456" s="448"/>
      <c r="L456" s="448"/>
      <c r="M456" s="448"/>
      <c r="N456" s="448"/>
    </row>
    <row r="457" spans="1:14" x14ac:dyDescent="0.2">
      <c r="A457" s="448" t="s">
        <v>47</v>
      </c>
      <c r="B457" s="448"/>
      <c r="C457" s="448"/>
      <c r="D457" s="448"/>
      <c r="E457" s="448"/>
      <c r="F457" s="448"/>
      <c r="G457" s="448"/>
      <c r="H457" s="448"/>
      <c r="I457" s="448"/>
      <c r="J457" s="448"/>
      <c r="K457" s="448"/>
      <c r="L457" s="448"/>
      <c r="M457" s="448"/>
      <c r="N457" s="448"/>
    </row>
    <row r="458" spans="1:14" x14ac:dyDescent="0.2">
      <c r="A458" s="416" t="s">
        <v>46</v>
      </c>
    </row>
    <row r="459" spans="1:14" ht="53.25" customHeight="1" x14ac:dyDescent="0.2">
      <c r="A459" s="443" t="s">
        <v>112</v>
      </c>
      <c r="B459" s="443"/>
      <c r="C459" s="443"/>
      <c r="D459" s="443"/>
      <c r="E459" s="443"/>
      <c r="F459" s="443"/>
      <c r="G459" s="443"/>
      <c r="H459" s="443"/>
      <c r="I459" s="443"/>
      <c r="J459" s="443"/>
      <c r="K459" s="443"/>
      <c r="L459" s="443"/>
      <c r="M459" s="443"/>
      <c r="N459" s="443"/>
    </row>
  </sheetData>
  <autoFilter ref="A23:N451"/>
  <mergeCells count="27">
    <mergeCell ref="A6:N7"/>
    <mergeCell ref="A370:A371"/>
    <mergeCell ref="B370:B371"/>
    <mergeCell ref="A368:N369"/>
    <mergeCell ref="C19:C20"/>
    <mergeCell ref="K19:L19"/>
    <mergeCell ref="I370:J370"/>
    <mergeCell ref="I19:J19"/>
    <mergeCell ref="A166:N166"/>
    <mergeCell ref="M370:N370"/>
    <mergeCell ref="C370:C371"/>
    <mergeCell ref="A19:A20"/>
    <mergeCell ref="B19:B20"/>
    <mergeCell ref="A14:B14"/>
    <mergeCell ref="A15:B15"/>
    <mergeCell ref="M19:N19"/>
    <mergeCell ref="G370:H370"/>
    <mergeCell ref="A18:N18"/>
    <mergeCell ref="A459:N459"/>
    <mergeCell ref="A318:N318"/>
    <mergeCell ref="K370:L370"/>
    <mergeCell ref="G19:H19"/>
    <mergeCell ref="A457:N457"/>
    <mergeCell ref="A455:N455"/>
    <mergeCell ref="A456:N456"/>
    <mergeCell ref="A373:B373"/>
    <mergeCell ref="A22:N22"/>
  </mergeCells>
  <phoneticPr fontId="0" type="noConversion"/>
  <pageMargins left="0.31496062992125984" right="0.31496062992125984" top="0.35433070866141736" bottom="0.35433070866141736" header="0.31496062992125984" footer="0.31496062992125984"/>
  <pageSetup paperSize="8" scale="71" fitToHeight="0" orientation="landscape" r:id="rId1"/>
  <rowBreaks count="3" manualBreakCount="3">
    <brk id="120" max="13" man="1"/>
    <brk id="242" max="13" man="1"/>
    <brk id="360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zoomScale="90" zoomScaleNormal="90" zoomScalePageLayoutView="90" workbookViewId="0">
      <pane xSplit="3" ySplit="2" topLeftCell="D55" activePane="bottomRight" state="frozen"/>
      <selection pane="topRight" activeCell="D1" sqref="D1"/>
      <selection pane="bottomLeft" activeCell="A3" sqref="A3"/>
      <selection pane="bottomRight" activeCell="H73" sqref="H73"/>
    </sheetView>
  </sheetViews>
  <sheetFormatPr baseColWidth="10" defaultColWidth="8.83203125" defaultRowHeight="15" x14ac:dyDescent="0.2"/>
  <cols>
    <col min="1" max="1" width="6" customWidth="1"/>
    <col min="2" max="2" width="39.5" customWidth="1"/>
    <col min="4" max="4" width="10.5" customWidth="1"/>
    <col min="5" max="5" width="10.33203125" customWidth="1"/>
    <col min="6" max="6" width="16.1640625" customWidth="1"/>
    <col min="7" max="7" width="11" customWidth="1"/>
    <col min="8" max="9" width="10.83203125" customWidth="1"/>
    <col min="10" max="11" width="10.5" customWidth="1"/>
  </cols>
  <sheetData>
    <row r="1" spans="1:11" s="54" customFormat="1" ht="49.5" customHeight="1" thickBot="1" x14ac:dyDescent="0.25">
      <c r="D1" s="67" t="s">
        <v>331</v>
      </c>
      <c r="E1" s="67" t="s">
        <v>343</v>
      </c>
      <c r="F1" s="67" t="s">
        <v>344</v>
      </c>
      <c r="G1" s="67" t="s">
        <v>336</v>
      </c>
      <c r="H1" s="67" t="s">
        <v>337</v>
      </c>
      <c r="I1" s="67" t="s">
        <v>338</v>
      </c>
      <c r="J1" s="67" t="s">
        <v>339</v>
      </c>
      <c r="K1" s="67" t="s">
        <v>340</v>
      </c>
    </row>
    <row r="2" spans="1:11" ht="16" thickBot="1" x14ac:dyDescent="0.25">
      <c r="A2" s="1" t="s">
        <v>223</v>
      </c>
      <c r="B2" s="2" t="s">
        <v>224</v>
      </c>
      <c r="C2" s="3" t="s">
        <v>225</v>
      </c>
      <c r="D2" s="26">
        <v>390804.63049000001</v>
      </c>
      <c r="E2" s="26">
        <v>427395.99913000001</v>
      </c>
      <c r="F2" s="26">
        <v>547271.76001905091</v>
      </c>
      <c r="G2" s="26">
        <v>466234.73279855994</v>
      </c>
      <c r="H2" s="26">
        <v>465272.59175792662</v>
      </c>
      <c r="I2" s="26">
        <v>515880.55097001744</v>
      </c>
      <c r="J2" s="26">
        <v>514816.26234154933</v>
      </c>
      <c r="K2" s="26">
        <v>545212.51286033448</v>
      </c>
    </row>
    <row r="3" spans="1:11" x14ac:dyDescent="0.2">
      <c r="A3" s="4" t="s">
        <v>164</v>
      </c>
      <c r="B3" s="5" t="s">
        <v>226</v>
      </c>
      <c r="C3" s="6" t="s">
        <v>225</v>
      </c>
      <c r="D3" s="27">
        <v>3938.0501599999998</v>
      </c>
      <c r="E3" s="27">
        <v>5184.8203300000005</v>
      </c>
      <c r="F3" s="27">
        <v>3648.71</v>
      </c>
      <c r="G3" s="58">
        <v>3885.8761500000001</v>
      </c>
      <c r="H3" s="58">
        <v>3860.33518</v>
      </c>
      <c r="I3" s="58">
        <v>4099.5993382500001</v>
      </c>
      <c r="J3" s="58">
        <v>4072.6536148999999</v>
      </c>
      <c r="K3" s="58">
        <v>4296.6495637194994</v>
      </c>
    </row>
    <row r="4" spans="1:11" x14ac:dyDescent="0.2">
      <c r="A4" s="4" t="s">
        <v>165</v>
      </c>
      <c r="B4" s="5" t="s">
        <v>227</v>
      </c>
      <c r="C4" s="6" t="s">
        <v>225</v>
      </c>
      <c r="D4" s="28">
        <v>0</v>
      </c>
      <c r="E4" s="49">
        <v>0</v>
      </c>
      <c r="F4" s="28">
        <v>0</v>
      </c>
      <c r="G4" s="58"/>
      <c r="H4" s="58"/>
      <c r="I4" s="58"/>
      <c r="J4" s="58"/>
      <c r="K4" s="58"/>
    </row>
    <row r="5" spans="1:11" ht="22" x14ac:dyDescent="0.2">
      <c r="A5" s="4" t="s">
        <v>168</v>
      </c>
      <c r="B5" s="7" t="s">
        <v>228</v>
      </c>
      <c r="C5" s="8" t="s">
        <v>225</v>
      </c>
      <c r="D5" s="29">
        <v>330.47184000000004</v>
      </c>
      <c r="E5" s="29">
        <v>550.64852999999994</v>
      </c>
      <c r="F5" s="42">
        <v>12156</v>
      </c>
      <c r="G5" s="59"/>
      <c r="H5" s="59"/>
      <c r="I5" s="59"/>
      <c r="J5" s="59"/>
      <c r="K5" s="59"/>
    </row>
    <row r="6" spans="1:11" x14ac:dyDescent="0.2">
      <c r="A6" s="4" t="s">
        <v>186</v>
      </c>
      <c r="B6" s="7" t="s">
        <v>229</v>
      </c>
      <c r="C6" s="8" t="s">
        <v>225</v>
      </c>
      <c r="D6" s="29">
        <v>0</v>
      </c>
      <c r="E6" s="29">
        <v>0</v>
      </c>
      <c r="F6" s="42">
        <v>117481.56</v>
      </c>
      <c r="G6" s="59">
        <v>0</v>
      </c>
      <c r="H6" s="59"/>
      <c r="I6" s="59">
        <v>0</v>
      </c>
      <c r="J6" s="59"/>
      <c r="K6" s="59"/>
    </row>
    <row r="7" spans="1:11" ht="22" x14ac:dyDescent="0.2">
      <c r="A7" s="4" t="s">
        <v>221</v>
      </c>
      <c r="B7" s="7" t="s">
        <v>230</v>
      </c>
      <c r="C7" s="8" t="s">
        <v>225</v>
      </c>
      <c r="D7" s="29">
        <v>0</v>
      </c>
      <c r="E7" s="29">
        <v>0</v>
      </c>
      <c r="F7" s="29">
        <v>117481.56</v>
      </c>
      <c r="G7" s="59">
        <v>0</v>
      </c>
      <c r="H7" s="59"/>
      <c r="I7" s="59">
        <v>0</v>
      </c>
      <c r="J7" s="59"/>
      <c r="K7" s="59"/>
    </row>
    <row r="8" spans="1:11" x14ac:dyDescent="0.2">
      <c r="A8" s="4" t="s">
        <v>222</v>
      </c>
      <c r="B8" s="7" t="s">
        <v>231</v>
      </c>
      <c r="C8" s="8" t="s">
        <v>225</v>
      </c>
      <c r="D8" s="29">
        <v>0</v>
      </c>
      <c r="E8" s="29">
        <v>0</v>
      </c>
      <c r="F8" s="29">
        <v>0</v>
      </c>
      <c r="G8" s="59"/>
      <c r="H8" s="59"/>
      <c r="I8" s="59"/>
      <c r="J8" s="59"/>
      <c r="K8" s="59"/>
    </row>
    <row r="9" spans="1:11" x14ac:dyDescent="0.2">
      <c r="A9" s="4" t="s">
        <v>232</v>
      </c>
      <c r="B9" s="7" t="s">
        <v>233</v>
      </c>
      <c r="C9" s="8" t="s">
        <v>225</v>
      </c>
      <c r="D9" s="29">
        <v>0</v>
      </c>
      <c r="E9" s="29">
        <v>0</v>
      </c>
      <c r="F9" s="29">
        <v>0</v>
      </c>
      <c r="G9" s="59"/>
      <c r="H9" s="59"/>
      <c r="I9" s="59"/>
      <c r="J9" s="59"/>
      <c r="K9" s="59"/>
    </row>
    <row r="10" spans="1:11" x14ac:dyDescent="0.2">
      <c r="A10" s="4" t="s">
        <v>234</v>
      </c>
      <c r="B10" s="7" t="s">
        <v>235</v>
      </c>
      <c r="C10" s="8" t="s">
        <v>225</v>
      </c>
      <c r="D10" s="29">
        <v>0</v>
      </c>
      <c r="E10" s="29">
        <v>0</v>
      </c>
      <c r="F10" s="29">
        <v>0</v>
      </c>
      <c r="G10" s="59"/>
      <c r="H10" s="59"/>
      <c r="I10" s="59"/>
      <c r="J10" s="59"/>
      <c r="K10" s="59"/>
    </row>
    <row r="11" spans="1:11" ht="22" x14ac:dyDescent="0.2">
      <c r="A11" s="4" t="s">
        <v>236</v>
      </c>
      <c r="B11" s="7" t="s">
        <v>237</v>
      </c>
      <c r="C11" s="8" t="s">
        <v>225</v>
      </c>
      <c r="D11" s="29">
        <v>1465.0346999999999</v>
      </c>
      <c r="E11" s="29">
        <v>825.70802000000003</v>
      </c>
      <c r="F11" s="29">
        <v>0</v>
      </c>
      <c r="G11" s="59"/>
      <c r="H11" s="59"/>
      <c r="I11" s="59"/>
      <c r="J11" s="59"/>
      <c r="K11" s="59"/>
    </row>
    <row r="12" spans="1:11" x14ac:dyDescent="0.2">
      <c r="A12" s="4" t="s">
        <v>238</v>
      </c>
      <c r="B12" s="7" t="s">
        <v>239</v>
      </c>
      <c r="C12" s="8" t="s">
        <v>225</v>
      </c>
      <c r="D12" s="29">
        <v>0</v>
      </c>
      <c r="E12" s="29">
        <v>0</v>
      </c>
      <c r="F12" s="29">
        <v>0</v>
      </c>
      <c r="G12" s="59"/>
      <c r="H12" s="59"/>
      <c r="I12" s="59"/>
      <c r="J12" s="59"/>
      <c r="K12" s="59"/>
    </row>
    <row r="13" spans="1:11" ht="33" x14ac:dyDescent="0.2">
      <c r="A13" s="39" t="s">
        <v>240</v>
      </c>
      <c r="B13" s="40" t="s">
        <v>241</v>
      </c>
      <c r="C13" s="41" t="s">
        <v>225</v>
      </c>
      <c r="D13" s="42">
        <v>2409</v>
      </c>
      <c r="E13" s="42">
        <v>4407</v>
      </c>
      <c r="F13" s="42">
        <v>0</v>
      </c>
      <c r="G13" s="59"/>
      <c r="H13" s="59"/>
      <c r="I13" s="59"/>
      <c r="J13" s="59"/>
      <c r="K13" s="59"/>
    </row>
    <row r="14" spans="1:11" ht="22" x14ac:dyDescent="0.2">
      <c r="A14" s="9" t="s">
        <v>242</v>
      </c>
      <c r="B14" s="7" t="s">
        <v>243</v>
      </c>
      <c r="C14" s="8" t="s">
        <v>225</v>
      </c>
      <c r="D14" s="29">
        <v>2409</v>
      </c>
      <c r="E14" s="29">
        <v>4407</v>
      </c>
      <c r="F14" s="29">
        <v>0</v>
      </c>
      <c r="G14" s="59"/>
      <c r="H14" s="59"/>
      <c r="I14" s="59"/>
      <c r="J14" s="59"/>
      <c r="K14" s="59"/>
    </row>
    <row r="15" spans="1:11" x14ac:dyDescent="0.2">
      <c r="A15" s="4" t="s">
        <v>244</v>
      </c>
      <c r="B15" s="7" t="s">
        <v>245</v>
      </c>
      <c r="C15" s="8" t="s">
        <v>225</v>
      </c>
      <c r="D15" s="29">
        <v>608.13585</v>
      </c>
      <c r="E15" s="29">
        <v>606.01379999999995</v>
      </c>
      <c r="F15" s="29">
        <v>581.73</v>
      </c>
      <c r="G15" s="59">
        <v>569.6</v>
      </c>
      <c r="H15" s="58">
        <v>615.47034000000008</v>
      </c>
      <c r="I15" s="59">
        <v>569.6</v>
      </c>
      <c r="J15" s="58">
        <v>649.32120870000006</v>
      </c>
      <c r="K15" s="58">
        <v>685.03387517850001</v>
      </c>
    </row>
    <row r="16" spans="1:11" x14ac:dyDescent="0.2">
      <c r="A16" s="4" t="s">
        <v>246</v>
      </c>
      <c r="B16" s="5" t="s">
        <v>247</v>
      </c>
      <c r="C16" s="6" t="s">
        <v>225</v>
      </c>
      <c r="D16" s="28">
        <v>11.017569999999999</v>
      </c>
      <c r="E16" s="28">
        <v>15.316139999999999</v>
      </c>
      <c r="F16" s="28">
        <v>0</v>
      </c>
      <c r="G16" s="58"/>
      <c r="H16" s="58"/>
      <c r="I16" s="58"/>
      <c r="J16" s="58"/>
      <c r="K16" s="58"/>
    </row>
    <row r="17" spans="1:11" x14ac:dyDescent="0.2">
      <c r="A17" s="4" t="s">
        <v>248</v>
      </c>
      <c r="B17" s="5" t="s">
        <v>249</v>
      </c>
      <c r="C17" s="6" t="s">
        <v>225</v>
      </c>
      <c r="D17" s="28">
        <v>29879.892759999999</v>
      </c>
      <c r="E17" s="28">
        <v>29427.63435</v>
      </c>
      <c r="F17" s="28">
        <v>10800</v>
      </c>
      <c r="G17" s="58">
        <v>11502</v>
      </c>
      <c r="H17" s="58">
        <v>11426.400000000001</v>
      </c>
      <c r="I17" s="58">
        <v>12134.609999999999</v>
      </c>
      <c r="J17" s="58">
        <v>12054.852000000001</v>
      </c>
      <c r="K17" s="58">
        <v>12717.86886</v>
      </c>
    </row>
    <row r="18" spans="1:11" x14ac:dyDescent="0.2">
      <c r="A18" s="35" t="s">
        <v>250</v>
      </c>
      <c r="B18" s="36" t="s">
        <v>251</v>
      </c>
      <c r="C18" s="37" t="s">
        <v>225</v>
      </c>
      <c r="D18" s="38">
        <v>281338.75399999996</v>
      </c>
      <c r="E18" s="38">
        <v>284594.78214999998</v>
      </c>
      <c r="F18" s="38">
        <v>295224.75850000011</v>
      </c>
      <c r="G18" s="63">
        <v>335918.62003077089</v>
      </c>
      <c r="H18" s="63">
        <v>335918.62003077089</v>
      </c>
      <c r="I18" s="63">
        <v>378428.38</v>
      </c>
      <c r="J18" s="63">
        <v>378428.38</v>
      </c>
      <c r="K18" s="58">
        <v>401323.29699</v>
      </c>
    </row>
    <row r="19" spans="1:11" x14ac:dyDescent="0.2">
      <c r="A19" s="35" t="s">
        <v>252</v>
      </c>
      <c r="B19" s="36" t="s">
        <v>253</v>
      </c>
      <c r="C19" s="37" t="s">
        <v>225</v>
      </c>
      <c r="D19" s="38">
        <v>62543.19872</v>
      </c>
      <c r="E19" s="38">
        <v>98287.911109999986</v>
      </c>
      <c r="F19" s="38">
        <v>99618.131519050774</v>
      </c>
      <c r="G19" s="63">
        <v>106093.31006778908</v>
      </c>
      <c r="H19" s="63">
        <v>105395.98314715573</v>
      </c>
      <c r="I19" s="63">
        <v>111928.44212151747</v>
      </c>
      <c r="J19" s="63">
        <v>111192.76222024928</v>
      </c>
      <c r="K19" s="58">
        <v>117308.36414236299</v>
      </c>
    </row>
    <row r="20" spans="1:11" x14ac:dyDescent="0.2">
      <c r="A20" s="4" t="s">
        <v>254</v>
      </c>
      <c r="B20" s="5" t="s">
        <v>255</v>
      </c>
      <c r="C20" s="6" t="s">
        <v>225</v>
      </c>
      <c r="D20" s="28">
        <v>0</v>
      </c>
      <c r="E20" s="28">
        <v>0</v>
      </c>
      <c r="F20" s="28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</row>
    <row r="21" spans="1:11" ht="16" thickBot="1" x14ac:dyDescent="0.25">
      <c r="A21" s="4" t="s">
        <v>256</v>
      </c>
      <c r="B21" s="5" t="s">
        <v>257</v>
      </c>
      <c r="C21" s="6" t="s">
        <v>225</v>
      </c>
      <c r="D21" s="30">
        <v>8281.0748899999999</v>
      </c>
      <c r="E21" s="30">
        <v>3496.1647000000003</v>
      </c>
      <c r="F21" s="30">
        <v>7760.87</v>
      </c>
      <c r="G21" s="60">
        <v>8265.3265499999998</v>
      </c>
      <c r="H21" s="60">
        <v>8055.7830599999998</v>
      </c>
      <c r="I21" s="60">
        <v>8719.9195102499998</v>
      </c>
      <c r="J21" s="60">
        <v>8418.2932977</v>
      </c>
      <c r="K21" s="60">
        <v>8881.2994290734987</v>
      </c>
    </row>
    <row r="22" spans="1:11" ht="16" thickBot="1" x14ac:dyDescent="0.25">
      <c r="A22" s="10" t="s">
        <v>258</v>
      </c>
      <c r="B22" s="11" t="s">
        <v>259</v>
      </c>
      <c r="C22" s="12" t="s">
        <v>225</v>
      </c>
      <c r="D22" s="31">
        <v>129361.59715000002</v>
      </c>
      <c r="E22" s="31">
        <v>154307.46044</v>
      </c>
      <c r="F22" s="31">
        <v>293793.22389695089</v>
      </c>
      <c r="G22" s="31">
        <v>167665.74582555276</v>
      </c>
      <c r="H22" s="31">
        <v>166578.19102897611</v>
      </c>
      <c r="I22" s="31">
        <v>175603.99244595805</v>
      </c>
      <c r="J22" s="31">
        <v>171423.18439833156</v>
      </c>
      <c r="K22" s="31">
        <v>172860.92204023979</v>
      </c>
    </row>
    <row r="23" spans="1:11" x14ac:dyDescent="0.2">
      <c r="A23" s="13" t="s">
        <v>170</v>
      </c>
      <c r="B23" s="14" t="s">
        <v>157</v>
      </c>
      <c r="C23" s="6" t="s">
        <v>225</v>
      </c>
      <c r="D23" s="32">
        <v>9449.9999700000008</v>
      </c>
      <c r="E23" s="32">
        <v>11317.001940000002</v>
      </c>
      <c r="F23" s="32">
        <v>31952.114379999999</v>
      </c>
      <c r="G23" s="58">
        <v>24378.75</v>
      </c>
      <c r="H23" s="58">
        <v>24378.75</v>
      </c>
      <c r="I23" s="58">
        <v>24378.75</v>
      </c>
      <c r="J23" s="58">
        <v>21532.5</v>
      </c>
      <c r="K23" s="58">
        <v>14726.25</v>
      </c>
    </row>
    <row r="24" spans="1:11" x14ac:dyDescent="0.2">
      <c r="A24" s="13" t="s">
        <v>171</v>
      </c>
      <c r="B24" s="14" t="s">
        <v>227</v>
      </c>
      <c r="C24" s="6" t="s">
        <v>225</v>
      </c>
      <c r="D24" s="28">
        <v>0</v>
      </c>
      <c r="E24" s="49">
        <v>0</v>
      </c>
      <c r="F24" s="28">
        <v>0</v>
      </c>
      <c r="G24" s="58"/>
      <c r="H24" s="58"/>
      <c r="I24" s="58"/>
      <c r="J24" s="58"/>
      <c r="K24" s="58"/>
    </row>
    <row r="25" spans="1:11" ht="22" x14ac:dyDescent="0.2">
      <c r="A25" s="13" t="s">
        <v>177</v>
      </c>
      <c r="B25" s="15" t="s">
        <v>260</v>
      </c>
      <c r="C25" s="8" t="s">
        <v>225</v>
      </c>
      <c r="D25" s="29">
        <v>345.75536</v>
      </c>
      <c r="E25" s="29">
        <v>231.20609999999999</v>
      </c>
      <c r="F25" s="42">
        <v>12156</v>
      </c>
      <c r="G25" s="59"/>
      <c r="H25" s="59"/>
      <c r="I25" s="59"/>
      <c r="J25" s="59"/>
      <c r="K25" s="59"/>
    </row>
    <row r="26" spans="1:11" x14ac:dyDescent="0.2">
      <c r="A26" s="13" t="s">
        <v>187</v>
      </c>
      <c r="B26" s="15" t="s">
        <v>229</v>
      </c>
      <c r="C26" s="8" t="s">
        <v>225</v>
      </c>
      <c r="D26" s="29">
        <v>0</v>
      </c>
      <c r="E26" s="29">
        <v>0</v>
      </c>
      <c r="F26" s="42">
        <v>115178</v>
      </c>
      <c r="G26" s="59">
        <v>0</v>
      </c>
      <c r="H26" s="59"/>
      <c r="I26" s="59">
        <v>0</v>
      </c>
      <c r="J26" s="59"/>
      <c r="K26" s="59"/>
    </row>
    <row r="27" spans="1:11" ht="22" x14ac:dyDescent="0.2">
      <c r="A27" s="13" t="s">
        <v>261</v>
      </c>
      <c r="B27" s="7" t="s">
        <v>230</v>
      </c>
      <c r="C27" s="8" t="s">
        <v>225</v>
      </c>
      <c r="D27" s="29">
        <v>0</v>
      </c>
      <c r="E27" s="29">
        <v>0</v>
      </c>
      <c r="F27" s="29">
        <v>115178</v>
      </c>
      <c r="G27" s="59">
        <v>0</v>
      </c>
      <c r="H27" s="59"/>
      <c r="I27" s="59">
        <v>0</v>
      </c>
      <c r="J27" s="59"/>
      <c r="K27" s="59"/>
    </row>
    <row r="28" spans="1:11" ht="22" x14ac:dyDescent="0.2">
      <c r="A28" s="13" t="s">
        <v>188</v>
      </c>
      <c r="B28" s="7" t="s">
        <v>262</v>
      </c>
      <c r="C28" s="8" t="s">
        <v>225</v>
      </c>
      <c r="D28" s="29">
        <v>0</v>
      </c>
      <c r="E28" s="29">
        <v>0</v>
      </c>
      <c r="F28" s="29">
        <v>0</v>
      </c>
      <c r="G28" s="59"/>
      <c r="H28" s="59"/>
      <c r="I28" s="59"/>
      <c r="J28" s="59"/>
      <c r="K28" s="59"/>
    </row>
    <row r="29" spans="1:11" ht="22" x14ac:dyDescent="0.2">
      <c r="A29" s="13" t="s">
        <v>263</v>
      </c>
      <c r="B29" s="7" t="s">
        <v>243</v>
      </c>
      <c r="C29" s="8" t="s">
        <v>225</v>
      </c>
      <c r="D29" s="29">
        <v>0</v>
      </c>
      <c r="E29" s="29">
        <v>0</v>
      </c>
      <c r="F29" s="29">
        <v>0</v>
      </c>
      <c r="G29" s="59"/>
      <c r="H29" s="59"/>
      <c r="I29" s="59"/>
      <c r="J29" s="59"/>
      <c r="K29" s="59"/>
    </row>
    <row r="30" spans="1:11" x14ac:dyDescent="0.2">
      <c r="A30" s="13" t="s">
        <v>189</v>
      </c>
      <c r="B30" s="15" t="s">
        <v>231</v>
      </c>
      <c r="C30" s="8" t="s">
        <v>225</v>
      </c>
      <c r="D30" s="29">
        <v>0</v>
      </c>
      <c r="E30" s="29">
        <v>0</v>
      </c>
      <c r="F30" s="29">
        <v>0</v>
      </c>
      <c r="G30" s="59"/>
      <c r="H30" s="59"/>
      <c r="I30" s="59"/>
      <c r="J30" s="59"/>
      <c r="K30" s="59"/>
    </row>
    <row r="31" spans="1:11" x14ac:dyDescent="0.2">
      <c r="A31" s="13" t="s">
        <v>190</v>
      </c>
      <c r="B31" s="15" t="s">
        <v>264</v>
      </c>
      <c r="C31" s="8" t="s">
        <v>225</v>
      </c>
      <c r="D31" s="29">
        <v>36.064</v>
      </c>
      <c r="E31" s="29">
        <v>88.131</v>
      </c>
      <c r="F31" s="29">
        <v>88.212000000000003</v>
      </c>
      <c r="G31" s="60">
        <v>130.87</v>
      </c>
      <c r="H31" s="60">
        <v>93.328296000000009</v>
      </c>
      <c r="I31" s="60">
        <v>195.53</v>
      </c>
      <c r="J31" s="60">
        <v>98.46135228</v>
      </c>
      <c r="K31" s="60">
        <v>103.87672665539999</v>
      </c>
    </row>
    <row r="32" spans="1:11" x14ac:dyDescent="0.2">
      <c r="A32" s="13" t="s">
        <v>191</v>
      </c>
      <c r="B32" s="15" t="s">
        <v>265</v>
      </c>
      <c r="C32" s="8" t="s">
        <v>225</v>
      </c>
      <c r="D32" s="29">
        <v>483.54414000000003</v>
      </c>
      <c r="E32" s="29">
        <v>338.79532999999998</v>
      </c>
      <c r="F32" s="55">
        <v>516.23900000000003</v>
      </c>
      <c r="G32" s="59">
        <v>549.794535</v>
      </c>
      <c r="H32" s="58">
        <v>546.18086200000005</v>
      </c>
      <c r="I32" s="59">
        <v>580.03323442499993</v>
      </c>
      <c r="J32" s="58">
        <v>576.22080941000002</v>
      </c>
      <c r="K32" s="58">
        <v>607.91295392755001</v>
      </c>
    </row>
    <row r="33" spans="1:11" x14ac:dyDescent="0.2">
      <c r="A33" s="43" t="s">
        <v>192</v>
      </c>
      <c r="B33" s="44" t="s">
        <v>266</v>
      </c>
      <c r="C33" s="45" t="s">
        <v>225</v>
      </c>
      <c r="D33" s="46">
        <v>89468.491589999991</v>
      </c>
      <c r="E33" s="46">
        <v>110312.60970999999</v>
      </c>
      <c r="F33" s="46">
        <v>110618.13151905069</v>
      </c>
      <c r="G33" s="64">
        <v>117808.31006778897</v>
      </c>
      <c r="H33" s="63">
        <v>117033.98314715564</v>
      </c>
      <c r="I33" s="64">
        <v>124287.76712151736</v>
      </c>
      <c r="J33" s="63">
        <v>123470.85222024919</v>
      </c>
      <c r="K33" s="58">
        <v>130261.74909236288</v>
      </c>
    </row>
    <row r="34" spans="1:11" x14ac:dyDescent="0.2">
      <c r="A34" s="13" t="s">
        <v>267</v>
      </c>
      <c r="B34" s="15" t="s">
        <v>268</v>
      </c>
      <c r="C34" s="8" t="s">
        <v>225</v>
      </c>
      <c r="D34" s="29">
        <v>0</v>
      </c>
      <c r="E34" s="29">
        <v>0</v>
      </c>
      <c r="F34" s="29">
        <v>0</v>
      </c>
      <c r="G34" s="59">
        <v>0</v>
      </c>
      <c r="H34" s="59"/>
      <c r="I34" s="59">
        <v>0</v>
      </c>
      <c r="J34" s="59"/>
      <c r="K34" s="59"/>
    </row>
    <row r="35" spans="1:11" ht="22" x14ac:dyDescent="0.2">
      <c r="A35" s="13" t="s">
        <v>269</v>
      </c>
      <c r="B35" s="15" t="s">
        <v>270</v>
      </c>
      <c r="C35" s="8" t="s">
        <v>225</v>
      </c>
      <c r="D35" s="29">
        <v>3.8247</v>
      </c>
      <c r="E35" s="29">
        <v>795.41522999999995</v>
      </c>
      <c r="F35" s="56">
        <v>0</v>
      </c>
      <c r="G35" s="59">
        <v>0</v>
      </c>
      <c r="H35" s="59"/>
      <c r="I35" s="59">
        <v>0</v>
      </c>
      <c r="J35" s="59"/>
      <c r="K35" s="59"/>
    </row>
    <row r="36" spans="1:11" ht="22" x14ac:dyDescent="0.2">
      <c r="A36" s="13" t="s">
        <v>271</v>
      </c>
      <c r="B36" s="16" t="s">
        <v>237</v>
      </c>
      <c r="C36" s="8" t="s">
        <v>225</v>
      </c>
      <c r="D36" s="29">
        <v>483.41481999999996</v>
      </c>
      <c r="E36" s="29">
        <v>1615.1221399999999</v>
      </c>
      <c r="F36" s="55">
        <v>120</v>
      </c>
      <c r="G36" s="59">
        <v>127.8</v>
      </c>
      <c r="H36" s="58">
        <v>126.96000000000001</v>
      </c>
      <c r="I36" s="59">
        <v>134.82899999999998</v>
      </c>
      <c r="J36" s="58">
        <v>133.94280000000001</v>
      </c>
      <c r="K36" s="58">
        <v>141.30965399999999</v>
      </c>
    </row>
    <row r="37" spans="1:11" x14ac:dyDescent="0.2">
      <c r="A37" s="13" t="s">
        <v>272</v>
      </c>
      <c r="B37" s="15" t="s">
        <v>273</v>
      </c>
      <c r="C37" s="8" t="s">
        <v>225</v>
      </c>
      <c r="D37" s="29">
        <v>12.321870000000001</v>
      </c>
      <c r="E37" s="29">
        <v>52.156999999999996</v>
      </c>
      <c r="F37" s="29">
        <v>0</v>
      </c>
      <c r="G37" s="59">
        <v>0</v>
      </c>
      <c r="H37" s="59"/>
      <c r="I37" s="59">
        <v>0</v>
      </c>
      <c r="J37" s="59"/>
      <c r="K37" s="59"/>
    </row>
    <row r="38" spans="1:11" x14ac:dyDescent="0.2">
      <c r="A38" s="13" t="s">
        <v>274</v>
      </c>
      <c r="B38" s="17" t="s">
        <v>249</v>
      </c>
      <c r="C38" s="8" t="s">
        <v>225</v>
      </c>
      <c r="D38" s="29">
        <v>16237.609890000002</v>
      </c>
      <c r="E38" s="29">
        <v>15938.939870000002</v>
      </c>
      <c r="F38" s="29">
        <v>10666.849999999999</v>
      </c>
      <c r="G38" s="59">
        <v>11360.195249999997</v>
      </c>
      <c r="H38" s="58">
        <v>11426.400000000001</v>
      </c>
      <c r="I38" s="59">
        <v>11985.005988749996</v>
      </c>
      <c r="J38" s="58">
        <v>12054.852000000001</v>
      </c>
      <c r="K38" s="58">
        <v>12717.86886</v>
      </c>
    </row>
    <row r="39" spans="1:11" x14ac:dyDescent="0.2">
      <c r="A39" s="43" t="s">
        <v>275</v>
      </c>
      <c r="B39" s="47" t="s">
        <v>276</v>
      </c>
      <c r="C39" s="48" t="s">
        <v>225</v>
      </c>
      <c r="D39" s="38">
        <v>2018.1547700000001</v>
      </c>
      <c r="E39" s="38">
        <v>2410.46821</v>
      </c>
      <c r="F39" s="38">
        <v>3814.0000000000005</v>
      </c>
      <c r="G39" s="65">
        <v>4061.91</v>
      </c>
      <c r="H39" s="65">
        <v>3958.9320000000007</v>
      </c>
      <c r="I39" s="65">
        <v>4285.3150499999992</v>
      </c>
      <c r="J39" s="65">
        <v>4137.0839399999995</v>
      </c>
      <c r="K39" s="61">
        <v>4364.6235566999994</v>
      </c>
    </row>
    <row r="40" spans="1:11" x14ac:dyDescent="0.2">
      <c r="A40" s="13" t="s">
        <v>277</v>
      </c>
      <c r="B40" s="18" t="s">
        <v>278</v>
      </c>
      <c r="C40" s="19" t="s">
        <v>225</v>
      </c>
      <c r="D40" s="28">
        <v>0</v>
      </c>
      <c r="E40" s="28">
        <v>0</v>
      </c>
      <c r="F40" s="28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</row>
    <row r="41" spans="1:11" x14ac:dyDescent="0.2">
      <c r="A41" s="13" t="s">
        <v>279</v>
      </c>
      <c r="B41" s="18" t="s">
        <v>280</v>
      </c>
      <c r="C41" s="19" t="s">
        <v>225</v>
      </c>
      <c r="D41" s="28">
        <v>0</v>
      </c>
      <c r="E41" s="28">
        <v>0</v>
      </c>
      <c r="F41" s="28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</row>
    <row r="42" spans="1:11" x14ac:dyDescent="0.2">
      <c r="A42" s="50" t="s">
        <v>281</v>
      </c>
      <c r="B42" s="51" t="s">
        <v>282</v>
      </c>
      <c r="C42" s="52" t="s">
        <v>225</v>
      </c>
      <c r="D42" s="53">
        <v>3419.7135800000106</v>
      </c>
      <c r="E42" s="49">
        <v>2611.1251950000151</v>
      </c>
      <c r="F42" s="53">
        <v>3865.067022900228</v>
      </c>
      <c r="G42" s="66">
        <v>4116.2963793887757</v>
      </c>
      <c r="H42" s="66">
        <v>4011.9395697704749</v>
      </c>
      <c r="I42" s="66">
        <v>4342.6926802551025</v>
      </c>
      <c r="J42" s="66">
        <v>4192.4768504101085</v>
      </c>
      <c r="K42" s="61">
        <v>4423.0630771826836</v>
      </c>
    </row>
    <row r="43" spans="1:11" x14ac:dyDescent="0.2">
      <c r="A43" s="13" t="s">
        <v>283</v>
      </c>
      <c r="B43" s="18" t="s">
        <v>284</v>
      </c>
      <c r="C43" s="19" t="s">
        <v>225</v>
      </c>
      <c r="D43" s="28">
        <v>0</v>
      </c>
      <c r="E43" s="28">
        <v>0</v>
      </c>
      <c r="F43" s="28">
        <v>0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</row>
    <row r="44" spans="1:11" ht="22" x14ac:dyDescent="0.2">
      <c r="A44" s="13" t="s">
        <v>285</v>
      </c>
      <c r="B44" s="18" t="s">
        <v>286</v>
      </c>
      <c r="C44" s="8" t="s">
        <v>225</v>
      </c>
      <c r="D44" s="29">
        <v>915.06000000000006</v>
      </c>
      <c r="E44" s="29">
        <v>1017.2386000000001</v>
      </c>
      <c r="F44" s="29">
        <v>1227.662</v>
      </c>
      <c r="G44" s="59">
        <v>1307.46</v>
      </c>
      <c r="H44" s="59">
        <v>1274.3131560000002</v>
      </c>
      <c r="I44" s="59">
        <v>1379.37</v>
      </c>
      <c r="J44" s="59">
        <v>1331.65724802</v>
      </c>
      <c r="K44" s="59">
        <v>1404.8983966610999</v>
      </c>
    </row>
    <row r="45" spans="1:11" ht="22" x14ac:dyDescent="0.2">
      <c r="A45" s="13" t="s">
        <v>287</v>
      </c>
      <c r="B45" s="18" t="s">
        <v>288</v>
      </c>
      <c r="C45" s="6" t="s">
        <v>225</v>
      </c>
      <c r="D45" s="28">
        <v>161.35196000000002</v>
      </c>
      <c r="E45" s="28">
        <v>255.84360000000001</v>
      </c>
      <c r="F45" s="28">
        <v>303.55199999999996</v>
      </c>
      <c r="G45" s="58">
        <v>323.28287999999992</v>
      </c>
      <c r="H45" s="58">
        <v>315.08697599999999</v>
      </c>
      <c r="I45" s="58">
        <v>341.06343839999988</v>
      </c>
      <c r="J45" s="58">
        <v>329.26588991999995</v>
      </c>
      <c r="K45" s="58">
        <v>347.37551386559994</v>
      </c>
    </row>
    <row r="46" spans="1:11" x14ac:dyDescent="0.2">
      <c r="A46" s="13" t="s">
        <v>289</v>
      </c>
      <c r="B46" s="18" t="s">
        <v>290</v>
      </c>
      <c r="C46" s="6" t="s">
        <v>225</v>
      </c>
      <c r="D46" s="28">
        <v>270.86340000000001</v>
      </c>
      <c r="E46" s="28">
        <v>1108.5923</v>
      </c>
      <c r="F46" s="28">
        <v>718.626982</v>
      </c>
      <c r="G46" s="58">
        <v>765.33773582999993</v>
      </c>
      <c r="H46" s="58">
        <v>745.93480731600005</v>
      </c>
      <c r="I46" s="58">
        <v>807.4313113006499</v>
      </c>
      <c r="J46" s="58">
        <v>779.50187364522003</v>
      </c>
      <c r="K46" s="58">
        <v>822.37447669570713</v>
      </c>
    </row>
    <row r="47" spans="1:11" x14ac:dyDescent="0.2">
      <c r="A47" s="13" t="s">
        <v>291</v>
      </c>
      <c r="B47" s="18" t="s">
        <v>292</v>
      </c>
      <c r="C47" s="19" t="s">
        <v>225</v>
      </c>
      <c r="D47" s="28">
        <v>6055.4271000000008</v>
      </c>
      <c r="E47" s="28">
        <v>6214.8142149999558</v>
      </c>
      <c r="F47" s="28">
        <v>2568.7689930000001</v>
      </c>
      <c r="G47" s="61">
        <v>2735.7389775450001</v>
      </c>
      <c r="H47" s="61">
        <v>2666.3822147339997</v>
      </c>
      <c r="I47" s="61">
        <v>2886.2046213099748</v>
      </c>
      <c r="J47" s="61">
        <v>2786.3694143970301</v>
      </c>
      <c r="K47" s="61">
        <v>2939.6197321888667</v>
      </c>
    </row>
    <row r="48" spans="1:11" x14ac:dyDescent="0.2">
      <c r="A48" s="20" t="s">
        <v>293</v>
      </c>
      <c r="B48" s="21" t="s">
        <v>294</v>
      </c>
      <c r="C48" s="6" t="s">
        <v>225</v>
      </c>
      <c r="D48" s="28">
        <v>0</v>
      </c>
      <c r="E48" s="28">
        <v>0</v>
      </c>
      <c r="F48" s="28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</row>
    <row r="49" spans="1:11" x14ac:dyDescent="0.2">
      <c r="A49" s="20" t="s">
        <v>295</v>
      </c>
      <c r="B49" s="21" t="s">
        <v>296</v>
      </c>
      <c r="C49" s="6" t="s">
        <v>225</v>
      </c>
      <c r="D49" s="28">
        <v>0</v>
      </c>
      <c r="E49" s="28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</row>
    <row r="50" spans="1:11" x14ac:dyDescent="0.2">
      <c r="A50" s="20" t="s">
        <v>297</v>
      </c>
      <c r="B50" s="21" t="s">
        <v>298</v>
      </c>
      <c r="C50" s="6" t="s">
        <v>225</v>
      </c>
      <c r="D50" s="28">
        <v>0</v>
      </c>
      <c r="E50" s="28">
        <v>0</v>
      </c>
      <c r="F50" s="28">
        <v>0</v>
      </c>
      <c r="G50" s="58"/>
      <c r="H50" s="58"/>
      <c r="I50" s="58"/>
      <c r="J50" s="58"/>
      <c r="K50" s="58"/>
    </row>
    <row r="51" spans="1:11" x14ac:dyDescent="0.2">
      <c r="A51" s="20" t="s">
        <v>299</v>
      </c>
      <c r="B51" s="21" t="s">
        <v>300</v>
      </c>
      <c r="C51" s="6" t="s">
        <v>225</v>
      </c>
      <c r="D51" s="28">
        <v>0</v>
      </c>
      <c r="E51" s="28">
        <v>0</v>
      </c>
      <c r="F51" s="28">
        <v>0</v>
      </c>
      <c r="G51" s="58"/>
      <c r="H51" s="58"/>
      <c r="I51" s="58"/>
      <c r="J51" s="58"/>
      <c r="K51" s="58"/>
    </row>
    <row r="52" spans="1:11" x14ac:dyDescent="0.2">
      <c r="A52" s="20" t="s">
        <v>301</v>
      </c>
      <c r="B52" s="21" t="s">
        <v>302</v>
      </c>
      <c r="C52" s="6" t="s">
        <v>225</v>
      </c>
      <c r="D52" s="28">
        <v>0</v>
      </c>
      <c r="E52" s="28">
        <v>0</v>
      </c>
      <c r="F52" s="28">
        <v>0</v>
      </c>
      <c r="G52" s="58"/>
      <c r="H52" s="58"/>
      <c r="I52" s="58"/>
      <c r="J52" s="58"/>
      <c r="K52" s="58"/>
    </row>
    <row r="53" spans="1:11" x14ac:dyDescent="0.2">
      <c r="A53" s="20" t="s">
        <v>303</v>
      </c>
      <c r="B53" s="21" t="s">
        <v>304</v>
      </c>
      <c r="C53" s="6" t="s">
        <v>225</v>
      </c>
      <c r="D53" s="28">
        <v>0</v>
      </c>
      <c r="E53" s="28">
        <v>0</v>
      </c>
      <c r="F53" s="28">
        <v>0</v>
      </c>
      <c r="G53" s="58"/>
      <c r="H53" s="58"/>
      <c r="I53" s="58"/>
      <c r="J53" s="58"/>
      <c r="K53" s="58"/>
    </row>
    <row r="54" spans="1:11" x14ac:dyDescent="0.2">
      <c r="A54" s="20" t="s">
        <v>305</v>
      </c>
      <c r="B54" s="21" t="s">
        <v>306</v>
      </c>
      <c r="C54" s="6" t="s">
        <v>225</v>
      </c>
      <c r="D54" s="28">
        <v>0</v>
      </c>
      <c r="E54" s="28">
        <v>0</v>
      </c>
      <c r="F54" s="28">
        <v>0</v>
      </c>
      <c r="G54" s="58"/>
      <c r="H54" s="58"/>
      <c r="I54" s="58"/>
      <c r="J54" s="58"/>
      <c r="K54" s="58"/>
    </row>
    <row r="55" spans="1:11" ht="22" x14ac:dyDescent="0.2">
      <c r="A55" s="20" t="s">
        <v>307</v>
      </c>
      <c r="B55" s="22" t="s">
        <v>308</v>
      </c>
      <c r="C55" s="8" t="s">
        <v>225</v>
      </c>
      <c r="D55" s="28">
        <v>0</v>
      </c>
      <c r="E55" s="28">
        <v>0</v>
      </c>
      <c r="F55" s="28">
        <v>0</v>
      </c>
      <c r="G55" s="58"/>
      <c r="H55" s="58"/>
      <c r="I55" s="58"/>
      <c r="J55" s="58"/>
      <c r="K55" s="58"/>
    </row>
    <row r="56" spans="1:11" x14ac:dyDescent="0.2">
      <c r="A56" s="20" t="s">
        <v>309</v>
      </c>
      <c r="B56" s="21" t="s">
        <v>310</v>
      </c>
      <c r="C56" s="6" t="s">
        <v>225</v>
      </c>
      <c r="D56" s="28">
        <v>0</v>
      </c>
      <c r="E56" s="28">
        <v>0</v>
      </c>
      <c r="F56" s="28">
        <v>0</v>
      </c>
      <c r="G56" s="58"/>
      <c r="H56" s="58"/>
      <c r="I56" s="58"/>
      <c r="J56" s="58"/>
      <c r="K56" s="58"/>
    </row>
    <row r="57" spans="1:11" x14ac:dyDescent="0.2">
      <c r="A57" s="20" t="s">
        <v>311</v>
      </c>
      <c r="B57" s="21" t="s">
        <v>312</v>
      </c>
      <c r="C57" s="6" t="s">
        <v>225</v>
      </c>
      <c r="D57" s="28">
        <v>0</v>
      </c>
      <c r="E57" s="28">
        <v>0</v>
      </c>
      <c r="F57" s="28">
        <v>75</v>
      </c>
      <c r="G57" s="59">
        <v>79.875</v>
      </c>
      <c r="H57" s="59">
        <v>77.850000000000009</v>
      </c>
      <c r="I57" s="59">
        <v>84.268124999999998</v>
      </c>
      <c r="J57" s="59">
        <v>81.353250000000003</v>
      </c>
      <c r="K57" s="59">
        <v>85.827678750000004</v>
      </c>
    </row>
    <row r="58" spans="1:11" x14ac:dyDescent="0.2">
      <c r="A58" s="20" t="s">
        <v>313</v>
      </c>
      <c r="B58" s="21" t="s">
        <v>314</v>
      </c>
      <c r="C58" s="6" t="s">
        <v>225</v>
      </c>
      <c r="D58" s="28">
        <v>0</v>
      </c>
      <c r="E58" s="28">
        <v>0</v>
      </c>
      <c r="F58" s="28">
        <v>0</v>
      </c>
      <c r="G58" s="59">
        <v>0</v>
      </c>
      <c r="H58" s="59"/>
      <c r="I58" s="59">
        <v>0</v>
      </c>
      <c r="J58" s="59"/>
      <c r="K58" s="59"/>
    </row>
    <row r="59" spans="1:11" x14ac:dyDescent="0.2">
      <c r="A59" s="20" t="s">
        <v>315</v>
      </c>
      <c r="B59" s="21" t="s">
        <v>316</v>
      </c>
      <c r="C59" s="6" t="s">
        <v>225</v>
      </c>
      <c r="D59" s="28">
        <v>0</v>
      </c>
      <c r="E59" s="28">
        <v>0</v>
      </c>
      <c r="F59" s="28">
        <v>0</v>
      </c>
      <c r="G59" s="59">
        <v>0</v>
      </c>
      <c r="H59" s="59"/>
      <c r="I59" s="59">
        <v>0</v>
      </c>
      <c r="J59" s="59"/>
      <c r="K59" s="59"/>
    </row>
    <row r="60" spans="1:11" x14ac:dyDescent="0.2">
      <c r="A60" s="20" t="s">
        <v>317</v>
      </c>
      <c r="B60" s="21" t="s">
        <v>318</v>
      </c>
      <c r="C60" s="6" t="s">
        <v>225</v>
      </c>
      <c r="D60" s="28">
        <v>463.16698999999994</v>
      </c>
      <c r="E60" s="28">
        <v>9.8783599999999989</v>
      </c>
      <c r="F60" s="28">
        <v>80</v>
      </c>
      <c r="G60" s="59">
        <v>85.199999999999989</v>
      </c>
      <c r="H60" s="59">
        <v>83.04</v>
      </c>
      <c r="I60" s="59">
        <v>89.885999999999981</v>
      </c>
      <c r="J60" s="59">
        <v>86.776799999999994</v>
      </c>
      <c r="K60" s="59">
        <v>91.549523999999991</v>
      </c>
    </row>
    <row r="61" spans="1:11" x14ac:dyDescent="0.2">
      <c r="A61" s="20" t="s">
        <v>319</v>
      </c>
      <c r="B61" s="21" t="s">
        <v>320</v>
      </c>
      <c r="C61" s="6" t="s">
        <v>225</v>
      </c>
      <c r="D61" s="28">
        <v>295.85536999999999</v>
      </c>
      <c r="E61" s="28">
        <v>736.03590999999994</v>
      </c>
      <c r="F61" s="28">
        <v>120</v>
      </c>
      <c r="G61" s="59">
        <v>127.8</v>
      </c>
      <c r="H61" s="59">
        <v>124.56</v>
      </c>
      <c r="I61" s="59">
        <v>134.82899999999998</v>
      </c>
      <c r="J61" s="59">
        <v>130.1652</v>
      </c>
      <c r="K61" s="59">
        <v>137.324286</v>
      </c>
    </row>
    <row r="62" spans="1:11" x14ac:dyDescent="0.2">
      <c r="A62" s="20" t="s">
        <v>321</v>
      </c>
      <c r="B62" s="21" t="s">
        <v>322</v>
      </c>
      <c r="C62" s="6" t="s">
        <v>225</v>
      </c>
      <c r="D62" s="28">
        <v>0</v>
      </c>
      <c r="E62" s="28">
        <v>0</v>
      </c>
      <c r="F62" s="28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</row>
    <row r="63" spans="1:11" ht="22" x14ac:dyDescent="0.2">
      <c r="A63" s="20" t="s">
        <v>323</v>
      </c>
      <c r="B63" s="21" t="s">
        <v>324</v>
      </c>
      <c r="C63" s="6" t="s">
        <v>225</v>
      </c>
      <c r="D63" s="28">
        <v>0</v>
      </c>
      <c r="E63" s="28">
        <v>0</v>
      </c>
      <c r="F63" s="28">
        <v>0</v>
      </c>
      <c r="G63" s="58"/>
      <c r="H63" s="58"/>
      <c r="I63" s="58"/>
      <c r="J63" s="58"/>
      <c r="K63" s="58"/>
    </row>
    <row r="64" spans="1:11" x14ac:dyDescent="0.2">
      <c r="A64" s="20" t="s">
        <v>325</v>
      </c>
      <c r="B64" s="21" t="s">
        <v>326</v>
      </c>
      <c r="C64" s="6" t="s">
        <v>225</v>
      </c>
      <c r="D64" s="28">
        <v>0</v>
      </c>
      <c r="E64" s="28">
        <v>0</v>
      </c>
      <c r="F64" s="28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</row>
    <row r="65" spans="1:11" ht="16" thickBot="1" x14ac:dyDescent="0.25">
      <c r="A65" s="20" t="s">
        <v>327</v>
      </c>
      <c r="B65" s="23" t="s">
        <v>328</v>
      </c>
      <c r="C65" s="24" t="s">
        <v>225</v>
      </c>
      <c r="D65" s="30">
        <v>5296.4047399999999</v>
      </c>
      <c r="E65" s="30">
        <v>5468.8999449999556</v>
      </c>
      <c r="F65" s="57">
        <v>2293.7689930000001</v>
      </c>
      <c r="G65" s="62">
        <v>2442.8639775450001</v>
      </c>
      <c r="H65" s="62">
        <v>2380.9322147339999</v>
      </c>
      <c r="I65" s="62">
        <v>2577.221496309975</v>
      </c>
      <c r="J65" s="62">
        <v>2488.07416439703</v>
      </c>
      <c r="K65" s="62">
        <v>2624.9182434388667</v>
      </c>
    </row>
    <row r="66" spans="1:11" ht="16" thickBot="1" x14ac:dyDescent="0.25">
      <c r="A66" s="10" t="s">
        <v>329</v>
      </c>
      <c r="B66" s="25" t="s">
        <v>330</v>
      </c>
      <c r="C66" s="12" t="s">
        <v>225</v>
      </c>
      <c r="D66" s="30">
        <v>261443.03333999997</v>
      </c>
      <c r="E66" s="30">
        <v>273088.53869000007</v>
      </c>
      <c r="F66" s="30">
        <v>253478.53612209996</v>
      </c>
      <c r="G66" s="31">
        <v>298568.98697300721</v>
      </c>
      <c r="H66" s="31">
        <v>298694.40072895051</v>
      </c>
      <c r="I66" s="31">
        <v>340276.55852405936</v>
      </c>
      <c r="J66" s="31">
        <v>343393.07794321777</v>
      </c>
      <c r="K66" s="31">
        <v>372351.59082009469</v>
      </c>
    </row>
    <row r="68" spans="1:11" x14ac:dyDescent="0.2">
      <c r="B68" s="33" t="s">
        <v>332</v>
      </c>
      <c r="D68" s="34" t="e">
        <f>D18+D19+(D$2-D$13-D$18-D$19)*ФЭМ!#REF!/ФЭМ!#REF!</f>
        <v>#REF!</v>
      </c>
      <c r="E68" s="34" t="e">
        <f>E18+E19+(E$2-E$13-E$18-E$19-E$4)*ФЭМ!#REF!/ФЭМ!F$23</f>
        <v>#REF!</v>
      </c>
      <c r="F68" s="34" t="e">
        <f>F18+F19+(F$2-F$13-F$18-F$19-F$4-F5-F6)*ФЭМ!#REF!/ФЭМ!H$23</f>
        <v>#REF!</v>
      </c>
      <c r="G68" s="34" t="e">
        <f>G18+G19+(G$2-G$13-G$18-G$19-G$4-G5-G6)*ФЭМ!#REF!/ФЭМ!#REF!</f>
        <v>#REF!</v>
      </c>
      <c r="H68" s="34" t="e">
        <f>H18+H19+(H$2-H$13-H$18-H$19-H$4-H5-H6)*ФЭМ!#REF!/ФЭМ!J$23</f>
        <v>#REF!</v>
      </c>
      <c r="I68" s="34" t="e">
        <f>I18+I19+(I$2-I$13-I$18-I$19-I$4-I5-I6)*ФЭМ!#REF!/ФЭМ!#REF!</f>
        <v>#REF!</v>
      </c>
      <c r="J68" s="34" t="e">
        <f>J18+J19+(J$2-J$13-J$18-J$19-J$4-J5-J6)*ФЭМ!#REF!/ФЭМ!L$23</f>
        <v>#REF!</v>
      </c>
      <c r="K68" s="34" t="e">
        <f>K18+K19+(K$2-K$13-K$18-K$19-K$4-K5-K6)*ФЭМ!#REF!/ФЭМ!#REF!</f>
        <v>#REF!</v>
      </c>
    </row>
    <row r="69" spans="1:11" x14ac:dyDescent="0.2">
      <c r="B69" s="33" t="s">
        <v>333</v>
      </c>
      <c r="D69" s="34" t="e">
        <f>D13+(D$2-D$13-D$18-D$19)*ФЭМ!#REF!/ФЭМ!#REF!</f>
        <v>#REF!</v>
      </c>
      <c r="E69" s="34" t="e">
        <f>E13+E4+(E$2-E$13-E$18-E$19-E$4)*ФЭМ!#REF!/ФЭМ!F$23</f>
        <v>#REF!</v>
      </c>
      <c r="F69" s="34" t="e">
        <f>F13+F4+F5+F6+(F$2-F$13-F$18-F$19-F$4-F5-F6)*ФЭМ!#REF!/ФЭМ!H$23</f>
        <v>#REF!</v>
      </c>
      <c r="G69" s="34" t="e">
        <f>G13+G4+G5+G6+(G$2-G$13-G$18-G$19-G$4-G5-G6)*ФЭМ!#REF!/ФЭМ!#REF!</f>
        <v>#REF!</v>
      </c>
      <c r="H69" s="34" t="e">
        <f>H13+H4+H5+H6+(H$2-H$13-H$18-H$19-H$4-H5-H6)*ФЭМ!#REF!/ФЭМ!J$23</f>
        <v>#REF!</v>
      </c>
      <c r="I69" s="34" t="e">
        <f>I13+I4+I5+I6+(I$2-I$13-I$18-I$19-I$4-I5-I6)*ФЭМ!#REF!/ФЭМ!#REF!</f>
        <v>#REF!</v>
      </c>
      <c r="J69" s="34" t="e">
        <f>J13+J4+J5+J6+(J$2-J$13-J$18-J$19-J$4-J5-J6)*ФЭМ!#REF!/ФЭМ!L$23</f>
        <v>#REF!</v>
      </c>
      <c r="K69" s="34" t="e">
        <f>K13+K4+K5+K6+(K$2-K$13-K$18-K$19-K$4-K5-K6)*ФЭМ!#REF!/ФЭМ!#REF!</f>
        <v>#REF!</v>
      </c>
    </row>
    <row r="70" spans="1:11" x14ac:dyDescent="0.2">
      <c r="B70" s="33" t="s">
        <v>334</v>
      </c>
      <c r="D70" s="34" t="e">
        <f>D33+D39+(D$22-D$33-D$39-D$42)*ФЭМ!#REF!/ФЭМ!#REF!</f>
        <v>#REF!</v>
      </c>
      <c r="E70" s="34" t="e">
        <f>E33+E39+(E$22-E$33-E$39-E$42)*ФЭМ!#REF!/ФЭМ!F$23</f>
        <v>#REF!</v>
      </c>
      <c r="F70" s="34" t="e">
        <f>F33+F39+(F$22-F$33-F$39-F$42)*ФЭМ!#REF!/ФЭМ!H$23</f>
        <v>#REF!</v>
      </c>
      <c r="G70" s="34" t="e">
        <f>G33+G39+(G$22-G$33-G$39-G$42)*ФЭМ!#REF!/ФЭМ!#REF!</f>
        <v>#REF!</v>
      </c>
      <c r="H70" s="34" t="e">
        <f>H33+H39+(H$22-H$33-H$39-H$42)*ФЭМ!#REF!/ФЭМ!J$23</f>
        <v>#REF!</v>
      </c>
      <c r="I70" s="34" t="e">
        <f>I33+I39+(I$22-I$33-I$39-I$42)*ФЭМ!#REF!/ФЭМ!#REF!</f>
        <v>#REF!</v>
      </c>
      <c r="J70" s="34" t="e">
        <f>J33+J39+(J$22-J$33-J$39-J$42)*ФЭМ!#REF!/ФЭМ!L$23</f>
        <v>#REF!</v>
      </c>
      <c r="K70" s="34" t="e">
        <f>K33+K39+(K$22-K$33-K$39-K$42)*ФЭМ!#REF!/ФЭМ!#REF!</f>
        <v>#REF!</v>
      </c>
    </row>
    <row r="71" spans="1:11" x14ac:dyDescent="0.2">
      <c r="B71" s="33" t="s">
        <v>335</v>
      </c>
      <c r="D71" s="34" t="e">
        <f>D42+(D$22-D$33-D$39-D$42)*ФЭМ!#REF!/ФЭМ!#REF!</f>
        <v>#REF!</v>
      </c>
      <c r="E71" s="34" t="e">
        <f>E42+(E$22-E$33-E$39-E$42)*ФЭМ!#REF!/ФЭМ!F$23</f>
        <v>#REF!</v>
      </c>
      <c r="F71" s="34" t="e">
        <f>F42+(F$22-F$33-F$39-F$42)*ФЭМ!#REF!/ФЭМ!H$23</f>
        <v>#REF!</v>
      </c>
      <c r="G71" s="34" t="e">
        <f>G42+(G$22-G$33-G$39-G$42)*ФЭМ!#REF!/ФЭМ!#REF!</f>
        <v>#REF!</v>
      </c>
      <c r="H71" s="34" t="e">
        <f>H42+(H$22-H$33-H$39-H$42)*ФЭМ!#REF!/ФЭМ!J$23</f>
        <v>#REF!</v>
      </c>
      <c r="I71" s="34" t="e">
        <f>I42+(I$22-I$33-I$39-I$42)*ФЭМ!#REF!/ФЭМ!#REF!</f>
        <v>#REF!</v>
      </c>
      <c r="J71" s="34" t="e">
        <f>J42+(J$22-J$33-J$39-J$42)*ФЭМ!#REF!/ФЭМ!L$23</f>
        <v>#REF!</v>
      </c>
      <c r="K71" s="34" t="e">
        <f>K42+(K$22-K$33-K$39-K$42)*ФЭМ!#REF!/ФЭМ!#REF!</f>
        <v>#REF!</v>
      </c>
    </row>
    <row r="73" spans="1:11" x14ac:dyDescent="0.2">
      <c r="B73" s="33" t="s">
        <v>332</v>
      </c>
      <c r="D73" s="34" t="e">
        <f>D68/1000</f>
        <v>#REF!</v>
      </c>
      <c r="E73" s="34" t="e">
        <f>#N/A</f>
        <v>#N/A</v>
      </c>
      <c r="F73" s="34" t="e">
        <f>#N/A</f>
        <v>#N/A</v>
      </c>
      <c r="G73" s="34" t="e">
        <f>#N/A</f>
        <v>#N/A</v>
      </c>
      <c r="H73" s="34" t="e">
        <f>#N/A</f>
        <v>#N/A</v>
      </c>
      <c r="I73" s="34" t="e">
        <f>#N/A</f>
        <v>#N/A</v>
      </c>
      <c r="J73" s="34" t="e">
        <f>#N/A</f>
        <v>#N/A</v>
      </c>
      <c r="K73" s="34" t="e">
        <f>#N/A</f>
        <v>#N/A</v>
      </c>
    </row>
    <row r="74" spans="1:11" x14ac:dyDescent="0.2">
      <c r="B74" s="33" t="s">
        <v>333</v>
      </c>
      <c r="D74" s="34" t="e">
        <f>#N/A</f>
        <v>#N/A</v>
      </c>
      <c r="E74" s="34" t="e">
        <f>#N/A</f>
        <v>#N/A</v>
      </c>
      <c r="F74" s="34" t="e">
        <f>#N/A</f>
        <v>#N/A</v>
      </c>
      <c r="G74" s="34" t="e">
        <f>#N/A</f>
        <v>#N/A</v>
      </c>
      <c r="H74" s="34" t="e">
        <f>#N/A</f>
        <v>#N/A</v>
      </c>
      <c r="I74" s="34" t="e">
        <f>#N/A</f>
        <v>#N/A</v>
      </c>
      <c r="J74" s="34" t="e">
        <f>#N/A</f>
        <v>#N/A</v>
      </c>
      <c r="K74" s="34" t="e">
        <f>#N/A</f>
        <v>#N/A</v>
      </c>
    </row>
    <row r="75" spans="1:11" x14ac:dyDescent="0.2">
      <c r="B75" s="33" t="s">
        <v>334</v>
      </c>
      <c r="D75" s="34" t="e">
        <f>#N/A</f>
        <v>#N/A</v>
      </c>
      <c r="E75" s="34" t="e">
        <f>#N/A</f>
        <v>#N/A</v>
      </c>
      <c r="F75" s="34" t="e">
        <f>#N/A</f>
        <v>#N/A</v>
      </c>
      <c r="G75" s="34" t="e">
        <f>#N/A</f>
        <v>#N/A</v>
      </c>
      <c r="H75" s="34" t="e">
        <f>#N/A</f>
        <v>#N/A</v>
      </c>
      <c r="I75" s="34" t="e">
        <f>#N/A</f>
        <v>#N/A</v>
      </c>
      <c r="J75" s="34" t="e">
        <f>#N/A</f>
        <v>#N/A</v>
      </c>
      <c r="K75" s="34" t="e">
        <f>#N/A</f>
        <v>#N/A</v>
      </c>
    </row>
    <row r="76" spans="1:11" x14ac:dyDescent="0.2">
      <c r="B76" s="33" t="s">
        <v>335</v>
      </c>
      <c r="D76" s="34" t="e">
        <f>#N/A</f>
        <v>#N/A</v>
      </c>
      <c r="E76" s="34" t="e">
        <f>#N/A</f>
        <v>#N/A</v>
      </c>
      <c r="F76" s="34" t="e">
        <f>#N/A</f>
        <v>#N/A</v>
      </c>
      <c r="G76" s="34" t="e">
        <f>#N/A</f>
        <v>#N/A</v>
      </c>
      <c r="H76" s="34" t="e">
        <f>#N/A</f>
        <v>#N/A</v>
      </c>
      <c r="I76" s="34" t="e">
        <f>#N/A</f>
        <v>#N/A</v>
      </c>
      <c r="J76" s="34" t="e">
        <f>#N/A</f>
        <v>#N/A</v>
      </c>
      <c r="K76" s="34" t="e">
        <f>#N/A</f>
        <v>#N/A</v>
      </c>
    </row>
  </sheetData>
  <phoneticPr fontId="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44"/>
  <sheetViews>
    <sheetView workbookViewId="0">
      <selection activeCell="O20" sqref="O20"/>
    </sheetView>
  </sheetViews>
  <sheetFormatPr baseColWidth="10" defaultColWidth="8.83203125" defaultRowHeight="15" x14ac:dyDescent="0.2"/>
  <cols>
    <col min="2" max="2" width="68.1640625" customWidth="1"/>
    <col min="3" max="7" width="14.83203125" customWidth="1"/>
  </cols>
  <sheetData>
    <row r="6" spans="1:7" ht="97" thickBot="1" x14ac:dyDescent="0.25">
      <c r="A6" s="263" t="s">
        <v>637</v>
      </c>
      <c r="B6" s="263" t="s">
        <v>638</v>
      </c>
      <c r="C6" s="263" t="s">
        <v>639</v>
      </c>
      <c r="D6" s="263" t="s">
        <v>640</v>
      </c>
      <c r="E6" s="263" t="s">
        <v>641</v>
      </c>
      <c r="F6" s="263" t="s">
        <v>642</v>
      </c>
      <c r="G6" s="264" t="s">
        <v>643</v>
      </c>
    </row>
    <row r="7" spans="1:7" ht="17" thickBot="1" x14ac:dyDescent="0.25">
      <c r="A7" s="265" t="s">
        <v>644</v>
      </c>
      <c r="B7" s="265" t="s">
        <v>645</v>
      </c>
      <c r="C7" s="266">
        <v>177804.3</v>
      </c>
      <c r="D7" s="266">
        <v>165103.20000000001</v>
      </c>
      <c r="E7" s="266">
        <v>144082.29999999999</v>
      </c>
      <c r="F7" s="266">
        <v>190896.9</v>
      </c>
      <c r="G7" s="266">
        <v>677886.9</v>
      </c>
    </row>
    <row r="8" spans="1:7" ht="17" thickBot="1" x14ac:dyDescent="0.25">
      <c r="A8" s="267">
        <v>1</v>
      </c>
      <c r="B8" s="268" t="s">
        <v>646</v>
      </c>
      <c r="C8" s="266">
        <v>98373.3</v>
      </c>
      <c r="D8" s="266">
        <v>86029.1</v>
      </c>
      <c r="E8" s="266">
        <v>105465.3</v>
      </c>
      <c r="F8" s="266">
        <v>153072.9</v>
      </c>
      <c r="G8" s="266">
        <v>442940.6</v>
      </c>
    </row>
    <row r="9" spans="1:7" ht="17" thickBot="1" x14ac:dyDescent="0.25">
      <c r="A9" s="265" t="s">
        <v>393</v>
      </c>
      <c r="B9" s="268" t="s">
        <v>647</v>
      </c>
      <c r="C9" s="266">
        <v>6997.5</v>
      </c>
      <c r="D9" s="266">
        <v>6172.9</v>
      </c>
      <c r="E9" s="266">
        <v>19737</v>
      </c>
      <c r="F9" s="266">
        <v>65231.7</v>
      </c>
      <c r="G9" s="266">
        <v>98139.199999999997</v>
      </c>
    </row>
    <row r="10" spans="1:7" ht="33" thickBot="1" x14ac:dyDescent="0.25">
      <c r="A10" s="265" t="s">
        <v>622</v>
      </c>
      <c r="B10" s="268" t="s">
        <v>351</v>
      </c>
      <c r="C10" s="269"/>
      <c r="D10" s="269"/>
      <c r="E10" s="269"/>
      <c r="F10" s="269"/>
      <c r="G10" s="266">
        <v>0</v>
      </c>
    </row>
    <row r="11" spans="1:7" ht="17" thickBot="1" x14ac:dyDescent="0.25">
      <c r="A11" s="265" t="s">
        <v>623</v>
      </c>
      <c r="B11" s="268" t="s">
        <v>353</v>
      </c>
      <c r="C11" s="269"/>
      <c r="D11" s="269"/>
      <c r="E11" s="269"/>
      <c r="F11" s="269"/>
      <c r="G11" s="266">
        <v>0</v>
      </c>
    </row>
    <row r="12" spans="1:7" ht="17" thickBot="1" x14ac:dyDescent="0.25">
      <c r="A12" s="265" t="s">
        <v>624</v>
      </c>
      <c r="B12" s="268" t="s">
        <v>648</v>
      </c>
      <c r="C12" s="269"/>
      <c r="D12" s="269"/>
      <c r="E12" s="269"/>
      <c r="F12" s="269"/>
      <c r="G12" s="266">
        <v>0</v>
      </c>
    </row>
    <row r="13" spans="1:7" ht="17" thickBot="1" x14ac:dyDescent="0.25">
      <c r="A13" s="265" t="s">
        <v>625</v>
      </c>
      <c r="B13" s="268" t="s">
        <v>649</v>
      </c>
      <c r="C13" s="266">
        <v>6997.5</v>
      </c>
      <c r="D13" s="266">
        <v>6172.9</v>
      </c>
      <c r="E13" s="266">
        <v>19737</v>
      </c>
      <c r="F13" s="266">
        <v>65231.7</v>
      </c>
      <c r="G13" s="266">
        <v>98139.199999999997</v>
      </c>
    </row>
    <row r="14" spans="1:7" ht="17" thickBot="1" x14ac:dyDescent="0.25">
      <c r="A14" s="265"/>
      <c r="B14" s="268" t="s">
        <v>650</v>
      </c>
      <c r="C14" s="266">
        <v>6997.5</v>
      </c>
      <c r="D14" s="266">
        <v>6172.9</v>
      </c>
      <c r="E14" s="266">
        <v>19737</v>
      </c>
      <c r="F14" s="266">
        <v>49424.1</v>
      </c>
      <c r="G14" s="266">
        <v>82331.600000000006</v>
      </c>
    </row>
    <row r="15" spans="1:7" ht="17" thickBot="1" x14ac:dyDescent="0.25">
      <c r="A15" s="265"/>
      <c r="B15" s="268" t="s">
        <v>651</v>
      </c>
      <c r="C15" s="269"/>
      <c r="D15" s="269"/>
      <c r="E15" s="269"/>
      <c r="F15" s="266">
        <v>15807.6</v>
      </c>
      <c r="G15" s="266">
        <v>15807.6</v>
      </c>
    </row>
    <row r="16" spans="1:7" ht="17" thickBot="1" x14ac:dyDescent="0.25">
      <c r="A16" s="265" t="s">
        <v>395</v>
      </c>
      <c r="B16" s="268" t="s">
        <v>652</v>
      </c>
      <c r="C16" s="266">
        <v>38021</v>
      </c>
      <c r="D16" s="266">
        <v>48757.9</v>
      </c>
      <c r="E16" s="266">
        <v>55334</v>
      </c>
      <c r="F16" s="266">
        <v>60440.2</v>
      </c>
      <c r="G16" s="266">
        <v>202553</v>
      </c>
    </row>
    <row r="17" spans="1:7" ht="33" thickBot="1" x14ac:dyDescent="0.25">
      <c r="A17" s="265" t="s">
        <v>626</v>
      </c>
      <c r="B17" s="268" t="s">
        <v>475</v>
      </c>
      <c r="C17" s="269"/>
      <c r="D17" s="269"/>
      <c r="E17" s="269"/>
      <c r="F17" s="269"/>
      <c r="G17" s="266">
        <v>0</v>
      </c>
    </row>
    <row r="18" spans="1:7" ht="33" thickBot="1" x14ac:dyDescent="0.25">
      <c r="A18" s="265" t="s">
        <v>627</v>
      </c>
      <c r="B18" s="272" t="s">
        <v>653</v>
      </c>
      <c r="C18" s="273">
        <v>37479.4</v>
      </c>
      <c r="D18" s="273">
        <v>48108.2</v>
      </c>
      <c r="E18" s="273">
        <v>54669.4</v>
      </c>
      <c r="F18" s="273">
        <v>59784</v>
      </c>
      <c r="G18" s="273">
        <v>200041</v>
      </c>
    </row>
    <row r="19" spans="1:7" ht="17" thickBot="1" x14ac:dyDescent="0.25">
      <c r="A19" s="265"/>
      <c r="B19" s="272" t="s">
        <v>654</v>
      </c>
      <c r="C19" s="273">
        <v>24774.400000000001</v>
      </c>
      <c r="D19" s="273">
        <v>28568.3</v>
      </c>
      <c r="E19" s="273">
        <v>30947.7</v>
      </c>
      <c r="F19" s="273">
        <v>30095.4</v>
      </c>
      <c r="G19" s="273">
        <v>114385.7</v>
      </c>
    </row>
    <row r="20" spans="1:7" ht="17" thickBot="1" x14ac:dyDescent="0.25">
      <c r="A20" s="265"/>
      <c r="B20" s="272" t="s">
        <v>655</v>
      </c>
      <c r="C20" s="273">
        <v>12704.9</v>
      </c>
      <c r="D20" s="273">
        <v>19539.900000000001</v>
      </c>
      <c r="E20" s="273">
        <v>23721.7</v>
      </c>
      <c r="F20" s="273">
        <v>29688.7</v>
      </c>
      <c r="G20" s="273">
        <v>85655.3</v>
      </c>
    </row>
    <row r="21" spans="1:7" ht="33" thickBot="1" x14ac:dyDescent="0.25">
      <c r="A21" s="265" t="s">
        <v>628</v>
      </c>
      <c r="B21" s="268" t="s">
        <v>656</v>
      </c>
      <c r="C21" s="266">
        <v>541.6</v>
      </c>
      <c r="D21" s="266">
        <v>649.70000000000005</v>
      </c>
      <c r="E21" s="266">
        <v>664.5</v>
      </c>
      <c r="F21" s="266">
        <v>656.1</v>
      </c>
      <c r="G21" s="266">
        <v>2512</v>
      </c>
    </row>
    <row r="22" spans="1:7" ht="17" thickBot="1" x14ac:dyDescent="0.25">
      <c r="A22" s="265" t="s">
        <v>657</v>
      </c>
      <c r="B22" s="268" t="s">
        <v>368</v>
      </c>
      <c r="C22" s="269"/>
      <c r="D22" s="270">
        <v>0</v>
      </c>
      <c r="E22" s="270">
        <v>0</v>
      </c>
      <c r="F22" s="270">
        <v>0</v>
      </c>
      <c r="G22" s="270">
        <v>0</v>
      </c>
    </row>
    <row r="23" spans="1:7" ht="17" thickBot="1" x14ac:dyDescent="0.25">
      <c r="A23" s="274" t="s">
        <v>401</v>
      </c>
      <c r="B23" s="275" t="s">
        <v>369</v>
      </c>
      <c r="C23" s="276"/>
      <c r="D23" s="277"/>
      <c r="E23" s="277"/>
      <c r="F23" s="277"/>
      <c r="G23" s="278">
        <v>0</v>
      </c>
    </row>
    <row r="24" spans="1:7" ht="17" thickBot="1" x14ac:dyDescent="0.25">
      <c r="A24" s="274" t="s">
        <v>629</v>
      </c>
      <c r="B24" s="275" t="s">
        <v>658</v>
      </c>
      <c r="C24" s="279">
        <v>53354.7</v>
      </c>
      <c r="D24" s="280">
        <v>31098.3</v>
      </c>
      <c r="E24" s="280">
        <v>30394.3</v>
      </c>
      <c r="F24" s="280">
        <v>27401</v>
      </c>
      <c r="G24" s="280">
        <v>142248.4</v>
      </c>
    </row>
    <row r="25" spans="1:7" ht="17" thickBot="1" x14ac:dyDescent="0.25">
      <c r="A25" s="274" t="s">
        <v>221</v>
      </c>
      <c r="B25" s="275" t="s">
        <v>370</v>
      </c>
      <c r="C25" s="281"/>
      <c r="D25" s="281"/>
      <c r="E25" s="281"/>
      <c r="F25" s="281"/>
      <c r="G25" s="279">
        <v>0</v>
      </c>
    </row>
    <row r="26" spans="1:7" ht="17" thickBot="1" x14ac:dyDescent="0.25">
      <c r="A26" s="274" t="s">
        <v>493</v>
      </c>
      <c r="B26" s="275" t="s">
        <v>659</v>
      </c>
      <c r="C26" s="279">
        <v>53354.7</v>
      </c>
      <c r="D26" s="279">
        <v>31098.3</v>
      </c>
      <c r="E26" s="279">
        <v>30394.3</v>
      </c>
      <c r="F26" s="279">
        <v>27401</v>
      </c>
      <c r="G26" s="279">
        <v>142248.4</v>
      </c>
    </row>
    <row r="27" spans="1:7" ht="17" thickBot="1" x14ac:dyDescent="0.25">
      <c r="A27" s="265"/>
      <c r="B27" s="268" t="s">
        <v>660</v>
      </c>
      <c r="C27" s="266">
        <v>53354.7</v>
      </c>
      <c r="D27" s="266">
        <v>31098.3</v>
      </c>
      <c r="E27" s="266">
        <v>30394.3</v>
      </c>
      <c r="F27" s="266">
        <v>27401</v>
      </c>
      <c r="G27" s="266">
        <v>142248.4</v>
      </c>
    </row>
    <row r="28" spans="1:7" ht="17" thickBot="1" x14ac:dyDescent="0.25">
      <c r="A28" s="265"/>
      <c r="B28" s="268" t="s">
        <v>661</v>
      </c>
      <c r="C28" s="266">
        <v>0</v>
      </c>
      <c r="D28" s="266">
        <v>0</v>
      </c>
      <c r="E28" s="266">
        <v>0</v>
      </c>
      <c r="F28" s="266">
        <v>0</v>
      </c>
      <c r="G28" s="266">
        <v>0</v>
      </c>
    </row>
    <row r="29" spans="1:7" ht="17" thickBot="1" x14ac:dyDescent="0.25">
      <c r="A29" s="265" t="s">
        <v>662</v>
      </c>
      <c r="B29" s="268" t="s">
        <v>663</v>
      </c>
      <c r="C29" s="269"/>
      <c r="D29" s="269"/>
      <c r="E29" s="269"/>
      <c r="F29" s="269"/>
      <c r="G29" s="266">
        <v>0</v>
      </c>
    </row>
    <row r="30" spans="1:7" ht="17" thickBot="1" x14ac:dyDescent="0.25">
      <c r="A30" s="265" t="s">
        <v>630</v>
      </c>
      <c r="B30" s="268" t="s">
        <v>371</v>
      </c>
      <c r="C30" s="269"/>
      <c r="D30" s="269"/>
      <c r="E30" s="269"/>
      <c r="F30" s="269"/>
      <c r="G30" s="266">
        <v>0</v>
      </c>
    </row>
    <row r="31" spans="1:7" ht="17" thickBot="1" x14ac:dyDescent="0.25">
      <c r="A31" s="265" t="s">
        <v>664</v>
      </c>
      <c r="B31" s="268" t="s">
        <v>665</v>
      </c>
      <c r="C31" s="266">
        <v>79431.100000000006</v>
      </c>
      <c r="D31" s="266">
        <v>79074.2</v>
      </c>
      <c r="E31" s="266">
        <v>38617</v>
      </c>
      <c r="F31" s="266">
        <v>37824</v>
      </c>
      <c r="G31" s="266">
        <v>234946.2</v>
      </c>
    </row>
    <row r="32" spans="1:7" ht="17" thickBot="1" x14ac:dyDescent="0.25">
      <c r="A32" s="265" t="s">
        <v>422</v>
      </c>
      <c r="B32" s="268" t="s">
        <v>373</v>
      </c>
      <c r="C32" s="266">
        <v>55900.9</v>
      </c>
      <c r="D32" s="266">
        <v>40560.199999999997</v>
      </c>
      <c r="E32" s="266">
        <v>0</v>
      </c>
      <c r="F32" s="266">
        <v>0</v>
      </c>
      <c r="G32" s="266">
        <v>96461.1</v>
      </c>
    </row>
    <row r="33" spans="1:7" ht="17" thickBot="1" x14ac:dyDescent="0.25">
      <c r="A33" s="265" t="s">
        <v>631</v>
      </c>
      <c r="B33" s="268" t="s">
        <v>374</v>
      </c>
      <c r="C33" s="269"/>
      <c r="D33" s="269"/>
      <c r="E33" s="269"/>
      <c r="F33" s="269"/>
      <c r="G33" s="266">
        <v>0</v>
      </c>
    </row>
    <row r="34" spans="1:7" ht="17" thickBot="1" x14ac:dyDescent="0.25">
      <c r="A34" s="265" t="s">
        <v>632</v>
      </c>
      <c r="B34" s="268" t="s">
        <v>375</v>
      </c>
      <c r="C34" s="269"/>
      <c r="D34" s="269"/>
      <c r="E34" s="269"/>
      <c r="F34" s="269"/>
      <c r="G34" s="266">
        <v>0</v>
      </c>
    </row>
    <row r="35" spans="1:7" ht="17" thickBot="1" x14ac:dyDescent="0.25">
      <c r="A35" s="265" t="s">
        <v>633</v>
      </c>
      <c r="B35" s="268" t="s">
        <v>376</v>
      </c>
      <c r="C35" s="266">
        <v>23530.1</v>
      </c>
      <c r="D35" s="266">
        <v>38514</v>
      </c>
      <c r="E35" s="266">
        <v>38617</v>
      </c>
      <c r="F35" s="266">
        <v>37824</v>
      </c>
      <c r="G35" s="266">
        <v>138485.1</v>
      </c>
    </row>
    <row r="36" spans="1:7" ht="17" thickBot="1" x14ac:dyDescent="0.25">
      <c r="A36" s="265"/>
      <c r="B36" s="268" t="s">
        <v>377</v>
      </c>
      <c r="C36" s="266">
        <v>23530.1</v>
      </c>
      <c r="D36" s="266">
        <v>38514</v>
      </c>
      <c r="E36" s="266">
        <v>38617</v>
      </c>
      <c r="F36" s="266">
        <v>37824</v>
      </c>
      <c r="G36" s="266">
        <v>138485.1</v>
      </c>
    </row>
    <row r="37" spans="1:7" ht="17" thickBot="1" x14ac:dyDescent="0.25">
      <c r="A37" s="265"/>
      <c r="B37" s="268" t="s">
        <v>378</v>
      </c>
      <c r="C37" s="269"/>
      <c r="D37" s="269"/>
      <c r="E37" s="269"/>
      <c r="F37" s="269"/>
      <c r="G37" s="266">
        <v>0</v>
      </c>
    </row>
    <row r="38" spans="1:7" ht="17" thickBot="1" x14ac:dyDescent="0.25">
      <c r="A38" s="265"/>
      <c r="B38" s="268" t="s">
        <v>379</v>
      </c>
      <c r="C38" s="269"/>
      <c r="D38" s="269"/>
      <c r="E38" s="269"/>
      <c r="F38" s="269"/>
      <c r="G38" s="266">
        <v>0</v>
      </c>
    </row>
    <row r="39" spans="1:7" ht="33" thickBot="1" x14ac:dyDescent="0.25">
      <c r="A39" s="265"/>
      <c r="B39" s="271" t="s">
        <v>380</v>
      </c>
      <c r="C39" s="269"/>
      <c r="D39" s="269"/>
      <c r="E39" s="269"/>
      <c r="F39" s="269"/>
      <c r="G39" s="266">
        <v>0</v>
      </c>
    </row>
    <row r="40" spans="1:7" ht="17" thickBot="1" x14ac:dyDescent="0.25">
      <c r="A40" s="265" t="s">
        <v>634</v>
      </c>
      <c r="B40" s="268" t="s">
        <v>381</v>
      </c>
      <c r="C40" s="269"/>
      <c r="D40" s="269"/>
      <c r="E40" s="269"/>
      <c r="F40" s="269"/>
      <c r="G40" s="266">
        <v>0</v>
      </c>
    </row>
    <row r="41" spans="1:7" ht="17" thickBot="1" x14ac:dyDescent="0.25">
      <c r="A41" s="265" t="s">
        <v>635</v>
      </c>
      <c r="B41" s="268" t="s">
        <v>382</v>
      </c>
      <c r="C41" s="269"/>
      <c r="D41" s="269"/>
      <c r="E41" s="269"/>
      <c r="F41" s="269"/>
      <c r="G41" s="266">
        <v>0</v>
      </c>
    </row>
    <row r="42" spans="1:7" ht="17" thickBot="1" x14ac:dyDescent="0.25">
      <c r="A42" s="265" t="s">
        <v>636</v>
      </c>
      <c r="B42" s="268" t="s">
        <v>383</v>
      </c>
      <c r="C42" s="269"/>
      <c r="D42" s="269"/>
      <c r="E42" s="269"/>
      <c r="F42" s="269"/>
      <c r="G42" s="266">
        <v>0</v>
      </c>
    </row>
    <row r="43" spans="1:7" ht="17" thickBot="1" x14ac:dyDescent="0.25">
      <c r="A43" s="265" t="s">
        <v>666</v>
      </c>
      <c r="B43" s="268" t="s">
        <v>667</v>
      </c>
      <c r="C43" s="266">
        <v>177804.3</v>
      </c>
      <c r="D43" s="266">
        <v>165103.20000000001</v>
      </c>
      <c r="E43" s="266">
        <v>144082.29999999999</v>
      </c>
      <c r="F43" s="266">
        <v>190896.9</v>
      </c>
      <c r="G43" s="266">
        <v>677886.8</v>
      </c>
    </row>
    <row r="44" spans="1:7" ht="17" thickBot="1" x14ac:dyDescent="0.25">
      <c r="A44" s="265" t="s">
        <v>668</v>
      </c>
      <c r="B44" s="268" t="s">
        <v>669</v>
      </c>
      <c r="C44" s="266">
        <v>0</v>
      </c>
      <c r="D44" s="266">
        <v>0</v>
      </c>
      <c r="E44" s="266">
        <v>0</v>
      </c>
      <c r="F44" s="266">
        <v>0</v>
      </c>
      <c r="G44" s="266">
        <v>0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Передвижная энергетика 1</vt:lpstr>
      <vt:lpstr>ФЭМ</vt:lpstr>
      <vt:lpstr>проч</vt:lpstr>
      <vt:lpstr>Росэнергоатом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GuestRes</dc:creator>
  <cp:lastModifiedBy>пользователь Microsoft Office</cp:lastModifiedBy>
  <cp:lastPrinted>2019-02-22T05:12:39Z</cp:lastPrinted>
  <dcterms:created xsi:type="dcterms:W3CDTF">2015-09-16T07:43:55Z</dcterms:created>
  <dcterms:modified xsi:type="dcterms:W3CDTF">2019-02-26T09:32:39Z</dcterms:modified>
</cp:coreProperties>
</file>