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285" windowWidth="10680" windowHeight="4800"/>
  </bookViews>
  <sheets>
    <sheet name="Personas" sheetId="4" r:id="rId1"/>
    <sheet name="Tarea 1" sheetId="3" r:id="rId2"/>
    <sheet name="Tarea 2" sheetId="5" r:id="rId3"/>
    <sheet name="Tarea 3" sheetId="6" r:id="rId4"/>
    <sheet name="Tarea 4" sheetId="7" r:id="rId5"/>
    <sheet name="Todas" sheetId="8" r:id="rId6"/>
    <sheet name="Comentarios" sheetId="9" r:id="rId7"/>
    <sheet name="Sheet1" sheetId="10" r:id="rId8"/>
  </sheets>
  <definedNames>
    <definedName name="__sm_DR_89fc0980" localSheetId="5">Todas!$S$1:$V$2</definedName>
    <definedName name="__sm_DR_dfb14f00" localSheetId="5">Todas!$X$1:$AA$2</definedName>
    <definedName name="__sm_DV_89fc0980" localSheetId="5">{1;1;"";FALSE}</definedName>
    <definedName name="__sm_DV_dfb14f00" localSheetId="5">{1;1;"";FALSE}</definedName>
    <definedName name="__sm_VR_deb14f01" localSheetId="5">Todas!$X$1:$AA$2</definedName>
    <definedName name="__sm_VR_f5fc0981" localSheetId="5">Todas!$S$1:$V$2</definedName>
    <definedName name="__sm_VV_deb14f01" localSheetId="5">{1;134218756}</definedName>
    <definedName name="__sm_VV_f5fc0981" localSheetId="5">{1;134218756}</definedName>
  </definedNames>
  <calcPr calcId="125725"/>
</workbook>
</file>

<file path=xl/calcChain.xml><?xml version="1.0" encoding="utf-8"?>
<calcChain xmlns="http://schemas.openxmlformats.org/spreadsheetml/2006/main">
  <c r="Y3" i="8"/>
  <c r="Z3"/>
  <c r="AA3"/>
  <c r="Y4"/>
  <c r="Z4"/>
  <c r="AA4"/>
  <c r="Y5"/>
  <c r="Z5"/>
  <c r="AA5"/>
  <c r="Y6"/>
  <c r="Z6"/>
  <c r="AA6"/>
  <c r="Y7"/>
  <c r="Z7"/>
  <c r="AA7"/>
  <c r="Y8"/>
  <c r="Z8"/>
  <c r="AA8"/>
  <c r="Y9"/>
  <c r="Z9"/>
  <c r="AA9"/>
  <c r="Y10"/>
  <c r="Z10"/>
  <c r="AA10"/>
  <c r="Y11"/>
  <c r="Z11"/>
  <c r="AA11"/>
  <c r="Y12"/>
  <c r="Z12"/>
  <c r="AA12"/>
  <c r="Y13"/>
  <c r="Z13"/>
  <c r="AA13"/>
  <c r="Y14"/>
  <c r="Z14"/>
  <c r="AA14"/>
  <c r="Y15"/>
  <c r="Z15"/>
  <c r="AA15"/>
  <c r="Y16"/>
  <c r="Z16"/>
  <c r="AA16"/>
  <c r="Y17"/>
  <c r="Z17"/>
  <c r="AA17"/>
  <c r="X4"/>
  <c r="X5"/>
  <c r="X6"/>
  <c r="X7"/>
  <c r="X8"/>
  <c r="X9"/>
  <c r="X10"/>
  <c r="X11"/>
  <c r="X12"/>
  <c r="X13"/>
  <c r="X14"/>
  <c r="X15"/>
  <c r="X16"/>
  <c r="X17"/>
  <c r="X3"/>
  <c r="X26"/>
  <c r="Q23"/>
  <c r="P23"/>
  <c r="O23"/>
  <c r="N23"/>
  <c r="Z26"/>
  <c r="Y26"/>
  <c r="V27"/>
  <c r="U27"/>
  <c r="T27"/>
  <c r="S27"/>
  <c r="Z27"/>
  <c r="AA27"/>
  <c r="AA26"/>
  <c r="Y27"/>
  <c r="X27"/>
  <c r="T25"/>
  <c r="U25"/>
  <c r="V25"/>
  <c r="S25"/>
  <c r="T22"/>
  <c r="U22"/>
  <c r="V22"/>
  <c r="S22"/>
  <c r="E19"/>
  <c r="D19"/>
  <c r="I19"/>
  <c r="H19"/>
  <c r="Q19" i="4"/>
  <c r="R19"/>
  <c r="M19"/>
  <c r="I19"/>
  <c r="E19"/>
  <c r="J18"/>
  <c r="N18"/>
  <c r="R18"/>
  <c r="Q18"/>
  <c r="M18"/>
  <c r="I18"/>
  <c r="E18"/>
  <c r="V17" i="8"/>
  <c r="V16"/>
  <c r="V15"/>
  <c r="V14"/>
  <c r="V13"/>
  <c r="V12"/>
  <c r="V11"/>
  <c r="V10"/>
  <c r="V9"/>
  <c r="V8"/>
  <c r="V7"/>
  <c r="V6"/>
  <c r="V5"/>
  <c r="V4"/>
  <c r="V3"/>
  <c r="U17"/>
  <c r="U16"/>
  <c r="U15"/>
  <c r="U14"/>
  <c r="U13"/>
  <c r="U12"/>
  <c r="U11"/>
  <c r="U10"/>
  <c r="U9"/>
  <c r="U8"/>
  <c r="U7"/>
  <c r="U6"/>
  <c r="U5"/>
  <c r="U4"/>
  <c r="U3"/>
  <c r="T17"/>
  <c r="T16"/>
  <c r="T15"/>
  <c r="T14"/>
  <c r="T13"/>
  <c r="T12"/>
  <c r="T11"/>
  <c r="T10"/>
  <c r="T9"/>
  <c r="T8"/>
  <c r="T7"/>
  <c r="T6"/>
  <c r="T5"/>
  <c r="T4"/>
  <c r="T3"/>
  <c r="S3"/>
  <c r="S4"/>
  <c r="S5"/>
  <c r="S6"/>
  <c r="S7"/>
  <c r="S8"/>
  <c r="S9"/>
  <c r="S10"/>
  <c r="S11"/>
  <c r="S12"/>
  <c r="S13"/>
  <c r="S14"/>
  <c r="S15"/>
  <c r="S16"/>
  <c r="S17"/>
  <c r="F23"/>
  <c r="G23"/>
  <c r="H23"/>
  <c r="E23"/>
  <c r="G25"/>
  <c r="E22"/>
  <c r="F22"/>
  <c r="G22"/>
  <c r="H22"/>
  <c r="K27"/>
  <c r="L27"/>
  <c r="M27"/>
  <c r="J27"/>
  <c r="B27"/>
  <c r="C27"/>
  <c r="D27"/>
  <c r="A27"/>
  <c r="K22"/>
  <c r="L22"/>
  <c r="M22"/>
  <c r="N22"/>
  <c r="O22"/>
  <c r="P22"/>
  <c r="Q22"/>
  <c r="J22"/>
  <c r="B22"/>
  <c r="C22"/>
  <c r="D22"/>
  <c r="A22"/>
  <c r="D35" i="7"/>
  <c r="C35"/>
  <c r="B35"/>
  <c r="A35"/>
  <c r="D35" i="6"/>
  <c r="C35"/>
  <c r="B35"/>
  <c r="A35"/>
  <c r="B17"/>
  <c r="A17"/>
  <c r="B16"/>
  <c r="A16"/>
  <c r="B15"/>
  <c r="A15"/>
  <c r="B14"/>
  <c r="A14"/>
  <c r="B13"/>
  <c r="A13"/>
  <c r="B12"/>
  <c r="A12"/>
  <c r="A35" i="3"/>
  <c r="B35"/>
  <c r="D35"/>
  <c r="C35"/>
  <c r="A35" i="5"/>
  <c r="B35"/>
  <c r="C35"/>
  <c r="D35"/>
  <c r="B17" i="7"/>
  <c r="A17"/>
  <c r="B16"/>
  <c r="A16"/>
  <c r="B15"/>
  <c r="A15"/>
  <c r="B14"/>
  <c r="A14"/>
  <c r="B13"/>
  <c r="A13"/>
  <c r="B12"/>
  <c r="A12"/>
  <c r="A17" i="5"/>
  <c r="B16"/>
  <c r="A16"/>
  <c r="B15"/>
  <c r="A15"/>
  <c r="B14"/>
  <c r="B13"/>
  <c r="B12"/>
  <c r="B17" i="3"/>
  <c r="A17"/>
  <c r="A16"/>
  <c r="A15"/>
  <c r="R17" i="4"/>
  <c r="Q17"/>
  <c r="N17"/>
  <c r="M17"/>
  <c r="I17"/>
  <c r="F17"/>
  <c r="E17"/>
  <c r="Q16"/>
  <c r="Q15"/>
  <c r="R16"/>
  <c r="R15"/>
  <c r="N16"/>
  <c r="N15"/>
  <c r="M16"/>
  <c r="M15"/>
  <c r="J16"/>
  <c r="J15"/>
  <c r="I16"/>
  <c r="I15"/>
  <c r="E16"/>
  <c r="E15"/>
  <c r="R14"/>
  <c r="R13"/>
  <c r="R12"/>
  <c r="Q14"/>
  <c r="Q13"/>
  <c r="Q12"/>
  <c r="N14"/>
  <c r="N13"/>
  <c r="N12"/>
  <c r="M14"/>
  <c r="M13"/>
  <c r="M12"/>
  <c r="J14"/>
  <c r="J13"/>
  <c r="J12"/>
</calcChain>
</file>

<file path=xl/sharedStrings.xml><?xml version="1.0" encoding="utf-8"?>
<sst xmlns="http://schemas.openxmlformats.org/spreadsheetml/2006/main" count="159" uniqueCount="60">
  <si>
    <t>Nombre</t>
  </si>
  <si>
    <t>Hora</t>
  </si>
  <si>
    <t>Tarea 1</t>
  </si>
  <si>
    <t>Tarea 2</t>
  </si>
  <si>
    <t>Tarea 3</t>
  </si>
  <si>
    <t>Tarea 4</t>
  </si>
  <si>
    <t>SU</t>
  </si>
  <si>
    <t>GUI</t>
  </si>
  <si>
    <t>#</t>
  </si>
  <si>
    <t>Erika A Sierra Mazo</t>
  </si>
  <si>
    <t>Zuly Orrego</t>
  </si>
  <si>
    <t>Admon de Emp.</t>
  </si>
  <si>
    <t>Ing. Industrial</t>
  </si>
  <si>
    <t>Alejandra Cano L.</t>
  </si>
  <si>
    <t>Fecha</t>
  </si>
  <si>
    <t>Carrera o
 Ocupacion</t>
  </si>
  <si>
    <t>Sara Bustamante</t>
  </si>
  <si>
    <t>Oscar Arrubla</t>
  </si>
  <si>
    <t>Andres Acevedo</t>
  </si>
  <si>
    <t>Juan Felipe Paschke</t>
  </si>
  <si>
    <t>Juan Esteban Quijano</t>
  </si>
  <si>
    <t>Victor Leon Higuita</t>
  </si>
  <si>
    <t>Geologia</t>
  </si>
  <si>
    <t>Ing. Fisica</t>
  </si>
  <si>
    <t>Ing. Sistemas</t>
  </si>
  <si>
    <t>Probabilidades de que no haya diferencia en los tiempos que toma realizar la tarea con los dos metodos.</t>
  </si>
  <si>
    <t>Julian A Correa</t>
  </si>
  <si>
    <t>Carlos A Zapata</t>
  </si>
  <si>
    <t>Luz Stella Aguiar</t>
  </si>
  <si>
    <t>Coor. Sistemas</t>
  </si>
  <si>
    <t>Aux. Contable</t>
  </si>
  <si>
    <t>Jefe Contadbilidad</t>
  </si>
  <si>
    <t>Norma Gonzales</t>
  </si>
  <si>
    <t>Caja</t>
  </si>
  <si>
    <t>Claudia Gomez</t>
  </si>
  <si>
    <t>Regente de Farmacia</t>
  </si>
  <si>
    <t>Promedios (Errores)</t>
  </si>
  <si>
    <t>Promedios (Tiempos)</t>
  </si>
  <si>
    <t>T-tests (Tiempos)</t>
  </si>
  <si>
    <t>T-tests (Errores)</t>
  </si>
  <si>
    <t>Ana Cristina P</t>
  </si>
  <si>
    <t>Comentarios:</t>
  </si>
  <si>
    <t>Ninguna</t>
  </si>
  <si>
    <t>Facil de Manejar con el mouse</t>
  </si>
  <si>
    <t>Manejo de Editor de Velocidades poco intuitivo.</t>
  </si>
  <si>
    <t>Muchas variables que ubicar en el editor</t>
  </si>
  <si>
    <t>Comandos complicados</t>
  </si>
  <si>
    <t>Se necesita mayor manejo del teclado</t>
  </si>
  <si>
    <t>Mas errores al escribir comandos</t>
  </si>
  <si>
    <t>Preferencias</t>
  </si>
  <si>
    <t>SU - GUI</t>
  </si>
  <si>
    <t>T1</t>
  </si>
  <si>
    <t>T2</t>
  </si>
  <si>
    <t>T3</t>
  </si>
  <si>
    <t>T4</t>
  </si>
  <si>
    <t>Janeth Restrepo L.</t>
  </si>
  <si>
    <t>Luz Maria Agudelo.</t>
  </si>
  <si>
    <t>Promedio</t>
  </si>
  <si>
    <t>STDEV</t>
  </si>
  <si>
    <t>Intervalos de Confianza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</si>
</sst>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3"/>
  </cellStyleXfs>
  <cellXfs count="27">
    <xf numFmtId="0" fontId="0" fillId="0" borderId="0" xfId="0"/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0" fontId="3" fillId="0" borderId="2" xfId="1" applyFont="1" applyFill="1" applyBorder="1"/>
    <xf numFmtId="20" fontId="3" fillId="0" borderId="2" xfId="1" applyNumberFormat="1" applyFont="1" applyFill="1" applyBorder="1"/>
    <xf numFmtId="0" fontId="0" fillId="0" borderId="0" xfId="0" applyFont="1"/>
    <xf numFmtId="14" fontId="3" fillId="0" borderId="2" xfId="1" applyNumberFormat="1" applyFont="1" applyFill="1" applyBorder="1"/>
    <xf numFmtId="0" fontId="1" fillId="2" borderId="1" xfId="1"/>
    <xf numFmtId="0" fontId="3" fillId="0" borderId="0" xfId="1" applyFont="1" applyFill="1" applyBorder="1"/>
    <xf numFmtId="0" fontId="3" fillId="0" borderId="4" xfId="1" applyFont="1" applyFill="1" applyBorder="1"/>
    <xf numFmtId="0" fontId="1" fillId="0" borderId="5" xfId="1" applyFill="1" applyBorder="1" applyAlignment="1"/>
    <xf numFmtId="0" fontId="1" fillId="0" borderId="0" xfId="1" applyFill="1" applyBorder="1" applyAlignment="1"/>
    <xf numFmtId="0" fontId="3" fillId="0" borderId="0" xfId="1" applyFont="1" applyFill="1" applyBorder="1" applyAlignment="1"/>
    <xf numFmtId="0" fontId="0" fillId="0" borderId="0" xfId="0" applyFont="1" applyAlignment="1"/>
    <xf numFmtId="0" fontId="1" fillId="2" borderId="6" xfId="1" applyBorder="1"/>
    <xf numFmtId="0" fontId="2" fillId="0" borderId="3" xfId="2"/>
    <xf numFmtId="0" fontId="5" fillId="0" borderId="0" xfId="1" applyFont="1" applyFill="1" applyBorder="1" applyAlignment="1">
      <alignment horizontal="right"/>
    </xf>
    <xf numFmtId="0" fontId="4" fillId="2" borderId="0" xfId="1" applyFont="1" applyBorder="1" applyAlignment="1">
      <alignment horizontal="center"/>
    </xf>
    <xf numFmtId="0" fontId="4" fillId="2" borderId="0" xfId="1" applyFont="1" applyBorder="1" applyAlignment="1">
      <alignment horizontal="centerContinuous"/>
    </xf>
    <xf numFmtId="0" fontId="5" fillId="2" borderId="9" xfId="1" applyFont="1" applyBorder="1" applyAlignment="1">
      <alignment horizontal="center" vertical="center"/>
    </xf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Continuous"/>
    </xf>
  </cellXfs>
  <cellStyles count="3">
    <cellStyle name="Normal" xfId="0" builtinId="0"/>
    <cellStyle name="Output" xfId="1" builtinId="21"/>
    <cellStyle name="Stuff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to Complete Task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'Tarea 1'!$A$2</c:f>
              <c:strCache>
                <c:ptCount val="1"/>
                <c:pt idx="0">
                  <c:v>SU</c:v>
                </c:pt>
              </c:strCache>
            </c:strRef>
          </c:tx>
          <c:val>
            <c:numRef>
              <c:f>'Tarea 1'!$A$3:$A$17</c:f>
              <c:numCache>
                <c:formatCode>General</c:formatCode>
                <c:ptCount val="15"/>
                <c:pt idx="0">
                  <c:v>204.2</c:v>
                </c:pt>
                <c:pt idx="1">
                  <c:v>287.7</c:v>
                </c:pt>
                <c:pt idx="2">
                  <c:v>215.4</c:v>
                </c:pt>
                <c:pt idx="3">
                  <c:v>144.69999999999999</c:v>
                </c:pt>
                <c:pt idx="4">
                  <c:v>102</c:v>
                </c:pt>
                <c:pt idx="5">
                  <c:v>124</c:v>
                </c:pt>
                <c:pt idx="6">
                  <c:v>101.9</c:v>
                </c:pt>
                <c:pt idx="7">
                  <c:v>126.6</c:v>
                </c:pt>
                <c:pt idx="8">
                  <c:v>86.7</c:v>
                </c:pt>
                <c:pt idx="9">
                  <c:v>105.2</c:v>
                </c:pt>
                <c:pt idx="10">
                  <c:v>70.05</c:v>
                </c:pt>
                <c:pt idx="11">
                  <c:v>165.09</c:v>
                </c:pt>
                <c:pt idx="12">
                  <c:v>224.8</c:v>
                </c:pt>
                <c:pt idx="13">
                  <c:v>102.2</c:v>
                </c:pt>
                <c:pt idx="14">
                  <c:v>68</c:v>
                </c:pt>
              </c:numCache>
            </c:numRef>
          </c:val>
        </c:ser>
        <c:ser>
          <c:idx val="1"/>
          <c:order val="1"/>
          <c:tx>
            <c:strRef>
              <c:f>'Tarea 1'!$B$2</c:f>
              <c:strCache>
                <c:ptCount val="1"/>
                <c:pt idx="0">
                  <c:v>GUI</c:v>
                </c:pt>
              </c:strCache>
            </c:strRef>
          </c:tx>
          <c:val>
            <c:numRef>
              <c:f>'Tarea 1'!$B$3:$B$17</c:f>
              <c:numCache>
                <c:formatCode>General</c:formatCode>
                <c:ptCount val="15"/>
                <c:pt idx="0">
                  <c:v>40</c:v>
                </c:pt>
                <c:pt idx="1">
                  <c:v>48</c:v>
                </c:pt>
                <c:pt idx="2">
                  <c:v>41.6</c:v>
                </c:pt>
                <c:pt idx="3">
                  <c:v>34</c:v>
                </c:pt>
                <c:pt idx="4">
                  <c:v>26</c:v>
                </c:pt>
                <c:pt idx="5">
                  <c:v>20</c:v>
                </c:pt>
                <c:pt idx="6">
                  <c:v>24</c:v>
                </c:pt>
                <c:pt idx="7">
                  <c:v>15</c:v>
                </c:pt>
                <c:pt idx="8">
                  <c:v>31.6</c:v>
                </c:pt>
                <c:pt idx="9">
                  <c:v>31.72</c:v>
                </c:pt>
                <c:pt idx="10">
                  <c:v>35.42</c:v>
                </c:pt>
                <c:pt idx="11">
                  <c:v>58.6</c:v>
                </c:pt>
                <c:pt idx="12">
                  <c:v>27.5</c:v>
                </c:pt>
                <c:pt idx="13">
                  <c:v>34.200000000000003</c:v>
                </c:pt>
                <c:pt idx="14">
                  <c:v>31.5</c:v>
                </c:pt>
              </c:numCache>
            </c:numRef>
          </c:val>
        </c:ser>
        <c:axId val="68435968"/>
        <c:axId val="68438272"/>
      </c:barChart>
      <c:catAx>
        <c:axId val="68435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</a:t>
                </a:r>
                <a:r>
                  <a:rPr lang="en-US" baseline="0"/>
                  <a:t> performing task #</a:t>
                </a:r>
                <a:endParaRPr lang="en-US"/>
              </a:p>
            </c:rich>
          </c:tx>
          <c:layout/>
        </c:title>
        <c:majorTickMark val="none"/>
        <c:tickLblPos val="nextTo"/>
        <c:crossAx val="68438272"/>
        <c:crosses val="autoZero"/>
        <c:auto val="1"/>
        <c:lblAlgn val="ctr"/>
        <c:lblOffset val="100"/>
      </c:catAx>
      <c:valAx>
        <c:axId val="68438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Complete Task</a:t>
                </a:r>
                <a:r>
                  <a:rPr lang="en-US" baseline="0"/>
                  <a:t> (segs)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843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# Promedio de Errores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Todas!$J$1</c:f>
              <c:strCache>
                <c:ptCount val="1"/>
                <c:pt idx="0">
                  <c:v>SU</c:v>
                </c:pt>
              </c:strCache>
            </c:strRef>
          </c:tx>
          <c:val>
            <c:numRef>
              <c:f>Todas!$J$22:$M$22</c:f>
              <c:numCache>
                <c:formatCode>General</c:formatCode>
                <c:ptCount val="4"/>
                <c:pt idx="0">
                  <c:v>1.4666666666666666</c:v>
                </c:pt>
                <c:pt idx="1">
                  <c:v>0.73333333333333328</c:v>
                </c:pt>
                <c:pt idx="2">
                  <c:v>0.8666666666666667</c:v>
                </c:pt>
                <c:pt idx="3">
                  <c:v>1.6666666666666667</c:v>
                </c:pt>
              </c:numCache>
            </c:numRef>
          </c:val>
        </c:ser>
        <c:ser>
          <c:idx val="1"/>
          <c:order val="1"/>
          <c:tx>
            <c:strRef>
              <c:f>Todas!$N$1</c:f>
              <c:strCache>
                <c:ptCount val="1"/>
                <c:pt idx="0">
                  <c:v>GUI</c:v>
                </c:pt>
              </c:strCache>
            </c:strRef>
          </c:tx>
          <c:val>
            <c:numRef>
              <c:f>Todas!$N$22:$Q$22</c:f>
              <c:numCache>
                <c:formatCode>General</c:formatCode>
                <c:ptCount val="4"/>
                <c:pt idx="0">
                  <c:v>0.2</c:v>
                </c:pt>
                <c:pt idx="1">
                  <c:v>0.6</c:v>
                </c:pt>
                <c:pt idx="2">
                  <c:v>0.26666666666666666</c:v>
                </c:pt>
                <c:pt idx="3">
                  <c:v>6.6666666666666666E-2</c:v>
                </c:pt>
              </c:numCache>
            </c:numRef>
          </c:val>
        </c:ser>
        <c:shape val="box"/>
        <c:axId val="68946944"/>
        <c:axId val="68953216"/>
        <c:axId val="0"/>
      </c:bar3DChart>
      <c:catAx>
        <c:axId val="6894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Tarea</a:t>
                </a:r>
              </a:p>
            </c:rich>
          </c:tx>
          <c:layout/>
        </c:title>
        <c:majorTickMark val="none"/>
        <c:tickLblPos val="nextTo"/>
        <c:crossAx val="68953216"/>
        <c:crosses val="autoZero"/>
        <c:auto val="1"/>
        <c:lblAlgn val="ctr"/>
        <c:lblOffset val="100"/>
      </c:catAx>
      <c:valAx>
        <c:axId val="68953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de Errores</a:t>
                </a:r>
              </a:p>
            </c:rich>
          </c:tx>
          <c:layout/>
        </c:title>
        <c:numFmt formatCode="General" sourceLinked="1"/>
        <c:tickLblPos val="nextTo"/>
        <c:crossAx val="6894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'Tarea 1'!$C$3:$C$17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val>
            <c:numRef>
              <c:f>'Tarea 1'!$D$3:$D$17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68451328"/>
        <c:axId val="68469504"/>
      </c:barChart>
      <c:catAx>
        <c:axId val="68451328"/>
        <c:scaling>
          <c:orientation val="minMax"/>
        </c:scaling>
        <c:axPos val="b"/>
        <c:tickLblPos val="nextTo"/>
        <c:crossAx val="68469504"/>
        <c:crosses val="autoZero"/>
        <c:auto val="1"/>
        <c:lblAlgn val="ctr"/>
        <c:lblOffset val="100"/>
      </c:catAx>
      <c:valAx>
        <c:axId val="68469504"/>
        <c:scaling>
          <c:orientation val="minMax"/>
        </c:scaling>
        <c:axPos val="l"/>
        <c:majorGridlines/>
        <c:numFmt formatCode="General" sourceLinked="1"/>
        <c:tickLblPos val="nextTo"/>
        <c:crossAx val="6845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'Tarea 2'!$A$2</c:f>
              <c:strCache>
                <c:ptCount val="1"/>
                <c:pt idx="0">
                  <c:v>SU</c:v>
                </c:pt>
              </c:strCache>
            </c:strRef>
          </c:tx>
          <c:val>
            <c:numRef>
              <c:f>'Tarea 2'!$A$3:$A$17</c:f>
              <c:numCache>
                <c:formatCode>General</c:formatCode>
                <c:ptCount val="15"/>
                <c:pt idx="0">
                  <c:v>131.9</c:v>
                </c:pt>
                <c:pt idx="1">
                  <c:v>215</c:v>
                </c:pt>
                <c:pt idx="2">
                  <c:v>267.8</c:v>
                </c:pt>
                <c:pt idx="3">
                  <c:v>193.8</c:v>
                </c:pt>
                <c:pt idx="4">
                  <c:v>127</c:v>
                </c:pt>
                <c:pt idx="5">
                  <c:v>123.7</c:v>
                </c:pt>
                <c:pt idx="6">
                  <c:v>94.3</c:v>
                </c:pt>
                <c:pt idx="7">
                  <c:v>126.6</c:v>
                </c:pt>
                <c:pt idx="8">
                  <c:v>100</c:v>
                </c:pt>
                <c:pt idx="9">
                  <c:v>123.45</c:v>
                </c:pt>
                <c:pt idx="10">
                  <c:v>144.26</c:v>
                </c:pt>
                <c:pt idx="11">
                  <c:v>185.12</c:v>
                </c:pt>
                <c:pt idx="12">
                  <c:v>146.1</c:v>
                </c:pt>
                <c:pt idx="13">
                  <c:v>142.6</c:v>
                </c:pt>
                <c:pt idx="14">
                  <c:v>94.2</c:v>
                </c:pt>
              </c:numCache>
            </c:numRef>
          </c:val>
        </c:ser>
        <c:ser>
          <c:idx val="1"/>
          <c:order val="1"/>
          <c:tx>
            <c:strRef>
              <c:f>'Tarea 2'!$B$2</c:f>
              <c:strCache>
                <c:ptCount val="1"/>
                <c:pt idx="0">
                  <c:v>GUI</c:v>
                </c:pt>
              </c:strCache>
            </c:strRef>
          </c:tx>
          <c:val>
            <c:numRef>
              <c:f>'Tarea 2'!$B$3:$B$17</c:f>
              <c:numCache>
                <c:formatCode>General</c:formatCode>
                <c:ptCount val="15"/>
                <c:pt idx="0">
                  <c:v>122.4</c:v>
                </c:pt>
                <c:pt idx="1">
                  <c:v>162.30000000000001</c:v>
                </c:pt>
                <c:pt idx="2">
                  <c:v>100.8</c:v>
                </c:pt>
                <c:pt idx="3">
                  <c:v>81.400000000000006</c:v>
                </c:pt>
                <c:pt idx="4">
                  <c:v>77</c:v>
                </c:pt>
                <c:pt idx="5">
                  <c:v>22</c:v>
                </c:pt>
                <c:pt idx="6">
                  <c:v>37</c:v>
                </c:pt>
                <c:pt idx="7">
                  <c:v>39</c:v>
                </c:pt>
                <c:pt idx="8">
                  <c:v>57</c:v>
                </c:pt>
                <c:pt idx="9">
                  <c:v>60.31</c:v>
                </c:pt>
                <c:pt idx="10">
                  <c:v>76.3</c:v>
                </c:pt>
                <c:pt idx="11">
                  <c:v>146.71</c:v>
                </c:pt>
                <c:pt idx="12">
                  <c:v>89.2</c:v>
                </c:pt>
                <c:pt idx="13">
                  <c:v>88.7</c:v>
                </c:pt>
                <c:pt idx="14">
                  <c:v>53.2</c:v>
                </c:pt>
              </c:numCache>
            </c:numRef>
          </c:val>
        </c:ser>
        <c:axId val="49710208"/>
        <c:axId val="49712128"/>
      </c:barChart>
      <c:catAx>
        <c:axId val="4971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 performing</a:t>
                </a:r>
                <a:r>
                  <a:rPr lang="en-US" baseline="0"/>
                  <a:t> task #</a:t>
                </a:r>
                <a:endParaRPr lang="en-US"/>
              </a:p>
            </c:rich>
          </c:tx>
          <c:layout/>
        </c:title>
        <c:majorTickMark val="none"/>
        <c:tickLblPos val="nextTo"/>
        <c:crossAx val="49712128"/>
        <c:crosses val="autoZero"/>
        <c:auto val="1"/>
        <c:lblAlgn val="ctr"/>
        <c:lblOffset val="100"/>
      </c:catAx>
      <c:valAx>
        <c:axId val="49712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complete task</a:t>
                </a:r>
                <a:r>
                  <a:rPr lang="en-US" baseline="0"/>
                  <a:t> (segs)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971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'Tarea 2'!$C$3:$C$17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val>
            <c:numRef>
              <c:f>'Tarea 2'!$D$3:$D$17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axId val="68636672"/>
        <c:axId val="68638208"/>
      </c:barChart>
      <c:catAx>
        <c:axId val="68636672"/>
        <c:scaling>
          <c:orientation val="minMax"/>
        </c:scaling>
        <c:axPos val="b"/>
        <c:tickLblPos val="nextTo"/>
        <c:crossAx val="68638208"/>
        <c:crosses val="autoZero"/>
        <c:auto val="1"/>
        <c:lblAlgn val="ctr"/>
        <c:lblOffset val="100"/>
      </c:catAx>
      <c:valAx>
        <c:axId val="68638208"/>
        <c:scaling>
          <c:orientation val="minMax"/>
        </c:scaling>
        <c:axPos val="l"/>
        <c:majorGridlines/>
        <c:numFmt formatCode="General" sourceLinked="1"/>
        <c:tickLblPos val="nextTo"/>
        <c:crossAx val="6863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'Tarea 3'!$A$2</c:f>
              <c:strCache>
                <c:ptCount val="1"/>
                <c:pt idx="0">
                  <c:v>SU</c:v>
                </c:pt>
              </c:strCache>
            </c:strRef>
          </c:tx>
          <c:val>
            <c:numRef>
              <c:f>'Tarea 3'!$A$3:$A$17</c:f>
              <c:numCache>
                <c:formatCode>General</c:formatCode>
                <c:ptCount val="15"/>
                <c:pt idx="0">
                  <c:v>176.6</c:v>
                </c:pt>
                <c:pt idx="1">
                  <c:v>245.8</c:v>
                </c:pt>
                <c:pt idx="2">
                  <c:v>302.89999999999998</c:v>
                </c:pt>
                <c:pt idx="3">
                  <c:v>291.10000000000002</c:v>
                </c:pt>
                <c:pt idx="4">
                  <c:v>177</c:v>
                </c:pt>
                <c:pt idx="5">
                  <c:v>191.1</c:v>
                </c:pt>
                <c:pt idx="6">
                  <c:v>111.2</c:v>
                </c:pt>
                <c:pt idx="7">
                  <c:v>186.1</c:v>
                </c:pt>
                <c:pt idx="8">
                  <c:v>141.19999999999999</c:v>
                </c:pt>
                <c:pt idx="9">
                  <c:v>196.57999999999998</c:v>
                </c:pt>
                <c:pt idx="10">
                  <c:v>181.7</c:v>
                </c:pt>
                <c:pt idx="11">
                  <c:v>334.94</c:v>
                </c:pt>
                <c:pt idx="12">
                  <c:v>268.60000000000002</c:v>
                </c:pt>
                <c:pt idx="13">
                  <c:v>177</c:v>
                </c:pt>
                <c:pt idx="14">
                  <c:v>110.5</c:v>
                </c:pt>
              </c:numCache>
            </c:numRef>
          </c:val>
        </c:ser>
        <c:ser>
          <c:idx val="1"/>
          <c:order val="1"/>
          <c:tx>
            <c:strRef>
              <c:f>'Tarea 3'!$B$2</c:f>
              <c:strCache>
                <c:ptCount val="1"/>
                <c:pt idx="0">
                  <c:v>GUI</c:v>
                </c:pt>
              </c:strCache>
            </c:strRef>
          </c:tx>
          <c:val>
            <c:numRef>
              <c:f>'Tarea 3'!$B$3:$B$17</c:f>
              <c:numCache>
                <c:formatCode>General</c:formatCode>
                <c:ptCount val="15"/>
                <c:pt idx="0">
                  <c:v>67.3</c:v>
                </c:pt>
                <c:pt idx="1">
                  <c:v>115.9</c:v>
                </c:pt>
                <c:pt idx="2">
                  <c:v>87.4</c:v>
                </c:pt>
                <c:pt idx="3">
                  <c:v>78.099999999999994</c:v>
                </c:pt>
                <c:pt idx="4">
                  <c:v>66</c:v>
                </c:pt>
                <c:pt idx="5">
                  <c:v>103</c:v>
                </c:pt>
                <c:pt idx="6">
                  <c:v>87</c:v>
                </c:pt>
                <c:pt idx="7">
                  <c:v>74</c:v>
                </c:pt>
                <c:pt idx="8">
                  <c:v>68.3</c:v>
                </c:pt>
                <c:pt idx="9">
                  <c:v>71.58</c:v>
                </c:pt>
                <c:pt idx="10">
                  <c:v>65.790000000000006</c:v>
                </c:pt>
                <c:pt idx="11">
                  <c:v>123.9</c:v>
                </c:pt>
                <c:pt idx="12">
                  <c:v>107.2</c:v>
                </c:pt>
                <c:pt idx="13">
                  <c:v>86.9</c:v>
                </c:pt>
                <c:pt idx="14">
                  <c:v>67.5</c:v>
                </c:pt>
              </c:numCache>
            </c:numRef>
          </c:val>
        </c:ser>
        <c:axId val="68691840"/>
        <c:axId val="68722688"/>
      </c:barChart>
      <c:catAx>
        <c:axId val="6869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 performing task #</a:t>
                </a:r>
              </a:p>
            </c:rich>
          </c:tx>
          <c:layout/>
        </c:title>
        <c:majorTickMark val="none"/>
        <c:tickLblPos val="nextTo"/>
        <c:crossAx val="68722688"/>
        <c:crosses val="autoZero"/>
        <c:auto val="1"/>
        <c:lblAlgn val="ctr"/>
        <c:lblOffset val="100"/>
      </c:catAx>
      <c:valAx>
        <c:axId val="68722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complete</a:t>
                </a:r>
                <a:r>
                  <a:rPr lang="en-US" baseline="0"/>
                  <a:t> task (segs)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869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'Tarea 3'!$C$3:$C$17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val>
            <c:numRef>
              <c:f>'Tarea 3'!$D$3:$D$17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68739840"/>
        <c:axId val="68741376"/>
      </c:barChart>
      <c:catAx>
        <c:axId val="68739840"/>
        <c:scaling>
          <c:orientation val="minMax"/>
        </c:scaling>
        <c:axPos val="b"/>
        <c:tickLblPos val="nextTo"/>
        <c:crossAx val="68741376"/>
        <c:crosses val="autoZero"/>
        <c:auto val="1"/>
        <c:lblAlgn val="ctr"/>
        <c:lblOffset val="100"/>
      </c:catAx>
      <c:valAx>
        <c:axId val="68741376"/>
        <c:scaling>
          <c:orientation val="minMax"/>
        </c:scaling>
        <c:axPos val="l"/>
        <c:majorGridlines/>
        <c:numFmt formatCode="General" sourceLinked="1"/>
        <c:tickLblPos val="nextTo"/>
        <c:crossAx val="6873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'Tarea 4'!$A$2</c:f>
              <c:strCache>
                <c:ptCount val="1"/>
                <c:pt idx="0">
                  <c:v>SU</c:v>
                </c:pt>
              </c:strCache>
            </c:strRef>
          </c:tx>
          <c:val>
            <c:numRef>
              <c:f>'Tarea 4'!$A$3:$A$17</c:f>
              <c:numCache>
                <c:formatCode>General</c:formatCode>
                <c:ptCount val="15"/>
                <c:pt idx="0">
                  <c:v>250.1</c:v>
                </c:pt>
                <c:pt idx="1">
                  <c:v>274.3</c:v>
                </c:pt>
                <c:pt idx="2">
                  <c:v>255.9</c:v>
                </c:pt>
                <c:pt idx="3">
                  <c:v>268.10000000000002</c:v>
                </c:pt>
                <c:pt idx="4">
                  <c:v>227.5</c:v>
                </c:pt>
                <c:pt idx="5">
                  <c:v>202.1</c:v>
                </c:pt>
                <c:pt idx="6">
                  <c:v>215.2</c:v>
                </c:pt>
                <c:pt idx="7">
                  <c:v>203.6</c:v>
                </c:pt>
                <c:pt idx="8">
                  <c:v>187.2</c:v>
                </c:pt>
                <c:pt idx="9">
                  <c:v>263.99</c:v>
                </c:pt>
                <c:pt idx="10">
                  <c:v>271.10000000000002</c:v>
                </c:pt>
                <c:pt idx="11">
                  <c:v>283.15999999999997</c:v>
                </c:pt>
                <c:pt idx="12">
                  <c:v>346.5</c:v>
                </c:pt>
                <c:pt idx="13">
                  <c:v>213.4</c:v>
                </c:pt>
                <c:pt idx="14">
                  <c:v>144.5</c:v>
                </c:pt>
              </c:numCache>
            </c:numRef>
          </c:val>
        </c:ser>
        <c:ser>
          <c:idx val="1"/>
          <c:order val="1"/>
          <c:tx>
            <c:strRef>
              <c:f>'Tarea 4'!$B$2</c:f>
              <c:strCache>
                <c:ptCount val="1"/>
                <c:pt idx="0">
                  <c:v>GUI</c:v>
                </c:pt>
              </c:strCache>
            </c:strRef>
          </c:tx>
          <c:val>
            <c:numRef>
              <c:f>'Tarea 4'!$B$3:$B$17</c:f>
              <c:numCache>
                <c:formatCode>General</c:formatCode>
                <c:ptCount val="15"/>
                <c:pt idx="0">
                  <c:v>123.4</c:v>
                </c:pt>
                <c:pt idx="1">
                  <c:v>196.1</c:v>
                </c:pt>
                <c:pt idx="2">
                  <c:v>164.4</c:v>
                </c:pt>
                <c:pt idx="3">
                  <c:v>133.80000000000001</c:v>
                </c:pt>
                <c:pt idx="4">
                  <c:v>147</c:v>
                </c:pt>
                <c:pt idx="5">
                  <c:v>90</c:v>
                </c:pt>
                <c:pt idx="6">
                  <c:v>154</c:v>
                </c:pt>
                <c:pt idx="7">
                  <c:v>90</c:v>
                </c:pt>
                <c:pt idx="8">
                  <c:v>102.8</c:v>
                </c:pt>
                <c:pt idx="9">
                  <c:v>123.97</c:v>
                </c:pt>
                <c:pt idx="10">
                  <c:v>142.6</c:v>
                </c:pt>
                <c:pt idx="11">
                  <c:v>182.69</c:v>
                </c:pt>
                <c:pt idx="12">
                  <c:v>207.8</c:v>
                </c:pt>
                <c:pt idx="13">
                  <c:v>123.8</c:v>
                </c:pt>
                <c:pt idx="14">
                  <c:v>96.4</c:v>
                </c:pt>
              </c:numCache>
            </c:numRef>
          </c:val>
        </c:ser>
        <c:axId val="68786816"/>
        <c:axId val="68793088"/>
      </c:barChart>
      <c:catAx>
        <c:axId val="6878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 performing</a:t>
                </a:r>
                <a:r>
                  <a:rPr lang="en-US" baseline="0"/>
                  <a:t> task #</a:t>
                </a:r>
                <a:endParaRPr lang="en-US"/>
              </a:p>
            </c:rich>
          </c:tx>
          <c:layout/>
        </c:title>
        <c:majorTickMark val="none"/>
        <c:tickLblPos val="nextTo"/>
        <c:crossAx val="68793088"/>
        <c:crosses val="autoZero"/>
        <c:auto val="1"/>
        <c:lblAlgn val="ctr"/>
        <c:lblOffset val="100"/>
      </c:catAx>
      <c:valAx>
        <c:axId val="68793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complete Task (sges)</a:t>
                </a:r>
              </a:p>
            </c:rich>
          </c:tx>
          <c:layout/>
        </c:title>
        <c:numFmt formatCode="General" sourceLinked="1"/>
        <c:tickLblPos val="nextTo"/>
        <c:crossAx val="6878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'Tarea 4'!$C$3:$C$18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val>
            <c:numRef>
              <c:f>'Tarea 4'!$D$3:$D$18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68822528"/>
        <c:axId val="68824064"/>
      </c:barChart>
      <c:catAx>
        <c:axId val="68822528"/>
        <c:scaling>
          <c:orientation val="minMax"/>
        </c:scaling>
        <c:axPos val="b"/>
        <c:tickLblPos val="nextTo"/>
        <c:crossAx val="68824064"/>
        <c:crosses val="autoZero"/>
        <c:auto val="1"/>
        <c:lblAlgn val="ctr"/>
        <c:lblOffset val="100"/>
      </c:catAx>
      <c:valAx>
        <c:axId val="68824064"/>
        <c:scaling>
          <c:orientation val="minMax"/>
        </c:scaling>
        <c:axPos val="l"/>
        <c:majorGridlines/>
        <c:numFmt formatCode="General" sourceLinked="1"/>
        <c:tickLblPos val="nextTo"/>
        <c:crossAx val="6882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Tiempo Promedio para</a:t>
            </a:r>
            <a:r>
              <a:rPr lang="en-US" baseline="0"/>
              <a:t> Completar Tarea</a:t>
            </a:r>
            <a:endParaRPr lang="en-U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Todas!$A$1</c:f>
              <c:strCache>
                <c:ptCount val="1"/>
                <c:pt idx="0">
                  <c:v>SU</c:v>
                </c:pt>
              </c:strCache>
            </c:strRef>
          </c:tx>
          <c:val>
            <c:numRef>
              <c:f>Todas!$A$22:$D$22</c:f>
              <c:numCache>
                <c:formatCode>General</c:formatCode>
                <c:ptCount val="4"/>
                <c:pt idx="0">
                  <c:v>141.90266666666668</c:v>
                </c:pt>
                <c:pt idx="1">
                  <c:v>147.72199999999995</c:v>
                </c:pt>
                <c:pt idx="2">
                  <c:v>206.15466666666666</c:v>
                </c:pt>
                <c:pt idx="3">
                  <c:v>240.4433333333333</c:v>
                </c:pt>
              </c:numCache>
            </c:numRef>
          </c:val>
        </c:ser>
        <c:ser>
          <c:idx val="1"/>
          <c:order val="1"/>
          <c:tx>
            <c:strRef>
              <c:f>Todas!$E$1</c:f>
              <c:strCache>
                <c:ptCount val="1"/>
                <c:pt idx="0">
                  <c:v>GUI</c:v>
                </c:pt>
              </c:strCache>
            </c:strRef>
          </c:tx>
          <c:val>
            <c:numRef>
              <c:f>Todas!$E$22:$H$22</c:f>
              <c:numCache>
                <c:formatCode>General</c:formatCode>
                <c:ptCount val="4"/>
                <c:pt idx="0">
                  <c:v>33.275999999999996</c:v>
                </c:pt>
                <c:pt idx="1">
                  <c:v>80.888000000000005</c:v>
                </c:pt>
                <c:pt idx="2">
                  <c:v>84.658000000000001</c:v>
                </c:pt>
                <c:pt idx="3">
                  <c:v>138.58399999999997</c:v>
                </c:pt>
              </c:numCache>
            </c:numRef>
          </c:val>
        </c:ser>
        <c:shape val="box"/>
        <c:axId val="68919296"/>
        <c:axId val="68921216"/>
        <c:axId val="0"/>
      </c:bar3DChart>
      <c:catAx>
        <c:axId val="6891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Tarea</a:t>
                </a:r>
              </a:p>
            </c:rich>
          </c:tx>
          <c:layout/>
        </c:title>
        <c:majorTickMark val="none"/>
        <c:tickLblPos val="nextTo"/>
        <c:crossAx val="68921216"/>
        <c:crosses val="autoZero"/>
        <c:auto val="1"/>
        <c:lblAlgn val="ctr"/>
        <c:lblOffset val="100"/>
      </c:catAx>
      <c:valAx>
        <c:axId val="68921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para Completar Tarea (segs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8919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152400</xdr:rowOff>
    </xdr:from>
    <xdr:to>
      <xdr:col>13</xdr:col>
      <xdr:colOff>161925</xdr:colOff>
      <xdr:row>17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19</xdr:row>
      <xdr:rowOff>76200</xdr:rowOff>
    </xdr:from>
    <xdr:to>
      <xdr:col>13</xdr:col>
      <xdr:colOff>200025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180975</xdr:rowOff>
    </xdr:from>
    <xdr:to>
      <xdr:col>12</xdr:col>
      <xdr:colOff>323850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18</xdr:row>
      <xdr:rowOff>19050</xdr:rowOff>
    </xdr:from>
    <xdr:to>
      <xdr:col>12</xdr:col>
      <xdr:colOff>333375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47625</xdr:rowOff>
    </xdr:from>
    <xdr:to>
      <xdr:col>13</xdr:col>
      <xdr:colOff>85725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18</xdr:row>
      <xdr:rowOff>161925</xdr:rowOff>
    </xdr:from>
    <xdr:to>
      <xdr:col>13</xdr:col>
      <xdr:colOff>85725</xdr:colOff>
      <xdr:row>33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0</xdr:rowOff>
    </xdr:from>
    <xdr:to>
      <xdr:col>12</xdr:col>
      <xdr:colOff>323850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0</xdr:rowOff>
    </xdr:from>
    <xdr:to>
      <xdr:col>12</xdr:col>
      <xdr:colOff>323850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30</xdr:row>
      <xdr:rowOff>85725</xdr:rowOff>
    </xdr:from>
    <xdr:to>
      <xdr:col>7</xdr:col>
      <xdr:colOff>314325</xdr:colOff>
      <xdr:row>44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30</xdr:row>
      <xdr:rowOff>104775</xdr:rowOff>
    </xdr:from>
    <xdr:to>
      <xdr:col>16</xdr:col>
      <xdr:colOff>419100</xdr:colOff>
      <xdr:row>44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5" tint="-0.249977111117893"/>
  </sheetPr>
  <dimension ref="A1:AF35"/>
  <sheetViews>
    <sheetView tabSelected="1" zoomScaleNormal="100" workbookViewId="0">
      <selection activeCell="U4" sqref="U4"/>
    </sheetView>
  </sheetViews>
  <sheetFormatPr defaultRowHeight="15"/>
  <cols>
    <col min="1" max="1" width="20.140625" style="5" bestFit="1" customWidth="1"/>
    <col min="2" max="2" width="19.7109375" style="5" bestFit="1" customWidth="1"/>
    <col min="3" max="3" width="6.85546875" style="5" customWidth="1"/>
    <col min="4" max="4" width="9.7109375" style="5" bestFit="1" customWidth="1"/>
    <col min="5" max="6" width="6.42578125" style="5" customWidth="1"/>
    <col min="7" max="8" width="4.140625" style="5" customWidth="1"/>
    <col min="9" max="10" width="6.42578125" style="5" customWidth="1"/>
    <col min="11" max="12" width="4.140625" style="5" customWidth="1"/>
    <col min="13" max="14" width="6.42578125" style="5" customWidth="1"/>
    <col min="15" max="16" width="4.140625" style="5" customWidth="1"/>
    <col min="17" max="18" width="6.42578125" style="5" customWidth="1"/>
    <col min="19" max="20" width="4.140625" style="5" customWidth="1"/>
    <col min="21" max="22" width="5.28515625" style="5" customWidth="1"/>
    <col min="23" max="16384" width="9.140625" style="5"/>
  </cols>
  <sheetData>
    <row r="1" spans="1:32" customFormat="1">
      <c r="A1" s="21" t="s">
        <v>0</v>
      </c>
      <c r="B1" s="22" t="s">
        <v>15</v>
      </c>
      <c r="C1" s="21" t="s">
        <v>1</v>
      </c>
      <c r="D1" s="21" t="s">
        <v>14</v>
      </c>
      <c r="E1" s="20" t="s">
        <v>2</v>
      </c>
      <c r="F1" s="20"/>
      <c r="G1" s="20"/>
      <c r="H1" s="20"/>
      <c r="I1" s="20" t="s">
        <v>3</v>
      </c>
      <c r="J1" s="20"/>
      <c r="K1" s="20"/>
      <c r="L1" s="20"/>
      <c r="M1" s="20" t="s">
        <v>4</v>
      </c>
      <c r="N1" s="20"/>
      <c r="O1" s="20"/>
      <c r="P1" s="20"/>
      <c r="Q1" s="20" t="s">
        <v>5</v>
      </c>
      <c r="R1" s="20"/>
      <c r="S1" s="20"/>
      <c r="T1" s="20"/>
      <c r="U1" s="1"/>
      <c r="V1" s="1"/>
    </row>
    <row r="2" spans="1:32" customFormat="1">
      <c r="A2" s="21"/>
      <c r="B2" s="21"/>
      <c r="C2" s="21"/>
      <c r="D2" s="21"/>
      <c r="E2" s="7" t="s">
        <v>6</v>
      </c>
      <c r="F2" s="7" t="s">
        <v>7</v>
      </c>
      <c r="G2" s="7" t="s">
        <v>8</v>
      </c>
      <c r="H2" s="7" t="s">
        <v>8</v>
      </c>
      <c r="I2" s="7" t="s">
        <v>6</v>
      </c>
      <c r="J2" s="7" t="s">
        <v>7</v>
      </c>
      <c r="K2" s="7" t="s">
        <v>8</v>
      </c>
      <c r="L2" s="7" t="s">
        <v>8</v>
      </c>
      <c r="M2" s="7" t="s">
        <v>6</v>
      </c>
      <c r="N2" s="7" t="s">
        <v>7</v>
      </c>
      <c r="O2" s="7" t="s">
        <v>8</v>
      </c>
      <c r="P2" s="7" t="s">
        <v>8</v>
      </c>
      <c r="Q2" s="7" t="s">
        <v>6</v>
      </c>
      <c r="R2" s="7" t="s">
        <v>7</v>
      </c>
      <c r="S2" s="7" t="s">
        <v>8</v>
      </c>
      <c r="T2" s="7" t="s">
        <v>8</v>
      </c>
      <c r="U2" s="2"/>
      <c r="V2" s="2"/>
    </row>
    <row r="3" spans="1:32" customFormat="1">
      <c r="A3" s="3" t="s">
        <v>9</v>
      </c>
      <c r="B3" s="3" t="s">
        <v>11</v>
      </c>
      <c r="C3" s="4">
        <v>0.43055555555555558</v>
      </c>
      <c r="D3" s="6">
        <v>39949</v>
      </c>
      <c r="E3" s="3">
        <v>204.2</v>
      </c>
      <c r="F3" s="3">
        <v>40</v>
      </c>
      <c r="G3" s="3">
        <v>2</v>
      </c>
      <c r="H3" s="3">
        <v>0</v>
      </c>
      <c r="I3" s="3">
        <v>131.9</v>
      </c>
      <c r="J3" s="3">
        <v>122.4</v>
      </c>
      <c r="K3" s="3">
        <v>0</v>
      </c>
      <c r="L3" s="3">
        <v>0</v>
      </c>
      <c r="M3" s="3">
        <v>176.6</v>
      </c>
      <c r="N3" s="3">
        <v>67.3</v>
      </c>
      <c r="O3" s="3">
        <v>0</v>
      </c>
      <c r="P3" s="3">
        <v>0</v>
      </c>
      <c r="Q3" s="3">
        <v>250.1</v>
      </c>
      <c r="R3" s="3">
        <v>123.4</v>
      </c>
      <c r="S3" s="3">
        <v>1</v>
      </c>
      <c r="T3" s="3">
        <v>0</v>
      </c>
      <c r="U3" s="7" t="s">
        <v>6</v>
      </c>
      <c r="V3" s="8">
        <v>1</v>
      </c>
    </row>
    <row r="4" spans="1:32" customFormat="1">
      <c r="A4" s="3" t="s">
        <v>10</v>
      </c>
      <c r="B4" s="3" t="s">
        <v>11</v>
      </c>
      <c r="C4" s="4">
        <v>0.45833333333333331</v>
      </c>
      <c r="D4" s="6">
        <v>39949</v>
      </c>
      <c r="E4" s="3">
        <v>287.7</v>
      </c>
      <c r="F4" s="3">
        <v>48</v>
      </c>
      <c r="G4" s="3">
        <v>4</v>
      </c>
      <c r="H4" s="3">
        <v>1</v>
      </c>
      <c r="I4" s="3">
        <v>215</v>
      </c>
      <c r="J4" s="3">
        <v>162.30000000000001</v>
      </c>
      <c r="K4" s="3">
        <v>0</v>
      </c>
      <c r="L4" s="3">
        <v>0</v>
      </c>
      <c r="M4" s="3">
        <v>245.8</v>
      </c>
      <c r="N4" s="3">
        <v>115.9</v>
      </c>
      <c r="O4" s="3">
        <v>0</v>
      </c>
      <c r="P4" s="3">
        <v>0</v>
      </c>
      <c r="Q4" s="3">
        <v>274.3</v>
      </c>
      <c r="R4" s="3">
        <v>196.1</v>
      </c>
      <c r="S4" s="3">
        <v>4</v>
      </c>
      <c r="T4" s="3">
        <v>0</v>
      </c>
      <c r="U4" s="7" t="s">
        <v>7</v>
      </c>
      <c r="V4" s="8"/>
    </row>
    <row r="5" spans="1:32" customFormat="1">
      <c r="A5" s="3" t="s">
        <v>13</v>
      </c>
      <c r="B5" s="3" t="s">
        <v>12</v>
      </c>
      <c r="C5" s="4">
        <v>0.49305555555555558</v>
      </c>
      <c r="D5" s="6">
        <v>39949</v>
      </c>
      <c r="E5" s="3">
        <v>215.4</v>
      </c>
      <c r="F5" s="3">
        <v>41.6</v>
      </c>
      <c r="G5" s="3">
        <v>2</v>
      </c>
      <c r="H5" s="3">
        <v>1</v>
      </c>
      <c r="I5" s="3">
        <v>267.8</v>
      </c>
      <c r="J5" s="3">
        <v>100.8</v>
      </c>
      <c r="K5" s="3">
        <v>2</v>
      </c>
      <c r="L5" s="3">
        <v>2</v>
      </c>
      <c r="M5" s="3">
        <v>302.89999999999998</v>
      </c>
      <c r="N5" s="3">
        <v>87.4</v>
      </c>
      <c r="O5" s="3">
        <v>2</v>
      </c>
      <c r="P5" s="3">
        <v>1</v>
      </c>
      <c r="Q5" s="3">
        <v>255.9</v>
      </c>
      <c r="R5" s="3">
        <v>164.4</v>
      </c>
      <c r="S5" s="3">
        <v>3</v>
      </c>
      <c r="T5" s="3">
        <v>0</v>
      </c>
      <c r="U5" s="7" t="s">
        <v>6</v>
      </c>
      <c r="V5" s="8">
        <v>1</v>
      </c>
    </row>
    <row r="6" spans="1:32" customFormat="1">
      <c r="A6" s="3" t="s">
        <v>16</v>
      </c>
      <c r="B6" s="3" t="s">
        <v>22</v>
      </c>
      <c r="C6" s="4">
        <v>0.41666666666666669</v>
      </c>
      <c r="D6" s="6">
        <v>39950</v>
      </c>
      <c r="E6" s="3">
        <v>144.69999999999999</v>
      </c>
      <c r="F6" s="3">
        <v>34</v>
      </c>
      <c r="G6" s="3">
        <v>0</v>
      </c>
      <c r="H6" s="3">
        <v>0</v>
      </c>
      <c r="I6" s="3">
        <v>193.8</v>
      </c>
      <c r="J6" s="3">
        <v>81.400000000000006</v>
      </c>
      <c r="K6" s="3">
        <v>1</v>
      </c>
      <c r="L6" s="3">
        <v>1</v>
      </c>
      <c r="M6" s="3">
        <v>291.10000000000002</v>
      </c>
      <c r="N6" s="3">
        <v>78.099999999999994</v>
      </c>
      <c r="O6" s="3">
        <v>0</v>
      </c>
      <c r="P6" s="3">
        <v>0</v>
      </c>
      <c r="Q6" s="3">
        <v>268.10000000000002</v>
      </c>
      <c r="R6" s="3">
        <v>133.80000000000001</v>
      </c>
      <c r="S6" s="3">
        <v>2</v>
      </c>
      <c r="T6" s="3">
        <v>0</v>
      </c>
      <c r="U6" s="7" t="s">
        <v>6</v>
      </c>
      <c r="V6" s="8">
        <v>1</v>
      </c>
    </row>
    <row r="7" spans="1:32">
      <c r="A7" s="3" t="s">
        <v>17</v>
      </c>
      <c r="B7" s="3" t="s">
        <v>22</v>
      </c>
      <c r="C7" s="4">
        <v>0.4375</v>
      </c>
      <c r="D7" s="6">
        <v>39950</v>
      </c>
      <c r="E7" s="3">
        <v>102</v>
      </c>
      <c r="F7" s="3">
        <v>26</v>
      </c>
      <c r="G7" s="3">
        <v>1</v>
      </c>
      <c r="H7" s="3">
        <v>0</v>
      </c>
      <c r="I7" s="3">
        <v>127</v>
      </c>
      <c r="J7" s="3">
        <v>77</v>
      </c>
      <c r="K7" s="3">
        <v>1</v>
      </c>
      <c r="L7" s="3">
        <v>0</v>
      </c>
      <c r="M7" s="3">
        <v>177</v>
      </c>
      <c r="N7" s="3">
        <v>66</v>
      </c>
      <c r="O7" s="3">
        <v>0</v>
      </c>
      <c r="P7" s="3">
        <v>0</v>
      </c>
      <c r="Q7" s="3">
        <v>227.5</v>
      </c>
      <c r="R7" s="3">
        <v>147</v>
      </c>
      <c r="S7" s="3">
        <v>1</v>
      </c>
      <c r="T7" s="3">
        <v>0</v>
      </c>
      <c r="U7" s="7" t="s">
        <v>7</v>
      </c>
      <c r="V7" s="8"/>
    </row>
    <row r="8" spans="1:32">
      <c r="A8" s="3" t="s">
        <v>18</v>
      </c>
      <c r="B8" s="3" t="s">
        <v>22</v>
      </c>
      <c r="C8" s="4">
        <v>0.4375</v>
      </c>
      <c r="D8" s="6">
        <v>39950</v>
      </c>
      <c r="E8" s="3">
        <v>124</v>
      </c>
      <c r="F8" s="3">
        <v>20</v>
      </c>
      <c r="G8" s="3">
        <v>0</v>
      </c>
      <c r="H8" s="3">
        <v>0</v>
      </c>
      <c r="I8" s="3">
        <v>123.7</v>
      </c>
      <c r="J8" s="3">
        <v>22</v>
      </c>
      <c r="K8" s="3">
        <v>0</v>
      </c>
      <c r="L8" s="3">
        <v>0</v>
      </c>
      <c r="M8" s="3">
        <v>191.1</v>
      </c>
      <c r="N8" s="3">
        <v>103</v>
      </c>
      <c r="O8" s="3">
        <v>0</v>
      </c>
      <c r="P8" s="3">
        <v>0</v>
      </c>
      <c r="Q8" s="3">
        <v>202.1</v>
      </c>
      <c r="R8" s="3">
        <v>90</v>
      </c>
      <c r="S8" s="3">
        <v>2</v>
      </c>
      <c r="T8" s="3">
        <v>0</v>
      </c>
      <c r="U8" s="7" t="s">
        <v>7</v>
      </c>
      <c r="V8" s="8"/>
    </row>
    <row r="9" spans="1:32">
      <c r="A9" s="3" t="s">
        <v>19</v>
      </c>
      <c r="B9" s="3" t="s">
        <v>23</v>
      </c>
      <c r="C9" s="4">
        <v>0.47916666666666669</v>
      </c>
      <c r="D9" s="6">
        <v>39950</v>
      </c>
      <c r="E9" s="3">
        <v>101.9</v>
      </c>
      <c r="F9" s="3">
        <v>24</v>
      </c>
      <c r="G9" s="3">
        <v>2</v>
      </c>
      <c r="H9" s="3">
        <v>0</v>
      </c>
      <c r="I9" s="3">
        <v>94.3</v>
      </c>
      <c r="J9" s="3">
        <v>37</v>
      </c>
      <c r="K9" s="3">
        <v>0</v>
      </c>
      <c r="L9" s="3">
        <v>1</v>
      </c>
      <c r="M9" s="3">
        <v>111.2</v>
      </c>
      <c r="N9" s="3">
        <v>87</v>
      </c>
      <c r="O9" s="3">
        <v>0</v>
      </c>
      <c r="P9" s="3">
        <v>0</v>
      </c>
      <c r="Q9" s="3">
        <v>215.2</v>
      </c>
      <c r="R9" s="3">
        <v>154</v>
      </c>
      <c r="S9" s="3">
        <v>1</v>
      </c>
      <c r="T9" s="3">
        <v>0</v>
      </c>
      <c r="U9" s="7" t="s">
        <v>7</v>
      </c>
      <c r="V9" s="8"/>
    </row>
    <row r="10" spans="1:32">
      <c r="A10" s="9" t="s">
        <v>20</v>
      </c>
      <c r="B10" s="3" t="s">
        <v>22</v>
      </c>
      <c r="C10" s="4">
        <v>0.47916666666666669</v>
      </c>
      <c r="D10" s="6">
        <v>39950</v>
      </c>
      <c r="E10" s="3">
        <v>126.6</v>
      </c>
      <c r="F10" s="3">
        <v>15</v>
      </c>
      <c r="G10" s="3">
        <v>0</v>
      </c>
      <c r="H10" s="3">
        <v>0</v>
      </c>
      <c r="I10" s="3">
        <v>126.6</v>
      </c>
      <c r="J10" s="3">
        <v>39</v>
      </c>
      <c r="K10" s="3">
        <v>0</v>
      </c>
      <c r="L10" s="3">
        <v>0</v>
      </c>
      <c r="M10" s="3">
        <v>186.1</v>
      </c>
      <c r="N10" s="3">
        <v>74</v>
      </c>
      <c r="O10" s="3">
        <v>0</v>
      </c>
      <c r="P10" s="3">
        <v>0</v>
      </c>
      <c r="Q10" s="3">
        <v>203.6</v>
      </c>
      <c r="R10" s="3">
        <v>90</v>
      </c>
      <c r="S10" s="3">
        <v>3</v>
      </c>
      <c r="T10" s="3">
        <v>0</v>
      </c>
      <c r="U10" s="7" t="s">
        <v>7</v>
      </c>
      <c r="V10" s="8"/>
    </row>
    <row r="11" spans="1:32">
      <c r="A11" s="3" t="s">
        <v>21</v>
      </c>
      <c r="B11" s="3" t="s">
        <v>24</v>
      </c>
      <c r="C11" s="4">
        <v>0</v>
      </c>
      <c r="D11" s="6">
        <v>39953</v>
      </c>
      <c r="E11" s="3">
        <v>86.7</v>
      </c>
      <c r="F11" s="3">
        <v>31.6</v>
      </c>
      <c r="G11" s="3">
        <v>0</v>
      </c>
      <c r="H11" s="3">
        <v>0</v>
      </c>
      <c r="I11" s="3">
        <v>100</v>
      </c>
      <c r="J11" s="3">
        <v>57</v>
      </c>
      <c r="K11" s="3">
        <v>0</v>
      </c>
      <c r="L11" s="3">
        <v>1</v>
      </c>
      <c r="M11" s="3">
        <v>141.19999999999999</v>
      </c>
      <c r="N11" s="3">
        <v>68.3</v>
      </c>
      <c r="O11" s="3">
        <v>0</v>
      </c>
      <c r="P11" s="3">
        <v>0</v>
      </c>
      <c r="Q11" s="3">
        <v>187.2</v>
      </c>
      <c r="R11" s="3">
        <v>102.8</v>
      </c>
      <c r="S11" s="3">
        <v>0</v>
      </c>
      <c r="T11" s="3">
        <v>0</v>
      </c>
      <c r="U11" s="7" t="s">
        <v>6</v>
      </c>
      <c r="V11" s="8">
        <v>1</v>
      </c>
    </row>
    <row r="12" spans="1:32">
      <c r="A12" s="3" t="s">
        <v>26</v>
      </c>
      <c r="B12" s="3" t="s">
        <v>29</v>
      </c>
      <c r="C12" s="4">
        <v>0.64236111111111105</v>
      </c>
      <c r="D12" s="6">
        <v>39953</v>
      </c>
      <c r="E12" s="3">
        <v>105.2</v>
      </c>
      <c r="F12" s="3">
        <v>31.72</v>
      </c>
      <c r="G12" s="3">
        <v>1</v>
      </c>
      <c r="H12" s="3">
        <v>0</v>
      </c>
      <c r="I12" s="3">
        <v>123.45</v>
      </c>
      <c r="J12" s="3">
        <f>60+0.31</f>
        <v>60.31</v>
      </c>
      <c r="K12" s="3">
        <v>0</v>
      </c>
      <c r="L12" s="3">
        <v>0</v>
      </c>
      <c r="M12" s="3">
        <f>3*60+16.58</f>
        <v>196.57999999999998</v>
      </c>
      <c r="N12" s="3">
        <f>60+11.58</f>
        <v>71.58</v>
      </c>
      <c r="O12" s="3">
        <v>1</v>
      </c>
      <c r="P12" s="3">
        <v>0</v>
      </c>
      <c r="Q12" s="3">
        <f>60*4+23.99</f>
        <v>263.99</v>
      </c>
      <c r="R12" s="3">
        <f>60*2+3.97</f>
        <v>123.97</v>
      </c>
      <c r="S12" s="3">
        <v>0</v>
      </c>
      <c r="T12" s="3">
        <v>0</v>
      </c>
      <c r="U12" s="7" t="s">
        <v>6</v>
      </c>
      <c r="V12" s="8">
        <v>1</v>
      </c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>
      <c r="A13" s="3" t="s">
        <v>27</v>
      </c>
      <c r="B13" s="3" t="s">
        <v>30</v>
      </c>
      <c r="C13" s="4">
        <v>0.66388888888888886</v>
      </c>
      <c r="D13" s="6">
        <v>39953</v>
      </c>
      <c r="E13" s="9">
        <v>70.05</v>
      </c>
      <c r="F13" s="3">
        <v>35.42</v>
      </c>
      <c r="G13" s="3">
        <v>1</v>
      </c>
      <c r="H13" s="3">
        <v>0</v>
      </c>
      <c r="I13" s="3">
        <v>144.26</v>
      </c>
      <c r="J13" s="3">
        <f>60+16.3</f>
        <v>76.3</v>
      </c>
      <c r="K13" s="3">
        <v>2</v>
      </c>
      <c r="L13" s="3">
        <v>0</v>
      </c>
      <c r="M13" s="3">
        <f>3*60+1.7</f>
        <v>181.7</v>
      </c>
      <c r="N13" s="3">
        <f>60+5.79</f>
        <v>65.790000000000006</v>
      </c>
      <c r="O13" s="3">
        <v>1</v>
      </c>
      <c r="P13" s="3">
        <v>0</v>
      </c>
      <c r="Q13" s="3">
        <f>60*4+31.1</f>
        <v>271.10000000000002</v>
      </c>
      <c r="R13" s="3">
        <f>60*2+22.6</f>
        <v>142.6</v>
      </c>
      <c r="S13" s="3">
        <v>1</v>
      </c>
      <c r="T13" s="3">
        <v>0</v>
      </c>
      <c r="U13" s="7" t="s">
        <v>6</v>
      </c>
      <c r="V13" s="8">
        <v>1</v>
      </c>
      <c r="X13" s="13"/>
      <c r="Y13" s="13"/>
      <c r="Z13" s="13"/>
      <c r="AA13" s="13"/>
      <c r="AB13" s="13"/>
      <c r="AC13" s="13"/>
      <c r="AD13" s="13"/>
      <c r="AE13" s="13"/>
      <c r="AF13" s="13"/>
    </row>
    <row r="14" spans="1:32">
      <c r="A14" s="3" t="s">
        <v>28</v>
      </c>
      <c r="B14" s="3" t="s">
        <v>31</v>
      </c>
      <c r="C14" s="4">
        <v>0.6875</v>
      </c>
      <c r="D14" s="6">
        <v>39953</v>
      </c>
      <c r="E14" s="3">
        <v>165.09</v>
      </c>
      <c r="F14" s="3">
        <v>58.6</v>
      </c>
      <c r="G14" s="3">
        <v>4</v>
      </c>
      <c r="H14" s="3">
        <v>1</v>
      </c>
      <c r="I14" s="3">
        <v>185.12</v>
      </c>
      <c r="J14" s="3">
        <f>2*60+26.71</f>
        <v>146.71</v>
      </c>
      <c r="K14" s="3">
        <v>1</v>
      </c>
      <c r="L14" s="3">
        <v>2</v>
      </c>
      <c r="M14" s="3">
        <f>5*60+34.94</f>
        <v>334.94</v>
      </c>
      <c r="N14" s="3">
        <f>60*2+3.9</f>
        <v>123.9</v>
      </c>
      <c r="O14" s="3">
        <v>3</v>
      </c>
      <c r="P14" s="3">
        <v>2</v>
      </c>
      <c r="Q14" s="3">
        <f>60*4+43.16</f>
        <v>283.15999999999997</v>
      </c>
      <c r="R14" s="3">
        <f>3*60+2.69</f>
        <v>182.69</v>
      </c>
      <c r="S14" s="3">
        <v>1</v>
      </c>
      <c r="T14" s="3">
        <v>0</v>
      </c>
      <c r="U14" s="7" t="s">
        <v>7</v>
      </c>
      <c r="V14" s="8"/>
      <c r="X14" s="13"/>
      <c r="Y14" s="13"/>
      <c r="Z14" s="13"/>
      <c r="AA14" s="13"/>
      <c r="AB14" s="13"/>
      <c r="AC14" s="13"/>
      <c r="AD14" s="13"/>
      <c r="AE14" s="13"/>
      <c r="AF14" s="13"/>
    </row>
    <row r="15" spans="1:32">
      <c r="A15" s="3" t="s">
        <v>32</v>
      </c>
      <c r="B15" s="3" t="s">
        <v>33</v>
      </c>
      <c r="C15" s="4">
        <v>0.65833333333333333</v>
      </c>
      <c r="D15" s="6">
        <v>39954</v>
      </c>
      <c r="E15" s="3">
        <f>3*60+44.8</f>
        <v>224.8</v>
      </c>
      <c r="F15" s="3">
        <v>27.5</v>
      </c>
      <c r="G15" s="3">
        <v>3</v>
      </c>
      <c r="H15" s="3">
        <v>0</v>
      </c>
      <c r="I15" s="3">
        <f>60*2+26.1</f>
        <v>146.1</v>
      </c>
      <c r="J15" s="3">
        <f>60+29.2</f>
        <v>89.2</v>
      </c>
      <c r="K15" s="3">
        <v>2</v>
      </c>
      <c r="L15" s="3">
        <v>0</v>
      </c>
      <c r="M15" s="3">
        <f>60*4+28.6</f>
        <v>268.60000000000002</v>
      </c>
      <c r="N15" s="3">
        <f>60+47.2</f>
        <v>107.2</v>
      </c>
      <c r="O15" s="3">
        <v>3</v>
      </c>
      <c r="P15" s="3">
        <v>1</v>
      </c>
      <c r="Q15" s="3">
        <f>5*60+46.5</f>
        <v>346.5</v>
      </c>
      <c r="R15" s="5">
        <f>3*60+27.8</f>
        <v>207.8</v>
      </c>
      <c r="S15" s="3">
        <v>3</v>
      </c>
      <c r="T15" s="3">
        <v>1</v>
      </c>
      <c r="U15" s="7" t="s">
        <v>6</v>
      </c>
      <c r="V15" s="8">
        <v>1</v>
      </c>
      <c r="X15" s="12"/>
      <c r="Y15" s="12"/>
      <c r="Z15" s="12"/>
      <c r="AA15" s="12"/>
      <c r="AB15" s="12"/>
      <c r="AC15" s="12"/>
      <c r="AD15" s="12"/>
      <c r="AE15" s="12"/>
    </row>
    <row r="16" spans="1:32">
      <c r="A16" s="3" t="s">
        <v>34</v>
      </c>
      <c r="B16" s="3" t="s">
        <v>35</v>
      </c>
      <c r="C16" s="4">
        <v>0.67361111111111116</v>
      </c>
      <c r="D16" s="6">
        <v>39954</v>
      </c>
      <c r="E16" s="5">
        <f>60+42.2</f>
        <v>102.2</v>
      </c>
      <c r="F16" s="3">
        <v>34.200000000000003</v>
      </c>
      <c r="G16" s="3">
        <v>1</v>
      </c>
      <c r="H16" s="3">
        <v>0</v>
      </c>
      <c r="I16" s="3">
        <f>60*2+22.6</f>
        <v>142.6</v>
      </c>
      <c r="J16" s="3">
        <f>60+28.7</f>
        <v>88.7</v>
      </c>
      <c r="K16" s="3">
        <v>1</v>
      </c>
      <c r="L16" s="3">
        <v>1</v>
      </c>
      <c r="M16" s="3">
        <f>120+57</f>
        <v>177</v>
      </c>
      <c r="N16" s="3">
        <f>60+26.9</f>
        <v>86.9</v>
      </c>
      <c r="O16" s="3">
        <v>1</v>
      </c>
      <c r="P16" s="3">
        <v>0</v>
      </c>
      <c r="Q16" s="3">
        <f>3*60+33.4</f>
        <v>213.4</v>
      </c>
      <c r="R16" s="3">
        <f>2*60+3.8</f>
        <v>123.8</v>
      </c>
      <c r="S16" s="3">
        <v>1</v>
      </c>
      <c r="T16" s="3">
        <v>0</v>
      </c>
      <c r="U16" s="7" t="s">
        <v>6</v>
      </c>
      <c r="V16" s="8">
        <v>1</v>
      </c>
      <c r="X16" s="12"/>
      <c r="Y16" s="12"/>
      <c r="Z16" s="12"/>
      <c r="AA16" s="12"/>
      <c r="AB16" s="12"/>
      <c r="AC16" s="12"/>
      <c r="AD16" s="12"/>
      <c r="AE16" s="12"/>
    </row>
    <row r="17" spans="1:22">
      <c r="A17" s="3" t="s">
        <v>40</v>
      </c>
      <c r="B17" s="3" t="s">
        <v>24</v>
      </c>
      <c r="C17" s="4">
        <v>0.79513888888888884</v>
      </c>
      <c r="D17" s="6">
        <v>39955</v>
      </c>
      <c r="E17" s="3">
        <f>60+8</f>
        <v>68</v>
      </c>
      <c r="F17" s="3">
        <f>31.5</f>
        <v>31.5</v>
      </c>
      <c r="G17" s="3">
        <v>1</v>
      </c>
      <c r="H17" s="3">
        <v>0</v>
      </c>
      <c r="I17" s="3">
        <f>60+34.2</f>
        <v>94.2</v>
      </c>
      <c r="J17" s="3">
        <v>53.2</v>
      </c>
      <c r="K17" s="3">
        <v>1</v>
      </c>
      <c r="L17" s="3">
        <v>1</v>
      </c>
      <c r="M17" s="3">
        <f>60+50.5</f>
        <v>110.5</v>
      </c>
      <c r="N17" s="3">
        <f>60+7.5</f>
        <v>67.5</v>
      </c>
      <c r="O17" s="3">
        <v>2</v>
      </c>
      <c r="P17" s="3">
        <v>0</v>
      </c>
      <c r="Q17" s="3">
        <f>60*2+24.5</f>
        <v>144.5</v>
      </c>
      <c r="R17" s="3">
        <f>60+36.4</f>
        <v>96.4</v>
      </c>
      <c r="S17" s="3">
        <v>2</v>
      </c>
      <c r="T17" s="3">
        <v>0</v>
      </c>
      <c r="U17" s="7" t="s">
        <v>7</v>
      </c>
      <c r="V17" s="8"/>
    </row>
    <row r="18" spans="1:22">
      <c r="A18" s="3" t="s">
        <v>55</v>
      </c>
      <c r="B18" s="3" t="s">
        <v>11</v>
      </c>
      <c r="C18" s="4">
        <v>0.4375</v>
      </c>
      <c r="D18" s="6">
        <v>39963</v>
      </c>
      <c r="E18" s="3">
        <f>60+41.45</f>
        <v>101.45</v>
      </c>
      <c r="F18" s="3">
        <v>28.83</v>
      </c>
      <c r="G18" s="3">
        <v>2</v>
      </c>
      <c r="H18" s="3">
        <v>0</v>
      </c>
      <c r="I18" s="3">
        <f>60+50.4</f>
        <v>110.4</v>
      </c>
      <c r="J18" s="3">
        <f>60+12.87</f>
        <v>72.87</v>
      </c>
      <c r="K18" s="3">
        <v>1</v>
      </c>
      <c r="L18" s="3">
        <v>0</v>
      </c>
      <c r="M18" s="3">
        <f>60*2+26.9</f>
        <v>146.9</v>
      </c>
      <c r="N18" s="3">
        <f>60+14.22</f>
        <v>74.22</v>
      </c>
      <c r="O18" s="3">
        <v>3</v>
      </c>
      <c r="P18" s="3">
        <v>0</v>
      </c>
      <c r="Q18" s="3">
        <f>3*60+29.2</f>
        <v>209.2</v>
      </c>
      <c r="R18" s="3">
        <f>2*60+15.91</f>
        <v>135.91</v>
      </c>
      <c r="S18" s="3">
        <v>1</v>
      </c>
      <c r="T18" s="3">
        <v>0</v>
      </c>
      <c r="U18" s="7" t="s">
        <v>7</v>
      </c>
      <c r="V18" s="8"/>
    </row>
    <row r="19" spans="1:22">
      <c r="A19" s="3" t="s">
        <v>56</v>
      </c>
      <c r="B19" s="3" t="s">
        <v>24</v>
      </c>
      <c r="C19" s="4">
        <v>0.83680555555555547</v>
      </c>
      <c r="D19" s="6">
        <v>39964</v>
      </c>
      <c r="E19" s="3">
        <f>60+59.5</f>
        <v>119.5</v>
      </c>
      <c r="F19" s="3">
        <v>26.4</v>
      </c>
      <c r="G19" s="3">
        <v>1</v>
      </c>
      <c r="H19" s="3"/>
      <c r="I19" s="3">
        <f>60+57.8</f>
        <v>117.8</v>
      </c>
      <c r="J19" s="3">
        <v>54.4</v>
      </c>
      <c r="K19" s="3">
        <v>1</v>
      </c>
      <c r="L19" s="3"/>
      <c r="M19" s="3">
        <f>2*60+56</f>
        <v>176</v>
      </c>
      <c r="N19" s="3">
        <v>60.4</v>
      </c>
      <c r="O19" s="3">
        <v>1</v>
      </c>
      <c r="P19" s="3"/>
      <c r="Q19" s="3">
        <f>60+55</f>
        <v>115</v>
      </c>
      <c r="R19" s="3">
        <f>2*60+59.1</f>
        <v>179.1</v>
      </c>
      <c r="S19" s="3">
        <v>2</v>
      </c>
      <c r="T19" s="3"/>
      <c r="U19" s="7" t="s">
        <v>6</v>
      </c>
      <c r="V19" s="8">
        <v>1</v>
      </c>
    </row>
    <row r="20" spans="1:2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8"/>
      <c r="V20" s="8"/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8"/>
      <c r="V21" s="8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8"/>
      <c r="V22" s="8"/>
    </row>
    <row r="23" spans="1:2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8"/>
      <c r="V23" s="8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8"/>
      <c r="V24" s="8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8"/>
      <c r="V25" s="8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8"/>
      <c r="V26" s="8"/>
    </row>
    <row r="27" spans="1:2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8"/>
      <c r="V27" s="8"/>
    </row>
    <row r="28" spans="1:2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8"/>
      <c r="V28" s="8"/>
    </row>
    <row r="29" spans="1:2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8"/>
      <c r="V29" s="8"/>
    </row>
    <row r="30" spans="1:2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8"/>
      <c r="V30" s="8"/>
    </row>
    <row r="31" spans="1:2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8"/>
      <c r="V31" s="8"/>
    </row>
    <row r="32" spans="1:2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8"/>
      <c r="V32" s="8"/>
    </row>
    <row r="33" spans="1:2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8"/>
      <c r="V33" s="8"/>
    </row>
    <row r="34" spans="1:2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"/>
      <c r="V34" s="8"/>
    </row>
    <row r="35" spans="1:2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8"/>
      <c r="V35" s="8"/>
    </row>
  </sheetData>
  <mergeCells count="8">
    <mergeCell ref="M1:P1"/>
    <mergeCell ref="Q1:T1"/>
    <mergeCell ref="A1:A2"/>
    <mergeCell ref="B1:B2"/>
    <mergeCell ref="C1:C2"/>
    <mergeCell ref="D1:D2"/>
    <mergeCell ref="E1:H1"/>
    <mergeCell ref="I1:L1"/>
  </mergeCells>
  <pageMargins left="0.25" right="0.25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3"/>
  </sheetPr>
  <dimension ref="A1:D35"/>
  <sheetViews>
    <sheetView workbookViewId="0">
      <selection activeCell="B39" sqref="B39"/>
    </sheetView>
  </sheetViews>
  <sheetFormatPr defaultRowHeight="15"/>
  <sheetData>
    <row r="1" spans="1:4">
      <c r="A1" s="20" t="s">
        <v>2</v>
      </c>
      <c r="B1" s="20"/>
      <c r="C1" s="20"/>
      <c r="D1" s="20"/>
    </row>
    <row r="2" spans="1:4">
      <c r="A2" s="7" t="s">
        <v>6</v>
      </c>
      <c r="B2" s="7" t="s">
        <v>7</v>
      </c>
      <c r="C2" s="7" t="s">
        <v>8</v>
      </c>
      <c r="D2" s="7" t="s">
        <v>8</v>
      </c>
    </row>
    <row r="3" spans="1:4">
      <c r="A3" s="3">
        <v>204.2</v>
      </c>
      <c r="B3" s="3">
        <v>40</v>
      </c>
      <c r="C3" s="3">
        <v>2</v>
      </c>
      <c r="D3" s="3">
        <v>0</v>
      </c>
    </row>
    <row r="4" spans="1:4">
      <c r="A4" s="3">
        <v>287.7</v>
      </c>
      <c r="B4" s="3">
        <v>48</v>
      </c>
      <c r="C4" s="3">
        <v>4</v>
      </c>
      <c r="D4" s="3">
        <v>1</v>
      </c>
    </row>
    <row r="5" spans="1:4">
      <c r="A5" s="3">
        <v>215.4</v>
      </c>
      <c r="B5" s="3">
        <v>41.6</v>
      </c>
      <c r="C5" s="3">
        <v>2</v>
      </c>
      <c r="D5" s="3">
        <v>1</v>
      </c>
    </row>
    <row r="6" spans="1:4">
      <c r="A6" s="3">
        <v>144.69999999999999</v>
      </c>
      <c r="B6" s="3">
        <v>34</v>
      </c>
      <c r="C6" s="3">
        <v>0</v>
      </c>
      <c r="D6" s="3">
        <v>0</v>
      </c>
    </row>
    <row r="7" spans="1:4">
      <c r="A7" s="3">
        <v>102</v>
      </c>
      <c r="B7" s="3">
        <v>26</v>
      </c>
      <c r="C7" s="3">
        <v>1</v>
      </c>
      <c r="D7" s="3">
        <v>0</v>
      </c>
    </row>
    <row r="8" spans="1:4">
      <c r="A8" s="3">
        <v>124</v>
      </c>
      <c r="B8" s="3">
        <v>20</v>
      </c>
      <c r="C8" s="3">
        <v>0</v>
      </c>
      <c r="D8" s="3">
        <v>0</v>
      </c>
    </row>
    <row r="9" spans="1:4">
      <c r="A9" s="3">
        <v>101.9</v>
      </c>
      <c r="B9" s="3">
        <v>24</v>
      </c>
      <c r="C9" s="3">
        <v>2</v>
      </c>
      <c r="D9" s="3">
        <v>0</v>
      </c>
    </row>
    <row r="10" spans="1:4">
      <c r="A10" s="3">
        <v>126.6</v>
      </c>
      <c r="B10" s="3">
        <v>15</v>
      </c>
      <c r="C10" s="3">
        <v>0</v>
      </c>
      <c r="D10" s="3">
        <v>0</v>
      </c>
    </row>
    <row r="11" spans="1:4">
      <c r="A11" s="3">
        <v>86.7</v>
      </c>
      <c r="B11" s="3">
        <v>31.6</v>
      </c>
      <c r="C11" s="3">
        <v>0</v>
      </c>
      <c r="D11" s="3">
        <v>0</v>
      </c>
    </row>
    <row r="12" spans="1:4">
      <c r="A12" s="3">
        <v>105.2</v>
      </c>
      <c r="B12" s="3">
        <v>31.72</v>
      </c>
      <c r="C12" s="3">
        <v>1</v>
      </c>
      <c r="D12" s="3">
        <v>0</v>
      </c>
    </row>
    <row r="13" spans="1:4">
      <c r="A13" s="9">
        <v>70.05</v>
      </c>
      <c r="B13" s="3">
        <v>35.42</v>
      </c>
      <c r="C13" s="3">
        <v>1</v>
      </c>
      <c r="D13" s="3">
        <v>0</v>
      </c>
    </row>
    <row r="14" spans="1:4">
      <c r="A14" s="3">
        <v>165.09</v>
      </c>
      <c r="B14" s="3">
        <v>58.6</v>
      </c>
      <c r="C14" s="3">
        <v>4</v>
      </c>
      <c r="D14" s="3">
        <v>1</v>
      </c>
    </row>
    <row r="15" spans="1:4">
      <c r="A15" s="3">
        <f>3*60+44.8</f>
        <v>224.8</v>
      </c>
      <c r="B15" s="3">
        <v>27.5</v>
      </c>
      <c r="C15" s="3">
        <v>3</v>
      </c>
      <c r="D15" s="3">
        <v>0</v>
      </c>
    </row>
    <row r="16" spans="1:4">
      <c r="A16" s="5">
        <f>60+42.2</f>
        <v>102.2</v>
      </c>
      <c r="B16" s="3">
        <v>34.200000000000003</v>
      </c>
      <c r="C16" s="3">
        <v>1</v>
      </c>
      <c r="D16" s="3">
        <v>0</v>
      </c>
    </row>
    <row r="17" spans="1:4">
      <c r="A17" s="3">
        <f>60+8</f>
        <v>68</v>
      </c>
      <c r="B17" s="3">
        <f>31.5</f>
        <v>31.5</v>
      </c>
      <c r="C17" s="3">
        <v>1</v>
      </c>
      <c r="D17" s="3">
        <v>0</v>
      </c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>
        <f>AVERAGE(A3:A17)</f>
        <v>141.90266666666668</v>
      </c>
      <c r="B35" s="3">
        <f>AVERAGE(B3:B17)</f>
        <v>33.275999999999996</v>
      </c>
      <c r="C35" s="3">
        <f>AVERAGE(C3:C17)</f>
        <v>1.4666666666666666</v>
      </c>
      <c r="D35" s="3">
        <f>AVERAGE(D3:D17)</f>
        <v>0.2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4"/>
  </sheetPr>
  <dimension ref="A1:D35"/>
  <sheetViews>
    <sheetView topLeftCell="A4" workbookViewId="0">
      <selection activeCell="B38" sqref="B38:B40"/>
    </sheetView>
  </sheetViews>
  <sheetFormatPr defaultRowHeight="15"/>
  <sheetData>
    <row r="1" spans="1:4">
      <c r="A1" s="20" t="s">
        <v>3</v>
      </c>
      <c r="B1" s="20"/>
      <c r="C1" s="20"/>
      <c r="D1" s="20"/>
    </row>
    <row r="2" spans="1:4">
      <c r="A2" s="7" t="s">
        <v>6</v>
      </c>
      <c r="B2" s="7" t="s">
        <v>7</v>
      </c>
      <c r="C2" s="7" t="s">
        <v>8</v>
      </c>
      <c r="D2" s="7" t="s">
        <v>8</v>
      </c>
    </row>
    <row r="3" spans="1:4">
      <c r="A3" s="3">
        <v>131.9</v>
      </c>
      <c r="B3" s="3">
        <v>122.4</v>
      </c>
      <c r="C3" s="3">
        <v>0</v>
      </c>
      <c r="D3" s="3">
        <v>0</v>
      </c>
    </row>
    <row r="4" spans="1:4">
      <c r="A4" s="3">
        <v>215</v>
      </c>
      <c r="B4" s="3">
        <v>162.30000000000001</v>
      </c>
      <c r="C4" s="3">
        <v>0</v>
      </c>
      <c r="D4" s="3">
        <v>0</v>
      </c>
    </row>
    <row r="5" spans="1:4">
      <c r="A5" s="3">
        <v>267.8</v>
      </c>
      <c r="B5" s="3">
        <v>100.8</v>
      </c>
      <c r="C5" s="3">
        <v>2</v>
      </c>
      <c r="D5" s="3">
        <v>2</v>
      </c>
    </row>
    <row r="6" spans="1:4">
      <c r="A6" s="3">
        <v>193.8</v>
      </c>
      <c r="B6" s="3">
        <v>81.400000000000006</v>
      </c>
      <c r="C6" s="3">
        <v>1</v>
      </c>
      <c r="D6" s="3">
        <v>1</v>
      </c>
    </row>
    <row r="7" spans="1:4">
      <c r="A7" s="3">
        <v>127</v>
      </c>
      <c r="B7" s="3">
        <v>77</v>
      </c>
      <c r="C7" s="3">
        <v>1</v>
      </c>
      <c r="D7" s="3">
        <v>0</v>
      </c>
    </row>
    <row r="8" spans="1:4">
      <c r="A8" s="3">
        <v>123.7</v>
      </c>
      <c r="B8" s="3">
        <v>22</v>
      </c>
      <c r="C8" s="3">
        <v>0</v>
      </c>
      <c r="D8" s="3">
        <v>0</v>
      </c>
    </row>
    <row r="9" spans="1:4">
      <c r="A9" s="3">
        <v>94.3</v>
      </c>
      <c r="B9" s="3">
        <v>37</v>
      </c>
      <c r="C9" s="3">
        <v>0</v>
      </c>
      <c r="D9" s="3">
        <v>1</v>
      </c>
    </row>
    <row r="10" spans="1:4">
      <c r="A10" s="3">
        <v>126.6</v>
      </c>
      <c r="B10" s="3">
        <v>39</v>
      </c>
      <c r="C10" s="3">
        <v>0</v>
      </c>
      <c r="D10" s="3">
        <v>0</v>
      </c>
    </row>
    <row r="11" spans="1:4">
      <c r="A11" s="3">
        <v>100</v>
      </c>
      <c r="B11" s="3">
        <v>57</v>
      </c>
      <c r="C11" s="3">
        <v>0</v>
      </c>
      <c r="D11" s="3">
        <v>1</v>
      </c>
    </row>
    <row r="12" spans="1:4">
      <c r="A12" s="3">
        <v>123.45</v>
      </c>
      <c r="B12" s="3">
        <f>60+0.31</f>
        <v>60.31</v>
      </c>
      <c r="C12" s="3">
        <v>0</v>
      </c>
      <c r="D12" s="3">
        <v>0</v>
      </c>
    </row>
    <row r="13" spans="1:4">
      <c r="A13" s="3">
        <v>144.26</v>
      </c>
      <c r="B13" s="3">
        <f>60+16.3</f>
        <v>76.3</v>
      </c>
      <c r="C13" s="3">
        <v>2</v>
      </c>
      <c r="D13" s="3">
        <v>0</v>
      </c>
    </row>
    <row r="14" spans="1:4">
      <c r="A14" s="3">
        <v>185.12</v>
      </c>
      <c r="B14" s="3">
        <f>2*60+26.71</f>
        <v>146.71</v>
      </c>
      <c r="C14" s="3">
        <v>1</v>
      </c>
      <c r="D14" s="3">
        <v>2</v>
      </c>
    </row>
    <row r="15" spans="1:4">
      <c r="A15" s="3">
        <f>60*2+26.1</f>
        <v>146.1</v>
      </c>
      <c r="B15" s="3">
        <f>60+29.2</f>
        <v>89.2</v>
      </c>
      <c r="C15" s="3">
        <v>2</v>
      </c>
      <c r="D15" s="3">
        <v>0</v>
      </c>
    </row>
    <row r="16" spans="1:4">
      <c r="A16" s="3">
        <f>60*2+22.6</f>
        <v>142.6</v>
      </c>
      <c r="B16" s="3">
        <f>60+28.7</f>
        <v>88.7</v>
      </c>
      <c r="C16" s="3">
        <v>1</v>
      </c>
      <c r="D16" s="3">
        <v>1</v>
      </c>
    </row>
    <row r="17" spans="1:4">
      <c r="A17" s="3">
        <f>60+34.2</f>
        <v>94.2</v>
      </c>
      <c r="B17" s="3">
        <v>53.2</v>
      </c>
      <c r="C17" s="3">
        <v>1</v>
      </c>
      <c r="D17" s="3">
        <v>1</v>
      </c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>
        <f>AVERAGE(A3:A17)</f>
        <v>147.72199999999995</v>
      </c>
      <c r="B35" s="3">
        <f>AVERAGE(B3:B17)</f>
        <v>80.888000000000005</v>
      </c>
      <c r="C35" s="3">
        <f>AVERAGE(C3:C17)</f>
        <v>0.73333333333333328</v>
      </c>
      <c r="D35" s="3">
        <f>AVERAGE(D3:D17)</f>
        <v>0.6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theme="3"/>
  </sheetPr>
  <dimension ref="A1:D35"/>
  <sheetViews>
    <sheetView workbookViewId="0">
      <selection activeCell="P23" sqref="P23"/>
    </sheetView>
  </sheetViews>
  <sheetFormatPr defaultRowHeight="15"/>
  <sheetData>
    <row r="1" spans="1:4">
      <c r="A1" s="20" t="s">
        <v>4</v>
      </c>
      <c r="B1" s="20"/>
      <c r="C1" s="20"/>
      <c r="D1" s="20"/>
    </row>
    <row r="2" spans="1:4">
      <c r="A2" s="7" t="s">
        <v>6</v>
      </c>
      <c r="B2" s="7" t="s">
        <v>7</v>
      </c>
      <c r="C2" s="7" t="s">
        <v>8</v>
      </c>
      <c r="D2" s="7" t="s">
        <v>8</v>
      </c>
    </row>
    <row r="3" spans="1:4">
      <c r="A3" s="3">
        <v>176.6</v>
      </c>
      <c r="B3" s="3">
        <v>67.3</v>
      </c>
      <c r="C3" s="3">
        <v>0</v>
      </c>
      <c r="D3" s="3">
        <v>0</v>
      </c>
    </row>
    <row r="4" spans="1:4">
      <c r="A4" s="3">
        <v>245.8</v>
      </c>
      <c r="B4" s="3">
        <v>115.9</v>
      </c>
      <c r="C4" s="3">
        <v>0</v>
      </c>
      <c r="D4" s="3">
        <v>0</v>
      </c>
    </row>
    <row r="5" spans="1:4">
      <c r="A5" s="3">
        <v>302.89999999999998</v>
      </c>
      <c r="B5" s="3">
        <v>87.4</v>
      </c>
      <c r="C5" s="3">
        <v>2</v>
      </c>
      <c r="D5" s="3">
        <v>1</v>
      </c>
    </row>
    <row r="6" spans="1:4">
      <c r="A6" s="3">
        <v>291.10000000000002</v>
      </c>
      <c r="B6" s="3">
        <v>78.099999999999994</v>
      </c>
      <c r="C6" s="3">
        <v>0</v>
      </c>
      <c r="D6" s="3">
        <v>0</v>
      </c>
    </row>
    <row r="7" spans="1:4">
      <c r="A7" s="3">
        <v>177</v>
      </c>
      <c r="B7" s="3">
        <v>66</v>
      </c>
      <c r="C7" s="3">
        <v>0</v>
      </c>
      <c r="D7" s="3">
        <v>0</v>
      </c>
    </row>
    <row r="8" spans="1:4">
      <c r="A8" s="3">
        <v>191.1</v>
      </c>
      <c r="B8" s="3">
        <v>103</v>
      </c>
      <c r="C8" s="3">
        <v>0</v>
      </c>
      <c r="D8" s="3">
        <v>0</v>
      </c>
    </row>
    <row r="9" spans="1:4">
      <c r="A9" s="3">
        <v>111.2</v>
      </c>
      <c r="B9" s="3">
        <v>87</v>
      </c>
      <c r="C9" s="3">
        <v>0</v>
      </c>
      <c r="D9" s="3">
        <v>0</v>
      </c>
    </row>
    <row r="10" spans="1:4">
      <c r="A10" s="3">
        <v>186.1</v>
      </c>
      <c r="B10" s="3">
        <v>74</v>
      </c>
      <c r="C10" s="3">
        <v>0</v>
      </c>
      <c r="D10" s="3">
        <v>0</v>
      </c>
    </row>
    <row r="11" spans="1:4">
      <c r="A11" s="3">
        <v>141.19999999999999</v>
      </c>
      <c r="B11" s="3">
        <v>68.3</v>
      </c>
      <c r="C11" s="3">
        <v>0</v>
      </c>
      <c r="D11" s="3">
        <v>0</v>
      </c>
    </row>
    <row r="12" spans="1:4">
      <c r="A12" s="3">
        <f>3*60+16.58</f>
        <v>196.57999999999998</v>
      </c>
      <c r="B12" s="3">
        <f>60+11.58</f>
        <v>71.58</v>
      </c>
      <c r="C12" s="3">
        <v>1</v>
      </c>
      <c r="D12" s="3">
        <v>0</v>
      </c>
    </row>
    <row r="13" spans="1:4">
      <c r="A13" s="3">
        <f>3*60+1.7</f>
        <v>181.7</v>
      </c>
      <c r="B13" s="3">
        <f>60+5.79</f>
        <v>65.790000000000006</v>
      </c>
      <c r="C13" s="3">
        <v>1</v>
      </c>
      <c r="D13" s="3">
        <v>0</v>
      </c>
    </row>
    <row r="14" spans="1:4">
      <c r="A14" s="3">
        <f>5*60+34.94</f>
        <v>334.94</v>
      </c>
      <c r="B14" s="3">
        <f>60*2+3.9</f>
        <v>123.9</v>
      </c>
      <c r="C14" s="3">
        <v>3</v>
      </c>
      <c r="D14" s="3">
        <v>2</v>
      </c>
    </row>
    <row r="15" spans="1:4">
      <c r="A15" s="3">
        <f>60*4+28.6</f>
        <v>268.60000000000002</v>
      </c>
      <c r="B15" s="3">
        <f>60+47.2</f>
        <v>107.2</v>
      </c>
      <c r="C15" s="3">
        <v>3</v>
      </c>
      <c r="D15" s="3">
        <v>1</v>
      </c>
    </row>
    <row r="16" spans="1:4">
      <c r="A16" s="3">
        <f>120+57</f>
        <v>177</v>
      </c>
      <c r="B16" s="3">
        <f>60+26.9</f>
        <v>86.9</v>
      </c>
      <c r="C16" s="3">
        <v>1</v>
      </c>
      <c r="D16" s="3">
        <v>0</v>
      </c>
    </row>
    <row r="17" spans="1:4">
      <c r="A17" s="3">
        <f>60+50.5</f>
        <v>110.5</v>
      </c>
      <c r="B17" s="3">
        <f>60+7.5</f>
        <v>67.5</v>
      </c>
      <c r="C17" s="3">
        <v>2</v>
      </c>
      <c r="D17" s="3">
        <v>0</v>
      </c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>
        <f>AVERAGE(A3:A17)</f>
        <v>206.15466666666666</v>
      </c>
      <c r="B35" s="3">
        <f>AVERAGE(B3:B17)</f>
        <v>84.658000000000001</v>
      </c>
      <c r="C35" s="3">
        <f>AVERAGE(C3:C17)</f>
        <v>0.8666666666666667</v>
      </c>
      <c r="D35" s="3">
        <f>AVERAGE(D3:D17)</f>
        <v>0.26666666666666666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theme="4"/>
  </sheetPr>
  <dimension ref="A1:D35"/>
  <sheetViews>
    <sheetView workbookViewId="0">
      <selection activeCell="R27" sqref="R27"/>
    </sheetView>
  </sheetViews>
  <sheetFormatPr defaultRowHeight="15"/>
  <sheetData>
    <row r="1" spans="1:4">
      <c r="A1" s="20" t="s">
        <v>5</v>
      </c>
      <c r="B1" s="20"/>
      <c r="C1" s="20"/>
      <c r="D1" s="20"/>
    </row>
    <row r="2" spans="1:4">
      <c r="A2" s="7" t="s">
        <v>6</v>
      </c>
      <c r="B2" s="7" t="s">
        <v>7</v>
      </c>
      <c r="C2" s="7" t="s">
        <v>8</v>
      </c>
      <c r="D2" s="7" t="s">
        <v>8</v>
      </c>
    </row>
    <row r="3" spans="1:4">
      <c r="A3" s="3">
        <v>250.1</v>
      </c>
      <c r="B3" s="3">
        <v>123.4</v>
      </c>
      <c r="C3" s="3">
        <v>1</v>
      </c>
      <c r="D3" s="3">
        <v>0</v>
      </c>
    </row>
    <row r="4" spans="1:4">
      <c r="A4" s="3">
        <v>274.3</v>
      </c>
      <c r="B4" s="3">
        <v>196.1</v>
      </c>
      <c r="C4" s="3">
        <v>4</v>
      </c>
      <c r="D4" s="3">
        <v>0</v>
      </c>
    </row>
    <row r="5" spans="1:4">
      <c r="A5" s="3">
        <v>255.9</v>
      </c>
      <c r="B5" s="3">
        <v>164.4</v>
      </c>
      <c r="C5" s="3">
        <v>3</v>
      </c>
      <c r="D5" s="3">
        <v>0</v>
      </c>
    </row>
    <row r="6" spans="1:4">
      <c r="A6" s="3">
        <v>268.10000000000002</v>
      </c>
      <c r="B6" s="3">
        <v>133.80000000000001</v>
      </c>
      <c r="C6" s="3">
        <v>2</v>
      </c>
      <c r="D6" s="3">
        <v>0</v>
      </c>
    </row>
    <row r="7" spans="1:4">
      <c r="A7" s="3">
        <v>227.5</v>
      </c>
      <c r="B7" s="3">
        <v>147</v>
      </c>
      <c r="C7" s="3">
        <v>1</v>
      </c>
      <c r="D7" s="3">
        <v>0</v>
      </c>
    </row>
    <row r="8" spans="1:4">
      <c r="A8" s="3">
        <v>202.1</v>
      </c>
      <c r="B8" s="3">
        <v>90</v>
      </c>
      <c r="C8" s="3">
        <v>2</v>
      </c>
      <c r="D8" s="3">
        <v>0</v>
      </c>
    </row>
    <row r="9" spans="1:4">
      <c r="A9" s="3">
        <v>215.2</v>
      </c>
      <c r="B9" s="3">
        <v>154</v>
      </c>
      <c r="C9" s="3">
        <v>1</v>
      </c>
      <c r="D9" s="3">
        <v>0</v>
      </c>
    </row>
    <row r="10" spans="1:4">
      <c r="A10" s="3">
        <v>203.6</v>
      </c>
      <c r="B10" s="3">
        <v>90</v>
      </c>
      <c r="C10" s="3">
        <v>3</v>
      </c>
      <c r="D10" s="3">
        <v>0</v>
      </c>
    </row>
    <row r="11" spans="1:4">
      <c r="A11" s="3">
        <v>187.2</v>
      </c>
      <c r="B11" s="3">
        <v>102.8</v>
      </c>
      <c r="C11" s="3">
        <v>0</v>
      </c>
      <c r="D11" s="3">
        <v>0</v>
      </c>
    </row>
    <row r="12" spans="1:4">
      <c r="A12" s="3">
        <f>60*4+23.99</f>
        <v>263.99</v>
      </c>
      <c r="B12" s="3">
        <f>60*2+3.97</f>
        <v>123.97</v>
      </c>
      <c r="C12" s="3">
        <v>0</v>
      </c>
      <c r="D12" s="3">
        <v>0</v>
      </c>
    </row>
    <row r="13" spans="1:4">
      <c r="A13" s="3">
        <f>60*4+31.1</f>
        <v>271.10000000000002</v>
      </c>
      <c r="B13" s="3">
        <f>60*2+22.6</f>
        <v>142.6</v>
      </c>
      <c r="C13" s="3">
        <v>1</v>
      </c>
      <c r="D13" s="3">
        <v>0</v>
      </c>
    </row>
    <row r="14" spans="1:4">
      <c r="A14" s="3">
        <f>60*4+43.16</f>
        <v>283.15999999999997</v>
      </c>
      <c r="B14" s="3">
        <f>3*60+2.69</f>
        <v>182.69</v>
      </c>
      <c r="C14" s="3">
        <v>1</v>
      </c>
      <c r="D14" s="3">
        <v>0</v>
      </c>
    </row>
    <row r="15" spans="1:4">
      <c r="A15" s="3">
        <f>5*60+46.5</f>
        <v>346.5</v>
      </c>
      <c r="B15" s="5">
        <f>3*60+27.8</f>
        <v>207.8</v>
      </c>
      <c r="C15" s="3">
        <v>3</v>
      </c>
      <c r="D15" s="3">
        <v>1</v>
      </c>
    </row>
    <row r="16" spans="1:4">
      <c r="A16" s="3">
        <f>3*60+33.4</f>
        <v>213.4</v>
      </c>
      <c r="B16" s="3">
        <f>2*60+3.8</f>
        <v>123.8</v>
      </c>
      <c r="C16" s="3">
        <v>1</v>
      </c>
      <c r="D16" s="3">
        <v>0</v>
      </c>
    </row>
    <row r="17" spans="1:4">
      <c r="A17" s="3">
        <f>60*2+24.5</f>
        <v>144.5</v>
      </c>
      <c r="B17" s="3">
        <f>60+36.4</f>
        <v>96.4</v>
      </c>
      <c r="C17" s="3">
        <v>2</v>
      </c>
      <c r="D17" s="3">
        <v>0</v>
      </c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>
        <f>AVERAGE(A3:A17)</f>
        <v>240.4433333333333</v>
      </c>
      <c r="B35" s="3">
        <f>AVERAGE(B3:B17)</f>
        <v>138.58399999999997</v>
      </c>
      <c r="C35" s="3">
        <f>AVERAGE(C3:C17)</f>
        <v>1.6666666666666667</v>
      </c>
      <c r="D35" s="3">
        <f>AVERAGE(D3:D17)</f>
        <v>6.6666666666666666E-2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I29"/>
  <sheetViews>
    <sheetView workbookViewId="0">
      <selection activeCell="Y2" sqref="Y2"/>
    </sheetView>
  </sheetViews>
  <sheetFormatPr defaultRowHeight="15"/>
  <cols>
    <col min="1" max="1" width="12.140625" bestFit="1" customWidth="1"/>
    <col min="2" max="3" width="12" bestFit="1" customWidth="1"/>
    <col min="4" max="4" width="12.140625" bestFit="1" customWidth="1"/>
    <col min="10" max="12" width="9.28515625" bestFit="1" customWidth="1"/>
    <col min="13" max="13" width="12" bestFit="1" customWidth="1"/>
  </cols>
  <sheetData>
    <row r="1" spans="1:27">
      <c r="A1" s="20" t="s">
        <v>6</v>
      </c>
      <c r="B1" s="20"/>
      <c r="C1" s="20"/>
      <c r="D1" s="20"/>
      <c r="E1" s="20" t="s">
        <v>7</v>
      </c>
      <c r="F1" s="20"/>
      <c r="G1" s="20"/>
      <c r="H1" s="20"/>
      <c r="J1" s="20" t="s">
        <v>6</v>
      </c>
      <c r="K1" s="20"/>
      <c r="L1" s="20"/>
      <c r="M1" s="20"/>
      <c r="N1" s="20" t="s">
        <v>7</v>
      </c>
      <c r="O1" s="20"/>
      <c r="P1" s="20"/>
      <c r="Q1" s="20"/>
      <c r="R1" s="10"/>
      <c r="S1" s="17" t="s">
        <v>50</v>
      </c>
      <c r="T1" s="18"/>
      <c r="U1" s="18"/>
      <c r="V1" s="18"/>
      <c r="X1" s="25" t="s">
        <v>50</v>
      </c>
      <c r="Y1" s="26"/>
      <c r="Z1" s="26"/>
      <c r="AA1" s="26"/>
    </row>
    <row r="2" spans="1:27" ht="15.75" thickBot="1">
      <c r="A2" s="14" t="s">
        <v>2</v>
      </c>
      <c r="B2" s="14" t="s">
        <v>3</v>
      </c>
      <c r="C2" s="14" t="s">
        <v>4</v>
      </c>
      <c r="D2" s="14" t="s">
        <v>5</v>
      </c>
      <c r="E2" s="14" t="s">
        <v>2</v>
      </c>
      <c r="F2" s="14" t="s">
        <v>3</v>
      </c>
      <c r="G2" s="14" t="s">
        <v>4</v>
      </c>
      <c r="H2" s="14" t="s">
        <v>5</v>
      </c>
      <c r="J2" s="7" t="s">
        <v>2</v>
      </c>
      <c r="K2" s="7" t="s">
        <v>3</v>
      </c>
      <c r="L2" s="7" t="s">
        <v>4</v>
      </c>
      <c r="M2" s="7" t="s">
        <v>5</v>
      </c>
      <c r="N2" s="7" t="s">
        <v>2</v>
      </c>
      <c r="O2" s="7" t="s">
        <v>3</v>
      </c>
      <c r="P2" s="7" t="s">
        <v>4</v>
      </c>
      <c r="Q2" s="7" t="s">
        <v>5</v>
      </c>
      <c r="R2" s="11"/>
      <c r="S2" s="19" t="s">
        <v>51</v>
      </c>
      <c r="T2" s="19" t="s">
        <v>52</v>
      </c>
      <c r="U2" s="19" t="s">
        <v>53</v>
      </c>
      <c r="V2" s="19" t="s">
        <v>54</v>
      </c>
      <c r="X2" s="19" t="s">
        <v>51</v>
      </c>
      <c r="Y2" s="19" t="s">
        <v>52</v>
      </c>
      <c r="Z2" s="19" t="s">
        <v>53</v>
      </c>
      <c r="AA2" s="19" t="s">
        <v>54</v>
      </c>
    </row>
    <row r="3" spans="1:27">
      <c r="A3" s="3">
        <v>204.2</v>
      </c>
      <c r="B3" s="3">
        <v>131.9</v>
      </c>
      <c r="C3" s="3">
        <v>176.6</v>
      </c>
      <c r="D3" s="3">
        <v>250.1</v>
      </c>
      <c r="E3" s="3">
        <v>40</v>
      </c>
      <c r="F3" s="3">
        <v>122.4</v>
      </c>
      <c r="G3" s="3">
        <v>67.3</v>
      </c>
      <c r="H3" s="3">
        <v>123.4</v>
      </c>
      <c r="J3" s="3">
        <v>2</v>
      </c>
      <c r="K3" s="3">
        <v>0</v>
      </c>
      <c r="L3" s="3">
        <v>0</v>
      </c>
      <c r="M3" s="3">
        <v>1</v>
      </c>
      <c r="N3" s="3">
        <v>0</v>
      </c>
      <c r="O3" s="3">
        <v>0</v>
      </c>
      <c r="P3" s="3">
        <v>0</v>
      </c>
      <c r="Q3" s="3">
        <v>0</v>
      </c>
      <c r="R3" s="11"/>
      <c r="S3" s="16">
        <f t="shared" ref="S3:S17" si="0">A3-E3</f>
        <v>164.2</v>
      </c>
      <c r="T3" s="16">
        <f t="shared" ref="T3:T17" si="1">B3-F3</f>
        <v>9.5</v>
      </c>
      <c r="U3" s="16">
        <f t="shared" ref="U3:U17" si="2">C3-G3</f>
        <v>109.3</v>
      </c>
      <c r="V3" s="16">
        <f t="shared" ref="V3:V17" si="3">D3-H3</f>
        <v>126.69999999999999</v>
      </c>
      <c r="X3" s="16">
        <f>J3-N3</f>
        <v>2</v>
      </c>
      <c r="Y3" s="16">
        <f t="shared" ref="Y3:AA17" si="4">K3-O3</f>
        <v>0</v>
      </c>
      <c r="Z3" s="16">
        <f t="shared" si="4"/>
        <v>0</v>
      </c>
      <c r="AA3" s="16">
        <f t="shared" si="4"/>
        <v>1</v>
      </c>
    </row>
    <row r="4" spans="1:27">
      <c r="A4" s="3">
        <v>287.7</v>
      </c>
      <c r="B4" s="3">
        <v>215</v>
      </c>
      <c r="C4" s="3">
        <v>245.8</v>
      </c>
      <c r="D4" s="3">
        <v>274.3</v>
      </c>
      <c r="E4" s="3">
        <v>48</v>
      </c>
      <c r="F4" s="3">
        <v>162.30000000000001</v>
      </c>
      <c r="G4" s="3">
        <v>115.9</v>
      </c>
      <c r="H4" s="3">
        <v>196.1</v>
      </c>
      <c r="J4" s="3">
        <v>4</v>
      </c>
      <c r="K4" s="3">
        <v>0</v>
      </c>
      <c r="L4" s="3">
        <v>0</v>
      </c>
      <c r="M4" s="3">
        <v>4</v>
      </c>
      <c r="N4" s="3">
        <v>1</v>
      </c>
      <c r="O4" s="3">
        <v>0</v>
      </c>
      <c r="P4" s="3">
        <v>0</v>
      </c>
      <c r="Q4" s="3">
        <v>0</v>
      </c>
      <c r="R4" s="11"/>
      <c r="S4" s="16">
        <f t="shared" si="0"/>
        <v>239.7</v>
      </c>
      <c r="T4" s="16">
        <f t="shared" si="1"/>
        <v>52.699999999999989</v>
      </c>
      <c r="U4" s="16">
        <f t="shared" si="2"/>
        <v>129.9</v>
      </c>
      <c r="V4" s="16">
        <f t="shared" si="3"/>
        <v>78.200000000000017</v>
      </c>
      <c r="X4" s="16">
        <f t="shared" ref="X4:X17" si="5">J4-N4</f>
        <v>3</v>
      </c>
      <c r="Y4" s="16">
        <f t="shared" si="4"/>
        <v>0</v>
      </c>
      <c r="Z4" s="16">
        <f t="shared" si="4"/>
        <v>0</v>
      </c>
      <c r="AA4" s="16">
        <f t="shared" si="4"/>
        <v>4</v>
      </c>
    </row>
    <row r="5" spans="1:27">
      <c r="A5" s="3">
        <v>215.4</v>
      </c>
      <c r="B5" s="3">
        <v>267.8</v>
      </c>
      <c r="C5" s="3">
        <v>302.89999999999998</v>
      </c>
      <c r="D5" s="3">
        <v>255.9</v>
      </c>
      <c r="E5" s="3">
        <v>41.6</v>
      </c>
      <c r="F5" s="3">
        <v>100.8</v>
      </c>
      <c r="G5" s="3">
        <v>87.4</v>
      </c>
      <c r="H5" s="3">
        <v>164.4</v>
      </c>
      <c r="J5" s="3">
        <v>2</v>
      </c>
      <c r="K5" s="3">
        <v>2</v>
      </c>
      <c r="L5" s="3">
        <v>2</v>
      </c>
      <c r="M5" s="3">
        <v>3</v>
      </c>
      <c r="N5" s="3">
        <v>1</v>
      </c>
      <c r="O5" s="3">
        <v>2</v>
      </c>
      <c r="P5" s="3">
        <v>1</v>
      </c>
      <c r="Q5" s="3">
        <v>0</v>
      </c>
      <c r="R5" s="11"/>
      <c r="S5" s="16">
        <f t="shared" si="0"/>
        <v>173.8</v>
      </c>
      <c r="T5" s="16">
        <f t="shared" si="1"/>
        <v>167</v>
      </c>
      <c r="U5" s="16">
        <f t="shared" si="2"/>
        <v>215.49999999999997</v>
      </c>
      <c r="V5" s="16">
        <f t="shared" si="3"/>
        <v>91.5</v>
      </c>
      <c r="X5" s="16">
        <f t="shared" si="5"/>
        <v>1</v>
      </c>
      <c r="Y5" s="16">
        <f t="shared" si="4"/>
        <v>0</v>
      </c>
      <c r="Z5" s="16">
        <f t="shared" si="4"/>
        <v>1</v>
      </c>
      <c r="AA5" s="16">
        <f t="shared" si="4"/>
        <v>3</v>
      </c>
    </row>
    <row r="6" spans="1:27">
      <c r="A6" s="3">
        <v>144.69999999999999</v>
      </c>
      <c r="B6" s="3">
        <v>193.8</v>
      </c>
      <c r="C6" s="3">
        <v>291.10000000000002</v>
      </c>
      <c r="D6" s="3">
        <v>268.10000000000002</v>
      </c>
      <c r="E6" s="3">
        <v>34</v>
      </c>
      <c r="F6" s="3">
        <v>81.400000000000006</v>
      </c>
      <c r="G6" s="3">
        <v>78.099999999999994</v>
      </c>
      <c r="H6" s="3">
        <v>133.80000000000001</v>
      </c>
      <c r="J6" s="3">
        <v>0</v>
      </c>
      <c r="K6" s="3">
        <v>1</v>
      </c>
      <c r="L6" s="3">
        <v>0</v>
      </c>
      <c r="M6" s="3">
        <v>2</v>
      </c>
      <c r="N6" s="3">
        <v>0</v>
      </c>
      <c r="O6" s="3">
        <v>1</v>
      </c>
      <c r="P6" s="3">
        <v>0</v>
      </c>
      <c r="Q6" s="3">
        <v>0</v>
      </c>
      <c r="R6" s="11"/>
      <c r="S6" s="16">
        <f t="shared" si="0"/>
        <v>110.69999999999999</v>
      </c>
      <c r="T6" s="16">
        <f t="shared" si="1"/>
        <v>112.4</v>
      </c>
      <c r="U6" s="16">
        <f t="shared" si="2"/>
        <v>213.00000000000003</v>
      </c>
      <c r="V6" s="16">
        <f t="shared" si="3"/>
        <v>134.30000000000001</v>
      </c>
      <c r="X6" s="16">
        <f t="shared" si="5"/>
        <v>0</v>
      </c>
      <c r="Y6" s="16">
        <f t="shared" si="4"/>
        <v>0</v>
      </c>
      <c r="Z6" s="16">
        <f t="shared" si="4"/>
        <v>0</v>
      </c>
      <c r="AA6" s="16">
        <f t="shared" si="4"/>
        <v>2</v>
      </c>
    </row>
    <row r="7" spans="1:27">
      <c r="A7" s="3">
        <v>102</v>
      </c>
      <c r="B7" s="3">
        <v>127</v>
      </c>
      <c r="C7" s="3">
        <v>177</v>
      </c>
      <c r="D7" s="3">
        <v>227.5</v>
      </c>
      <c r="E7" s="3">
        <v>26</v>
      </c>
      <c r="F7" s="3">
        <v>77</v>
      </c>
      <c r="G7" s="3">
        <v>66</v>
      </c>
      <c r="H7" s="3">
        <v>147</v>
      </c>
      <c r="J7" s="3">
        <v>1</v>
      </c>
      <c r="K7" s="3">
        <v>1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11"/>
      <c r="S7" s="16">
        <f t="shared" si="0"/>
        <v>76</v>
      </c>
      <c r="T7" s="16">
        <f t="shared" si="1"/>
        <v>50</v>
      </c>
      <c r="U7" s="16">
        <f t="shared" si="2"/>
        <v>111</v>
      </c>
      <c r="V7" s="16">
        <f t="shared" si="3"/>
        <v>80.5</v>
      </c>
      <c r="X7" s="16">
        <f t="shared" si="5"/>
        <v>1</v>
      </c>
      <c r="Y7" s="16">
        <f t="shared" si="4"/>
        <v>1</v>
      </c>
      <c r="Z7" s="16">
        <f t="shared" si="4"/>
        <v>0</v>
      </c>
      <c r="AA7" s="16">
        <f t="shared" si="4"/>
        <v>1</v>
      </c>
    </row>
    <row r="8" spans="1:27">
      <c r="A8" s="3">
        <v>124</v>
      </c>
      <c r="B8" s="3">
        <v>123.7</v>
      </c>
      <c r="C8" s="3">
        <v>191.1</v>
      </c>
      <c r="D8" s="3">
        <v>202.1</v>
      </c>
      <c r="E8" s="3">
        <v>20</v>
      </c>
      <c r="F8" s="3">
        <v>22</v>
      </c>
      <c r="G8" s="3">
        <v>103</v>
      </c>
      <c r="H8" s="3">
        <v>90</v>
      </c>
      <c r="J8" s="3">
        <v>0</v>
      </c>
      <c r="K8" s="3">
        <v>0</v>
      </c>
      <c r="L8" s="3">
        <v>0</v>
      </c>
      <c r="M8" s="3">
        <v>2</v>
      </c>
      <c r="N8" s="3">
        <v>0</v>
      </c>
      <c r="O8" s="3">
        <v>0</v>
      </c>
      <c r="P8" s="3">
        <v>0</v>
      </c>
      <c r="Q8" s="3">
        <v>0</v>
      </c>
      <c r="R8" s="11"/>
      <c r="S8" s="16">
        <f t="shared" si="0"/>
        <v>104</v>
      </c>
      <c r="T8" s="16">
        <f t="shared" si="1"/>
        <v>101.7</v>
      </c>
      <c r="U8" s="16">
        <f t="shared" si="2"/>
        <v>88.1</v>
      </c>
      <c r="V8" s="16">
        <f t="shared" si="3"/>
        <v>112.1</v>
      </c>
      <c r="X8" s="16">
        <f t="shared" si="5"/>
        <v>0</v>
      </c>
      <c r="Y8" s="16">
        <f t="shared" si="4"/>
        <v>0</v>
      </c>
      <c r="Z8" s="16">
        <f t="shared" si="4"/>
        <v>0</v>
      </c>
      <c r="AA8" s="16">
        <f t="shared" si="4"/>
        <v>2</v>
      </c>
    </row>
    <row r="9" spans="1:27">
      <c r="A9" s="3">
        <v>101.9</v>
      </c>
      <c r="B9" s="3">
        <v>94.3</v>
      </c>
      <c r="C9" s="3">
        <v>111.2</v>
      </c>
      <c r="D9" s="3">
        <v>215.2</v>
      </c>
      <c r="E9" s="3">
        <v>24</v>
      </c>
      <c r="F9" s="3">
        <v>37</v>
      </c>
      <c r="G9" s="3">
        <v>87</v>
      </c>
      <c r="H9" s="3">
        <v>154</v>
      </c>
      <c r="J9" s="3">
        <v>2</v>
      </c>
      <c r="K9" s="3">
        <v>0</v>
      </c>
      <c r="L9" s="3">
        <v>0</v>
      </c>
      <c r="M9" s="3">
        <v>1</v>
      </c>
      <c r="N9" s="3">
        <v>0</v>
      </c>
      <c r="O9" s="3">
        <v>1</v>
      </c>
      <c r="P9" s="3">
        <v>0</v>
      </c>
      <c r="Q9" s="3">
        <v>0</v>
      </c>
      <c r="R9" s="11"/>
      <c r="S9" s="16">
        <f t="shared" si="0"/>
        <v>77.900000000000006</v>
      </c>
      <c r="T9" s="16">
        <f t="shared" si="1"/>
        <v>57.3</v>
      </c>
      <c r="U9" s="16">
        <f t="shared" si="2"/>
        <v>24.200000000000003</v>
      </c>
      <c r="V9" s="16">
        <f t="shared" si="3"/>
        <v>61.199999999999989</v>
      </c>
      <c r="X9" s="16">
        <f t="shared" si="5"/>
        <v>2</v>
      </c>
      <c r="Y9" s="16">
        <f t="shared" si="4"/>
        <v>-1</v>
      </c>
      <c r="Z9" s="16">
        <f t="shared" si="4"/>
        <v>0</v>
      </c>
      <c r="AA9" s="16">
        <f t="shared" si="4"/>
        <v>1</v>
      </c>
    </row>
    <row r="10" spans="1:27">
      <c r="A10" s="3">
        <v>126.6</v>
      </c>
      <c r="B10" s="3">
        <v>126.6</v>
      </c>
      <c r="C10" s="3">
        <v>186.1</v>
      </c>
      <c r="D10" s="3">
        <v>203.6</v>
      </c>
      <c r="E10" s="3">
        <v>15</v>
      </c>
      <c r="F10" s="3">
        <v>39</v>
      </c>
      <c r="G10" s="3">
        <v>74</v>
      </c>
      <c r="H10" s="3">
        <v>90</v>
      </c>
      <c r="J10" s="3">
        <v>0</v>
      </c>
      <c r="K10" s="3">
        <v>0</v>
      </c>
      <c r="L10" s="3">
        <v>0</v>
      </c>
      <c r="M10" s="3">
        <v>3</v>
      </c>
      <c r="N10" s="3">
        <v>0</v>
      </c>
      <c r="O10" s="3">
        <v>0</v>
      </c>
      <c r="P10" s="3">
        <v>0</v>
      </c>
      <c r="Q10" s="3">
        <v>0</v>
      </c>
      <c r="R10" s="11"/>
      <c r="S10" s="16">
        <f t="shared" si="0"/>
        <v>111.6</v>
      </c>
      <c r="T10" s="16">
        <f t="shared" si="1"/>
        <v>87.6</v>
      </c>
      <c r="U10" s="16">
        <f t="shared" si="2"/>
        <v>112.1</v>
      </c>
      <c r="V10" s="16">
        <f t="shared" si="3"/>
        <v>113.6</v>
      </c>
      <c r="X10" s="16">
        <f t="shared" si="5"/>
        <v>0</v>
      </c>
      <c r="Y10" s="16">
        <f t="shared" si="4"/>
        <v>0</v>
      </c>
      <c r="Z10" s="16">
        <f t="shared" si="4"/>
        <v>0</v>
      </c>
      <c r="AA10" s="16">
        <f t="shared" si="4"/>
        <v>3</v>
      </c>
    </row>
    <row r="11" spans="1:27">
      <c r="A11" s="3">
        <v>86.7</v>
      </c>
      <c r="B11" s="3">
        <v>100</v>
      </c>
      <c r="C11" s="3">
        <v>141.19999999999999</v>
      </c>
      <c r="D11" s="3">
        <v>187.2</v>
      </c>
      <c r="E11" s="3">
        <v>31.6</v>
      </c>
      <c r="F11" s="3">
        <v>57</v>
      </c>
      <c r="G11" s="3">
        <v>68.3</v>
      </c>
      <c r="H11" s="3">
        <v>102.8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11"/>
      <c r="S11" s="16">
        <f t="shared" si="0"/>
        <v>55.1</v>
      </c>
      <c r="T11" s="16">
        <f t="shared" si="1"/>
        <v>43</v>
      </c>
      <c r="U11" s="16">
        <f t="shared" si="2"/>
        <v>72.899999999999991</v>
      </c>
      <c r="V11" s="16">
        <f t="shared" si="3"/>
        <v>84.399999999999991</v>
      </c>
      <c r="X11" s="16">
        <f t="shared" si="5"/>
        <v>0</v>
      </c>
      <c r="Y11" s="16">
        <f t="shared" si="4"/>
        <v>-1</v>
      </c>
      <c r="Z11" s="16">
        <f t="shared" si="4"/>
        <v>0</v>
      </c>
      <c r="AA11" s="16">
        <f t="shared" si="4"/>
        <v>0</v>
      </c>
    </row>
    <row r="12" spans="1:27">
      <c r="A12" s="3">
        <v>105.2</v>
      </c>
      <c r="B12" s="3">
        <v>123.45</v>
      </c>
      <c r="C12" s="3">
        <v>196.57999999999998</v>
      </c>
      <c r="D12" s="3">
        <v>263.99</v>
      </c>
      <c r="E12" s="3">
        <v>31.72</v>
      </c>
      <c r="F12" s="3">
        <v>60.31</v>
      </c>
      <c r="G12" s="3">
        <v>71.58</v>
      </c>
      <c r="H12" s="3">
        <v>123.97</v>
      </c>
      <c r="J12" s="3">
        <v>1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1"/>
      <c r="S12" s="16">
        <f t="shared" si="0"/>
        <v>73.48</v>
      </c>
      <c r="T12" s="16">
        <f t="shared" si="1"/>
        <v>63.14</v>
      </c>
      <c r="U12" s="16">
        <f t="shared" si="2"/>
        <v>124.99999999999999</v>
      </c>
      <c r="V12" s="16">
        <f t="shared" si="3"/>
        <v>140.02000000000001</v>
      </c>
      <c r="X12" s="16">
        <f t="shared" si="5"/>
        <v>1</v>
      </c>
      <c r="Y12" s="16">
        <f t="shared" si="4"/>
        <v>0</v>
      </c>
      <c r="Z12" s="16">
        <f t="shared" si="4"/>
        <v>1</v>
      </c>
      <c r="AA12" s="16">
        <f t="shared" si="4"/>
        <v>0</v>
      </c>
    </row>
    <row r="13" spans="1:27">
      <c r="A13" s="9">
        <v>70.05</v>
      </c>
      <c r="B13" s="3">
        <v>144.26</v>
      </c>
      <c r="C13" s="3">
        <v>181.7</v>
      </c>
      <c r="D13" s="3">
        <v>271.10000000000002</v>
      </c>
      <c r="E13" s="3">
        <v>35.42</v>
      </c>
      <c r="F13" s="3">
        <v>76.3</v>
      </c>
      <c r="G13" s="3">
        <v>65.790000000000006</v>
      </c>
      <c r="H13" s="3">
        <v>142.6</v>
      </c>
      <c r="J13" s="3">
        <v>1</v>
      </c>
      <c r="K13" s="3">
        <v>2</v>
      </c>
      <c r="L13" s="3">
        <v>1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11"/>
      <c r="S13" s="16">
        <f t="shared" si="0"/>
        <v>34.629999999999995</v>
      </c>
      <c r="T13" s="16">
        <f t="shared" si="1"/>
        <v>67.959999999999994</v>
      </c>
      <c r="U13" s="16">
        <f t="shared" si="2"/>
        <v>115.90999999999998</v>
      </c>
      <c r="V13" s="16">
        <f t="shared" si="3"/>
        <v>128.50000000000003</v>
      </c>
      <c r="X13" s="16">
        <f t="shared" si="5"/>
        <v>1</v>
      </c>
      <c r="Y13" s="16">
        <f t="shared" si="4"/>
        <v>2</v>
      </c>
      <c r="Z13" s="16">
        <f t="shared" si="4"/>
        <v>1</v>
      </c>
      <c r="AA13" s="16">
        <f t="shared" si="4"/>
        <v>1</v>
      </c>
    </row>
    <row r="14" spans="1:27">
      <c r="A14" s="3">
        <v>165.09</v>
      </c>
      <c r="B14" s="3">
        <v>185.12</v>
      </c>
      <c r="C14" s="3">
        <v>334.94</v>
      </c>
      <c r="D14" s="3">
        <v>283.15999999999997</v>
      </c>
      <c r="E14" s="3">
        <v>58.6</v>
      </c>
      <c r="F14" s="3">
        <v>146.71</v>
      </c>
      <c r="G14" s="3">
        <v>123.9</v>
      </c>
      <c r="H14" s="3">
        <v>182.69</v>
      </c>
      <c r="J14" s="3">
        <v>4</v>
      </c>
      <c r="K14" s="3">
        <v>1</v>
      </c>
      <c r="L14" s="3">
        <v>3</v>
      </c>
      <c r="M14" s="3">
        <v>1</v>
      </c>
      <c r="N14" s="3">
        <v>1</v>
      </c>
      <c r="O14" s="3">
        <v>2</v>
      </c>
      <c r="P14" s="3">
        <v>2</v>
      </c>
      <c r="Q14" s="3">
        <v>0</v>
      </c>
      <c r="R14" s="11"/>
      <c r="S14" s="16">
        <f t="shared" si="0"/>
        <v>106.49000000000001</v>
      </c>
      <c r="T14" s="16">
        <f t="shared" si="1"/>
        <v>38.409999999999997</v>
      </c>
      <c r="U14" s="16">
        <f t="shared" si="2"/>
        <v>211.04</v>
      </c>
      <c r="V14" s="16">
        <f t="shared" si="3"/>
        <v>100.46999999999997</v>
      </c>
      <c r="X14" s="16">
        <f t="shared" si="5"/>
        <v>3</v>
      </c>
      <c r="Y14" s="16">
        <f t="shared" si="4"/>
        <v>-1</v>
      </c>
      <c r="Z14" s="16">
        <f t="shared" si="4"/>
        <v>1</v>
      </c>
      <c r="AA14" s="16">
        <f t="shared" si="4"/>
        <v>1</v>
      </c>
    </row>
    <row r="15" spans="1:27">
      <c r="A15" s="3">
        <v>224.8</v>
      </c>
      <c r="B15" s="3">
        <v>146.1</v>
      </c>
      <c r="C15" s="3">
        <v>268.60000000000002</v>
      </c>
      <c r="D15" s="3">
        <v>346.5</v>
      </c>
      <c r="E15" s="3">
        <v>27.5</v>
      </c>
      <c r="F15" s="3">
        <v>89.2</v>
      </c>
      <c r="G15" s="3">
        <v>107.2</v>
      </c>
      <c r="H15" s="5">
        <v>207.8</v>
      </c>
      <c r="J15" s="3">
        <v>3</v>
      </c>
      <c r="K15" s="3">
        <v>2</v>
      </c>
      <c r="L15" s="3">
        <v>3</v>
      </c>
      <c r="M15" s="3">
        <v>3</v>
      </c>
      <c r="N15" s="3">
        <v>0</v>
      </c>
      <c r="O15" s="3">
        <v>0</v>
      </c>
      <c r="P15" s="3">
        <v>1</v>
      </c>
      <c r="Q15" s="3">
        <v>1</v>
      </c>
      <c r="R15" s="11"/>
      <c r="S15" s="16">
        <f t="shared" si="0"/>
        <v>197.3</v>
      </c>
      <c r="T15" s="16">
        <f t="shared" si="1"/>
        <v>56.899999999999991</v>
      </c>
      <c r="U15" s="16">
        <f t="shared" si="2"/>
        <v>161.40000000000003</v>
      </c>
      <c r="V15" s="16">
        <f t="shared" si="3"/>
        <v>138.69999999999999</v>
      </c>
      <c r="X15" s="16">
        <f t="shared" si="5"/>
        <v>3</v>
      </c>
      <c r="Y15" s="16">
        <f t="shared" si="4"/>
        <v>2</v>
      </c>
      <c r="Z15" s="16">
        <f t="shared" si="4"/>
        <v>2</v>
      </c>
      <c r="AA15" s="16">
        <f t="shared" si="4"/>
        <v>2</v>
      </c>
    </row>
    <row r="16" spans="1:27">
      <c r="A16" s="5">
        <v>102.2</v>
      </c>
      <c r="B16" s="3">
        <v>142.6</v>
      </c>
      <c r="C16" s="3">
        <v>177</v>
      </c>
      <c r="D16" s="3">
        <v>213.4</v>
      </c>
      <c r="E16" s="3">
        <v>34.200000000000003</v>
      </c>
      <c r="F16" s="3">
        <v>88.7</v>
      </c>
      <c r="G16" s="3">
        <v>86.9</v>
      </c>
      <c r="H16" s="3">
        <v>123.8</v>
      </c>
      <c r="J16" s="3">
        <v>1</v>
      </c>
      <c r="K16" s="3">
        <v>1</v>
      </c>
      <c r="L16" s="3">
        <v>1</v>
      </c>
      <c r="M16" s="3">
        <v>1</v>
      </c>
      <c r="N16" s="3">
        <v>0</v>
      </c>
      <c r="O16" s="3">
        <v>1</v>
      </c>
      <c r="P16" s="3">
        <v>0</v>
      </c>
      <c r="Q16" s="3">
        <v>0</v>
      </c>
      <c r="R16" s="11"/>
      <c r="S16" s="16">
        <f t="shared" si="0"/>
        <v>68</v>
      </c>
      <c r="T16" s="16">
        <f t="shared" si="1"/>
        <v>53.899999999999991</v>
      </c>
      <c r="U16" s="16">
        <f t="shared" si="2"/>
        <v>90.1</v>
      </c>
      <c r="V16" s="16">
        <f t="shared" si="3"/>
        <v>89.600000000000009</v>
      </c>
      <c r="X16" s="16">
        <f t="shared" si="5"/>
        <v>1</v>
      </c>
      <c r="Y16" s="16">
        <f t="shared" si="4"/>
        <v>0</v>
      </c>
      <c r="Z16" s="16">
        <f t="shared" si="4"/>
        <v>1</v>
      </c>
      <c r="AA16" s="16">
        <f t="shared" si="4"/>
        <v>1</v>
      </c>
    </row>
    <row r="17" spans="1:35">
      <c r="A17" s="3">
        <v>68</v>
      </c>
      <c r="B17" s="3">
        <v>94.2</v>
      </c>
      <c r="C17" s="3">
        <v>110.5</v>
      </c>
      <c r="D17" s="3">
        <v>144.5</v>
      </c>
      <c r="E17" s="3">
        <v>31.5</v>
      </c>
      <c r="F17" s="3">
        <v>53.2</v>
      </c>
      <c r="G17" s="3">
        <v>67.5</v>
      </c>
      <c r="H17" s="3">
        <v>96.4</v>
      </c>
      <c r="J17" s="3">
        <v>1</v>
      </c>
      <c r="K17" s="3">
        <v>1</v>
      </c>
      <c r="L17" s="3">
        <v>2</v>
      </c>
      <c r="M17" s="3">
        <v>2</v>
      </c>
      <c r="N17" s="3">
        <v>0</v>
      </c>
      <c r="O17" s="3">
        <v>1</v>
      </c>
      <c r="P17" s="3">
        <v>0</v>
      </c>
      <c r="Q17" s="3">
        <v>0</v>
      </c>
      <c r="S17" s="16">
        <f t="shared" si="0"/>
        <v>36.5</v>
      </c>
      <c r="T17" s="16">
        <f t="shared" si="1"/>
        <v>41</v>
      </c>
      <c r="U17" s="16">
        <f t="shared" si="2"/>
        <v>43</v>
      </c>
      <c r="V17" s="16">
        <f t="shared" si="3"/>
        <v>48.099999999999994</v>
      </c>
      <c r="X17" s="16">
        <f t="shared" si="5"/>
        <v>1</v>
      </c>
      <c r="Y17" s="16">
        <f t="shared" si="4"/>
        <v>0</v>
      </c>
      <c r="Z17" s="16">
        <f t="shared" si="4"/>
        <v>2</v>
      </c>
      <c r="AA17" s="16">
        <f t="shared" si="4"/>
        <v>2</v>
      </c>
    </row>
    <row r="18" spans="1:35">
      <c r="AG18" s="11"/>
      <c r="AH18" s="11"/>
      <c r="AI18" s="11"/>
    </row>
    <row r="19" spans="1:35">
      <c r="D19">
        <f>STDEV(D3:D17)</f>
        <v>48.707617131888938</v>
      </c>
      <c r="E19">
        <f>D19/D22*100</f>
        <v>20.257420514281513</v>
      </c>
      <c r="H19">
        <f>STDEV(H3:H17)</f>
        <v>37.32265795924598</v>
      </c>
      <c r="I19">
        <f>H19/H22*100</f>
        <v>26.931433613725964</v>
      </c>
      <c r="AG19" s="11"/>
      <c r="AH19" s="11"/>
      <c r="AI19" s="11"/>
    </row>
    <row r="20" spans="1:35">
      <c r="AG20" s="11"/>
      <c r="AH20" s="11"/>
      <c r="AI20" s="11"/>
    </row>
    <row r="21" spans="1:35">
      <c r="A21" s="20" t="s">
        <v>37</v>
      </c>
      <c r="B21" s="20"/>
      <c r="C21" s="20"/>
      <c r="D21" s="20"/>
      <c r="E21" s="20"/>
      <c r="F21" s="20"/>
      <c r="G21" s="20"/>
      <c r="H21" s="20"/>
      <c r="J21" s="20" t="s">
        <v>36</v>
      </c>
      <c r="K21" s="20"/>
      <c r="L21" s="20"/>
      <c r="M21" s="20"/>
      <c r="N21" s="20"/>
      <c r="O21" s="20"/>
      <c r="P21" s="20"/>
      <c r="Q21" s="20"/>
      <c r="S21" s="20" t="s">
        <v>57</v>
      </c>
      <c r="T21" s="20"/>
      <c r="U21" s="20"/>
      <c r="V21" s="20"/>
      <c r="AG21" s="11"/>
      <c r="AH21" s="11"/>
      <c r="AI21" s="11"/>
    </row>
    <row r="22" spans="1:35">
      <c r="A22">
        <f>AVERAGE(A3:A17)</f>
        <v>141.90266666666668</v>
      </c>
      <c r="B22">
        <f t="shared" ref="B22:H22" si="6">AVERAGE(B3:B17)</f>
        <v>147.72199999999995</v>
      </c>
      <c r="C22">
        <f t="shared" si="6"/>
        <v>206.15466666666666</v>
      </c>
      <c r="D22">
        <f t="shared" si="6"/>
        <v>240.4433333333333</v>
      </c>
      <c r="E22">
        <f t="shared" si="6"/>
        <v>33.275999999999996</v>
      </c>
      <c r="F22">
        <f t="shared" si="6"/>
        <v>80.888000000000005</v>
      </c>
      <c r="G22">
        <f t="shared" si="6"/>
        <v>84.658000000000001</v>
      </c>
      <c r="H22">
        <f t="shared" si="6"/>
        <v>138.58399999999997</v>
      </c>
      <c r="J22">
        <f>AVERAGE(J3:J17)</f>
        <v>1.4666666666666666</v>
      </c>
      <c r="K22">
        <f t="shared" ref="K22:Q22" si="7">AVERAGE(K3:K17)</f>
        <v>0.73333333333333328</v>
      </c>
      <c r="L22">
        <f t="shared" si="7"/>
        <v>0.8666666666666667</v>
      </c>
      <c r="M22">
        <f t="shared" si="7"/>
        <v>1.6666666666666667</v>
      </c>
      <c r="N22">
        <f t="shared" si="7"/>
        <v>0.2</v>
      </c>
      <c r="O22">
        <f t="shared" si="7"/>
        <v>0.6</v>
      </c>
      <c r="P22">
        <f t="shared" si="7"/>
        <v>0.26666666666666666</v>
      </c>
      <c r="Q22">
        <f t="shared" si="7"/>
        <v>6.6666666666666666E-2</v>
      </c>
      <c r="S22" s="16">
        <f>AVERAGE(S3:S17)</f>
        <v>108.62666666666668</v>
      </c>
      <c r="T22" s="16">
        <f>AVERAGE(T3:T17)</f>
        <v>66.834000000000003</v>
      </c>
      <c r="U22" s="16">
        <f>AVERAGE(U3:U17)</f>
        <v>121.49666666666667</v>
      </c>
      <c r="V22" s="16">
        <f>AVERAGE(V3:V17)</f>
        <v>101.85933333333332</v>
      </c>
      <c r="AG22" s="11"/>
      <c r="AH22" s="11"/>
      <c r="AI22" s="11"/>
    </row>
    <row r="23" spans="1:35">
      <c r="E23">
        <f>((A22-E22)/A22 )*100</f>
        <v>76.550123558871348</v>
      </c>
      <c r="F23">
        <f t="shared" ref="F23:H23" si="8">((B22-F22)/B22 )*100</f>
        <v>45.243091753428715</v>
      </c>
      <c r="G23">
        <f t="shared" si="8"/>
        <v>58.934715682723649</v>
      </c>
      <c r="H23">
        <f t="shared" si="8"/>
        <v>42.363134764948086</v>
      </c>
      <c r="N23">
        <f>((J22-N22)/J22 )*100</f>
        <v>86.36363636363636</v>
      </c>
      <c r="O23">
        <f t="shared" ref="O23" si="9">((K22-O22)/K22 )*100</f>
        <v>18.18181818181818</v>
      </c>
      <c r="P23">
        <f t="shared" ref="P23" si="10">((L22-P22)/L22 )*100</f>
        <v>69.230769230769241</v>
      </c>
      <c r="Q23">
        <f t="shared" ref="Q23" si="11">((M22-Q22)/M22 )*100</f>
        <v>96</v>
      </c>
    </row>
    <row r="24" spans="1:35">
      <c r="S24" s="20" t="s">
        <v>58</v>
      </c>
      <c r="T24" s="20"/>
      <c r="U24" s="20"/>
      <c r="V24" s="20"/>
      <c r="X24" s="20" t="s">
        <v>59</v>
      </c>
      <c r="Y24" s="20"/>
      <c r="Z24" s="20"/>
      <c r="AA24" s="20"/>
    </row>
    <row r="25" spans="1:35">
      <c r="A25" s="20" t="s">
        <v>38</v>
      </c>
      <c r="B25" s="20"/>
      <c r="C25" s="20"/>
      <c r="D25" s="20"/>
      <c r="G25">
        <f>AVERAGE(E23:H23)</f>
        <v>55.772766439992949</v>
      </c>
      <c r="J25" s="20" t="s">
        <v>39</v>
      </c>
      <c r="K25" s="20"/>
      <c r="L25" s="20"/>
      <c r="M25" s="20"/>
      <c r="S25">
        <f>STDEV(S3:S17)</f>
        <v>60.270554723402576</v>
      </c>
      <c r="T25">
        <f t="shared" ref="T25:V25" si="12">STDEV(T3:T17)</f>
        <v>37.741466358067541</v>
      </c>
      <c r="U25">
        <f t="shared" si="12"/>
        <v>58.169824979066597</v>
      </c>
      <c r="V25">
        <f t="shared" si="12"/>
        <v>28.733957627733442</v>
      </c>
      <c r="X25" s="7" t="s">
        <v>2</v>
      </c>
      <c r="Y25" s="7" t="s">
        <v>3</v>
      </c>
      <c r="Z25" s="7" t="s">
        <v>4</v>
      </c>
      <c r="AA25" s="7" t="s">
        <v>5</v>
      </c>
    </row>
    <row r="26" spans="1:35">
      <c r="A26" s="7" t="s">
        <v>2</v>
      </c>
      <c r="B26" s="7" t="s">
        <v>3</v>
      </c>
      <c r="C26" s="7" t="s">
        <v>4</v>
      </c>
      <c r="D26" s="7" t="s">
        <v>5</v>
      </c>
      <c r="J26" s="7" t="s">
        <v>2</v>
      </c>
      <c r="K26" s="7" t="s">
        <v>3</v>
      </c>
      <c r="L26" s="7" t="s">
        <v>4</v>
      </c>
      <c r="M26" s="7" t="s">
        <v>5</v>
      </c>
      <c r="X26" s="15">
        <f>S22-S27</f>
        <v>75.24662644307648</v>
      </c>
      <c r="Y26" s="15">
        <f>T22-T27</f>
        <v>45.931393894727243</v>
      </c>
      <c r="Z26" s="15">
        <f>U22-U27</f>
        <v>89.280087501077986</v>
      </c>
      <c r="AA26" s="15">
        <f>V22-V27</f>
        <v>85.945415404447033</v>
      </c>
    </row>
    <row r="27" spans="1:35">
      <c r="A27" s="15">
        <f>TTEST(A3:A17,E3:E17,2,1)</f>
        <v>6.4455172533885096E-6</v>
      </c>
      <c r="B27" s="15">
        <f t="shared" ref="B27:D27" si="13">TTEST(B3:B17,F3:F17,2,1)</f>
        <v>7.8275169367892675E-6</v>
      </c>
      <c r="C27" s="15">
        <f t="shared" si="13"/>
        <v>1.203122967934352E-6</v>
      </c>
      <c r="D27" s="15">
        <f t="shared" si="13"/>
        <v>1.6318125856318504E-9</v>
      </c>
      <c r="J27" s="15">
        <f>TTEST(J3:J17,N3:N17,2,1)</f>
        <v>5.3825743501636667E-4</v>
      </c>
      <c r="K27" s="15">
        <f t="shared" ref="K27:M27" si="14">TTEST(K3:K17,O3:O17,2,1)</f>
        <v>0.5816268369828651</v>
      </c>
      <c r="L27" s="15">
        <f t="shared" si="14"/>
        <v>7.0362468869755394E-3</v>
      </c>
      <c r="M27" s="15">
        <f t="shared" si="14"/>
        <v>7.4573613551279612E-5</v>
      </c>
      <c r="S27">
        <f>S25*2.145/SQRT(15)</f>
        <v>33.380040223590193</v>
      </c>
      <c r="T27">
        <f>T25*2.145/SQRT(15)</f>
        <v>20.90260610527276</v>
      </c>
      <c r="U27">
        <f>U25*2.145/SQRT(15)</f>
        <v>32.216579165588691</v>
      </c>
      <c r="V27">
        <f>V25*2.145/SQRT(15)</f>
        <v>15.91391792888629</v>
      </c>
      <c r="X27" s="15">
        <f>S22+S27</f>
        <v>142.00670689025688</v>
      </c>
      <c r="Y27" s="15">
        <f>T22+T27</f>
        <v>87.736606105272756</v>
      </c>
      <c r="Z27" s="15">
        <f>U22+U27</f>
        <v>153.71324583225535</v>
      </c>
      <c r="AA27" s="15">
        <f>V22+V27</f>
        <v>117.77325126221962</v>
      </c>
    </row>
    <row r="29" spans="1:35">
      <c r="C29" t="s">
        <v>25</v>
      </c>
    </row>
  </sheetData>
  <mergeCells count="11">
    <mergeCell ref="A1:D1"/>
    <mergeCell ref="E1:H1"/>
    <mergeCell ref="A25:D25"/>
    <mergeCell ref="A21:H21"/>
    <mergeCell ref="X24:AA24"/>
    <mergeCell ref="S21:V21"/>
    <mergeCell ref="S24:V24"/>
    <mergeCell ref="N1:Q1"/>
    <mergeCell ref="J21:Q21"/>
    <mergeCell ref="J25:M25"/>
    <mergeCell ref="J1:M1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E14"/>
  <sheetViews>
    <sheetView workbookViewId="0">
      <selection activeCell="A14" sqref="A14"/>
    </sheetView>
  </sheetViews>
  <sheetFormatPr defaultRowHeight="15"/>
  <cols>
    <col min="1" max="1" width="44.5703125" bestFit="1" customWidth="1"/>
  </cols>
  <sheetData>
    <row r="1" spans="1:5">
      <c r="A1" t="s">
        <v>41</v>
      </c>
      <c r="D1" t="s">
        <v>49</v>
      </c>
    </row>
    <row r="2" spans="1:5">
      <c r="D2" s="7" t="s">
        <v>6</v>
      </c>
      <c r="E2" s="7" t="s">
        <v>7</v>
      </c>
    </row>
    <row r="3" spans="1:5">
      <c r="A3" s="20" t="s">
        <v>7</v>
      </c>
      <c r="B3" s="20"/>
      <c r="D3" s="15">
        <v>0</v>
      </c>
      <c r="E3" s="15">
        <v>15</v>
      </c>
    </row>
    <row r="4" spans="1:5">
      <c r="A4" s="15" t="s">
        <v>42</v>
      </c>
      <c r="B4" s="15">
        <v>8</v>
      </c>
    </row>
    <row r="5" spans="1:5">
      <c r="A5" s="15" t="s">
        <v>43</v>
      </c>
      <c r="B5" s="15">
        <v>4</v>
      </c>
    </row>
    <row r="6" spans="1:5">
      <c r="A6" s="15" t="s">
        <v>44</v>
      </c>
      <c r="B6" s="15">
        <v>2</v>
      </c>
    </row>
    <row r="9" spans="1:5">
      <c r="A9" s="23" t="s">
        <v>6</v>
      </c>
      <c r="B9" s="24"/>
    </row>
    <row r="10" spans="1:5">
      <c r="A10" s="15" t="s">
        <v>45</v>
      </c>
      <c r="B10" s="15">
        <v>5</v>
      </c>
    </row>
    <row r="11" spans="1:5">
      <c r="A11" s="15" t="s">
        <v>46</v>
      </c>
      <c r="B11" s="15">
        <v>2</v>
      </c>
    </row>
    <row r="12" spans="1:5">
      <c r="A12" s="15" t="s">
        <v>48</v>
      </c>
      <c r="B12" s="15">
        <v>4</v>
      </c>
    </row>
    <row r="13" spans="1:5">
      <c r="A13" s="15" t="s">
        <v>47</v>
      </c>
      <c r="B13" s="15">
        <v>4</v>
      </c>
    </row>
    <row r="14" spans="1:5">
      <c r="A14" s="15" t="s">
        <v>42</v>
      </c>
      <c r="B14" s="15">
        <v>2</v>
      </c>
    </row>
  </sheetData>
  <mergeCells count="2">
    <mergeCell ref="A3:B3"/>
    <mergeCell ref="A9:B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5" sqref="C5"/>
    </sheetView>
  </sheetViews>
  <sheetFormatPr defaultRowHeight="15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Personas</vt:lpstr>
      <vt:lpstr>Tarea 1</vt:lpstr>
      <vt:lpstr>Tarea 2</vt:lpstr>
      <vt:lpstr>Tarea 3</vt:lpstr>
      <vt:lpstr>Tarea 4</vt:lpstr>
      <vt:lpstr>Todas</vt:lpstr>
      <vt:lpstr>Comentarios</vt:lpstr>
      <vt:lpstr>Sheet1</vt:lpstr>
      <vt:lpstr>Todas!__sm_DR_89fc0980</vt:lpstr>
      <vt:lpstr>Todas!__sm_DR_dfb14f00</vt:lpstr>
      <vt:lpstr>Todas!__sm_VR_deb14f01</vt:lpstr>
      <vt:lpstr>Todas!__sm_VR_f5fc0981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Viper</dc:creator>
  <cp:lastModifiedBy>Viper</cp:lastModifiedBy>
  <cp:lastPrinted>2009-05-20T17:02:47Z</cp:lastPrinted>
  <dcterms:created xsi:type="dcterms:W3CDTF">2009-05-13T21:48:55Z</dcterms:created>
  <dcterms:modified xsi:type="dcterms:W3CDTF">2009-06-04T00:10:51Z</dcterms:modified>
</cp:coreProperties>
</file>