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Pa\Desktop\"/>
    </mc:Choice>
  </mc:AlternateContent>
  <xr:revisionPtr revIDLastSave="0" documentId="13_ncr:1_{2834B137-3E81-4D52-A896-91BB736918E6}" xr6:coauthVersionLast="46" xr6:coauthVersionMax="46" xr10:uidLastSave="{00000000-0000-0000-0000-000000000000}"/>
  <bookViews>
    <workbookView xWindow="-110" yWindow="-110" windowWidth="19420" windowHeight="10420" xr2:uid="{38F32FAD-A705-4C50-9348-7B9B0F00C7E5}"/>
  </bookViews>
  <sheets>
    <sheet name="UC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20" i="1"/>
  <c r="I3" i="1"/>
  <c r="H25" i="1"/>
  <c r="H26" i="1"/>
  <c r="H27" i="1"/>
  <c r="H28" i="1"/>
  <c r="H29" i="1"/>
  <c r="H35" i="1"/>
  <c r="H37" i="1"/>
  <c r="F37" i="1"/>
  <c r="F35" i="1"/>
  <c r="F29" i="1"/>
  <c r="F28" i="1"/>
  <c r="F27" i="1"/>
  <c r="F26" i="1"/>
  <c r="F25" i="1"/>
  <c r="D37" i="1"/>
  <c r="D29" i="1"/>
  <c r="D28" i="1"/>
  <c r="D27" i="1"/>
  <c r="D26" i="1"/>
  <c r="D25" i="1"/>
  <c r="I8" i="1"/>
  <c r="I35" i="1" s="1"/>
  <c r="D35" i="1" s="1"/>
  <c r="I5" i="1"/>
  <c r="I10" i="1"/>
  <c r="I9" i="1"/>
  <c r="I37" i="1" s="1"/>
  <c r="I4" i="1"/>
  <c r="I29" i="1" s="1"/>
  <c r="I7" i="1"/>
  <c r="I34" i="1" s="1"/>
  <c r="H34" i="1" s="1"/>
  <c r="I6" i="1"/>
  <c r="I19" i="1" s="1"/>
  <c r="F34" i="1" l="1"/>
  <c r="D34" i="1"/>
  <c r="I32" i="1"/>
  <c r="I31" i="1"/>
  <c r="I43" i="1"/>
  <c r="I45" i="1"/>
  <c r="I44" i="1"/>
  <c r="I22" i="1"/>
  <c r="I42" i="1"/>
  <c r="I23" i="1"/>
  <c r="I40" i="1"/>
  <c r="I41" i="1"/>
  <c r="I21" i="1"/>
  <c r="I25" i="1"/>
  <c r="I27" i="1"/>
  <c r="I28" i="1"/>
  <c r="I26" i="1"/>
  <c r="H21" i="1" l="1"/>
  <c r="D21" i="1"/>
  <c r="F21" i="1"/>
  <c r="H22" i="1"/>
  <c r="F22" i="1"/>
  <c r="D22" i="1"/>
  <c r="F23" i="1"/>
  <c r="H23" i="1"/>
  <c r="D23" i="1"/>
  <c r="D20" i="1"/>
  <c r="F20" i="1"/>
  <c r="H20" i="1"/>
  <c r="I46" i="1"/>
  <c r="H44" i="1"/>
  <c r="D44" i="1"/>
  <c r="F44" i="1"/>
  <c r="H32" i="1"/>
  <c r="D32" i="1"/>
  <c r="F32" i="1"/>
  <c r="F42" i="1"/>
  <c r="H42" i="1"/>
  <c r="D42" i="1"/>
  <c r="D45" i="1"/>
  <c r="F45" i="1"/>
  <c r="H45" i="1"/>
  <c r="F41" i="1"/>
  <c r="D41" i="1"/>
  <c r="H41" i="1"/>
  <c r="H39" i="1"/>
  <c r="F39" i="1"/>
  <c r="D39" i="1"/>
  <c r="H43" i="1"/>
  <c r="D43" i="1"/>
  <c r="F43" i="1"/>
  <c r="H19" i="1"/>
  <c r="D19" i="1"/>
  <c r="F19" i="1"/>
  <c r="D40" i="1"/>
  <c r="H40" i="1"/>
  <c r="F40" i="1"/>
  <c r="F31" i="1"/>
  <c r="D31" i="1"/>
  <c r="H31" i="1"/>
  <c r="C13" i="1" l="1"/>
  <c r="G13" i="1"/>
  <c r="E14" i="1"/>
  <c r="E13" i="1"/>
  <c r="F46" i="1"/>
  <c r="H46" i="1"/>
  <c r="G14" i="1" s="1"/>
  <c r="D46" i="1"/>
  <c r="C14" i="1" s="1"/>
  <c r="G15" i="1" l="1"/>
  <c r="C15" i="1"/>
  <c r="E15" i="1"/>
</calcChain>
</file>

<file path=xl/sharedStrings.xml><?xml version="1.0" encoding="utf-8"?>
<sst xmlns="http://schemas.openxmlformats.org/spreadsheetml/2006/main" count="51" uniqueCount="51">
  <si>
    <t>Variable</t>
  </si>
  <si>
    <t>Selection</t>
  </si>
  <si>
    <t>Ref</t>
  </si>
  <si>
    <t>Capacity for Work</t>
  </si>
  <si>
    <t>Family Composition</t>
  </si>
  <si>
    <t>Maximum Monthly Entitlement</t>
  </si>
  <si>
    <t>Pre-Cuts UC</t>
  </si>
  <si>
    <t>Work Allowance</t>
  </si>
  <si>
    <t>Phase Out Income</t>
  </si>
  <si>
    <t>Basic Element</t>
  </si>
  <si>
    <t>UC w/o Temporary Uplift</t>
  </si>
  <si>
    <t>UC with Temporary Uplift</t>
  </si>
  <si>
    <t>LCW Element</t>
  </si>
  <si>
    <t>1 LCW</t>
  </si>
  <si>
    <t>1 LCWRA</t>
  </si>
  <si>
    <t>2 LCW</t>
  </si>
  <si>
    <t>2 LCWRA</t>
  </si>
  <si>
    <t>Child Element</t>
  </si>
  <si>
    <t>First Child</t>
  </si>
  <si>
    <t>Subsequent Children</t>
  </si>
  <si>
    <t>Disabled Child Element</t>
  </si>
  <si>
    <t>Disabled</t>
  </si>
  <si>
    <t>Severely Disabled</t>
  </si>
  <si>
    <t>Claim for Housing Costs?</t>
  </si>
  <si>
    <t>Single, over 25</t>
  </si>
  <si>
    <t>Couple, both under 25</t>
  </si>
  <si>
    <t>Couple, one or both over 25</t>
  </si>
  <si>
    <t>Single, under 25 (lone parent)</t>
  </si>
  <si>
    <t>Single, under 25 (no children)</t>
  </si>
  <si>
    <t>Carer Element</t>
  </si>
  <si>
    <t>Full Time Carer?</t>
  </si>
  <si>
    <t>Carer</t>
  </si>
  <si>
    <t>Work Allowances</t>
  </si>
  <si>
    <t>Couple without children</t>
  </si>
  <si>
    <t>Couple with children, not claiming housing costs</t>
  </si>
  <si>
    <t>Couple with children, claiming housing costs</t>
  </si>
  <si>
    <t>Lone parent, claiming housing costs</t>
  </si>
  <si>
    <t>Lone parent, not claiming housing costs</t>
  </si>
  <si>
    <t>Single Person without children</t>
  </si>
  <si>
    <t>1 - Single</t>
  </si>
  <si>
    <t>1 - AtW</t>
  </si>
  <si>
    <t>2 - No</t>
  </si>
  <si>
    <t>1 LCW + 1 LCWRA</t>
  </si>
  <si>
    <t>Number of Children (not disabled)</t>
  </si>
  <si>
    <t>Number of Disabled Children</t>
  </si>
  <si>
    <t>Number of Severely Disabled Children</t>
  </si>
  <si>
    <t>Claimant Age(s)</t>
  </si>
  <si>
    <t>1 - (Both) Under 25</t>
  </si>
  <si>
    <t>Disabled without children, claiming housing costs</t>
  </si>
  <si>
    <t>Disabled (but not lone parent), not claiming housing costs</t>
  </si>
  <si>
    <t>1 -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</si>
</sst>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quotePrefix="1"/>
    <xf numFmtId="4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0" fillId="2" borderId="2" xfId="0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44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1" xfId="0" applyFill="1" applyBorder="1"/>
    <xf numFmtId="4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455A-A502-49A1-924B-055911510F76}">
  <dimension ref="A2:I1048576"/>
  <sheetViews>
    <sheetView tabSelected="1" workbookViewId="0">
      <selection activeCell="E5" sqref="E5"/>
    </sheetView>
  </sheetViews>
  <sheetFormatPr defaultRowHeight="14.5" x14ac:dyDescent="0.35"/>
  <cols>
    <col min="1" max="1" width="13.26953125" customWidth="1"/>
    <col min="2" max="2" width="50.26953125" customWidth="1"/>
    <col min="3" max="3" width="23.90625" style="14" customWidth="1"/>
    <col min="4" max="4" width="11.453125" style="22" customWidth="1"/>
    <col min="5" max="5" width="23.90625" customWidth="1"/>
    <col min="6" max="6" width="11.453125" style="26" customWidth="1"/>
    <col min="7" max="7" width="23.90625" customWidth="1"/>
    <col min="8" max="8" width="11.453125" style="26" customWidth="1"/>
    <col min="9" max="9" width="19.36328125" style="18" customWidth="1"/>
  </cols>
  <sheetData>
    <row r="2" spans="1:9" x14ac:dyDescent="0.35">
      <c r="B2" s="1" t="s">
        <v>0</v>
      </c>
      <c r="C2" s="11" t="s">
        <v>1</v>
      </c>
      <c r="D2" s="20"/>
      <c r="I2" s="17" t="s">
        <v>2</v>
      </c>
    </row>
    <row r="3" spans="1:9" x14ac:dyDescent="0.35">
      <c r="A3">
        <v>1</v>
      </c>
      <c r="B3" t="s">
        <v>4</v>
      </c>
      <c r="C3" s="12" t="s">
        <v>39</v>
      </c>
      <c r="D3" s="21"/>
      <c r="I3" s="18">
        <f>ROUND(LEFT(C3, 1), 0)</f>
        <v>1</v>
      </c>
    </row>
    <row r="4" spans="1:9" x14ac:dyDescent="0.35">
      <c r="A4">
        <v>2</v>
      </c>
      <c r="B4" t="s">
        <v>3</v>
      </c>
      <c r="C4" s="12" t="s">
        <v>40</v>
      </c>
      <c r="D4" s="21"/>
      <c r="I4" s="18">
        <f>ROUND(LEFT(C4, 1), 0)</f>
        <v>1</v>
      </c>
    </row>
    <row r="5" spans="1:9" x14ac:dyDescent="0.35">
      <c r="A5">
        <v>3</v>
      </c>
      <c r="B5" t="s">
        <v>46</v>
      </c>
      <c r="C5" s="12" t="s">
        <v>47</v>
      </c>
      <c r="D5" s="21"/>
      <c r="I5" s="18">
        <f>ROUND(LEFT(C5, 1), 0)</f>
        <v>1</v>
      </c>
    </row>
    <row r="6" spans="1:9" x14ac:dyDescent="0.35">
      <c r="A6">
        <v>4</v>
      </c>
      <c r="B6" t="s">
        <v>43</v>
      </c>
      <c r="C6" s="12">
        <v>3</v>
      </c>
      <c r="D6" s="21"/>
      <c r="I6" s="18">
        <f>C6</f>
        <v>3</v>
      </c>
    </row>
    <row r="7" spans="1:9" x14ac:dyDescent="0.35">
      <c r="A7">
        <v>5</v>
      </c>
      <c r="B7" s="2" t="s">
        <v>44</v>
      </c>
      <c r="C7" s="12">
        <v>0</v>
      </c>
      <c r="D7" s="21"/>
      <c r="I7" s="18">
        <f>C7</f>
        <v>0</v>
      </c>
    </row>
    <row r="8" spans="1:9" x14ac:dyDescent="0.35">
      <c r="A8">
        <v>6</v>
      </c>
      <c r="B8" s="2" t="s">
        <v>45</v>
      </c>
      <c r="C8" s="12">
        <v>0</v>
      </c>
      <c r="D8" s="21"/>
      <c r="I8" s="18">
        <f>C8</f>
        <v>0</v>
      </c>
    </row>
    <row r="9" spans="1:9" x14ac:dyDescent="0.35">
      <c r="A9">
        <v>7</v>
      </c>
      <c r="B9" s="2" t="s">
        <v>30</v>
      </c>
      <c r="C9" s="12" t="s">
        <v>41</v>
      </c>
      <c r="D9" s="21"/>
      <c r="I9" s="18">
        <f>ROUND(LEFT(C9, 1), 0)</f>
        <v>2</v>
      </c>
    </row>
    <row r="10" spans="1:9" x14ac:dyDescent="0.35">
      <c r="A10">
        <v>8</v>
      </c>
      <c r="B10" t="s">
        <v>23</v>
      </c>
      <c r="C10" s="12" t="s">
        <v>50</v>
      </c>
      <c r="D10" s="21"/>
      <c r="I10" s="18">
        <f>ROUND(LEFT(C10, 1), 0)</f>
        <v>1</v>
      </c>
    </row>
    <row r="12" spans="1:9" x14ac:dyDescent="0.35">
      <c r="C12" s="13" t="s">
        <v>6</v>
      </c>
      <c r="D12" s="23"/>
      <c r="E12" s="4" t="s">
        <v>11</v>
      </c>
      <c r="G12" s="4" t="s">
        <v>10</v>
      </c>
    </row>
    <row r="13" spans="1:9" x14ac:dyDescent="0.35">
      <c r="B13" t="s">
        <v>5</v>
      </c>
      <c r="C13" s="16">
        <f>SUM(D19:D37)</f>
        <v>1149.17</v>
      </c>
      <c r="E13" s="16">
        <f>SUM(F19:F37)</f>
        <v>1100.6600000000001</v>
      </c>
      <c r="G13" s="16">
        <f>SUM(H19:H37)</f>
        <v>1013.99</v>
      </c>
    </row>
    <row r="14" spans="1:9" x14ac:dyDescent="0.35">
      <c r="B14" t="s">
        <v>7</v>
      </c>
      <c r="C14" s="16">
        <f>SUM(D39:D46)</f>
        <v>310.87</v>
      </c>
      <c r="E14" s="16">
        <f>SUM(F39:F46)</f>
        <v>293</v>
      </c>
      <c r="G14" s="16">
        <f>SUM(H39:H46)</f>
        <v>293</v>
      </c>
    </row>
    <row r="15" spans="1:9" x14ac:dyDescent="0.35">
      <c r="B15" t="s">
        <v>8</v>
      </c>
      <c r="C15" s="16">
        <f>C14+(C13/0.65)</f>
        <v>2078.8238461538463</v>
      </c>
      <c r="E15" s="16">
        <f>E14+(E13/0.63)</f>
        <v>2040.0793650793653</v>
      </c>
      <c r="G15" s="16">
        <f>G14+(G13/0.63)</f>
        <v>1902.5079365079366</v>
      </c>
    </row>
    <row r="16" spans="1:9" s="5" customFormat="1" x14ac:dyDescent="0.35">
      <c r="C16" s="15"/>
      <c r="D16" s="24"/>
      <c r="F16" s="27"/>
      <c r="H16" s="27"/>
      <c r="I16" s="19"/>
    </row>
    <row r="19" spans="1:9" x14ac:dyDescent="0.35">
      <c r="A19" s="8" t="s">
        <v>9</v>
      </c>
      <c r="B19" s="1" t="s">
        <v>28</v>
      </c>
      <c r="C19" s="16">
        <v>291.73</v>
      </c>
      <c r="D19" s="25">
        <f>C19*I19</f>
        <v>0</v>
      </c>
      <c r="E19" s="3">
        <v>344</v>
      </c>
      <c r="F19" s="28">
        <f>E19*I19</f>
        <v>0</v>
      </c>
      <c r="G19" s="3">
        <v>257.33</v>
      </c>
      <c r="H19" s="28">
        <f>G19*I19</f>
        <v>0</v>
      </c>
      <c r="I19" s="18">
        <f>IF(I3=1, IF(I5=1, IF(SUM(I6:I8)=0, 1, 0), 0), 0)</f>
        <v>0</v>
      </c>
    </row>
    <row r="20" spans="1:9" x14ac:dyDescent="0.35">
      <c r="A20" s="8"/>
      <c r="B20" s="1" t="s">
        <v>27</v>
      </c>
      <c r="C20" s="16">
        <v>291.73</v>
      </c>
      <c r="D20" s="25">
        <f>C20*I20</f>
        <v>291.73</v>
      </c>
      <c r="E20" s="3">
        <v>344</v>
      </c>
      <c r="F20" s="28">
        <f>E20*I20</f>
        <v>344</v>
      </c>
      <c r="G20" s="3">
        <v>257.33</v>
      </c>
      <c r="H20" s="28">
        <f>G20*I20</f>
        <v>257.33</v>
      </c>
      <c r="I20" s="18">
        <f>IF(I3=1, IF(I5=1, IF(SUM(I6:I8)&gt;0, 1, 0), 0), 0)</f>
        <v>1</v>
      </c>
    </row>
    <row r="21" spans="1:9" x14ac:dyDescent="0.35">
      <c r="A21" s="8"/>
      <c r="B21" s="1" t="s">
        <v>24</v>
      </c>
      <c r="C21" s="16">
        <v>368.25</v>
      </c>
      <c r="D21" s="25">
        <f>C21*I21</f>
        <v>0</v>
      </c>
      <c r="E21" s="3">
        <v>411.51</v>
      </c>
      <c r="F21" s="28">
        <f>E21*I21</f>
        <v>0</v>
      </c>
      <c r="G21" s="3">
        <v>324.83999999999997</v>
      </c>
      <c r="H21" s="28">
        <f>G21*I21</f>
        <v>0</v>
      </c>
      <c r="I21" s="18">
        <f>IF(I3=1, IF(I5=2, 1, 0), 0)</f>
        <v>0</v>
      </c>
    </row>
    <row r="22" spans="1:9" x14ac:dyDescent="0.35">
      <c r="A22" s="8"/>
      <c r="B22" s="1" t="s">
        <v>25</v>
      </c>
      <c r="C22" s="16">
        <v>457.93</v>
      </c>
      <c r="D22" s="25">
        <f>C22*I22</f>
        <v>0</v>
      </c>
      <c r="E22" s="3">
        <v>490.6</v>
      </c>
      <c r="F22" s="28">
        <f>E22*I22</f>
        <v>0</v>
      </c>
      <c r="G22" s="3">
        <v>403.93</v>
      </c>
      <c r="H22" s="28">
        <f>G22*I22</f>
        <v>0</v>
      </c>
      <c r="I22" s="18">
        <f>IF(I3=2, IF(I5=1, 1, 0), 0)</f>
        <v>0</v>
      </c>
    </row>
    <row r="23" spans="1:9" x14ac:dyDescent="0.35">
      <c r="A23" s="8"/>
      <c r="B23" s="1" t="s">
        <v>26</v>
      </c>
      <c r="C23" s="16">
        <v>578.07000000000005</v>
      </c>
      <c r="D23" s="25">
        <f>C23*I23</f>
        <v>0</v>
      </c>
      <c r="E23" s="3">
        <v>596.58000000000004</v>
      </c>
      <c r="F23" s="28">
        <f>E23*I23</f>
        <v>0</v>
      </c>
      <c r="G23" s="3">
        <v>509.91</v>
      </c>
      <c r="H23" s="28">
        <f>G23*I23</f>
        <v>0</v>
      </c>
      <c r="I23" s="18">
        <f>IF(I3=2, IF(I5=2, 1, 0), 0)</f>
        <v>0</v>
      </c>
    </row>
    <row r="24" spans="1:9" x14ac:dyDescent="0.35">
      <c r="C24" s="16"/>
      <c r="D24" s="25"/>
      <c r="E24" s="3"/>
      <c r="G24" s="3"/>
    </row>
    <row r="25" spans="1:9" x14ac:dyDescent="0.35">
      <c r="A25" s="9" t="s">
        <v>12</v>
      </c>
      <c r="B25" s="1" t="s">
        <v>13</v>
      </c>
      <c r="C25" s="16">
        <v>146.12</v>
      </c>
      <c r="D25" s="25">
        <f>C25*I25</f>
        <v>0</v>
      </c>
      <c r="E25" s="3">
        <v>128.88999999999999</v>
      </c>
      <c r="F25" s="28">
        <f>E25*I25</f>
        <v>0</v>
      </c>
      <c r="G25" s="3">
        <v>128.88999999999999</v>
      </c>
      <c r="H25" s="28">
        <f>G25*I25</f>
        <v>0</v>
      </c>
      <c r="I25" s="18">
        <f>IF(I4=2, 1, 0)</f>
        <v>0</v>
      </c>
    </row>
    <row r="26" spans="1:9" x14ac:dyDescent="0.35">
      <c r="A26" s="9"/>
      <c r="B26" s="1" t="s">
        <v>14</v>
      </c>
      <c r="C26" s="16">
        <v>358.93</v>
      </c>
      <c r="D26" s="25">
        <f>C26*I26</f>
        <v>0</v>
      </c>
      <c r="E26" s="3">
        <v>343.63</v>
      </c>
      <c r="F26" s="28">
        <f>E26*I26</f>
        <v>0</v>
      </c>
      <c r="G26" s="3">
        <v>343.63</v>
      </c>
      <c r="H26" s="28">
        <f>G26*I26</f>
        <v>0</v>
      </c>
      <c r="I26" s="18">
        <f>IF(I4=3, 1, 0)</f>
        <v>0</v>
      </c>
    </row>
    <row r="27" spans="1:9" x14ac:dyDescent="0.35">
      <c r="A27" s="9"/>
      <c r="B27" s="1" t="s">
        <v>15</v>
      </c>
      <c r="C27" s="16">
        <v>146.12</v>
      </c>
      <c r="D27" s="25">
        <f>C27*I27</f>
        <v>0</v>
      </c>
      <c r="E27" s="3">
        <v>128.88999999999999</v>
      </c>
      <c r="F27" s="28">
        <f>E27*I27</f>
        <v>0</v>
      </c>
      <c r="G27" s="3">
        <v>128.88999999999999</v>
      </c>
      <c r="H27" s="28">
        <f>G27*I27</f>
        <v>0</v>
      </c>
      <c r="I27" s="18">
        <f>IF(I4=4, 1, 0)</f>
        <v>0</v>
      </c>
    </row>
    <row r="28" spans="1:9" x14ac:dyDescent="0.35">
      <c r="A28" s="9"/>
      <c r="B28" s="1" t="s">
        <v>42</v>
      </c>
      <c r="C28" s="16">
        <v>358.93</v>
      </c>
      <c r="D28" s="25">
        <f>C28*I28</f>
        <v>0</v>
      </c>
      <c r="E28" s="3">
        <v>343.63</v>
      </c>
      <c r="F28" s="28">
        <f>E28*I28</f>
        <v>0</v>
      </c>
      <c r="G28" s="3">
        <v>343.63</v>
      </c>
      <c r="H28" s="28">
        <f>G28*I28</f>
        <v>0</v>
      </c>
      <c r="I28" s="18">
        <f>IF(I4=5, 1, 0)</f>
        <v>0</v>
      </c>
    </row>
    <row r="29" spans="1:9" x14ac:dyDescent="0.35">
      <c r="A29" s="9"/>
      <c r="B29" s="1" t="s">
        <v>16</v>
      </c>
      <c r="C29" s="16">
        <v>358.93</v>
      </c>
      <c r="D29" s="25">
        <f>C29*I29</f>
        <v>0</v>
      </c>
      <c r="E29" s="3">
        <v>343.63</v>
      </c>
      <c r="F29" s="28">
        <f>E29*I29</f>
        <v>0</v>
      </c>
      <c r="G29" s="3">
        <v>343.63</v>
      </c>
      <c r="H29" s="28">
        <f>G29*I29</f>
        <v>0</v>
      </c>
      <c r="I29" s="18">
        <f>IF(I4=6, 1, 0)</f>
        <v>0</v>
      </c>
    </row>
    <row r="30" spans="1:9" x14ac:dyDescent="0.35">
      <c r="C30" s="16"/>
      <c r="D30" s="25"/>
      <c r="E30" s="3"/>
      <c r="G30" s="3"/>
    </row>
    <row r="31" spans="1:9" x14ac:dyDescent="0.35">
      <c r="A31" s="9" t="s">
        <v>17</v>
      </c>
      <c r="B31" s="1" t="s">
        <v>18</v>
      </c>
      <c r="C31" s="16">
        <v>321.60000000000002</v>
      </c>
      <c r="D31" s="25">
        <f>C31*I31</f>
        <v>321.60000000000002</v>
      </c>
      <c r="E31" s="3">
        <v>282.5</v>
      </c>
      <c r="F31" s="28">
        <f>E31*I31</f>
        <v>282.5</v>
      </c>
      <c r="G31" s="3">
        <v>282.5</v>
      </c>
      <c r="H31" s="28">
        <f>G31*I31</f>
        <v>282.5</v>
      </c>
      <c r="I31" s="18">
        <f>IF(SUM(I6:I8)&gt;0, 1, 0)</f>
        <v>1</v>
      </c>
    </row>
    <row r="32" spans="1:9" x14ac:dyDescent="0.35">
      <c r="A32" s="9"/>
      <c r="B32" s="1" t="s">
        <v>19</v>
      </c>
      <c r="C32" s="16">
        <v>267.92</v>
      </c>
      <c r="D32" s="25">
        <f>C32*I32</f>
        <v>535.84</v>
      </c>
      <c r="E32" s="3">
        <v>237.08</v>
      </c>
      <c r="F32" s="28">
        <f>E32*I32</f>
        <v>474.16</v>
      </c>
      <c r="G32" s="3">
        <v>237.08</v>
      </c>
      <c r="H32" s="28">
        <f>G32*I32</f>
        <v>474.16</v>
      </c>
      <c r="I32" s="18">
        <f>IF(SUM(I6:I8)&gt;1, SUM(I6:I8)-1, 0)</f>
        <v>2</v>
      </c>
    </row>
    <row r="33" spans="1:9" x14ac:dyDescent="0.35">
      <c r="C33" s="16"/>
      <c r="D33" s="25"/>
      <c r="E33" s="3"/>
      <c r="G33" s="3"/>
    </row>
    <row r="34" spans="1:9" x14ac:dyDescent="0.35">
      <c r="A34" s="10" t="s">
        <v>20</v>
      </c>
      <c r="B34" s="1" t="s">
        <v>21</v>
      </c>
      <c r="C34" s="16">
        <v>146.12</v>
      </c>
      <c r="D34" s="25">
        <f>C34*I34</f>
        <v>0</v>
      </c>
      <c r="E34" s="3">
        <v>128.88999999999999</v>
      </c>
      <c r="F34" s="28">
        <f>E34*I34</f>
        <v>0</v>
      </c>
      <c r="G34" s="3">
        <v>128.88999999999999</v>
      </c>
      <c r="H34" s="28">
        <f>G34*I34</f>
        <v>0</v>
      </c>
      <c r="I34" s="18">
        <f>I7</f>
        <v>0</v>
      </c>
    </row>
    <row r="35" spans="1:9" x14ac:dyDescent="0.35">
      <c r="A35" s="10"/>
      <c r="B35" s="1" t="s">
        <v>22</v>
      </c>
      <c r="C35" s="16">
        <v>417.15</v>
      </c>
      <c r="D35" s="25">
        <f>C35*I35</f>
        <v>0</v>
      </c>
      <c r="E35" s="3">
        <v>402.41</v>
      </c>
      <c r="F35" s="28">
        <f>E35*I35</f>
        <v>0</v>
      </c>
      <c r="G35" s="3">
        <v>402.41</v>
      </c>
      <c r="H35" s="28">
        <f>G35*I35</f>
        <v>0</v>
      </c>
      <c r="I35" s="18">
        <f>I8</f>
        <v>0</v>
      </c>
    </row>
    <row r="36" spans="1:9" x14ac:dyDescent="0.35">
      <c r="C36" s="16"/>
      <c r="D36" s="25"/>
      <c r="E36" s="3"/>
      <c r="G36" s="3"/>
      <c r="H36" s="28"/>
    </row>
    <row r="37" spans="1:9" ht="14.5" customHeight="1" x14ac:dyDescent="0.35">
      <c r="A37" s="6" t="s">
        <v>29</v>
      </c>
      <c r="B37" s="1" t="s">
        <v>31</v>
      </c>
      <c r="C37" s="16">
        <v>171.04</v>
      </c>
      <c r="D37" s="25">
        <f>C37*I37</f>
        <v>0</v>
      </c>
      <c r="E37" s="3">
        <v>163.72999999999999</v>
      </c>
      <c r="F37" s="28">
        <f>E37*I37</f>
        <v>0</v>
      </c>
      <c r="G37" s="3">
        <v>163.72999999999999</v>
      </c>
      <c r="H37" s="28">
        <f>G37*I37</f>
        <v>0</v>
      </c>
      <c r="I37" s="18">
        <f>IF(I9=1, 1, 0)</f>
        <v>0</v>
      </c>
    </row>
    <row r="38" spans="1:9" x14ac:dyDescent="0.35">
      <c r="A38" s="7"/>
      <c r="C38" s="16"/>
      <c r="D38" s="25"/>
      <c r="E38" s="3"/>
      <c r="G38" s="3"/>
    </row>
    <row r="39" spans="1:9" x14ac:dyDescent="0.35">
      <c r="A39" s="8" t="s">
        <v>32</v>
      </c>
      <c r="B39" s="1" t="s">
        <v>38</v>
      </c>
      <c r="C39" s="16">
        <v>131.19999999999999</v>
      </c>
      <c r="D39" s="25">
        <f>C39*I39</f>
        <v>0</v>
      </c>
      <c r="E39" s="3">
        <v>0</v>
      </c>
      <c r="F39" s="28">
        <f>E39*I39</f>
        <v>0</v>
      </c>
      <c r="G39" s="3">
        <v>0</v>
      </c>
      <c r="H39" s="28">
        <f>G39*I39</f>
        <v>0</v>
      </c>
      <c r="I39" s="18">
        <f>IF(I3=1, IF(SUM(I6:I8)=0, 1, 0), 0)</f>
        <v>0</v>
      </c>
    </row>
    <row r="40" spans="1:9" x14ac:dyDescent="0.35">
      <c r="A40" s="8"/>
      <c r="B40" s="1" t="s">
        <v>33</v>
      </c>
      <c r="C40" s="16">
        <v>131.19999999999999</v>
      </c>
      <c r="D40" s="25">
        <f>C40*I40</f>
        <v>0</v>
      </c>
      <c r="E40" s="3">
        <v>0</v>
      </c>
      <c r="F40" s="28">
        <f>E40*I40</f>
        <v>0</v>
      </c>
      <c r="G40" s="3">
        <v>0</v>
      </c>
      <c r="H40" s="28">
        <f>G40*I40</f>
        <v>0</v>
      </c>
      <c r="I40" s="18">
        <f>IF(I3=2, IF(SUM(I6:I8)=0, 1, 0), 0)</f>
        <v>0</v>
      </c>
    </row>
    <row r="41" spans="1:9" x14ac:dyDescent="0.35">
      <c r="A41" s="8"/>
      <c r="B41" s="1" t="s">
        <v>35</v>
      </c>
      <c r="C41" s="16">
        <v>262.39999999999998</v>
      </c>
      <c r="D41" s="25">
        <f>C41*I41</f>
        <v>0</v>
      </c>
      <c r="E41" s="3">
        <v>293</v>
      </c>
      <c r="F41" s="28">
        <f>E41*I41</f>
        <v>0</v>
      </c>
      <c r="G41" s="3">
        <v>293</v>
      </c>
      <c r="H41" s="28">
        <f>G41*I41</f>
        <v>0</v>
      </c>
      <c r="I41" s="18">
        <f>IF(I3=2, IF(SUM(I6:I8)&gt;0, IF(I10=1, 1, 0), 0), 0)</f>
        <v>0</v>
      </c>
    </row>
    <row r="42" spans="1:9" x14ac:dyDescent="0.35">
      <c r="A42" s="8"/>
      <c r="B42" s="1" t="s">
        <v>34</v>
      </c>
      <c r="C42" s="16">
        <v>633.54999999999995</v>
      </c>
      <c r="D42" s="25">
        <f>C42*I42</f>
        <v>0</v>
      </c>
      <c r="E42" s="3">
        <v>515</v>
      </c>
      <c r="F42" s="28">
        <f>E42*I42</f>
        <v>0</v>
      </c>
      <c r="G42" s="3">
        <v>515</v>
      </c>
      <c r="H42" s="28">
        <f>G42*I42</f>
        <v>0</v>
      </c>
      <c r="I42" s="18">
        <f>IF(I3=2, IF(SUM(I6:I8)&gt;0, IF(I10=2, IF(I4=1, 1, 0), 0), 0), 0)</f>
        <v>0</v>
      </c>
    </row>
    <row r="43" spans="1:9" x14ac:dyDescent="0.35">
      <c r="A43" s="8"/>
      <c r="B43" s="1" t="s">
        <v>36</v>
      </c>
      <c r="C43" s="16">
        <v>310.87</v>
      </c>
      <c r="D43" s="25">
        <f>C43*I43</f>
        <v>310.87</v>
      </c>
      <c r="E43" s="3">
        <v>293</v>
      </c>
      <c r="F43" s="28">
        <f>E43*I43</f>
        <v>293</v>
      </c>
      <c r="G43" s="3">
        <v>293</v>
      </c>
      <c r="H43" s="28">
        <f>G43*I43</f>
        <v>293</v>
      </c>
      <c r="I43" s="18">
        <f>IF(I3=1, IF(SUM(I6:I8)&gt;0, IF(I10=1, 1, 0), 0), 0)</f>
        <v>1</v>
      </c>
    </row>
    <row r="44" spans="1:9" x14ac:dyDescent="0.35">
      <c r="A44" s="8"/>
      <c r="B44" s="1" t="s">
        <v>37</v>
      </c>
      <c r="C44" s="16">
        <v>867.59</v>
      </c>
      <c r="D44" s="25">
        <f>C44*I44</f>
        <v>0</v>
      </c>
      <c r="E44" s="3">
        <v>515</v>
      </c>
      <c r="F44" s="28">
        <f>E44*I44</f>
        <v>0</v>
      </c>
      <c r="G44" s="3">
        <v>515</v>
      </c>
      <c r="H44" s="28">
        <f>G44*I44</f>
        <v>0</v>
      </c>
      <c r="I44" s="18">
        <f>IF(I3=1, IF(SUM(I6:I8)&gt;0, IF(I10=2, 1, 0), 0), 0)</f>
        <v>0</v>
      </c>
    </row>
    <row r="45" spans="1:9" x14ac:dyDescent="0.35">
      <c r="A45" s="8"/>
      <c r="B45" s="1" t="s">
        <v>48</v>
      </c>
      <c r="C45" s="16">
        <v>226.94</v>
      </c>
      <c r="D45" s="25">
        <f>C45*I45</f>
        <v>0</v>
      </c>
      <c r="E45" s="3">
        <v>293</v>
      </c>
      <c r="F45" s="28">
        <f>E45*I45</f>
        <v>0</v>
      </c>
      <c r="G45" s="3">
        <v>293</v>
      </c>
      <c r="H45" s="28">
        <f>G45*I45</f>
        <v>0</v>
      </c>
      <c r="I45" s="18">
        <f>IF(I4&gt;1, IF(SUM(I6:I8)=0, IF(I10=1, 1, 0), 0), 0)</f>
        <v>0</v>
      </c>
    </row>
    <row r="46" spans="1:9" x14ac:dyDescent="0.35">
      <c r="A46" s="8"/>
      <c r="B46" s="1" t="s">
        <v>49</v>
      </c>
      <c r="C46" s="16">
        <v>764.75</v>
      </c>
      <c r="D46" s="25">
        <f>C46*I46</f>
        <v>0</v>
      </c>
      <c r="E46" s="3">
        <v>515</v>
      </c>
      <c r="F46" s="28">
        <f>E46*I46</f>
        <v>0</v>
      </c>
      <c r="G46" s="3">
        <v>515</v>
      </c>
      <c r="H46" s="28">
        <f>G46*I46</f>
        <v>0</v>
      </c>
      <c r="I46" s="18">
        <f>IF(I4&gt;1, IF(SUM(I43:I44)=0, IF(I10=2, 1, 0), 0), 0)</f>
        <v>0</v>
      </c>
    </row>
    <row r="47" spans="1:9" x14ac:dyDescent="0.35">
      <c r="E47" s="3"/>
      <c r="G47" s="3"/>
    </row>
    <row r="48" spans="1:9" x14ac:dyDescent="0.35">
      <c r="C48" s="16"/>
      <c r="D48" s="25"/>
      <c r="E48" s="3"/>
      <c r="G48" s="3"/>
    </row>
    <row r="49" spans="3:7" x14ac:dyDescent="0.35">
      <c r="C49" s="16"/>
      <c r="D49" s="25"/>
      <c r="E49" s="3"/>
      <c r="G49" s="3"/>
    </row>
    <row r="50" spans="3:7" x14ac:dyDescent="0.35">
      <c r="C50" s="16"/>
      <c r="D50" s="25"/>
      <c r="E50" s="3"/>
      <c r="G50" s="3"/>
    </row>
    <row r="51" spans="3:7" x14ac:dyDescent="0.35">
      <c r="C51" s="16"/>
      <c r="D51" s="25"/>
      <c r="E51" s="3"/>
      <c r="G51" s="3"/>
    </row>
    <row r="52" spans="3:7" x14ac:dyDescent="0.35">
      <c r="C52" s="16"/>
      <c r="D52" s="25"/>
      <c r="E52" s="3"/>
      <c r="G52" s="3"/>
    </row>
    <row r="53" spans="3:7" x14ac:dyDescent="0.35">
      <c r="C53" s="16"/>
      <c r="D53" s="25"/>
      <c r="E53" s="3"/>
      <c r="G53" s="3"/>
    </row>
    <row r="54" spans="3:7" x14ac:dyDescent="0.35">
      <c r="C54" s="16"/>
      <c r="D54" s="25"/>
      <c r="E54" s="3"/>
      <c r="G54" s="3"/>
    </row>
    <row r="55" spans="3:7" x14ac:dyDescent="0.35">
      <c r="C55" s="16"/>
      <c r="D55" s="25"/>
      <c r="E55" s="3"/>
      <c r="G55" s="3"/>
    </row>
    <row r="56" spans="3:7" x14ac:dyDescent="0.35">
      <c r="C56" s="16"/>
      <c r="D56" s="25"/>
      <c r="E56" s="3"/>
      <c r="G56" s="3"/>
    </row>
    <row r="57" spans="3:7" x14ac:dyDescent="0.35">
      <c r="C57" s="16"/>
      <c r="D57" s="25"/>
      <c r="E57" s="3"/>
      <c r="G57" s="3"/>
    </row>
    <row r="58" spans="3:7" x14ac:dyDescent="0.35">
      <c r="C58" s="16"/>
      <c r="D58" s="25"/>
      <c r="E58" s="3"/>
      <c r="G58" s="3"/>
    </row>
    <row r="59" spans="3:7" x14ac:dyDescent="0.35">
      <c r="C59" s="16"/>
      <c r="D59" s="25"/>
      <c r="E59" s="3"/>
      <c r="G59" s="3"/>
    </row>
    <row r="60" spans="3:7" x14ac:dyDescent="0.35">
      <c r="C60" s="16"/>
      <c r="D60" s="25"/>
      <c r="E60" s="3"/>
      <c r="G60" s="3"/>
    </row>
    <row r="61" spans="3:7" x14ac:dyDescent="0.35">
      <c r="C61" s="16"/>
      <c r="D61" s="25"/>
      <c r="E61" s="3"/>
      <c r="G61" s="3"/>
    </row>
    <row r="62" spans="3:7" x14ac:dyDescent="0.35">
      <c r="C62" s="16"/>
      <c r="D62" s="25"/>
      <c r="E62" s="3"/>
      <c r="G62" s="3"/>
    </row>
    <row r="63" spans="3:7" x14ac:dyDescent="0.35">
      <c r="C63" s="16"/>
      <c r="D63" s="25"/>
      <c r="E63" s="3"/>
      <c r="G63" s="3"/>
    </row>
    <row r="64" spans="3:7" x14ac:dyDescent="0.35">
      <c r="C64" s="16"/>
      <c r="D64" s="25"/>
      <c r="E64" s="3"/>
      <c r="G64" s="3"/>
    </row>
    <row r="65" spans="3:7" x14ac:dyDescent="0.35">
      <c r="C65" s="16"/>
      <c r="D65" s="25"/>
      <c r="E65" s="3"/>
      <c r="G65" s="3"/>
    </row>
    <row r="66" spans="3:7" x14ac:dyDescent="0.35">
      <c r="C66" s="16"/>
      <c r="D66" s="25"/>
      <c r="E66" s="3"/>
      <c r="G66" s="3"/>
    </row>
    <row r="67" spans="3:7" x14ac:dyDescent="0.35">
      <c r="C67" s="16"/>
      <c r="D67" s="25"/>
      <c r="E67" s="3"/>
      <c r="G67" s="3"/>
    </row>
    <row r="68" spans="3:7" x14ac:dyDescent="0.35">
      <c r="C68" s="16"/>
      <c r="D68" s="25"/>
      <c r="E68" s="3"/>
      <c r="G68" s="3"/>
    </row>
    <row r="69" spans="3:7" x14ac:dyDescent="0.35">
      <c r="C69" s="16"/>
      <c r="D69" s="25"/>
      <c r="E69" s="3"/>
      <c r="G69" s="3"/>
    </row>
    <row r="70" spans="3:7" x14ac:dyDescent="0.35">
      <c r="C70" s="16"/>
      <c r="D70" s="25"/>
      <c r="E70" s="3"/>
      <c r="G70" s="3"/>
    </row>
    <row r="71" spans="3:7" x14ac:dyDescent="0.35">
      <c r="C71" s="16"/>
      <c r="D71" s="25"/>
      <c r="E71" s="3"/>
      <c r="G71" s="3"/>
    </row>
    <row r="72" spans="3:7" x14ac:dyDescent="0.35">
      <c r="C72" s="16"/>
      <c r="D72" s="25"/>
      <c r="E72" s="3"/>
      <c r="G72" s="3"/>
    </row>
    <row r="73" spans="3:7" x14ac:dyDescent="0.35">
      <c r="C73" s="16"/>
      <c r="D73" s="25"/>
      <c r="E73" s="3"/>
      <c r="G73" s="3"/>
    </row>
    <row r="74" spans="3:7" x14ac:dyDescent="0.35">
      <c r="C74" s="16"/>
      <c r="D74" s="25"/>
      <c r="E74" s="3"/>
      <c r="G74" s="3"/>
    </row>
    <row r="75" spans="3:7" x14ac:dyDescent="0.35">
      <c r="C75" s="16"/>
      <c r="D75" s="25"/>
      <c r="E75" s="3"/>
      <c r="G75" s="3"/>
    </row>
    <row r="76" spans="3:7" x14ac:dyDescent="0.35">
      <c r="C76" s="16"/>
      <c r="D76" s="25"/>
      <c r="E76" s="3"/>
      <c r="G76" s="3"/>
    </row>
    <row r="77" spans="3:7" x14ac:dyDescent="0.35">
      <c r="C77" s="16"/>
      <c r="D77" s="25"/>
      <c r="E77" s="3"/>
      <c r="G77" s="3"/>
    </row>
    <row r="78" spans="3:7" x14ac:dyDescent="0.35">
      <c r="C78" s="16"/>
      <c r="D78" s="25"/>
      <c r="E78" s="3"/>
      <c r="G78" s="3"/>
    </row>
    <row r="79" spans="3:7" x14ac:dyDescent="0.35">
      <c r="C79" s="16"/>
      <c r="D79" s="25"/>
      <c r="E79" s="3"/>
      <c r="G79" s="3"/>
    </row>
    <row r="80" spans="3:7" x14ac:dyDescent="0.35">
      <c r="C80" s="16"/>
      <c r="D80" s="25"/>
      <c r="E80" s="3"/>
      <c r="G80" s="3"/>
    </row>
    <row r="81" spans="3:7" x14ac:dyDescent="0.35">
      <c r="C81" s="16"/>
      <c r="D81" s="25"/>
      <c r="E81" s="3"/>
      <c r="G81" s="3"/>
    </row>
    <row r="82" spans="3:7" x14ac:dyDescent="0.35">
      <c r="C82" s="16"/>
      <c r="D82" s="25"/>
      <c r="E82" s="3"/>
      <c r="G82" s="3"/>
    </row>
    <row r="83" spans="3:7" x14ac:dyDescent="0.35">
      <c r="C83" s="16"/>
      <c r="D83" s="25"/>
      <c r="E83" s="3"/>
      <c r="G83" s="3"/>
    </row>
    <row r="84" spans="3:7" x14ac:dyDescent="0.35">
      <c r="C84" s="16"/>
      <c r="D84" s="25"/>
      <c r="E84" s="3"/>
      <c r="G84" s="3"/>
    </row>
    <row r="85" spans="3:7" x14ac:dyDescent="0.35">
      <c r="C85" s="16"/>
      <c r="D85" s="25"/>
      <c r="E85" s="3"/>
      <c r="G85" s="3"/>
    </row>
    <row r="86" spans="3:7" x14ac:dyDescent="0.35">
      <c r="C86" s="16"/>
      <c r="D86" s="25"/>
      <c r="E86" s="3"/>
      <c r="G86" s="3"/>
    </row>
    <row r="87" spans="3:7" x14ac:dyDescent="0.35">
      <c r="C87" s="16"/>
      <c r="D87" s="25"/>
      <c r="E87" s="3"/>
      <c r="G87" s="3"/>
    </row>
    <row r="88" spans="3:7" x14ac:dyDescent="0.35">
      <c r="C88" s="16"/>
      <c r="D88" s="25"/>
      <c r="E88" s="3"/>
      <c r="G88" s="3"/>
    </row>
    <row r="89" spans="3:7" x14ac:dyDescent="0.35">
      <c r="C89" s="16"/>
      <c r="D89" s="25"/>
      <c r="E89" s="3"/>
      <c r="G89" s="3"/>
    </row>
    <row r="90" spans="3:7" x14ac:dyDescent="0.35">
      <c r="C90" s="16"/>
      <c r="D90" s="25"/>
      <c r="E90" s="3"/>
      <c r="G90" s="3"/>
    </row>
    <row r="91" spans="3:7" x14ac:dyDescent="0.35">
      <c r="C91" s="16"/>
      <c r="D91" s="25"/>
      <c r="E91" s="3"/>
      <c r="G91" s="3"/>
    </row>
    <row r="92" spans="3:7" x14ac:dyDescent="0.35">
      <c r="C92" s="16"/>
      <c r="D92" s="25"/>
      <c r="E92" s="3"/>
      <c r="G92" s="3"/>
    </row>
    <row r="93" spans="3:7" x14ac:dyDescent="0.35">
      <c r="C93" s="16"/>
      <c r="D93" s="25"/>
      <c r="E93" s="3"/>
      <c r="G93" s="3"/>
    </row>
    <row r="94" spans="3:7" x14ac:dyDescent="0.35">
      <c r="C94" s="16"/>
      <c r="D94" s="25"/>
      <c r="E94" s="3"/>
      <c r="G94" s="3"/>
    </row>
    <row r="95" spans="3:7" x14ac:dyDescent="0.35">
      <c r="C95" s="16"/>
      <c r="D95" s="25"/>
      <c r="E95" s="3"/>
      <c r="G95" s="3"/>
    </row>
    <row r="96" spans="3:7" x14ac:dyDescent="0.35">
      <c r="C96" s="16"/>
      <c r="D96" s="25"/>
      <c r="E96" s="3"/>
      <c r="G96" s="3"/>
    </row>
    <row r="97" spans="3:7" x14ac:dyDescent="0.35">
      <c r="C97" s="16"/>
      <c r="D97" s="25"/>
      <c r="E97" s="3"/>
      <c r="G97" s="3"/>
    </row>
    <row r="98" spans="3:7" x14ac:dyDescent="0.35">
      <c r="C98" s="16"/>
      <c r="D98" s="25"/>
      <c r="E98" s="3"/>
      <c r="G98" s="3"/>
    </row>
    <row r="99" spans="3:7" x14ac:dyDescent="0.35">
      <c r="C99" s="16"/>
      <c r="D99" s="25"/>
      <c r="E99" s="3"/>
      <c r="G99" s="3"/>
    </row>
    <row r="100" spans="3:7" x14ac:dyDescent="0.35">
      <c r="C100" s="16"/>
      <c r="D100" s="25"/>
      <c r="E100" s="3"/>
      <c r="G100" s="3"/>
    </row>
    <row r="101" spans="3:7" x14ac:dyDescent="0.35">
      <c r="C101" s="16"/>
      <c r="D101" s="25"/>
      <c r="E101" s="3"/>
      <c r="G101" s="3"/>
    </row>
    <row r="102" spans="3:7" x14ac:dyDescent="0.35">
      <c r="C102" s="16"/>
      <c r="D102" s="25"/>
      <c r="E102" s="3"/>
      <c r="G102" s="3"/>
    </row>
    <row r="103" spans="3:7" x14ac:dyDescent="0.35">
      <c r="C103" s="16"/>
      <c r="D103" s="25"/>
      <c r="E103" s="3"/>
      <c r="G103" s="3"/>
    </row>
    <row r="104" spans="3:7" x14ac:dyDescent="0.35">
      <c r="C104" s="16"/>
      <c r="D104" s="25"/>
      <c r="E104" s="3"/>
      <c r="G104" s="3"/>
    </row>
    <row r="105" spans="3:7" x14ac:dyDescent="0.35">
      <c r="C105" s="16"/>
      <c r="D105" s="25"/>
      <c r="E105" s="3"/>
      <c r="G105" s="3"/>
    </row>
    <row r="1048576" spans="6:6" x14ac:dyDescent="0.35">
      <c r="F1048576" s="28"/>
    </row>
  </sheetData>
  <mergeCells count="5">
    <mergeCell ref="A19:A23"/>
    <mergeCell ref="A25:A29"/>
    <mergeCell ref="A31:A32"/>
    <mergeCell ref="A34:A35"/>
    <mergeCell ref="A39:A46"/>
  </mergeCells>
  <dataValidations count="6">
    <dataValidation type="list" allowBlank="1" showInputMessage="1" showErrorMessage="1" sqref="C3" xr:uid="{0C455687-6918-48EA-B25D-707EBCF00AE1}">
      <formula1>"1 - Single, 2 - Couple"</formula1>
    </dataValidation>
    <dataValidation type="whole" allowBlank="1" showInputMessage="1" showErrorMessage="1" sqref="C6" xr:uid="{F9CD99C5-F43D-4D4B-ABC8-ED602CC9F92A}">
      <formula1>0</formula1>
      <formula2>15</formula2>
    </dataValidation>
    <dataValidation type="whole" allowBlank="1" showInputMessage="1" showErrorMessage="1" sqref="C7:C8" xr:uid="{89F31FCD-B1A6-4871-9ED2-54707C30BE31}">
      <formula1>0</formula1>
      <formula2>C6</formula2>
    </dataValidation>
    <dataValidation type="list" allowBlank="1" showInputMessage="1" showErrorMessage="1" sqref="C4" xr:uid="{21D398C8-3C87-4320-85E8-ADBF958FFA01}">
      <formula1>"1 - AtW, 2 - One LCW, 3 - One LCWRA, 4 - Both LCW, 5 - One LCW + One LCWRA, 6 - Both LCWRA"</formula1>
    </dataValidation>
    <dataValidation type="list" allowBlank="1" showInputMessage="1" showErrorMessage="1" sqref="C9:C10" xr:uid="{654E4BE5-B177-41B0-A4EF-B72A1682FDC6}">
      <formula1>"1 - Yes, 2 - No"</formula1>
    </dataValidation>
    <dataValidation type="list" allowBlank="1" showInputMessage="1" showErrorMessage="1" sqref="C5" xr:uid="{A8D91281-4595-4775-8B91-D7ED42679B1D}">
      <formula1>"1 - (Both) Under 25, 2 - (Either) Over 25"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Robinson</dc:creator>
  <cp:lastModifiedBy>Tim Robinson</cp:lastModifiedBy>
  <dcterms:created xsi:type="dcterms:W3CDTF">2021-04-04T15:39:48Z</dcterms:created>
  <dcterms:modified xsi:type="dcterms:W3CDTF">2021-04-05T19:32:50Z</dcterms:modified>
</cp:coreProperties>
</file>