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esarperez/Desktop/Waitr Practical/Final versions/Employee Recruting and Retention Analysis/"/>
    </mc:Choice>
  </mc:AlternateContent>
  <xr:revisionPtr revIDLastSave="0" documentId="13_ncr:1_{7321DBCB-A86C-9642-936B-8B97D6D684FB}" xr6:coauthVersionLast="45" xr6:coauthVersionMax="45" xr10:uidLastSave="{00000000-0000-0000-0000-000000000000}"/>
  <bookViews>
    <workbookView xWindow="140" yWindow="460" windowWidth="17360" windowHeight="15960" activeTab="1" xr2:uid="{415271B7-E03F-334E-A347-CBB9BD96F7B1}"/>
  </bookViews>
  <sheets>
    <sheet name="data" sheetId="1" r:id="rId1"/>
    <sheet name="analy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2" i="2" l="1"/>
  <c r="N3" i="2"/>
  <c r="N4" i="2"/>
  <c r="N5" i="2"/>
  <c r="N6" i="2"/>
  <c r="N7" i="2"/>
  <c r="N8" i="2"/>
  <c r="N9" i="2"/>
  <c r="N10" i="2"/>
  <c r="N11" i="2"/>
  <c r="N12" i="2"/>
  <c r="N13" i="2"/>
  <c r="R13" i="1"/>
  <c r="R12" i="1"/>
  <c r="R11" i="1"/>
  <c r="R10" i="1"/>
  <c r="R9" i="1"/>
  <c r="R8" i="1"/>
  <c r="R7" i="1"/>
  <c r="R6" i="1"/>
  <c r="R5" i="1"/>
  <c r="R4" i="1"/>
  <c r="R3" i="1"/>
  <c r="D21" i="2"/>
  <c r="D18" i="2"/>
  <c r="D17" i="2"/>
  <c r="C18" i="2" l="1"/>
  <c r="C17" i="2"/>
  <c r="E3" i="2"/>
  <c r="E13" i="2" a="1"/>
  <c r="E13" i="2" s="1"/>
  <c r="B2" i="2"/>
  <c r="E23" i="2" l="1"/>
  <c r="E22" i="2"/>
  <c r="E21" i="2"/>
  <c r="M13" i="2"/>
  <c r="M3" i="2"/>
  <c r="M4" i="2"/>
  <c r="M5" i="2"/>
  <c r="M6" i="2"/>
  <c r="M7" i="2"/>
  <c r="C22" i="2" s="1"/>
  <c r="M8" i="2"/>
  <c r="M9" i="2"/>
  <c r="M10" i="2"/>
  <c r="M11" i="2"/>
  <c r="M12" i="2"/>
  <c r="M2" i="2"/>
  <c r="L3" i="2"/>
  <c r="L4" i="2"/>
  <c r="L5" i="2"/>
  <c r="L6" i="2"/>
  <c r="L7" i="2"/>
  <c r="L8" i="2"/>
  <c r="L9" i="2"/>
  <c r="L10" i="2"/>
  <c r="L11" i="2"/>
  <c r="L12" i="2"/>
  <c r="L13" i="2"/>
  <c r="L2" i="2"/>
  <c r="D22" i="2"/>
  <c r="B3" i="2"/>
  <c r="D3" i="2" s="1"/>
  <c r="C4" i="2"/>
  <c r="B4" i="2"/>
  <c r="D4" i="2" s="1"/>
  <c r="B13" i="2"/>
  <c r="B12" i="2"/>
  <c r="D12" i="2" s="1"/>
  <c r="B11" i="2"/>
  <c r="E12" i="2" s="1" a="1"/>
  <c r="E12" i="2" s="1"/>
  <c r="B10" i="2"/>
  <c r="C10" i="2" s="1"/>
  <c r="B9" i="2"/>
  <c r="E10" i="2" s="1" a="1"/>
  <c r="E10" i="2" s="1"/>
  <c r="B8" i="2"/>
  <c r="D8" i="2" s="1"/>
  <c r="B7" i="2"/>
  <c r="E8" i="2" s="1" a="1"/>
  <c r="E8" i="2" s="1"/>
  <c r="B6" i="2"/>
  <c r="C6" i="2" s="1"/>
  <c r="B5" i="2"/>
  <c r="E6" i="2" s="1" a="1"/>
  <c r="E6" i="2" s="1"/>
  <c r="C2" i="2"/>
  <c r="B23" i="2" l="1"/>
  <c r="C13" i="2"/>
  <c r="E4" i="2" a="1"/>
  <c r="E4" i="2" s="1"/>
  <c r="B21" i="2"/>
  <c r="B22" i="2"/>
  <c r="C21" i="2"/>
  <c r="C23" i="2"/>
  <c r="E24" i="2"/>
  <c r="B14" i="2"/>
  <c r="D23" i="2"/>
  <c r="C11" i="2"/>
  <c r="D10" i="2"/>
  <c r="E11" i="2" a="1"/>
  <c r="E11" i="2" s="1"/>
  <c r="D5" i="2"/>
  <c r="D13" i="2"/>
  <c r="D6" i="2"/>
  <c r="C7" i="2"/>
  <c r="D9" i="2"/>
  <c r="D2" i="2"/>
  <c r="E9" i="2" a="1"/>
  <c r="E9" i="2" s="1"/>
  <c r="C8" i="2"/>
  <c r="C5" i="2"/>
  <c r="C9" i="2"/>
  <c r="D7" i="2"/>
  <c r="D11" i="2"/>
  <c r="E5" i="2" a="1"/>
  <c r="E5" i="2" s="1"/>
  <c r="E7" i="2" a="1"/>
  <c r="E7" i="2" s="1"/>
  <c r="C12" i="2"/>
  <c r="C3" i="2"/>
  <c r="E14" i="2" l="1"/>
  <c r="C14" i="2"/>
  <c r="D14" i="2"/>
</calcChain>
</file>

<file path=xl/sharedStrings.xml><?xml version="1.0" encoding="utf-8"?>
<sst xmlns="http://schemas.openxmlformats.org/spreadsheetml/2006/main" count="187" uniqueCount="43">
  <si>
    <t>Number of Hires</t>
  </si>
  <si>
    <t>Hiring Month</t>
  </si>
  <si>
    <t>April</t>
  </si>
  <si>
    <t>May</t>
  </si>
  <si>
    <t>June</t>
  </si>
  <si>
    <t>July</t>
  </si>
  <si>
    <t>August</t>
  </si>
  <si>
    <t>September</t>
  </si>
  <si>
    <t>October</t>
  </si>
  <si>
    <t>November</t>
  </si>
  <si>
    <t>December</t>
  </si>
  <si>
    <t>January</t>
  </si>
  <si>
    <t>February</t>
  </si>
  <si>
    <t>March</t>
  </si>
  <si>
    <t>Avg Hours Worked</t>
  </si>
  <si>
    <t>Attendance</t>
  </si>
  <si>
    <t>No. Active Drivers</t>
  </si>
  <si>
    <t>Avg Hrs Worked</t>
  </si>
  <si>
    <t>Avg Attendance</t>
  </si>
  <si>
    <t>Monthly Churn</t>
  </si>
  <si>
    <t>N/A</t>
  </si>
  <si>
    <t>Recruting Technique</t>
  </si>
  <si>
    <t>digital</t>
  </si>
  <si>
    <t>flyers</t>
  </si>
  <si>
    <t>events</t>
  </si>
  <si>
    <t>1. See Columns B-D above</t>
  </si>
  <si>
    <t>Average</t>
  </si>
  <si>
    <t>Drivers Hired</t>
  </si>
  <si>
    <t>Cost</t>
  </si>
  <si>
    <t>Total Cost</t>
  </si>
  <si>
    <t>NOTE: for Monthly Churn in E2:E13, it is assumed that the raw data is being reported at the end of the month for said month i.e. 53 active drivers as of April 30th, 95 active drivers as of May 31st, etc.</t>
  </si>
  <si>
    <t>Column1</t>
  </si>
  <si>
    <t>Month</t>
  </si>
  <si>
    <t>Recruiting Technique</t>
  </si>
  <si>
    <t>Annual Retention</t>
  </si>
  <si>
    <t>Annual Churn</t>
  </si>
  <si>
    <t>2. The average monthly churn is 19%. Using this rate to calculate annual retention, we then get an annual churn rate of 92%.</t>
  </si>
  <si>
    <t>Churn Rate</t>
  </si>
  <si>
    <t>1mo Churn</t>
  </si>
  <si>
    <t>Avg 1-mo Churn</t>
  </si>
  <si>
    <t>1-mo Churn</t>
  </si>
  <si>
    <t>3. Given the presented data, I would recommend flyers as the best hiring strategy. Cohorts hired using this strategy worked more hours on average and also had the best attendance and churn rates. Finally, as we'll observe below, flyers are the most cost effective hiring method as well.</t>
  </si>
  <si>
    <t>4. $80,850.00 were spend on driver acquisition for the year. Over 95% of those cost are from digital ads, while flyers only made up about 1% of all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</si>
</sst>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4">
    <font>
      <sz val="12"/>
      <color theme="1"/>
      <name val="Calibri"/>
      <family val="2"/>
      <scheme val="minor"/>
    </font>
    <font>
      <sz val="12"/>
      <color theme="1"/>
      <name val="Calibri"/>
      <family val="2"/>
      <scheme val="minor"/>
    </font>
    <font>
      <b/>
      <sz val="12"/>
      <color theme="1"/>
      <name val="Calibri"/>
      <family val="2"/>
      <scheme val="minor"/>
    </font>
    <font>
      <sz val="12"/>
      <color rgb="FF00B050"/>
      <name val="Calibri"/>
      <family val="2"/>
      <scheme val="minor"/>
    </font>
  </fonts>
  <fills count="2">
    <fill>
      <patternFill patternType="none"/>
    </fill>
    <fill>
      <patternFill patternType="gray125"/>
    </fill>
  </fills>
  <borders count="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9" fontId="0" fillId="0" borderId="0" xfId="0" applyNumberFormat="1"/>
    <xf numFmtId="2" fontId="0" fillId="0" borderId="0" xfId="0" applyNumberFormat="1"/>
    <xf numFmtId="9" fontId="0" fillId="0" borderId="0" xfId="2" applyFont="1"/>
    <xf numFmtId="1" fontId="0" fillId="0" borderId="0" xfId="0" applyNumberFormat="1"/>
    <xf numFmtId="44" fontId="0" fillId="0" borderId="0" xfId="1" applyFont="1"/>
    <xf numFmtId="0" fontId="0" fillId="0" borderId="0" xfId="0" applyAlignment="1">
      <alignment wrapText="1"/>
    </xf>
    <xf numFmtId="0" fontId="2" fillId="0" borderId="1" xfId="0" applyFont="1" applyBorder="1" applyAlignment="1">
      <alignment horizontal="right"/>
    </xf>
    <xf numFmtId="44" fontId="0" fillId="0" borderId="2" xfId="0" applyNumberFormat="1" applyBorder="1"/>
    <xf numFmtId="0" fontId="3" fillId="0" borderId="0" xfId="0" applyFont="1"/>
  </cellXfs>
  <cellStyles count="3">
    <cellStyle name="Currency" xfId="1" builtinId="4"/>
    <cellStyle name="Normal" xfId="0" builtinId="0"/>
    <cellStyle name="Percent" xfId="2" builtinId="5"/>
  </cellStyles>
  <dxfs count="12">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alignment horizontal="general" vertical="bottom" textRotation="0" wrapText="1" indent="0" justifyLastLine="0" shrinkToFit="0" readingOrder="0"/>
    </dxf>
    <dxf>
      <numFmt numFmtId="13" formatCode="0%"/>
    </dxf>
    <dxf>
      <numFmt numFmtId="2" formatCode="0.00"/>
    </dxf>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numFmt numFmtId="13" formatCode="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numFmt numFmtId="2" formatCode="0.00"/>
    </dxf>
  </dxfs>
  <tableStyles count="1" defaultTableStyle="TableStyleMedium2" defaultPivotStyle="PivotStyleLight16">
    <tableStyle name="PivotTable Style 1" table="0" count="0" xr9:uid="{3B7BCFD0-92A5-BA4F-98B6-1FA5B33D41A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D4F98-5F6F-8543-B593-FBB7023F0410}" name="Table1" displayName="Table1" ref="A1:F14" totalsRowShown="0">
  <autoFilter ref="A1:F14" xr:uid="{AB1C2B3A-99B4-A646-99D0-F049D5AC7E72}">
    <filterColumn colId="0" hiddenButton="1"/>
    <filterColumn colId="1" hiddenButton="1"/>
    <filterColumn colId="2" hiddenButton="1"/>
    <filterColumn colId="3" hiddenButton="1"/>
    <filterColumn colId="4" hiddenButton="1"/>
    <filterColumn colId="5" hiddenButton="1"/>
  </autoFilter>
  <tableColumns count="6">
    <tableColumn id="1" xr3:uid="{660F8FB5-1024-104F-8732-6F5C2BB38AAF}" name="Month"/>
    <tableColumn id="2" xr3:uid="{289EAEDF-ACD2-964E-A9C9-28D12F731B0C}" name="No. Active Drivers"/>
    <tableColumn id="3" xr3:uid="{BAF17CC6-1BDC-9B4C-98B5-8C4398E86269}" name="Avg Hrs Worked" dataDxfId="11"/>
    <tableColumn id="4" xr3:uid="{48E4A748-8D8F-FA4F-BE66-29633270D3E7}" name="Avg Attendance" dataDxfId="10" dataCellStyle="Percent"/>
    <tableColumn id="5" xr3:uid="{319027E3-8E59-2B42-82EE-4FDBF2B3A619}" name="Monthly Churn" dataDxfId="9" dataCellStyle="Percent"/>
    <tableColumn id="6" xr3:uid="{C5C49356-0FC2-0B41-B283-015FF2EC1CFF}" name="Recruiting Technique"/>
  </tableColumns>
  <tableStyleInfo name="TableStyleMedium7"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812C60-9B77-524D-86A3-12D981E31280}" name="Table2" displayName="Table2" ref="A16:D18" totalsRowShown="0">
  <autoFilter ref="A16:D18" xr:uid="{10DE4DF9-D1D3-354E-821F-78788C4EA9B3}">
    <filterColumn colId="0" hiddenButton="1"/>
    <filterColumn colId="1" hiddenButton="1"/>
    <filterColumn colId="2" hiddenButton="1"/>
    <filterColumn colId="3" hiddenButton="1"/>
  </autoFilter>
  <tableColumns count="4">
    <tableColumn id="1" xr3:uid="{7EEF24CB-BA26-C04C-9E2E-C53FC3C0A4B4}" name="Column1"/>
    <tableColumn id="2" xr3:uid="{C840C689-0032-5246-A13D-17DA87729EC9}" name="Churn Rate" dataCellStyle="Percent">
      <calculatedColumnFormula>SUM(data!B3,data!C4,data!D5,data!E6,data!F7,data!G8,data!H9,data!I10,data!J11,data!K12,data!L13,data!M14)</calculatedColumnFormula>
    </tableColumn>
    <tableColumn id="3" xr3:uid="{88CFEF4D-6833-EA40-9F67-83BFCC797F6F}" name="Annual Retention" dataDxfId="8" dataCellStyle="Percent">
      <calculatedColumnFormula>(1-Table2[[#This Row],[Churn Rate]])^12</calculatedColumnFormula>
    </tableColumn>
    <tableColumn id="4" xr3:uid="{85E8CE12-2E02-E64C-A70B-DA637F0D16AC}" name="Annual Churn" dataDxfId="7" dataCellStyle="Percent">
      <calculatedColumnFormula>1-Table2[[#This Row],[Annual Retention]]</calculatedColumnFormula>
    </tableColumn>
  </tableColumns>
  <tableStyleInfo name="TableStyleMedium7"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8A1BCA-7EB2-A544-A7C5-72EBB11D74FC}" name="Table3" displayName="Table3" ref="I1:N13" totalsRowShown="0">
  <autoFilter ref="I1:N13" xr:uid="{2AB7FB47-094B-A447-BCE1-A52947B0E463}">
    <filterColumn colId="0" hiddenButton="1"/>
    <filterColumn colId="1" hiddenButton="1"/>
    <filterColumn colId="2" hiddenButton="1"/>
    <filterColumn colId="3" hiddenButton="1"/>
    <filterColumn colId="4" hiddenButton="1"/>
    <filterColumn colId="5" hiddenButton="1"/>
  </autoFilter>
  <tableColumns count="6">
    <tableColumn id="1" xr3:uid="{4C08E36B-5723-8A4F-9E28-420A4E94045E}" name="Hiring Month"/>
    <tableColumn id="2" xr3:uid="{9293252A-528D-EA4B-AE15-B27F7611AA09}" name="Recruting Technique"/>
    <tableColumn id="3" xr3:uid="{FEE11A84-54FA-1D42-B223-A71FD44EDC36}" name="Drivers Hired"/>
    <tableColumn id="4" xr3:uid="{8521A654-42B1-7F41-B791-D69765ADB4B7}" name="Avg Hrs Worked" dataDxfId="6">
      <calculatedColumnFormula>AVERAGE(data!B19:M19)</calculatedColumnFormula>
    </tableColumn>
    <tableColumn id="5" xr3:uid="{89547554-5CC9-1A4F-889D-143326474B8C}" name="Avg Attendance" dataDxfId="5">
      <calculatedColumnFormula>AVERAGE(data!B35:M35)</calculatedColumnFormula>
    </tableColumn>
    <tableColumn id="6" xr3:uid="{AE86B35B-759A-CC46-9D87-43381E7806FA}" name="1-mo Churn" dataDxfId="0" dataCellStyle="Percent">
      <calculatedColumnFormula>VLOOKUP(Table3[[#This Row],[Hiring Month]],data!Q3:R14,2,FALSE)</calculatedColumnFormula>
    </tableColumn>
  </tableColumns>
  <tableStyleInfo name="TableStyleMedium7"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1190D5-9147-634A-B9CE-3B35665018FA}" name="Table4" displayName="Table4" ref="A20:E24" totalsRowShown="0" headerRowDxfId="4">
  <autoFilter ref="A20:E24" xr:uid="{2571A4BB-3439-C041-B6B3-A25B11D92CE7}">
    <filterColumn colId="0" hiddenButton="1"/>
    <filterColumn colId="1" hiddenButton="1"/>
    <filterColumn colId="2" hiddenButton="1"/>
    <filterColumn colId="3" hiddenButton="1"/>
    <filterColumn colId="4" hiddenButton="1"/>
  </autoFilter>
  <tableColumns count="5">
    <tableColumn id="1" xr3:uid="{EBCF7A48-CFF3-C94D-9713-359DA90B7D4B}" name="Recruting Technique"/>
    <tableColumn id="2" xr3:uid="{A990669F-A6BF-0B45-A4B6-BB60772BB0A9}" name="Avg Hrs Worked"/>
    <tableColumn id="3" xr3:uid="{829DB935-9E12-114E-8014-EE1C98D38406}" name="Avg Attendance" dataDxfId="3" dataCellStyle="Percent"/>
    <tableColumn id="4" xr3:uid="{B506C22E-658D-6146-A7D8-447B5BC60D81}" name="Avg 1-mo Churn" dataDxfId="2" dataCellStyle="Percent"/>
    <tableColumn id="5" xr3:uid="{32B681E0-8160-204E-8618-0A11F3BB7171}" name="Cost" dataDxfId="1" dataCellStyle="Currency"/>
  </tableColumns>
  <tableStyleInfo name="TableStyleMedium7"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44016-66BC-E044-BEBB-52BDF2EE9B27}">
  <dimension ref="A1:R46"/>
  <sheetViews>
    <sheetView topLeftCell="F1" workbookViewId="0">
      <selection activeCell="R15" sqref="R15"/>
    </sheetView>
  </sheetViews>
  <sheetFormatPr baseColWidth="10" defaultRowHeight="16"/>
  <sheetData>
    <row r="1" spans="1:18">
      <c r="A1" t="s">
        <v>0</v>
      </c>
    </row>
    <row r="2" spans="1:18">
      <c r="A2" t="s">
        <v>1</v>
      </c>
      <c r="B2" t="s">
        <v>2</v>
      </c>
      <c r="C2" t="s">
        <v>3</v>
      </c>
      <c r="D2" t="s">
        <v>4</v>
      </c>
      <c r="E2" t="s">
        <v>5</v>
      </c>
      <c r="F2" t="s">
        <v>6</v>
      </c>
      <c r="G2" t="s">
        <v>7</v>
      </c>
      <c r="H2" t="s">
        <v>8</v>
      </c>
      <c r="I2" t="s">
        <v>9</v>
      </c>
      <c r="J2" t="s">
        <v>10</v>
      </c>
      <c r="K2" t="s">
        <v>11</v>
      </c>
      <c r="L2" t="s">
        <v>12</v>
      </c>
      <c r="M2" t="s">
        <v>13</v>
      </c>
      <c r="Q2" t="s">
        <v>1</v>
      </c>
      <c r="R2" t="s">
        <v>38</v>
      </c>
    </row>
    <row r="3" spans="1:18">
      <c r="A3" t="s">
        <v>2</v>
      </c>
      <c r="B3">
        <v>53</v>
      </c>
      <c r="C3">
        <v>37</v>
      </c>
      <c r="D3">
        <v>27</v>
      </c>
      <c r="E3">
        <v>20</v>
      </c>
      <c r="F3">
        <v>15</v>
      </c>
      <c r="G3">
        <v>11</v>
      </c>
      <c r="H3">
        <v>8</v>
      </c>
      <c r="I3">
        <v>6</v>
      </c>
      <c r="J3">
        <v>4</v>
      </c>
      <c r="K3">
        <v>3</v>
      </c>
      <c r="L3">
        <v>2</v>
      </c>
      <c r="M3">
        <v>1</v>
      </c>
      <c r="O3" t="s">
        <v>22</v>
      </c>
      <c r="Q3" t="s">
        <v>2</v>
      </c>
      <c r="R3" s="3">
        <f>(B3-C3)/B3</f>
        <v>0.30188679245283018</v>
      </c>
    </row>
    <row r="4" spans="1:18">
      <c r="A4" t="s">
        <v>3</v>
      </c>
      <c r="C4">
        <v>58</v>
      </c>
      <c r="D4">
        <v>44</v>
      </c>
      <c r="E4">
        <v>33</v>
      </c>
      <c r="F4">
        <v>24</v>
      </c>
      <c r="G4">
        <v>17</v>
      </c>
      <c r="H4">
        <v>12</v>
      </c>
      <c r="I4">
        <v>9</v>
      </c>
      <c r="J4">
        <v>6</v>
      </c>
      <c r="K4">
        <v>4</v>
      </c>
      <c r="L4">
        <v>3</v>
      </c>
      <c r="M4">
        <v>2</v>
      </c>
      <c r="O4" t="s">
        <v>22</v>
      </c>
      <c r="Q4" t="s">
        <v>3</v>
      </c>
      <c r="R4" s="3">
        <f>(C4-D4)/C4</f>
        <v>0.2413793103448276</v>
      </c>
    </row>
    <row r="5" spans="1:18">
      <c r="A5" t="s">
        <v>4</v>
      </c>
      <c r="D5">
        <v>55</v>
      </c>
      <c r="E5">
        <v>41</v>
      </c>
      <c r="F5">
        <v>31</v>
      </c>
      <c r="G5">
        <v>23</v>
      </c>
      <c r="H5">
        <v>17</v>
      </c>
      <c r="I5">
        <v>12</v>
      </c>
      <c r="J5">
        <v>9</v>
      </c>
      <c r="K5">
        <v>6</v>
      </c>
      <c r="L5">
        <v>5</v>
      </c>
      <c r="M5">
        <v>4</v>
      </c>
      <c r="O5" t="s">
        <v>22</v>
      </c>
      <c r="Q5" t="s">
        <v>4</v>
      </c>
      <c r="R5" s="3">
        <f>(D5-E5)/D5</f>
        <v>0.25454545454545452</v>
      </c>
    </row>
    <row r="6" spans="1:18">
      <c r="A6" t="s">
        <v>5</v>
      </c>
      <c r="E6">
        <v>51</v>
      </c>
      <c r="F6">
        <v>37</v>
      </c>
      <c r="G6">
        <v>27</v>
      </c>
      <c r="H6">
        <v>20</v>
      </c>
      <c r="I6">
        <v>14</v>
      </c>
      <c r="J6">
        <v>10</v>
      </c>
      <c r="K6">
        <v>7</v>
      </c>
      <c r="L6">
        <v>5</v>
      </c>
      <c r="M6">
        <v>4</v>
      </c>
      <c r="O6" t="s">
        <v>22</v>
      </c>
      <c r="Q6" t="s">
        <v>5</v>
      </c>
      <c r="R6" s="3">
        <f>(E6-F6)/E6</f>
        <v>0.27450980392156865</v>
      </c>
    </row>
    <row r="7" spans="1:18">
      <c r="A7" t="s">
        <v>6</v>
      </c>
      <c r="F7">
        <v>40</v>
      </c>
      <c r="G7">
        <v>38</v>
      </c>
      <c r="H7">
        <v>35</v>
      </c>
      <c r="I7">
        <v>32</v>
      </c>
      <c r="J7">
        <v>29</v>
      </c>
      <c r="K7">
        <v>27</v>
      </c>
      <c r="L7">
        <v>25</v>
      </c>
      <c r="M7">
        <v>24</v>
      </c>
      <c r="O7" t="s">
        <v>23</v>
      </c>
      <c r="Q7" t="s">
        <v>6</v>
      </c>
      <c r="R7" s="3">
        <f>(F7-G7)/F7</f>
        <v>0.05</v>
      </c>
    </row>
    <row r="8" spans="1:18">
      <c r="A8" t="s">
        <v>7</v>
      </c>
      <c r="G8">
        <v>45</v>
      </c>
      <c r="H8">
        <v>42</v>
      </c>
      <c r="I8">
        <v>38</v>
      </c>
      <c r="J8">
        <v>36</v>
      </c>
      <c r="K8">
        <v>33</v>
      </c>
      <c r="L8">
        <v>31</v>
      </c>
      <c r="M8">
        <v>29</v>
      </c>
      <c r="O8" t="s">
        <v>23</v>
      </c>
      <c r="Q8" t="s">
        <v>7</v>
      </c>
      <c r="R8" s="3">
        <f>(G8-H8)/G8</f>
        <v>6.6666666666666666E-2</v>
      </c>
    </row>
    <row r="9" spans="1:18">
      <c r="A9" t="s">
        <v>8</v>
      </c>
      <c r="H9">
        <v>57</v>
      </c>
      <c r="I9">
        <v>43</v>
      </c>
      <c r="J9">
        <v>32</v>
      </c>
      <c r="K9">
        <v>24</v>
      </c>
      <c r="L9">
        <v>18</v>
      </c>
      <c r="M9">
        <v>13</v>
      </c>
      <c r="O9" t="s">
        <v>22</v>
      </c>
      <c r="Q9" t="s">
        <v>8</v>
      </c>
      <c r="R9" s="3">
        <f>(H9-I9)/H9</f>
        <v>0.24561403508771928</v>
      </c>
    </row>
    <row r="10" spans="1:18">
      <c r="A10" t="s">
        <v>9</v>
      </c>
      <c r="I10">
        <v>89</v>
      </c>
      <c r="J10">
        <v>41</v>
      </c>
      <c r="K10">
        <v>18</v>
      </c>
      <c r="L10">
        <v>9</v>
      </c>
      <c r="M10">
        <v>4</v>
      </c>
      <c r="O10" t="s">
        <v>24</v>
      </c>
      <c r="Q10" t="s">
        <v>9</v>
      </c>
      <c r="R10" s="3">
        <f>(I10-J10)/I10</f>
        <v>0.5393258426966292</v>
      </c>
    </row>
    <row r="11" spans="1:18">
      <c r="A11" t="s">
        <v>10</v>
      </c>
      <c r="J11">
        <v>82</v>
      </c>
      <c r="K11">
        <v>38</v>
      </c>
      <c r="L11">
        <v>19</v>
      </c>
      <c r="M11">
        <v>9</v>
      </c>
      <c r="O11" t="s">
        <v>24</v>
      </c>
      <c r="Q11" t="s">
        <v>10</v>
      </c>
      <c r="R11" s="3">
        <f>(J11-K11)/J11</f>
        <v>0.53658536585365857</v>
      </c>
    </row>
    <row r="12" spans="1:18">
      <c r="A12" t="s">
        <v>11</v>
      </c>
      <c r="K12">
        <v>84</v>
      </c>
      <c r="L12">
        <v>39</v>
      </c>
      <c r="M12">
        <v>19</v>
      </c>
      <c r="O12" t="s">
        <v>24</v>
      </c>
      <c r="Q12" t="s">
        <v>11</v>
      </c>
      <c r="R12" s="3">
        <f>(K12-L12)/K12</f>
        <v>0.5357142857142857</v>
      </c>
    </row>
    <row r="13" spans="1:18">
      <c r="A13" t="s">
        <v>12</v>
      </c>
      <c r="L13">
        <v>58</v>
      </c>
      <c r="M13">
        <v>44</v>
      </c>
      <c r="O13" t="s">
        <v>22</v>
      </c>
      <c r="Q13" t="s">
        <v>12</v>
      </c>
      <c r="R13" s="3">
        <f>(L13-M13)/L13</f>
        <v>0.2413793103448276</v>
      </c>
    </row>
    <row r="14" spans="1:18">
      <c r="A14" t="s">
        <v>13</v>
      </c>
      <c r="M14">
        <v>53</v>
      </c>
      <c r="O14" t="s">
        <v>22</v>
      </c>
      <c r="Q14" t="s">
        <v>13</v>
      </c>
      <c r="R14" t="s">
        <v>20</v>
      </c>
    </row>
    <row r="17" spans="1:13">
      <c r="A17" t="s">
        <v>14</v>
      </c>
    </row>
    <row r="18" spans="1:13">
      <c r="A18" t="s">
        <v>1</v>
      </c>
      <c r="B18" t="s">
        <v>2</v>
      </c>
      <c r="C18" t="s">
        <v>3</v>
      </c>
      <c r="D18" t="s">
        <v>4</v>
      </c>
      <c r="E18" t="s">
        <v>5</v>
      </c>
      <c r="F18" t="s">
        <v>6</v>
      </c>
      <c r="G18" t="s">
        <v>7</v>
      </c>
      <c r="H18" t="s">
        <v>8</v>
      </c>
      <c r="I18" t="s">
        <v>9</v>
      </c>
      <c r="J18" t="s">
        <v>10</v>
      </c>
      <c r="K18" t="s">
        <v>11</v>
      </c>
      <c r="L18" t="s">
        <v>12</v>
      </c>
      <c r="M18" t="s">
        <v>13</v>
      </c>
    </row>
    <row r="19" spans="1:13">
      <c r="A19" t="s">
        <v>2</v>
      </c>
      <c r="B19">
        <v>16</v>
      </c>
      <c r="C19">
        <v>16</v>
      </c>
      <c r="D19">
        <v>17</v>
      </c>
      <c r="E19">
        <v>20</v>
      </c>
      <c r="F19">
        <v>17</v>
      </c>
      <c r="G19">
        <v>18</v>
      </c>
      <c r="H19">
        <v>15</v>
      </c>
      <c r="I19">
        <v>15</v>
      </c>
      <c r="J19">
        <v>15</v>
      </c>
      <c r="K19">
        <v>16</v>
      </c>
      <c r="L19">
        <v>17</v>
      </c>
      <c r="M19">
        <v>17</v>
      </c>
    </row>
    <row r="20" spans="1:13">
      <c r="A20" t="s">
        <v>3</v>
      </c>
      <c r="C20">
        <v>20</v>
      </c>
      <c r="D20">
        <v>15</v>
      </c>
      <c r="E20">
        <v>20</v>
      </c>
      <c r="F20">
        <v>19</v>
      </c>
      <c r="G20">
        <v>18</v>
      </c>
      <c r="H20">
        <v>16</v>
      </c>
      <c r="I20">
        <v>18</v>
      </c>
      <c r="J20">
        <v>20</v>
      </c>
      <c r="K20">
        <v>20</v>
      </c>
      <c r="L20">
        <v>15</v>
      </c>
      <c r="M20">
        <v>18</v>
      </c>
    </row>
    <row r="21" spans="1:13">
      <c r="A21" t="s">
        <v>4</v>
      </c>
      <c r="D21">
        <v>18</v>
      </c>
      <c r="E21">
        <v>15</v>
      </c>
      <c r="F21">
        <v>19</v>
      </c>
      <c r="G21">
        <v>15</v>
      </c>
      <c r="H21">
        <v>17</v>
      </c>
      <c r="I21">
        <v>20</v>
      </c>
      <c r="J21">
        <v>20</v>
      </c>
      <c r="K21">
        <v>19</v>
      </c>
      <c r="L21">
        <v>16</v>
      </c>
      <c r="M21">
        <v>20</v>
      </c>
    </row>
    <row r="22" spans="1:13">
      <c r="A22" t="s">
        <v>5</v>
      </c>
      <c r="E22">
        <v>19</v>
      </c>
      <c r="F22">
        <v>17</v>
      </c>
      <c r="G22">
        <v>19</v>
      </c>
      <c r="H22">
        <v>18</v>
      </c>
      <c r="I22">
        <v>19</v>
      </c>
      <c r="J22">
        <v>17</v>
      </c>
      <c r="K22">
        <v>15</v>
      </c>
      <c r="L22">
        <v>18</v>
      </c>
      <c r="M22">
        <v>19</v>
      </c>
    </row>
    <row r="23" spans="1:13">
      <c r="A23" t="s">
        <v>6</v>
      </c>
      <c r="F23">
        <v>26</v>
      </c>
      <c r="G23">
        <v>30</v>
      </c>
      <c r="H23">
        <v>26</v>
      </c>
      <c r="I23">
        <v>26</v>
      </c>
      <c r="J23">
        <v>29</v>
      </c>
      <c r="K23">
        <v>27</v>
      </c>
      <c r="L23">
        <v>29</v>
      </c>
      <c r="M23">
        <v>26</v>
      </c>
    </row>
    <row r="24" spans="1:13">
      <c r="A24" t="s">
        <v>7</v>
      </c>
      <c r="G24">
        <v>28</v>
      </c>
      <c r="H24">
        <v>28</v>
      </c>
      <c r="I24">
        <v>28</v>
      </c>
      <c r="J24">
        <v>29</v>
      </c>
      <c r="K24">
        <v>30</v>
      </c>
      <c r="L24">
        <v>30</v>
      </c>
      <c r="M24">
        <v>30</v>
      </c>
    </row>
    <row r="25" spans="1:13">
      <c r="A25" t="s">
        <v>8</v>
      </c>
      <c r="H25">
        <v>16</v>
      </c>
      <c r="I25">
        <v>18</v>
      </c>
      <c r="J25">
        <v>17</v>
      </c>
      <c r="K25">
        <v>18</v>
      </c>
      <c r="L25">
        <v>16</v>
      </c>
      <c r="M25">
        <v>19</v>
      </c>
    </row>
    <row r="26" spans="1:13">
      <c r="A26" t="s">
        <v>9</v>
      </c>
      <c r="I26">
        <v>13</v>
      </c>
      <c r="J26">
        <v>14</v>
      </c>
      <c r="K26">
        <v>14</v>
      </c>
      <c r="L26">
        <v>12</v>
      </c>
      <c r="M26">
        <v>12</v>
      </c>
    </row>
    <row r="27" spans="1:13">
      <c r="A27" t="s">
        <v>10</v>
      </c>
      <c r="J27">
        <v>11</v>
      </c>
      <c r="K27">
        <v>15</v>
      </c>
      <c r="L27">
        <v>10</v>
      </c>
      <c r="M27">
        <v>10</v>
      </c>
    </row>
    <row r="28" spans="1:13">
      <c r="A28" t="s">
        <v>11</v>
      </c>
      <c r="K28">
        <v>11</v>
      </c>
      <c r="L28">
        <v>12</v>
      </c>
      <c r="M28">
        <v>13</v>
      </c>
    </row>
    <row r="29" spans="1:13">
      <c r="A29" t="s">
        <v>12</v>
      </c>
      <c r="L29">
        <v>19</v>
      </c>
      <c r="M29">
        <v>18</v>
      </c>
    </row>
    <row r="30" spans="1:13">
      <c r="A30" t="s">
        <v>13</v>
      </c>
      <c r="M30">
        <v>20</v>
      </c>
    </row>
    <row r="33" spans="1:13">
      <c r="A33" t="s">
        <v>15</v>
      </c>
    </row>
    <row r="34" spans="1:13">
      <c r="A34" t="s">
        <v>1</v>
      </c>
      <c r="B34" t="s">
        <v>2</v>
      </c>
      <c r="C34" t="s">
        <v>3</v>
      </c>
      <c r="D34" t="s">
        <v>4</v>
      </c>
      <c r="E34" t="s">
        <v>5</v>
      </c>
      <c r="F34" t="s">
        <v>6</v>
      </c>
      <c r="G34" t="s">
        <v>7</v>
      </c>
      <c r="H34" t="s">
        <v>8</v>
      </c>
      <c r="I34" t="s">
        <v>9</v>
      </c>
      <c r="J34" t="s">
        <v>10</v>
      </c>
      <c r="K34" t="s">
        <v>11</v>
      </c>
      <c r="L34" t="s">
        <v>12</v>
      </c>
      <c r="M34" t="s">
        <v>13</v>
      </c>
    </row>
    <row r="35" spans="1:13">
      <c r="A35" t="s">
        <v>2</v>
      </c>
      <c r="B35" s="1">
        <v>0.82</v>
      </c>
      <c r="C35" s="1">
        <v>0.84</v>
      </c>
      <c r="D35" s="1">
        <v>0.82</v>
      </c>
      <c r="E35" s="1">
        <v>0.8</v>
      </c>
      <c r="F35" s="1">
        <v>0.85</v>
      </c>
      <c r="G35" s="1">
        <v>0.85</v>
      </c>
      <c r="H35" s="1">
        <v>0.82</v>
      </c>
      <c r="I35" s="1">
        <v>0.82</v>
      </c>
      <c r="J35" s="1">
        <v>0.85</v>
      </c>
      <c r="K35" s="1">
        <v>0.84</v>
      </c>
      <c r="L35" s="1">
        <v>0.82</v>
      </c>
      <c r="M35" s="1">
        <v>0.85</v>
      </c>
    </row>
    <row r="36" spans="1:13">
      <c r="A36" t="s">
        <v>3</v>
      </c>
      <c r="C36" s="1">
        <v>0.8</v>
      </c>
      <c r="D36" s="1">
        <v>0.82</v>
      </c>
      <c r="E36" s="1">
        <v>0.8</v>
      </c>
      <c r="F36" s="1">
        <v>0.81</v>
      </c>
      <c r="G36" s="1">
        <v>0.82</v>
      </c>
      <c r="H36" s="1">
        <v>0.83</v>
      </c>
      <c r="I36" s="1">
        <v>0.85</v>
      </c>
      <c r="J36" s="1">
        <v>0.82</v>
      </c>
      <c r="K36" s="1">
        <v>0.8</v>
      </c>
      <c r="L36" s="1">
        <v>0.83</v>
      </c>
      <c r="M36" s="1">
        <v>0.83</v>
      </c>
    </row>
    <row r="37" spans="1:13">
      <c r="A37" t="s">
        <v>4</v>
      </c>
      <c r="D37" s="1">
        <v>0.85</v>
      </c>
      <c r="E37" s="1">
        <v>0.84</v>
      </c>
      <c r="F37" s="1">
        <v>0.83</v>
      </c>
      <c r="G37" s="1">
        <v>0.83</v>
      </c>
      <c r="H37" s="1">
        <v>0.83</v>
      </c>
      <c r="I37" s="1">
        <v>0.84</v>
      </c>
      <c r="J37" s="1">
        <v>0.85</v>
      </c>
      <c r="K37" s="1">
        <v>0.8</v>
      </c>
      <c r="L37" s="1">
        <v>0.84</v>
      </c>
      <c r="M37" s="1">
        <v>0.84</v>
      </c>
    </row>
    <row r="38" spans="1:13">
      <c r="A38" t="s">
        <v>5</v>
      </c>
      <c r="E38" s="1">
        <v>0.81</v>
      </c>
      <c r="F38" s="1">
        <v>0.83</v>
      </c>
      <c r="G38" s="1">
        <v>0.84</v>
      </c>
      <c r="H38" s="1">
        <v>0.82</v>
      </c>
      <c r="I38" s="1">
        <v>0.85</v>
      </c>
      <c r="J38" s="1">
        <v>0.84</v>
      </c>
      <c r="K38" s="1">
        <v>0.84</v>
      </c>
      <c r="L38" s="1">
        <v>0.8</v>
      </c>
      <c r="M38" s="1">
        <v>0.83</v>
      </c>
    </row>
    <row r="39" spans="1:13">
      <c r="A39" t="s">
        <v>6</v>
      </c>
      <c r="F39" s="1">
        <v>0.83</v>
      </c>
      <c r="G39" s="1">
        <v>0.82</v>
      </c>
      <c r="H39" s="1">
        <v>0.81</v>
      </c>
      <c r="I39" s="1">
        <v>0.83</v>
      </c>
      <c r="J39" s="1">
        <v>0.85</v>
      </c>
      <c r="K39" s="1">
        <v>0.85</v>
      </c>
      <c r="L39" s="1">
        <v>0.84</v>
      </c>
      <c r="M39" s="1">
        <v>0.81</v>
      </c>
    </row>
    <row r="40" spans="1:13">
      <c r="A40" t="s">
        <v>7</v>
      </c>
      <c r="G40" s="1">
        <v>0.8</v>
      </c>
      <c r="H40" s="1">
        <v>0.83</v>
      </c>
      <c r="I40" s="1">
        <v>0.82</v>
      </c>
      <c r="J40" s="1">
        <v>0.82</v>
      </c>
      <c r="K40" s="1">
        <v>0.85</v>
      </c>
      <c r="L40" s="1">
        <v>0.81</v>
      </c>
      <c r="M40" s="1">
        <v>0.83</v>
      </c>
    </row>
    <row r="41" spans="1:13">
      <c r="A41" t="s">
        <v>8</v>
      </c>
      <c r="H41" s="1">
        <v>0.84</v>
      </c>
      <c r="I41" s="1">
        <v>0.8</v>
      </c>
      <c r="J41" s="1">
        <v>0.8</v>
      </c>
      <c r="K41" s="1">
        <v>0.8</v>
      </c>
      <c r="L41" s="1">
        <v>0.83</v>
      </c>
      <c r="M41" s="1">
        <v>0.85</v>
      </c>
    </row>
    <row r="42" spans="1:13">
      <c r="A42" t="s">
        <v>9</v>
      </c>
      <c r="I42" s="1">
        <v>0.65</v>
      </c>
      <c r="J42" s="1">
        <v>0.7</v>
      </c>
      <c r="K42" s="1">
        <v>0.69</v>
      </c>
      <c r="L42" s="1">
        <v>0.69</v>
      </c>
      <c r="M42" s="1">
        <v>0.7</v>
      </c>
    </row>
    <row r="43" spans="1:13">
      <c r="A43" t="s">
        <v>10</v>
      </c>
      <c r="J43" s="1">
        <v>0.66</v>
      </c>
      <c r="K43" s="1">
        <v>0.7</v>
      </c>
      <c r="L43" s="1">
        <v>0.68</v>
      </c>
      <c r="M43" s="1">
        <v>0.68</v>
      </c>
    </row>
    <row r="44" spans="1:13">
      <c r="A44" t="s">
        <v>11</v>
      </c>
      <c r="K44" s="1">
        <v>0.67</v>
      </c>
      <c r="L44" s="1">
        <v>0.67</v>
      </c>
      <c r="M44" s="1">
        <v>0.69</v>
      </c>
    </row>
    <row r="45" spans="1:13">
      <c r="A45" t="s">
        <v>12</v>
      </c>
      <c r="L45" s="1">
        <v>0.82</v>
      </c>
      <c r="M45" s="1">
        <v>0.84</v>
      </c>
    </row>
    <row r="46" spans="1:13">
      <c r="A46" t="s">
        <v>13</v>
      </c>
      <c r="M46" s="1">
        <v>0.81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3F394-A3C2-F74D-BE4A-F183AF9A7C6E}">
  <dimension ref="A1:N30"/>
  <sheetViews>
    <sheetView tabSelected="1" workbookViewId="0">
      <selection activeCell="A30" sqref="A30"/>
    </sheetView>
  </sheetViews>
  <sheetFormatPr baseColWidth="10" defaultRowHeight="16"/>
  <cols>
    <col min="1" max="1" width="20.1640625" customWidth="1"/>
    <col min="2" max="2" width="18" customWidth="1"/>
    <col min="3" max="3" width="16.5" customWidth="1"/>
    <col min="4" max="4" width="17.1640625" customWidth="1"/>
    <col min="5" max="5" width="15.33203125" customWidth="1"/>
    <col min="6" max="6" width="20.1640625" customWidth="1"/>
    <col min="9" max="9" width="14.1640625" customWidth="1"/>
    <col min="10" max="10" width="20.1640625" customWidth="1"/>
    <col min="11" max="11" width="14" customWidth="1"/>
    <col min="12" max="12" width="16.5" customWidth="1"/>
    <col min="13" max="13" width="16.33203125" customWidth="1"/>
    <col min="14" max="14" width="13.6640625" customWidth="1"/>
  </cols>
  <sheetData>
    <row r="1" spans="1:14">
      <c r="A1" t="s">
        <v>32</v>
      </c>
      <c r="B1" t="s">
        <v>16</v>
      </c>
      <c r="C1" t="s">
        <v>17</v>
      </c>
      <c r="D1" t="s">
        <v>18</v>
      </c>
      <c r="E1" t="s">
        <v>19</v>
      </c>
      <c r="F1" t="s">
        <v>33</v>
      </c>
      <c r="I1" t="s">
        <v>1</v>
      </c>
      <c r="J1" t="s">
        <v>21</v>
      </c>
      <c r="K1" t="s">
        <v>27</v>
      </c>
      <c r="L1" t="s">
        <v>17</v>
      </c>
      <c r="M1" t="s">
        <v>18</v>
      </c>
      <c r="N1" t="s">
        <v>40</v>
      </c>
    </row>
    <row r="2" spans="1:14">
      <c r="A2" t="s">
        <v>2</v>
      </c>
      <c r="B2">
        <f>SUM(data!B3:B14)</f>
        <v>53</v>
      </c>
      <c r="C2" s="2">
        <f>SUMPRODUCT(data!B3:B14,data!B19:B30)/analysis!B2</f>
        <v>16</v>
      </c>
      <c r="D2" s="3">
        <f>SUMPRODUCT(data!B3:B14,data!B35:B46)/analysis!B2</f>
        <v>0.82000000000000006</v>
      </c>
      <c r="E2" t="s">
        <v>20</v>
      </c>
      <c r="F2" t="s">
        <v>22</v>
      </c>
      <c r="I2" t="s">
        <v>2</v>
      </c>
      <c r="J2" t="s">
        <v>22</v>
      </c>
      <c r="K2">
        <v>53</v>
      </c>
      <c r="L2" s="2">
        <f>AVERAGE(data!B19:M19)</f>
        <v>16.583333333333332</v>
      </c>
      <c r="M2" s="1">
        <f>AVERAGE(data!B35:M35)</f>
        <v>0.83166666666666667</v>
      </c>
      <c r="N2" s="3">
        <f>VLOOKUP(Table3[[#This Row],[Hiring Month]],data!Q3:R14,2,FALSE)</f>
        <v>0.30188679245283018</v>
      </c>
    </row>
    <row r="3" spans="1:14">
      <c r="A3" t="s">
        <v>3</v>
      </c>
      <c r="B3" s="4">
        <f>SUM(data!C3:C14)</f>
        <v>95</v>
      </c>
      <c r="C3" s="2">
        <f>SUMPRODUCT(data!C3:C14,data!C19:C30)/analysis!B3</f>
        <v>18.442105263157895</v>
      </c>
      <c r="D3" s="3">
        <f>SUMPRODUCT(data!C3:C14,data!C35:C46)/analysis!B3</f>
        <v>0.81557894736842107</v>
      </c>
      <c r="E3" s="3">
        <f>SUM(data!B3-data!C3)/SUM(data!C4,analysis!B2)</f>
        <v>0.14414414414414414</v>
      </c>
      <c r="F3" t="s">
        <v>22</v>
      </c>
      <c r="I3" t="s">
        <v>3</v>
      </c>
      <c r="J3" t="s">
        <v>22</v>
      </c>
      <c r="K3">
        <v>58</v>
      </c>
      <c r="L3" s="2">
        <f>AVERAGE(data!B20:M20)</f>
        <v>18.09090909090909</v>
      </c>
      <c r="M3" s="1">
        <f>AVERAGE(data!B36:M36)</f>
        <v>0.81909090909090909</v>
      </c>
      <c r="N3" s="3">
        <f>VLOOKUP(Table3[[#This Row],[Hiring Month]],data!Q4:R15,2,FALSE)</f>
        <v>0.2413793103448276</v>
      </c>
    </row>
    <row r="4" spans="1:14">
      <c r="A4" t="s">
        <v>4</v>
      </c>
      <c r="B4">
        <f>SUM(data!D3:D14)</f>
        <v>126</v>
      </c>
      <c r="C4" s="2">
        <f>SUMPRODUCT(data!D3:D14,data!D19:D30)/B4</f>
        <v>16.738095238095237</v>
      </c>
      <c r="D4" s="3">
        <f>SUMPRODUCT(data!D3:D14,data!D35:D46)/B4</f>
        <v>0.83309523809523811</v>
      </c>
      <c r="E4" s="3">
        <f t="array" ref="E4">SUM(data!C3:C4-data!D3:D4)/SUM(data!D5,analysis!B3)</f>
        <v>0.16</v>
      </c>
      <c r="F4" t="s">
        <v>22</v>
      </c>
      <c r="I4" t="s">
        <v>4</v>
      </c>
      <c r="J4" t="s">
        <v>22</v>
      </c>
      <c r="K4">
        <v>55</v>
      </c>
      <c r="L4" s="2">
        <f>AVERAGE(data!B21:M21)</f>
        <v>17.899999999999999</v>
      </c>
      <c r="M4" s="1">
        <f>AVERAGE(data!B37:M37)</f>
        <v>0.83499999999999996</v>
      </c>
      <c r="N4" s="3">
        <f>VLOOKUP(Table3[[#This Row],[Hiring Month]],data!Q5:R16,2,FALSE)</f>
        <v>0.25454545454545452</v>
      </c>
    </row>
    <row r="5" spans="1:14">
      <c r="A5" t="s">
        <v>5</v>
      </c>
      <c r="B5">
        <f>SUM(data!E3:E14)</f>
        <v>145</v>
      </c>
      <c r="C5" s="2">
        <f>SUMPRODUCT(data!E3:E14,data!E19:E30)/analysis!B5</f>
        <v>18.23448275862069</v>
      </c>
      <c r="D5" s="3">
        <f>SUMPRODUCT(data!E3:E14,data!E35:E46)/analysis!B5</f>
        <v>0.81482758620689655</v>
      </c>
      <c r="E5" s="3">
        <f t="array" ref="E5">SUM(data!D3:D5-data!E3:E5)/SUM(data!E6,analysis!B4)</f>
        <v>0.1807909604519774</v>
      </c>
      <c r="F5" t="s">
        <v>22</v>
      </c>
      <c r="I5" t="s">
        <v>5</v>
      </c>
      <c r="J5" t="s">
        <v>22</v>
      </c>
      <c r="K5">
        <v>51</v>
      </c>
      <c r="L5" s="2">
        <f>AVERAGE(data!B22:M22)</f>
        <v>17.888888888888889</v>
      </c>
      <c r="M5" s="1">
        <f>AVERAGE(data!B38:M38)</f>
        <v>0.82888888888888879</v>
      </c>
      <c r="N5" s="3">
        <f>VLOOKUP(Table3[[#This Row],[Hiring Month]],data!Q6:R17,2,FALSE)</f>
        <v>0.27450980392156865</v>
      </c>
    </row>
    <row r="6" spans="1:14">
      <c r="A6" t="s">
        <v>6</v>
      </c>
      <c r="B6">
        <f>SUM(data!F3:F14)</f>
        <v>147</v>
      </c>
      <c r="C6" s="2">
        <f>SUMPRODUCT(data!F3:F14,data!F19:F30)/analysis!B6</f>
        <v>20.197278911564627</v>
      </c>
      <c r="D6" s="3">
        <f>SUMPRODUCT(data!F3:F14,data!F35:F46)/analysis!B6</f>
        <v>0.82877551020408158</v>
      </c>
      <c r="E6" s="3">
        <f t="array" ref="E6">SUM(data!E3:E6-data!F3:F6)/SUM(data!F7,analysis!B5)</f>
        <v>0.20540540540540542</v>
      </c>
      <c r="F6" t="s">
        <v>23</v>
      </c>
      <c r="I6" t="s">
        <v>6</v>
      </c>
      <c r="J6" t="s">
        <v>23</v>
      </c>
      <c r="K6">
        <v>40</v>
      </c>
      <c r="L6" s="2">
        <f>AVERAGE(data!B23:M23)</f>
        <v>27.375</v>
      </c>
      <c r="M6" s="1">
        <f>AVERAGE(data!B39:M39)</f>
        <v>0.82999999999999985</v>
      </c>
      <c r="N6" s="3">
        <f>VLOOKUP(Table3[[#This Row],[Hiring Month]],data!Q7:R18,2,FALSE)</f>
        <v>0.05</v>
      </c>
    </row>
    <row r="7" spans="1:14">
      <c r="A7" t="s">
        <v>7</v>
      </c>
      <c r="B7">
        <f>SUM(data!G3:G14)</f>
        <v>161</v>
      </c>
      <c r="C7" s="2">
        <f>SUMPRODUCT(data!G3:G14,data!G19:G30)/analysis!B7</f>
        <v>23.366459627329192</v>
      </c>
      <c r="D7" s="3">
        <f>SUMPRODUCT(data!G3:G14,data!G35:G46)/analysis!B7</f>
        <v>0.8212422360248447</v>
      </c>
      <c r="E7" s="3">
        <f t="array" ref="E7">SUM(data!F3:F7-data!G3:G7)/SUM(data!G8,analysis!B6)</f>
        <v>0.16145833333333334</v>
      </c>
      <c r="F7" t="s">
        <v>23</v>
      </c>
      <c r="I7" t="s">
        <v>7</v>
      </c>
      <c r="J7" t="s">
        <v>23</v>
      </c>
      <c r="K7">
        <v>45</v>
      </c>
      <c r="L7" s="2">
        <f>AVERAGE(data!B24:M24)</f>
        <v>29</v>
      </c>
      <c r="M7" s="1">
        <f>AVERAGE(data!B40:M40)</f>
        <v>0.82285714285714284</v>
      </c>
      <c r="N7" s="3">
        <f>VLOOKUP(Table3[[#This Row],[Hiring Month]],data!Q8:R19,2,FALSE)</f>
        <v>6.6666666666666666E-2</v>
      </c>
    </row>
    <row r="8" spans="1:14">
      <c r="A8" t="s">
        <v>8</v>
      </c>
      <c r="B8">
        <f>SUM(data!H3:H14)</f>
        <v>191</v>
      </c>
      <c r="C8" s="2">
        <f>SUMPRODUCT(data!H3:H14,data!H19:H30)/analysis!B8</f>
        <v>20.727748691099478</v>
      </c>
      <c r="D8" s="3">
        <f>SUMPRODUCT(data!H3:H14,data!H35:H46)/analysis!B8</f>
        <v>0.82785340314136124</v>
      </c>
      <c r="E8" s="3">
        <f t="array" ref="E8">SUM(data!G3:G8-data!H3:H8)/SUM(data!H9,analysis!B7)</f>
        <v>0.12385321100917432</v>
      </c>
      <c r="F8" t="s">
        <v>22</v>
      </c>
      <c r="I8" t="s">
        <v>8</v>
      </c>
      <c r="J8" t="s">
        <v>22</v>
      </c>
      <c r="K8">
        <v>57</v>
      </c>
      <c r="L8" s="2">
        <f>AVERAGE(data!B25:M25)</f>
        <v>17.333333333333332</v>
      </c>
      <c r="M8" s="1">
        <f>AVERAGE(data!B41:M41)</f>
        <v>0.82</v>
      </c>
      <c r="N8" s="3">
        <f>VLOOKUP(Table3[[#This Row],[Hiring Month]],data!Q9:R20,2,FALSE)</f>
        <v>0.24561403508771928</v>
      </c>
    </row>
    <row r="9" spans="1:14">
      <c r="A9" t="s">
        <v>9</v>
      </c>
      <c r="B9">
        <f>SUM(data!I3:I14)</f>
        <v>243</v>
      </c>
      <c r="C9" s="2">
        <f>SUMPRODUCT(data!I3:I14,data!I19:I30)/analysis!B9</f>
        <v>18.868312757201647</v>
      </c>
      <c r="D9" s="3">
        <f>SUMPRODUCT(data!I3:I14,data!I35:I46)/analysis!B9</f>
        <v>0.75934156378600814</v>
      </c>
      <c r="E9" s="3">
        <f t="array" ref="E9">SUM(data!H3:H9-data!I3:I9)/SUM(data!I10,analysis!B8)</f>
        <v>0.13214285714285715</v>
      </c>
      <c r="F9" t="s">
        <v>24</v>
      </c>
      <c r="I9" t="s">
        <v>9</v>
      </c>
      <c r="J9" t="s">
        <v>24</v>
      </c>
      <c r="K9">
        <v>89</v>
      </c>
      <c r="L9" s="2">
        <f>AVERAGE(data!B26:M26)</f>
        <v>13</v>
      </c>
      <c r="M9" s="1">
        <f>AVERAGE(data!B42:M42)</f>
        <v>0.68599999999999994</v>
      </c>
      <c r="N9" s="3">
        <f>VLOOKUP(Table3[[#This Row],[Hiring Month]],data!Q10:R21,2,FALSE)</f>
        <v>0.5393258426966292</v>
      </c>
    </row>
    <row r="10" spans="1:14">
      <c r="A10" t="s">
        <v>10</v>
      </c>
      <c r="B10">
        <f>SUM(data!J3:J14)</f>
        <v>249</v>
      </c>
      <c r="C10" s="2">
        <f>SUMPRODUCT(data!J3:J14,data!J19:J30)/analysis!B10</f>
        <v>17.811244979919678</v>
      </c>
      <c r="D10" s="3">
        <f>SUMPRODUCT(data!J3:J14,data!J35:J46)/analysis!B10</f>
        <v>0.75084337349397579</v>
      </c>
      <c r="E10" s="3">
        <f t="array" ref="E10">SUM(data!I3:I10-data!J3:J10)/SUM(data!J11,analysis!B9)</f>
        <v>0.23384615384615384</v>
      </c>
      <c r="F10" t="s">
        <v>24</v>
      </c>
      <c r="I10" t="s">
        <v>10</v>
      </c>
      <c r="J10" t="s">
        <v>24</v>
      </c>
      <c r="K10">
        <v>82</v>
      </c>
      <c r="L10" s="2">
        <f>AVERAGE(data!B27:M27)</f>
        <v>11.5</v>
      </c>
      <c r="M10" s="1">
        <f>AVERAGE(data!B43:M43)</f>
        <v>0.68</v>
      </c>
      <c r="N10" s="3">
        <f>VLOOKUP(Table3[[#This Row],[Hiring Month]],data!Q11:R22,2,FALSE)</f>
        <v>0.53658536585365857</v>
      </c>
    </row>
    <row r="11" spans="1:14">
      <c r="A11" t="s">
        <v>11</v>
      </c>
      <c r="B11">
        <f>SUM(data!K3:K14)</f>
        <v>244</v>
      </c>
      <c r="C11" s="2">
        <f>SUMPRODUCT(data!K3:K14,data!K19:K30)/analysis!B11</f>
        <v>17.393442622950818</v>
      </c>
      <c r="D11" s="3">
        <f>SUMPRODUCT(data!K3:K14,data!K35:K46)/analysis!B11</f>
        <v>0.74549180327868858</v>
      </c>
      <c r="E11" s="3">
        <f t="array" ref="E11">SUM(data!J3:J11-data!K3:K11)/SUM(data!K12,analysis!B10)</f>
        <v>0.26726726726726729</v>
      </c>
      <c r="F11" t="s">
        <v>24</v>
      </c>
      <c r="I11" t="s">
        <v>11</v>
      </c>
      <c r="J11" t="s">
        <v>24</v>
      </c>
      <c r="K11">
        <v>84</v>
      </c>
      <c r="L11" s="2">
        <f>AVERAGE(data!B28:M28)</f>
        <v>12</v>
      </c>
      <c r="M11" s="1">
        <f>AVERAGE(data!B44:M44)</f>
        <v>0.67666666666666675</v>
      </c>
      <c r="N11" s="3">
        <f>VLOOKUP(Table3[[#This Row],[Hiring Month]],data!Q12:R23,2,FALSE)</f>
        <v>0.5357142857142857</v>
      </c>
    </row>
    <row r="12" spans="1:14">
      <c r="A12" t="s">
        <v>12</v>
      </c>
      <c r="B12">
        <f>SUM(data!L3:L14)</f>
        <v>214</v>
      </c>
      <c r="C12" s="2">
        <f>SUMPRODUCT(data!L3:L14,data!L19:L30)/analysis!B12</f>
        <v>18.971962616822431</v>
      </c>
      <c r="D12" s="3">
        <f>SUMPRODUCT(data!L3:L14,data!L35:L46)/analysis!B12</f>
        <v>0.77663551401869158</v>
      </c>
      <c r="E12" s="3">
        <f t="array" ref="E12">SUM(data!K3:K12-data!L3:L12)/SUM(data!L13,analysis!B11)</f>
        <v>0.29139072847682118</v>
      </c>
      <c r="F12" t="s">
        <v>22</v>
      </c>
      <c r="I12" t="s">
        <v>12</v>
      </c>
      <c r="J12" t="s">
        <v>22</v>
      </c>
      <c r="K12">
        <v>58</v>
      </c>
      <c r="L12" s="2">
        <f>AVERAGE(data!B29:M29)</f>
        <v>18.5</v>
      </c>
      <c r="M12" s="1">
        <f>AVERAGE(data!B45:M45)</f>
        <v>0.83</v>
      </c>
      <c r="N12" s="3">
        <f>VLOOKUP(Table3[[#This Row],[Hiring Month]],data!Q13:R24,2,FALSE)</f>
        <v>0.2413793103448276</v>
      </c>
    </row>
    <row r="13" spans="1:14">
      <c r="A13" t="s">
        <v>13</v>
      </c>
      <c r="B13">
        <f>SUM(data!M3:M14)</f>
        <v>206</v>
      </c>
      <c r="C13" s="2">
        <f>SUMPRODUCT(data!M3:M14,data!M19:M30)/analysis!B13</f>
        <v>20.325242718446603</v>
      </c>
      <c r="D13" s="3">
        <f>SUMPRODUCT(data!M3:M14,data!M35:M46)/analysis!B13</f>
        <v>0.80422330097087391</v>
      </c>
      <c r="E13" s="3">
        <f t="array" ref="E13">SUM(data!L3:L13-data!M3:M13)/SUM(data!M14,analysis!B12)</f>
        <v>0.22846441947565543</v>
      </c>
      <c r="F13" t="s">
        <v>22</v>
      </c>
      <c r="I13" t="s">
        <v>13</v>
      </c>
      <c r="J13" t="s">
        <v>22</v>
      </c>
      <c r="K13">
        <v>53</v>
      </c>
      <c r="L13" s="2">
        <f>AVERAGE(data!B30:M30)</f>
        <v>20</v>
      </c>
      <c r="M13" s="1">
        <f>AVERAGE(data!B46:M46)</f>
        <v>0.81</v>
      </c>
      <c r="N13" s="3" t="str">
        <f>VLOOKUP(Table3[[#This Row],[Hiring Month]],data!Q14:R25,2,FALSE)</f>
        <v>N/A</v>
      </c>
    </row>
    <row r="14" spans="1:14">
      <c r="A14" t="s">
        <v>26</v>
      </c>
      <c r="B14" s="2">
        <f>AVERAGE(B2:B13)</f>
        <v>172.83333333333334</v>
      </c>
      <c r="C14" s="2">
        <f t="shared" ref="C14:D14" si="0">AVERAGE(C2:C13)</f>
        <v>18.923031348767356</v>
      </c>
      <c r="D14" s="3">
        <f t="shared" si="0"/>
        <v>0.79982570638242345</v>
      </c>
      <c r="E14" s="3">
        <f>AVERAGE(E2:E13)</f>
        <v>0.19352395277752635</v>
      </c>
    </row>
    <row r="16" spans="1:14">
      <c r="A16" s="9" t="s">
        <v>31</v>
      </c>
      <c r="B16" t="s">
        <v>37</v>
      </c>
      <c r="C16" t="s">
        <v>34</v>
      </c>
      <c r="D16" t="s">
        <v>35</v>
      </c>
    </row>
    <row r="17" spans="1:7">
      <c r="A17" t="s">
        <v>13</v>
      </c>
      <c r="B17" s="3">
        <v>0.23</v>
      </c>
      <c r="C17" s="3">
        <f>(1-Table2[[#This Row],[Churn Rate]])^12</f>
        <v>4.3439888521963572E-2</v>
      </c>
      <c r="D17" s="3">
        <f>1-Table2[[#This Row],[Annual Retention]]</f>
        <v>0.95656011147803643</v>
      </c>
      <c r="G17" s="3"/>
    </row>
    <row r="18" spans="1:7">
      <c r="A18" t="s">
        <v>26</v>
      </c>
      <c r="B18" s="3">
        <v>0.19</v>
      </c>
      <c r="C18" s="3">
        <f>(1-Table2[[#This Row],[Churn Rate]])^12</f>
        <v>7.9766443076872598E-2</v>
      </c>
      <c r="D18" s="3">
        <f>1-Table2[[#This Row],[Annual Retention]]</f>
        <v>0.92023355692312736</v>
      </c>
    </row>
    <row r="19" spans="1:7" s="6" customFormat="1"/>
    <row r="20" spans="1:7" ht="17">
      <c r="A20" s="6" t="s">
        <v>21</v>
      </c>
      <c r="B20" s="6" t="s">
        <v>17</v>
      </c>
      <c r="C20" s="6" t="s">
        <v>18</v>
      </c>
      <c r="D20" s="6" t="s">
        <v>39</v>
      </c>
      <c r="E20" s="6" t="s">
        <v>28</v>
      </c>
    </row>
    <row r="21" spans="1:7">
      <c r="A21" t="s">
        <v>22</v>
      </c>
      <c r="B21" s="2">
        <f t="shared" ref="B21:D23" si="1">AVERAGEIF($J$2:$J$13,$A21,L$2:L$13)</f>
        <v>18.042352092352093</v>
      </c>
      <c r="C21" s="3">
        <f t="shared" si="1"/>
        <v>0.82494949494949488</v>
      </c>
      <c r="D21" s="3">
        <f>AVERAGEIF($J$2:$J$11,$A21,N$2:N$11)</f>
        <v>0.26358707927048003</v>
      </c>
      <c r="E21" s="5">
        <f>SUMIF($J$2:$J$13,A21,$K$2:$K$13)*200</f>
        <v>77000</v>
      </c>
    </row>
    <row r="22" spans="1:7">
      <c r="A22" t="s">
        <v>23</v>
      </c>
      <c r="B22" s="2">
        <f t="shared" si="1"/>
        <v>28.1875</v>
      </c>
      <c r="C22" s="3">
        <f t="shared" si="1"/>
        <v>0.82642857142857129</v>
      </c>
      <c r="D22" s="3">
        <f t="shared" si="1"/>
        <v>5.8333333333333334E-2</v>
      </c>
      <c r="E22" s="5">
        <f>SUMIF($J$2:$J$13,A22,$K$2:$K$13)*10</f>
        <v>850</v>
      </c>
    </row>
    <row r="23" spans="1:7" ht="17" thickBot="1">
      <c r="A23" t="s">
        <v>24</v>
      </c>
      <c r="B23" s="2">
        <f t="shared" si="1"/>
        <v>12.166666666666666</v>
      </c>
      <c r="C23" s="3">
        <f t="shared" si="1"/>
        <v>0.68088888888888899</v>
      </c>
      <c r="D23" s="3">
        <f t="shared" si="1"/>
        <v>0.53720849808819116</v>
      </c>
      <c r="E23" s="5">
        <f>COUNTIF(J2:J13,A23)*1000</f>
        <v>3000</v>
      </c>
    </row>
    <row r="24" spans="1:7" ht="17" thickBot="1">
      <c r="D24" s="7" t="s">
        <v>29</v>
      </c>
      <c r="E24" s="8">
        <f>SUM(E21:E23)</f>
        <v>80850</v>
      </c>
    </row>
    <row r="26" spans="1:7">
      <c r="A26" t="s">
        <v>25</v>
      </c>
    </row>
    <row r="27" spans="1:7">
      <c r="A27" t="s">
        <v>36</v>
      </c>
    </row>
    <row r="28" spans="1:7">
      <c r="A28" t="s">
        <v>41</v>
      </c>
    </row>
    <row r="29" spans="1:7">
      <c r="A29" t="s">
        <v>42</v>
      </c>
    </row>
    <row r="30" spans="1:7">
      <c r="A30" t="s">
        <v>30</v>
      </c>
    </row>
  </sheetData>
  <pageMargins left="0.7" right="0.7" top="0.75" bottom="0.75" header="0.3" footer="0.3"/>
  <ignoredErrors>
    <ignoredError sqref="B17:B18" calculatedColumn="1"/>
  </ignoredErrors>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Price</dc:creator>
  <cp:lastModifiedBy>Microsoft Office User</cp:lastModifiedBy>
  <dcterms:created xsi:type="dcterms:W3CDTF">2019-05-17T17:56:49Z</dcterms:created>
  <dcterms:modified xsi:type="dcterms:W3CDTF">2019-12-17T21:41:42Z</dcterms:modified>
</cp:coreProperties>
</file>