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<sst xmlns="http://schemas.openxmlformats.org/spreadsheetml/2006/main" count="55">
  <si>
    <t>Dados a inserir:</t>
  </si>
  <si>
    <t>Ultimos 21 Pregões</t>
  </si>
  <si>
    <t>Ativo:</t>
  </si>
  <si>
    <t>WDO</t>
  </si>
  <si>
    <t>Dia</t>
  </si>
  <si>
    <t>Contratos Negociados</t>
  </si>
  <si>
    <t>Contratos:</t>
  </si>
  <si>
    <t>Uni</t>
  </si>
  <si>
    <t>Dólar PTAX:</t>
  </si>
  <si>
    <t>$</t>
  </si>
  <si>
    <t>Configuração</t>
  </si>
  <si>
    <t>Corretora:</t>
  </si>
  <si>
    <t>Corretagem:</t>
  </si>
  <si>
    <t>Taxa ISS:</t>
  </si>
  <si>
    <t>%</t>
  </si>
  <si>
    <t>Tx. Intermediação:</t>
  </si>
  <si>
    <t>Tarifas da Bolsa de Valores:</t>
  </si>
  <si>
    <t>Insentivos:</t>
  </si>
  <si>
    <t>Emolumentos:</t>
  </si>
  <si>
    <t>Mini Contratos:</t>
  </si>
  <si>
    <t>X/100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</si>
  <si>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</si>
  <si>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</si>
  <si>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</si>
  <si>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</si>
  <si>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</si>
  <si>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</si>
  <si>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</si>
  <si>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</si>
  <si>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2 digitos</t>
  </si>
  <si>
    <t>Valor</t>
  </si>
  <si>
    <t>Corretagem Total:</t>
  </si>
  <si>
    <t>Tx. Reg. BM&amp;F (Reg. Variavel):</t>
  </si>
  <si>
    <t>Valor do ISS:</t>
  </si>
  <si>
    <t>Tx. Reg. BM&amp;F (Emol.+Reg. Fixo):</t>
  </si>
  <si>
    <t>Total:</t>
  </si>
  <si>
    <t>Numero Inteiro</t>
  </si>
  <si>
    <t>Taxa de Intermediação:</t>
  </si>
  <si>
    <t>Total BM&amp;F:</t>
  </si>
  <si>
    <t>Média 21 Pregões</t>
  </si>
  <si>
    <t>Custos Totais com a Corretora:</t>
  </si>
  <si>
    <t>Total das Despesas</t>
  </si>
  <si>
    <t>Indice Futuro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</si>
  <si>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</si>
  <si>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</si>
  <si>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</si>
  <si>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</si>
  <si>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</si>
  <si>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</si>
  <si>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</si>
  <si>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</si>
  <si>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</si>
  <si>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</si>
  <si>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12.500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</si>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</sst>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2" borderId="4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5" borderId="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6" fillId="16" borderId="3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1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horizontal="justify" wrapText="1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10" workbookViewId="0">
      <selection activeCell="E19" sqref="E19"/>
    </sheetView>
  </sheetViews>
  <sheetFormatPr defaultColWidth="9" defaultRowHeight="15"/>
  <cols>
    <col min="1" max="1" width="20.5714285714286" customWidth="1"/>
    <col min="2" max="2" width="15.7142857142857" customWidth="1"/>
    <col min="3" max="3" width="12.8571428571429"/>
    <col min="5" max="5" width="11" customWidth="1"/>
    <col min="6" max="6" width="10.1428571428571" customWidth="1"/>
    <col min="7" max="9" width="10.8571428571429" customWidth="1"/>
    <col min="10" max="10" width="11.7142857142857"/>
    <col min="11" max="11" width="19.4285714285714" customWidth="1"/>
    <col min="12" max="12" width="22.1428571428571" customWidth="1"/>
    <col min="13" max="13" width="8.42857142857143" customWidth="1"/>
  </cols>
  <sheetData>
    <row r="1" customHeight="1" spans="1:11">
      <c r="A1" t="s">
        <v>0</v>
      </c>
      <c r="K1" t="s">
        <v>1</v>
      </c>
    </row>
    <row r="2" spans="1:12">
      <c r="A2" s="1" t="s">
        <v>2</v>
      </c>
      <c r="B2" s="2" t="s">
        <v>3</v>
      </c>
      <c r="J2">
        <v>1</v>
      </c>
      <c r="K2" s="10" t="s">
        <v>4</v>
      </c>
      <c r="L2" t="s">
        <v>5</v>
      </c>
    </row>
    <row r="3" spans="1:11">
      <c r="A3" s="1" t="s">
        <v>6</v>
      </c>
      <c r="B3" s="3">
        <v>4</v>
      </c>
      <c r="C3" t="s">
        <v>7</v>
      </c>
      <c r="J3">
        <v>2</v>
      </c>
      <c r="K3" s="27"/>
    </row>
    <row r="4" spans="1:11">
      <c r="A4" s="4" t="s">
        <v>8</v>
      </c>
      <c r="B4" s="5">
        <v>3.31</v>
      </c>
      <c r="C4" t="s">
        <v>9</v>
      </c>
      <c r="J4">
        <v>3</v>
      </c>
      <c r="K4" s="27"/>
    </row>
    <row r="5" spans="10:11">
      <c r="J5">
        <v>4</v>
      </c>
      <c r="K5" s="27"/>
    </row>
    <row r="6" customHeight="1" spans="1:11">
      <c r="A6" t="s">
        <v>10</v>
      </c>
      <c r="J6">
        <v>5</v>
      </c>
      <c r="K6" s="27"/>
    </row>
    <row r="7" spans="10:11">
      <c r="J7">
        <v>6</v>
      </c>
      <c r="K7" s="21"/>
    </row>
    <row r="8" customHeight="1" spans="1:11">
      <c r="A8" t="s">
        <v>11</v>
      </c>
      <c r="J8">
        <v>7</v>
      </c>
      <c r="K8" s="21"/>
    </row>
    <row r="9" spans="1:11">
      <c r="A9" s="6" t="s">
        <v>12</v>
      </c>
      <c r="B9" s="7">
        <v>1</v>
      </c>
      <c r="C9" t="s">
        <v>9</v>
      </c>
      <c r="J9">
        <v>8</v>
      </c>
      <c r="K9" s="21"/>
    </row>
    <row r="10" spans="1:11">
      <c r="A10" s="6" t="s">
        <v>13</v>
      </c>
      <c r="B10" s="7">
        <v>9</v>
      </c>
      <c r="C10" t="s">
        <v>14</v>
      </c>
      <c r="J10">
        <v>9</v>
      </c>
      <c r="K10" s="27"/>
    </row>
    <row r="11" spans="1:11">
      <c r="A11" s="8" t="s">
        <v>15</v>
      </c>
      <c r="B11" s="9">
        <v>0</v>
      </c>
      <c r="J11">
        <v>10</v>
      </c>
      <c r="K11" s="27"/>
    </row>
    <row r="12" spans="10:11">
      <c r="J12">
        <v>11</v>
      </c>
      <c r="K12" s="27"/>
    </row>
    <row r="13" spans="1:11">
      <c r="A13" s="10" t="s">
        <v>16</v>
      </c>
      <c r="B13" s="10"/>
      <c r="C13" s="10" t="s">
        <v>9</v>
      </c>
      <c r="D13" t="s">
        <v>17</v>
      </c>
      <c r="F13" s="10"/>
      <c r="J13">
        <v>12</v>
      </c>
      <c r="K13" s="27"/>
    </row>
    <row r="14" spans="1:11">
      <c r="A14" s="11" t="s">
        <v>18</v>
      </c>
      <c r="B14" s="11"/>
      <c r="C14" s="7">
        <f>(G39*B4)/F32</f>
        <v>1.7543</v>
      </c>
      <c r="D14" s="11" t="s">
        <v>19</v>
      </c>
      <c r="E14" s="11"/>
      <c r="F14" s="12">
        <v>0.22</v>
      </c>
      <c r="G14" t="s">
        <v>20</v>
      </c>
      <c r="J14">
        <v>13</v>
      </c>
      <c r="K14" s="27"/>
    </row>
    <row r="15" spans="1:11">
      <c r="A15" s="13" t="s">
        <v>21</v>
      </c>
      <c r="B15" s="13"/>
      <c r="C15" s="14">
        <f>((G51*B4)/F44)</f>
        <v>1.9529</v>
      </c>
      <c r="D15" s="11" t="s">
        <v>22</v>
      </c>
      <c r="E15" s="11"/>
      <c r="F15" s="12">
        <v>0.5</v>
      </c>
      <c r="G15" t="s">
        <v>20</v>
      </c>
      <c r="J15">
        <v>14</v>
      </c>
      <c r="K15" s="27"/>
    </row>
    <row r="16" spans="1:11">
      <c r="A16" s="13" t="s">
        <v>23</v>
      </c>
      <c r="B16" s="13"/>
      <c r="C16" s="14">
        <v>0.1166181</v>
      </c>
      <c r="J16">
        <v>15</v>
      </c>
      <c r="K16" s="27"/>
    </row>
    <row r="17" spans="10:11">
      <c r="J17">
        <v>16</v>
      </c>
      <c r="K17" s="27"/>
    </row>
    <row r="18" spans="10:11">
      <c r="J18">
        <v>17</v>
      </c>
      <c r="K18" s="27"/>
    </row>
    <row r="19" spans="1:11">
      <c r="A19" t="s">
        <v>24</v>
      </c>
      <c r="J19">
        <v>18</v>
      </c>
      <c r="K19" s="27"/>
    </row>
    <row r="20" spans="6:11">
      <c r="F20" t="s">
        <v>25</v>
      </c>
      <c r="G20" s="15"/>
      <c r="H20" s="15"/>
      <c r="I20" s="15"/>
      <c r="J20">
        <v>19</v>
      </c>
      <c r="K20" s="27"/>
    </row>
    <row r="21" spans="1:11">
      <c r="A21" t="s">
        <v>26</v>
      </c>
      <c r="D21" t="s">
        <v>27</v>
      </c>
      <c r="G21" t="s">
        <v>28</v>
      </c>
      <c r="H21" t="s">
        <v>29</v>
      </c>
      <c r="I21" t="s">
        <v>30</v>
      </c>
      <c r="J21">
        <v>20</v>
      </c>
      <c r="K21" s="27"/>
    </row>
    <row r="22" spans="1:11">
      <c r="A22" s="16" t="s">
        <v>31</v>
      </c>
      <c r="B22" s="16"/>
      <c r="C22" s="17">
        <f>B9*B3</f>
        <v>4</v>
      </c>
      <c r="D22" s="18" t="s">
        <v>32</v>
      </c>
      <c r="E22" s="18"/>
      <c r="F22" s="18"/>
      <c r="G22" s="19">
        <f>(C15*C16)*(F15)*(F14)</f>
        <v>0.0250517836239</v>
      </c>
      <c r="H22" s="20">
        <v>0.025</v>
      </c>
      <c r="I22" s="19">
        <f>H22*B3</f>
        <v>0.1</v>
      </c>
      <c r="J22">
        <v>21</v>
      </c>
      <c r="K22" s="27"/>
    </row>
    <row r="23" spans="1:14">
      <c r="A23" s="16" t="s">
        <v>33</v>
      </c>
      <c r="B23" s="16"/>
      <c r="C23" s="17">
        <f>C22*(B10/100)</f>
        <v>0.36</v>
      </c>
      <c r="D23" s="18" t="s">
        <v>34</v>
      </c>
      <c r="E23" s="18"/>
      <c r="F23" s="18"/>
      <c r="G23" s="19">
        <f>(C14*(F15))*(F14)</f>
        <v>0.192973</v>
      </c>
      <c r="H23" s="20">
        <v>0.1929</v>
      </c>
      <c r="I23" s="19">
        <f>H23*B3</f>
        <v>0.7716</v>
      </c>
      <c r="J23" s="28"/>
      <c r="K23" s="29" t="s">
        <v>35</v>
      </c>
      <c r="L23">
        <f>SUM(L3:L22)</f>
        <v>0</v>
      </c>
      <c r="M23" s="30" t="s">
        <v>36</v>
      </c>
      <c r="N23" s="30"/>
    </row>
    <row r="24" spans="1:14">
      <c r="A24" s="16" t="s">
        <v>37</v>
      </c>
      <c r="B24" s="16"/>
      <c r="C24" s="17">
        <f>B11</f>
        <v>0</v>
      </c>
      <c r="D24" s="18" t="s">
        <v>38</v>
      </c>
      <c r="E24" s="18"/>
      <c r="F24" s="18"/>
      <c r="G24" s="19">
        <f>I22+I23</f>
        <v>0.8716</v>
      </c>
      <c r="K24" t="s">
        <v>39</v>
      </c>
      <c r="L24">
        <f>L23/21</f>
        <v>0</v>
      </c>
      <c r="M24" s="30">
        <v>4</v>
      </c>
      <c r="N24" s="30"/>
    </row>
    <row r="25" spans="1:3">
      <c r="A25" s="16" t="s">
        <v>40</v>
      </c>
      <c r="B25" s="16"/>
      <c r="C25" s="17">
        <f>C22+C23+C24</f>
        <v>4.36</v>
      </c>
    </row>
    <row r="27" spans="1:2">
      <c r="A27" t="s">
        <v>41</v>
      </c>
      <c r="B27">
        <f>C25+G24</f>
        <v>5.2316</v>
      </c>
    </row>
    <row r="29" spans="1:2">
      <c r="A29" s="21" t="s">
        <v>10</v>
      </c>
      <c r="B29" s="10" t="s">
        <v>42</v>
      </c>
    </row>
    <row r="30" ht="15.75" spans="1:4">
      <c r="A30" t="s">
        <v>43</v>
      </c>
      <c r="D30" t="s">
        <v>44</v>
      </c>
    </row>
    <row r="31" ht="30.75" spans="1:7">
      <c r="A31" s="22" t="s">
        <v>45</v>
      </c>
      <c r="B31" s="22"/>
      <c r="C31" s="22" t="s">
        <v>46</v>
      </c>
      <c r="D31" t="s">
        <v>47</v>
      </c>
      <c r="F31" t="s">
        <v>48</v>
      </c>
      <c r="G31" t="s">
        <v>49</v>
      </c>
    </row>
    <row r="32" ht="15.75" spans="1:7">
      <c r="A32" s="23" t="s">
        <v>50</v>
      </c>
      <c r="B32" s="23" t="s">
        <v>51</v>
      </c>
      <c r="C32" s="23" t="s">
        <v>52</v>
      </c>
      <c r="D32" t="s">
        <v>52</v>
      </c>
      <c r="E32" t="s">
        <v>28</v>
      </c>
      <c r="F32">
        <f>M24</f>
        <v>4</v>
      </c>
      <c r="G32" t="s">
        <v>52</v>
      </c>
    </row>
    <row r="33" ht="15.75" spans="1:7">
      <c r="A33" s="24">
        <v>1</v>
      </c>
      <c r="B33" s="24">
        <v>10</v>
      </c>
      <c r="C33" s="24">
        <v>0.53</v>
      </c>
      <c r="D33">
        <f>IF(F32&gt;B33,B33,F32)</f>
        <v>4</v>
      </c>
      <c r="E33">
        <f>F32-D33</f>
        <v>0</v>
      </c>
      <c r="G33">
        <f>D33*C33</f>
        <v>2.12</v>
      </c>
    </row>
    <row r="34" ht="15.75" spans="1:7">
      <c r="A34" s="24">
        <v>11</v>
      </c>
      <c r="B34" s="24">
        <v>150</v>
      </c>
      <c r="C34" s="24">
        <v>0.5</v>
      </c>
      <c r="D34">
        <f>IF(E33&gt;B34,B34-SUM($D$33:D33),E33)</f>
        <v>0</v>
      </c>
      <c r="E34">
        <f>E33-D34</f>
        <v>0</v>
      </c>
      <c r="G34">
        <f>D34*C34</f>
        <v>0</v>
      </c>
    </row>
    <row r="35" ht="15.75" spans="1:7">
      <c r="A35" s="24">
        <v>151</v>
      </c>
      <c r="B35" s="24">
        <v>360</v>
      </c>
      <c r="C35" s="24">
        <v>0.45</v>
      </c>
      <c r="D35">
        <f>IF(E34&gt;B35,B35-SUM($D$33:D34),E34)</f>
        <v>0</v>
      </c>
      <c r="E35">
        <f>E34-D35</f>
        <v>0</v>
      </c>
      <c r="G35">
        <f>D35*C35</f>
        <v>0</v>
      </c>
    </row>
    <row r="36" ht="15.75" spans="1:7">
      <c r="A36" s="24">
        <v>361</v>
      </c>
      <c r="B36" s="25">
        <v>1500</v>
      </c>
      <c r="C36" s="24">
        <v>0.42</v>
      </c>
      <c r="D36">
        <f>IF(E35&gt;B36,B36-SUM($D$33:D35),E35)</f>
        <v>0</v>
      </c>
      <c r="E36">
        <f>E35-D36</f>
        <v>0</v>
      </c>
      <c r="G36">
        <f>D36*C36</f>
        <v>0</v>
      </c>
    </row>
    <row r="37" ht="15.75" spans="1:7">
      <c r="A37" s="25">
        <v>1501</v>
      </c>
      <c r="B37" s="25">
        <v>12500</v>
      </c>
      <c r="C37" s="24">
        <v>0.39</v>
      </c>
      <c r="D37">
        <f>IF(E36&gt;B37,B37-SUM($D$33:D36),E36)</f>
        <v>0</v>
      </c>
      <c r="E37">
        <f>E36-D37</f>
        <v>0</v>
      </c>
      <c r="G37">
        <f>D37*C37</f>
        <v>0</v>
      </c>
    </row>
    <row r="38" ht="15.75" spans="1:7">
      <c r="A38" s="24" t="s">
        <v>53</v>
      </c>
      <c r="B38" s="24"/>
      <c r="C38" s="24">
        <v>0.34</v>
      </c>
      <c r="D38">
        <f>IF(E37&gt;B38,B38-SUM($D$33:D37),E37)</f>
        <v>0</v>
      </c>
      <c r="E38">
        <f>E37-D38</f>
        <v>0</v>
      </c>
      <c r="G38">
        <f>D38*C38</f>
        <v>0</v>
      </c>
    </row>
    <row r="39" spans="6:7">
      <c r="F39" s="21" t="s">
        <v>35</v>
      </c>
      <c r="G39">
        <f>SUM(G33:G38)</f>
        <v>2.12</v>
      </c>
    </row>
    <row r="40" spans="1:1">
      <c r="A40" s="26"/>
    </row>
    <row r="42" ht="15.75" spans="1:4">
      <c r="A42" t="s">
        <v>54</v>
      </c>
      <c r="D42" t="s">
        <v>44</v>
      </c>
    </row>
    <row r="43" ht="15.75" spans="1:7">
      <c r="A43" s="22" t="s">
        <v>45</v>
      </c>
      <c r="B43" s="22"/>
      <c r="C43" s="22" t="s">
        <v>46</v>
      </c>
      <c r="D43" t="s">
        <v>47</v>
      </c>
      <c r="F43" t="s">
        <v>48</v>
      </c>
      <c r="G43" t="s">
        <v>49</v>
      </c>
    </row>
    <row r="44" ht="15.75" spans="1:7">
      <c r="A44" s="23" t="s">
        <v>50</v>
      </c>
      <c r="B44" s="23" t="s">
        <v>51</v>
      </c>
      <c r="C44" s="23" t="s">
        <v>52</v>
      </c>
      <c r="D44" t="s">
        <v>52</v>
      </c>
      <c r="E44" t="s">
        <v>28</v>
      </c>
      <c r="F44">
        <f>M24</f>
        <v>4</v>
      </c>
      <c r="G44" t="s">
        <v>52</v>
      </c>
    </row>
    <row r="45" ht="15.75" spans="1:7">
      <c r="A45" s="24">
        <v>1</v>
      </c>
      <c r="B45" s="24">
        <v>10</v>
      </c>
      <c r="C45" s="24">
        <v>0.59</v>
      </c>
      <c r="D45">
        <f>IF(F44&gt;B45,B45,F44)</f>
        <v>4</v>
      </c>
      <c r="E45">
        <f>F44-D45</f>
        <v>0</v>
      </c>
      <c r="G45">
        <f t="shared" ref="G45:G50" si="0">D45*C45</f>
        <v>2.36</v>
      </c>
    </row>
    <row r="46" ht="15.75" spans="1:7">
      <c r="A46" s="24">
        <v>11</v>
      </c>
      <c r="B46" s="24">
        <v>150</v>
      </c>
      <c r="C46" s="24">
        <v>0.57</v>
      </c>
      <c r="D46">
        <f>IF(E45&gt;B46,B46-SUM($D$45:D45),E45)</f>
        <v>0</v>
      </c>
      <c r="E46">
        <f t="shared" ref="E46:E50" si="1">E45-D46</f>
        <v>0</v>
      </c>
      <c r="G46">
        <f t="shared" si="0"/>
        <v>0</v>
      </c>
    </row>
    <row r="47" ht="15.75" spans="1:7">
      <c r="A47" s="24">
        <v>151</v>
      </c>
      <c r="B47" s="24">
        <v>360</v>
      </c>
      <c r="C47" s="24">
        <v>0.51</v>
      </c>
      <c r="D47">
        <f>IF(E46&gt;B47,B47-SUM($D$45:D46),E46)</f>
        <v>0</v>
      </c>
      <c r="E47">
        <f t="shared" si="1"/>
        <v>0</v>
      </c>
      <c r="G47">
        <f t="shared" si="0"/>
        <v>0</v>
      </c>
    </row>
    <row r="48" ht="15.75" spans="1:7">
      <c r="A48" s="24">
        <v>361</v>
      </c>
      <c r="B48" s="25">
        <v>1500</v>
      </c>
      <c r="C48" s="24">
        <v>0.47</v>
      </c>
      <c r="D48">
        <f>IF(E47&gt;B48,B48-SUM($D$45:D47),E47)</f>
        <v>0</v>
      </c>
      <c r="E48">
        <f t="shared" si="1"/>
        <v>0</v>
      </c>
      <c r="G48">
        <f t="shared" si="0"/>
        <v>0</v>
      </c>
    </row>
    <row r="49" ht="15.75" spans="1:7">
      <c r="A49" s="25">
        <v>1501</v>
      </c>
      <c r="B49" s="25">
        <v>12500</v>
      </c>
      <c r="C49" s="24">
        <v>0.45</v>
      </c>
      <c r="D49">
        <f>IF(E48&gt;B49,B49-SUM($D$45:D48),E48)</f>
        <v>0</v>
      </c>
      <c r="E49">
        <f t="shared" si="1"/>
        <v>0</v>
      </c>
      <c r="G49">
        <f t="shared" si="0"/>
        <v>0</v>
      </c>
    </row>
    <row r="50" ht="15.75" spans="1:7">
      <c r="A50" s="24" t="s">
        <v>53</v>
      </c>
      <c r="B50" s="24"/>
      <c r="C50" s="24">
        <v>0.39</v>
      </c>
      <c r="D50">
        <f>IF(E49&gt;B50,B50-SUM($D$45:D49),E49)</f>
        <v>0</v>
      </c>
      <c r="E50">
        <f t="shared" si="1"/>
        <v>0</v>
      </c>
      <c r="G50">
        <f t="shared" si="0"/>
        <v>0</v>
      </c>
    </row>
    <row r="51" spans="6:7">
      <c r="F51" s="21" t="s">
        <v>35</v>
      </c>
      <c r="G51">
        <f>SUM(G45:G50)</f>
        <v>2.36</v>
      </c>
    </row>
  </sheetData>
  <mergeCells count="19">
    <mergeCell ref="A13:B13"/>
    <mergeCell ref="A14:B14"/>
    <mergeCell ref="D14:E14"/>
    <mergeCell ref="A15:B15"/>
    <mergeCell ref="D15:E15"/>
    <mergeCell ref="A16:B16"/>
    <mergeCell ref="A22:B22"/>
    <mergeCell ref="D22:F22"/>
    <mergeCell ref="A23:B23"/>
    <mergeCell ref="D23:F23"/>
    <mergeCell ref="M23:N23"/>
    <mergeCell ref="A24:B24"/>
    <mergeCell ref="D24:F24"/>
    <mergeCell ref="M24:N24"/>
    <mergeCell ref="A25:B25"/>
    <mergeCell ref="A31:B31"/>
    <mergeCell ref="A38:B38"/>
    <mergeCell ref="A43:B43"/>
    <mergeCell ref="A50:B5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2018-06-04T01:52:53Z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