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"/>
    </mc:Choice>
  </mc:AlternateContent>
  <bookViews>
    <workbookView xWindow="0" yWindow="0" windowWidth="20490" windowHeight="7755" tabRatio="1000" activeTab="12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</externalReferences>
  <definedNames>
    <definedName name="Auxi1" localSheetId="12">'[1]Grupo A'!$AH$16:$AH$19</definedName>
    <definedName name="Auxi1" localSheetId="2">'Grupo B'!$AH$16:$AH$19</definedName>
    <definedName name="Auxi1" localSheetId="3">'Grupo C'!$AH$16:$AH$19</definedName>
    <definedName name="Auxi1" localSheetId="4">'Grupo D'!$AH$16:$AH$19</definedName>
    <definedName name="Auxi1" localSheetId="5">'Grupo E'!$AH$16:$AH$19</definedName>
    <definedName name="Auxi1" localSheetId="6">'Grupo F'!$AH$16:$AH$19</definedName>
    <definedName name="Auxi1" localSheetId="7">'Grupo G'!$AH$16:$AH$19</definedName>
    <definedName name="Auxi1" localSheetId="8">'Grupo H'!$AH$16:$AH$19</definedName>
    <definedName name="Auxi1">'Grupo A'!$AH$16:$AH$19</definedName>
    <definedName name="Auxi2" localSheetId="2">'Grupo B'!$AM$16:$AM$19</definedName>
    <definedName name="Auxi2" localSheetId="3">'Grupo C'!$AM$16:$AM$19</definedName>
    <definedName name="Auxi2" localSheetId="4">'Grupo D'!$AM$16:$AM$19</definedName>
    <definedName name="Auxi2" localSheetId="5">'Grupo E'!$AM$16:$AM$19</definedName>
    <definedName name="Auxi2" localSheetId="6">'Grupo F'!$AM$16:$AM$19</definedName>
    <definedName name="Auxi2" localSheetId="7">'Grupo G'!$AM$16:$AM$19</definedName>
    <definedName name="Auxi2" localSheetId="8">'Grupo H'!$AM$16:$AM$19</definedName>
    <definedName name="Auxi2">'Grupo A'!$AM$16:$AM$19</definedName>
    <definedName name="Auxi3" localSheetId="12">'[1]Grupo A'!$AQ$16:$AQ$19</definedName>
    <definedName name="Auxi3" localSheetId="2">'Grupo B'!$AQ$16:$AQ$19</definedName>
    <definedName name="Auxi3" localSheetId="3">'Grupo C'!$AQ$16:$AQ$19</definedName>
    <definedName name="Auxi3" localSheetId="4">'Grupo D'!$AQ$16:$AQ$19</definedName>
    <definedName name="Auxi3" localSheetId="5">'Grupo E'!$AQ$16:$AQ$19</definedName>
    <definedName name="Auxi3" localSheetId="6">'Grupo F'!$AQ$16:$AQ$19</definedName>
    <definedName name="Auxi3" localSheetId="7">'Grupo G'!$AQ$16:$AQ$19</definedName>
    <definedName name="Auxi3" localSheetId="8">'Grupo H'!$AQ$16:$AQ$19</definedName>
    <definedName name="Auxi3">'Grupo A'!$AQ$16:$AQ$19</definedName>
    <definedName name="DG" localSheetId="12">'[1]Grupo A'!$AE$16:$AE$19</definedName>
    <definedName name="DG" localSheetId="2">'Grupo B'!$AE$16:$AE$19</definedName>
    <definedName name="DG" localSheetId="3">'Grupo C'!$AE$16:$AE$19</definedName>
    <definedName name="DG" localSheetId="4">'Grupo D'!$AE$16:$AE$19</definedName>
    <definedName name="DG" localSheetId="5">'Grupo E'!$AE$16:$AE$19</definedName>
    <definedName name="DG" localSheetId="6">'Grupo F'!$AE$16:$AE$19</definedName>
    <definedName name="DG" localSheetId="7">'Grupo G'!$AE$16:$AE$19</definedName>
    <definedName name="DG" localSheetId="8">'Grupo H'!$AE$16:$AE$19</definedName>
    <definedName name="DG">'Grupo A'!$AE$16:$AE$19</definedName>
    <definedName name="Empatados" localSheetId="12">'[1]Grupo A'!$AA$16:$AA$19</definedName>
    <definedName name="Empatados" localSheetId="2">'Grupo B'!$AA$16:$AA$19</definedName>
    <definedName name="Empatados" localSheetId="3">'Grupo C'!$AA$16:$AA$19</definedName>
    <definedName name="Empatados" localSheetId="4">'Grupo D'!$AA$16:$AA$19</definedName>
    <definedName name="Empatados" localSheetId="5">'Grupo E'!$AA$16:$AA$19</definedName>
    <definedName name="Empatados" localSheetId="6">'Grupo F'!$AA$16:$AA$19</definedName>
    <definedName name="Empatados" localSheetId="7">'Grupo G'!$AA$16:$AA$19</definedName>
    <definedName name="Empatados" localSheetId="8">'Grupo H'!$AA$16:$AA$19</definedName>
    <definedName name="Empatados">'Grupo A'!$AA$16:$AA$19</definedName>
    <definedName name="Equipos" localSheetId="12">'[1]Grupo A'!$Y$16:$Y$19</definedName>
    <definedName name="Equipos" localSheetId="2">'Grupo B'!$Y$16:$Y$19</definedName>
    <definedName name="Equipos" localSheetId="3">'Grupo C'!$Y$16:$Y$19</definedName>
    <definedName name="Equipos" localSheetId="4">'Grupo D'!$Y$16:$Y$19</definedName>
    <definedName name="Equipos" localSheetId="5">'Grupo E'!$Y$16:$Y$19</definedName>
    <definedName name="Equipos" localSheetId="6">'Grupo F'!$Y$16:$Y$19</definedName>
    <definedName name="Equipos" localSheetId="7">'Grupo G'!$Y$16:$Y$19</definedName>
    <definedName name="Equipos" localSheetId="8">'Grupo H'!$Y$16:$Y$19</definedName>
    <definedName name="Equipos">'Grupo A'!$Y$16:$Y$19</definedName>
    <definedName name="Ganados" localSheetId="12">'[1]Grupo A'!$Z$16:$Z$19</definedName>
    <definedName name="Ganados" localSheetId="2">'Grupo B'!$Z$16:$Z$19</definedName>
    <definedName name="Ganados" localSheetId="3">'Grupo C'!$Z$16:$Z$19</definedName>
    <definedName name="Ganados" localSheetId="4">'Grupo D'!$Z$16:$Z$19</definedName>
    <definedName name="Ganados" localSheetId="5">'Grupo E'!$Z$16:$Z$19</definedName>
    <definedName name="Ganados" localSheetId="6">'Grupo F'!$Z$16:$Z$19</definedName>
    <definedName name="Ganados" localSheetId="7">'Grupo G'!$Z$16:$Z$19</definedName>
    <definedName name="Ganados" localSheetId="8">'Grupo H'!$Z$16:$Z$19</definedName>
    <definedName name="Ganados">'Grupo A'!$Z$16:$Z$19</definedName>
    <definedName name="GC" localSheetId="12">'[1]Grupo A'!$AD$16:$AD$19</definedName>
    <definedName name="GC" localSheetId="2">'Grupo B'!$AD$16:$AD$19</definedName>
    <definedName name="GC" localSheetId="3">'Grupo C'!$AD$16:$AD$19</definedName>
    <definedName name="GC" localSheetId="4">'Grupo D'!$AD$16:$AD$19</definedName>
    <definedName name="GC" localSheetId="5">'Grupo E'!$AD$16:$AD$19</definedName>
    <definedName name="GC" localSheetId="6">'Grupo F'!$AD$16:$AD$19</definedName>
    <definedName name="GC" localSheetId="7">'Grupo G'!$AD$16:$AD$19</definedName>
    <definedName name="GC" localSheetId="8">'Grupo H'!$AD$16:$AD$19</definedName>
    <definedName name="GC">'Grupo A'!$AD$16:$AD$19</definedName>
    <definedName name="GF" localSheetId="12">'[1]Grupo A'!$AC$16:$AC$19</definedName>
    <definedName name="GF" localSheetId="2">'Grupo B'!$AC$16:$AC$19</definedName>
    <definedName name="GF" localSheetId="3">'Grupo C'!$AC$16:$AC$19</definedName>
    <definedName name="GF" localSheetId="4">'Grupo D'!$AC$16:$AC$19</definedName>
    <definedName name="GF" localSheetId="5">'Grupo E'!$AC$16:$AC$19</definedName>
    <definedName name="GF" localSheetId="6">'Grupo F'!$AC$16:$AC$19</definedName>
    <definedName name="GF" localSheetId="7">'Grupo G'!$AC$16:$AC$19</definedName>
    <definedName name="GF" localSheetId="8">'Grupo H'!$AC$16:$AC$19</definedName>
    <definedName name="GF">'Grupo A'!$AC$16:$AC$19</definedName>
    <definedName name="Jera" localSheetId="2">'Grupo B'!$AI$16:$AI$19</definedName>
    <definedName name="Jera" localSheetId="3">'Grupo C'!$AI$16:$AI$19</definedName>
    <definedName name="Jera" localSheetId="4">'Grupo D'!$AI$16:$AI$19</definedName>
    <definedName name="Jera" localSheetId="5">'Grupo E'!$AI$16:$AI$19</definedName>
    <definedName name="Jera" localSheetId="6">'Grupo F'!$AI$16:$AI$19</definedName>
    <definedName name="Jera" localSheetId="7">'Grupo G'!$AI$16:$AI$19</definedName>
    <definedName name="Jera" localSheetId="8">'Grupo H'!$AI$16:$AI$19</definedName>
    <definedName name="Jera">'Grupo A'!$AI$16:$AI$19</definedName>
    <definedName name="Jera2" localSheetId="12">'[1]Grupo A'!$AR$16:$AR$19</definedName>
    <definedName name="Jera2" localSheetId="2">'Grupo B'!$AR$16:$AR$19</definedName>
    <definedName name="Jera2" localSheetId="3">'Grupo C'!$AR$16:$AR$19</definedName>
    <definedName name="Jera2" localSheetId="4">'Grupo D'!$AR$16:$AR$19</definedName>
    <definedName name="Jera2" localSheetId="5">'Grupo E'!$AR$16:$AR$19</definedName>
    <definedName name="Jera2" localSheetId="6">'Grupo F'!$AR$16:$AR$19</definedName>
    <definedName name="Jera2" localSheetId="7">'Grupo G'!$AR$16:$AR$19</definedName>
    <definedName name="Jera2" localSheetId="8">'Grupo H'!$AR$16:$AR$19</definedName>
    <definedName name="Jera2">'Grupo A'!$AR$16:$AR$19</definedName>
    <definedName name="Perdidos" localSheetId="12">'[1]Grupo A'!$AB$16:$AB$19</definedName>
    <definedName name="Perdidos" localSheetId="2">'Grupo B'!$AB$16:$AB$19</definedName>
    <definedName name="Perdidos" localSheetId="3">'Grupo C'!$AB$16:$AB$19</definedName>
    <definedName name="Perdidos" localSheetId="4">'Grupo D'!$AB$16:$AB$19</definedName>
    <definedName name="Perdidos" localSheetId="5">'Grupo E'!$AB$16:$AB$19</definedName>
    <definedName name="Perdidos" localSheetId="6">'Grupo F'!$AB$16:$AB$19</definedName>
    <definedName name="Perdidos" localSheetId="7">'Grupo G'!$AB$16:$AB$19</definedName>
    <definedName name="Perdidos" localSheetId="8">'Grupo H'!$AB$16:$AB$19</definedName>
    <definedName name="Perdidos">'Grupo A'!$AB$16:$AB$19</definedName>
    <definedName name="PJ" localSheetId="12">'[1]Grupo A'!$AG$16:$AG$19</definedName>
    <definedName name="PJ" localSheetId="2">'Grupo B'!$AG$16:$AG$19</definedName>
    <definedName name="PJ" localSheetId="3">'Grupo C'!$AG$16:$AG$19</definedName>
    <definedName name="PJ" localSheetId="4">'Grupo D'!$AG$16:$AG$19</definedName>
    <definedName name="PJ" localSheetId="5">'Grupo E'!$AG$16:$AG$19</definedName>
    <definedName name="PJ" localSheetId="6">'Grupo F'!$AG$16:$AG$19</definedName>
    <definedName name="PJ" localSheetId="7">'Grupo G'!$AG$16:$AG$19</definedName>
    <definedName name="PJ" localSheetId="8">'Grupo H'!$AG$16:$AG$19</definedName>
    <definedName name="PJ">'Grupo A'!$AG$16:$AG$19</definedName>
    <definedName name="PTS" localSheetId="12">'[1]Grupo A'!$AF$16:$AF$19</definedName>
    <definedName name="PTS" localSheetId="2">'Grupo B'!$AF$16:$AF$19</definedName>
    <definedName name="PTS" localSheetId="3">'Grupo C'!$AF$16:$AF$19</definedName>
    <definedName name="PTS" localSheetId="4">'Grupo D'!$AF$16:$AF$19</definedName>
    <definedName name="PTS" localSheetId="5">'Grupo E'!$AF$16:$AF$19</definedName>
    <definedName name="PTS" localSheetId="6">'Grupo F'!$AF$16:$AF$19</definedName>
    <definedName name="PTS" localSheetId="7">'Grupo G'!$AF$16:$AF$19</definedName>
    <definedName name="PTS" localSheetId="8">'Grupo H'!$AF$16:$AF$19</definedName>
    <definedName name="PTS">'Grupo A'!$AF$16:$AF$19</definedName>
  </definedNames>
  <calcPr calcId="152511"/>
</workbook>
</file>

<file path=xl/calcChain.xml><?xml version="1.0" encoding="utf-8"?>
<calcChain xmlns="http://schemas.openxmlformats.org/spreadsheetml/2006/main">
  <c r="A65" i="20" l="1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J6" i="1" l="1"/>
  <c r="J8" i="1"/>
  <c r="J10" i="1"/>
  <c r="J12" i="1"/>
  <c r="J14" i="1"/>
  <c r="J16" i="1"/>
  <c r="F8" i="19" l="1"/>
  <c r="F10" i="17"/>
  <c r="F10" i="18"/>
  <c r="F10" i="16"/>
  <c r="F14" i="17"/>
  <c r="F14" i="18"/>
  <c r="F14" i="16"/>
  <c r="F16" i="17"/>
  <c r="F16" i="18"/>
  <c r="F16" i="16"/>
  <c r="H10" i="17"/>
  <c r="H10" i="18"/>
  <c r="H10" i="16"/>
  <c r="H8" i="17"/>
  <c r="H8" i="18"/>
  <c r="H8" i="16"/>
  <c r="H6" i="17"/>
  <c r="H6" i="18"/>
  <c r="H6" i="16"/>
  <c r="F10" i="15"/>
  <c r="F14" i="15"/>
  <c r="F16" i="15"/>
  <c r="H10" i="15"/>
  <c r="H8" i="15"/>
  <c r="H6" i="15"/>
  <c r="AB7" i="15" l="1"/>
  <c r="AB7" i="16"/>
  <c r="AB7" i="17"/>
  <c r="AB7" i="18"/>
  <c r="AB7" i="14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Z13" i="15"/>
  <c r="Z13" i="16"/>
  <c r="Z13" i="17"/>
  <c r="Z13" i="18"/>
  <c r="Z13" i="14"/>
  <c r="Z19" i="14" s="1"/>
  <c r="AD13" i="15"/>
  <c r="AD13" i="16"/>
  <c r="AD13" i="17"/>
  <c r="AD13" i="18"/>
  <c r="AD13" i="14"/>
  <c r="AD19" i="14" s="1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Z11" i="15"/>
  <c r="Z11" i="16"/>
  <c r="Z11" i="17"/>
  <c r="Z11" i="18"/>
  <c r="Z11" i="14"/>
  <c r="AB9" i="15"/>
  <c r="AB9" i="16"/>
  <c r="AB9" i="17"/>
  <c r="AB9" i="18"/>
  <c r="AB9" i="14"/>
  <c r="K14" i="15"/>
  <c r="J14" i="15"/>
  <c r="AC13" i="15"/>
  <c r="K14" i="16"/>
  <c r="J14" i="16"/>
  <c r="AC13" i="16"/>
  <c r="K14" i="17"/>
  <c r="J14" i="17"/>
  <c r="AC13" i="17"/>
  <c r="K14" i="18"/>
  <c r="J14" i="18"/>
  <c r="AC13" i="18"/>
  <c r="K14" i="14"/>
  <c r="J14" i="14"/>
  <c r="AC13" i="14"/>
  <c r="AA9" i="15"/>
  <c r="AA9" i="16"/>
  <c r="AA9" i="17"/>
  <c r="AA9" i="18"/>
  <c r="AA9" i="14"/>
  <c r="AA7" i="15"/>
  <c r="AA7" i="16"/>
  <c r="AA7" i="17"/>
  <c r="AA7" i="18"/>
  <c r="AA7" i="14"/>
  <c r="AA16" i="14" s="1"/>
  <c r="Z7" i="15"/>
  <c r="Z7" i="16"/>
  <c r="Z7" i="17"/>
  <c r="Z7" i="18"/>
  <c r="Z7" i="14"/>
  <c r="Z16" i="14" s="1"/>
  <c r="Z9" i="15"/>
  <c r="Z9" i="16"/>
  <c r="Z9" i="17"/>
  <c r="Z9" i="18"/>
  <c r="Z9" i="14"/>
  <c r="AD9" i="15"/>
  <c r="AD9" i="16"/>
  <c r="AD9" i="17"/>
  <c r="AD9" i="18"/>
  <c r="AD9" i="14"/>
  <c r="AD7" i="15"/>
  <c r="AD7" i="16"/>
  <c r="AD7" i="17"/>
  <c r="AD7" i="18"/>
  <c r="AD7" i="14"/>
  <c r="AD16" i="14" s="1"/>
  <c r="AC9" i="15"/>
  <c r="AC9" i="16"/>
  <c r="AC9" i="17"/>
  <c r="AC9" i="18"/>
  <c r="AC9" i="14"/>
  <c r="AC7" i="15"/>
  <c r="AC7" i="16"/>
  <c r="AC7" i="17"/>
  <c r="AC7" i="18"/>
  <c r="AC7" i="14"/>
  <c r="AC16" i="14" s="1"/>
  <c r="F16" i="14"/>
  <c r="F14" i="14"/>
  <c r="F10" i="14"/>
  <c r="H10" i="14"/>
  <c r="H8" i="14"/>
  <c r="H6" i="14"/>
  <c r="AC19" i="14"/>
  <c r="AD7" i="12" l="1"/>
  <c r="AD9" i="12"/>
  <c r="AD13" i="12"/>
  <c r="AD11" i="12"/>
  <c r="AB11" i="12"/>
  <c r="Z11" i="12"/>
  <c r="AC13" i="12"/>
  <c r="AC11" i="12"/>
  <c r="AC9" i="12"/>
  <c r="AC7" i="12"/>
  <c r="Z9" i="12"/>
  <c r="AB9" i="12"/>
  <c r="AB13" i="12"/>
  <c r="AA13" i="12"/>
  <c r="Z13" i="12"/>
  <c r="AA11" i="12"/>
  <c r="AA9" i="12"/>
  <c r="AB7" i="12"/>
  <c r="AA7" i="12"/>
  <c r="Z7" i="12"/>
  <c r="AF9" i="12" l="1"/>
  <c r="AG9" i="12"/>
  <c r="F16" i="12"/>
  <c r="F14" i="12"/>
  <c r="F10" i="12"/>
  <c r="H10" i="12"/>
  <c r="H8" i="12"/>
  <c r="H6" i="12"/>
  <c r="H14" i="1"/>
  <c r="F12" i="1"/>
  <c r="F10" i="1"/>
  <c r="H12" i="1"/>
  <c r="F14" i="1"/>
  <c r="H16" i="1"/>
  <c r="H10" i="1"/>
  <c r="H8" i="1"/>
  <c r="F8" i="1"/>
  <c r="F16" i="1"/>
  <c r="H6" i="1"/>
  <c r="H12" i="13"/>
  <c r="F12" i="13"/>
  <c r="H10" i="13"/>
  <c r="F10" i="13"/>
  <c r="F16" i="13"/>
  <c r="H14" i="13"/>
  <c r="H8" i="13"/>
  <c r="F8" i="13"/>
  <c r="F14" i="13"/>
  <c r="H6" i="13"/>
  <c r="H16" i="13"/>
  <c r="H16" i="14"/>
  <c r="H16" i="15"/>
  <c r="H16" i="16"/>
  <c r="H16" i="17"/>
  <c r="H16" i="18"/>
  <c r="H16" i="12"/>
  <c r="H14" i="14"/>
  <c r="H14" i="15"/>
  <c r="H14" i="16"/>
  <c r="H14" i="17"/>
  <c r="H14" i="18"/>
  <c r="H14" i="12"/>
  <c r="H12" i="14"/>
  <c r="H12" i="15"/>
  <c r="H12" i="16"/>
  <c r="H12" i="17"/>
  <c r="H12" i="18"/>
  <c r="H12" i="12"/>
  <c r="F12" i="14"/>
  <c r="F12" i="15"/>
  <c r="F12" i="16"/>
  <c r="F12" i="17"/>
  <c r="F12" i="18"/>
  <c r="F12" i="12"/>
  <c r="F8" i="12"/>
  <c r="F8" i="14"/>
  <c r="F8" i="15"/>
  <c r="F8" i="16"/>
  <c r="F8" i="17"/>
  <c r="F8" i="18"/>
  <c r="F6" i="12"/>
  <c r="F6" i="13"/>
  <c r="F6" i="14"/>
  <c r="F6" i="15"/>
  <c r="F6" i="16"/>
  <c r="F6" i="17"/>
  <c r="F6" i="18"/>
  <c r="F6" i="1"/>
  <c r="Y13" i="12" l="1"/>
  <c r="Y13" i="14"/>
  <c r="B26" i="14" s="1"/>
  <c r="Y13" i="15"/>
  <c r="B26" i="15" s="1"/>
  <c r="Y13" i="16"/>
  <c r="B26" i="16" s="1"/>
  <c r="Y13" i="17"/>
  <c r="B26" i="17" s="1"/>
  <c r="Y13" i="18"/>
  <c r="B26" i="18" s="1"/>
  <c r="Y13" i="1"/>
  <c r="B26" i="1" s="1"/>
  <c r="Y11" i="12"/>
  <c r="B25" i="12" s="1"/>
  <c r="Y11" i="13"/>
  <c r="B25" i="13" s="1"/>
  <c r="Y11" i="14"/>
  <c r="B25" i="14" s="1"/>
  <c r="Y11" i="15"/>
  <c r="B25" i="15" s="1"/>
  <c r="Y11" i="16"/>
  <c r="B25" i="16" s="1"/>
  <c r="Y11" i="17"/>
  <c r="B25" i="17" s="1"/>
  <c r="Y11" i="18"/>
  <c r="B25" i="18" s="1"/>
  <c r="Y11" i="1"/>
  <c r="B25" i="1" s="1"/>
  <c r="Y9" i="12"/>
  <c r="B24" i="12" s="1"/>
  <c r="Y9" i="13"/>
  <c r="B24" i="13" s="1"/>
  <c r="Y9" i="14"/>
  <c r="B24" i="14" s="1"/>
  <c r="Y9" i="15"/>
  <c r="B24" i="15" s="1"/>
  <c r="Y9" i="16"/>
  <c r="B24" i="16" s="1"/>
  <c r="Y9" i="17"/>
  <c r="B24" i="17" s="1"/>
  <c r="Y9" i="18"/>
  <c r="B24" i="18" s="1"/>
  <c r="Y9" i="1"/>
  <c r="B24" i="1" s="1"/>
  <c r="Y7" i="12"/>
  <c r="B23" i="12" s="1"/>
  <c r="Y7" i="13"/>
  <c r="B23" i="13" s="1"/>
  <c r="Y7" i="14"/>
  <c r="B23" i="14" s="1"/>
  <c r="Y7" i="15"/>
  <c r="B23" i="15" s="1"/>
  <c r="Y7" i="16"/>
  <c r="B23" i="16" s="1"/>
  <c r="Y7" i="17"/>
  <c r="B23" i="17" s="1"/>
  <c r="Y7" i="18"/>
  <c r="B23" i="18" s="1"/>
  <c r="Y7" i="1"/>
  <c r="B23" i="1" s="1"/>
  <c r="B26" i="12"/>
  <c r="B13" i="10" l="1"/>
  <c r="F9" i="19"/>
  <c r="AD18" i="14" l="1"/>
  <c r="AC18" i="14"/>
  <c r="AB18" i="14"/>
  <c r="AA18" i="14"/>
  <c r="Z18" i="14"/>
  <c r="AD17" i="14"/>
  <c r="AC17" i="14"/>
  <c r="AB17" i="14"/>
  <c r="AA17" i="14"/>
  <c r="Z17" i="14"/>
  <c r="AB16" i="14"/>
  <c r="AD13" i="13"/>
  <c r="AC13" i="13"/>
  <c r="AB13" i="13"/>
  <c r="AA13" i="13"/>
  <c r="Z13" i="13"/>
  <c r="AD11" i="13"/>
  <c r="AC11" i="13"/>
  <c r="AB11" i="13"/>
  <c r="AA11" i="13"/>
  <c r="Z11" i="13"/>
  <c r="AD9" i="13"/>
  <c r="AC9" i="13"/>
  <c r="AB9" i="13"/>
  <c r="AA9" i="13"/>
  <c r="Z9" i="13"/>
  <c r="AD7" i="13"/>
  <c r="AC7" i="13"/>
  <c r="AB7" i="13"/>
  <c r="AA7" i="13"/>
  <c r="Z7" i="13"/>
  <c r="AB19" i="12"/>
  <c r="AB18" i="12"/>
  <c r="AB16" i="12"/>
  <c r="AB17" i="12"/>
  <c r="AA19" i="12"/>
  <c r="AA18" i="12"/>
  <c r="AA17" i="12"/>
  <c r="AA16" i="12"/>
  <c r="Z17" i="12"/>
  <c r="Z19" i="12"/>
  <c r="Z18" i="12"/>
  <c r="Z16" i="12"/>
  <c r="Z7" i="1"/>
  <c r="Z9" i="1"/>
  <c r="Z11" i="1"/>
  <c r="AF7" i="12" l="1"/>
  <c r="U12" i="9"/>
  <c r="S11" i="9" s="1"/>
  <c r="R33" i="9"/>
  <c r="K16" i="13" l="1"/>
  <c r="J16" i="13"/>
  <c r="K14" i="13"/>
  <c r="J14" i="13"/>
  <c r="K12" i="13"/>
  <c r="J12" i="13"/>
  <c r="K10" i="13"/>
  <c r="J10" i="13"/>
  <c r="K8" i="13"/>
  <c r="J8" i="13"/>
  <c r="K6" i="13"/>
  <c r="J6" i="13"/>
  <c r="D6" i="10" l="1"/>
  <c r="L8" i="13"/>
  <c r="L6" i="13"/>
  <c r="C6" i="10"/>
  <c r="L16" i="13"/>
  <c r="L14" i="13"/>
  <c r="L12" i="13"/>
  <c r="L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K16" i="18"/>
  <c r="J16" i="18"/>
  <c r="AD19" i="18"/>
  <c r="AC19" i="18"/>
  <c r="AB19" i="18"/>
  <c r="Z19" i="18"/>
  <c r="K12" i="18"/>
  <c r="J12" i="18"/>
  <c r="AD18" i="18"/>
  <c r="AC18" i="18"/>
  <c r="AB18" i="18"/>
  <c r="Z18" i="18"/>
  <c r="K10" i="18"/>
  <c r="J10" i="18"/>
  <c r="AD17" i="18"/>
  <c r="AC17" i="18"/>
  <c r="AB17" i="18"/>
  <c r="Z17" i="18"/>
  <c r="K8" i="18"/>
  <c r="J8" i="18"/>
  <c r="AD16" i="18"/>
  <c r="AC16" i="18"/>
  <c r="AB16" i="18"/>
  <c r="Z16" i="18"/>
  <c r="K6" i="18"/>
  <c r="J6" i="18"/>
  <c r="K16" i="17"/>
  <c r="J16" i="17"/>
  <c r="AD19" i="17"/>
  <c r="AC19" i="17"/>
  <c r="AB19" i="17"/>
  <c r="AA19" i="17"/>
  <c r="Z19" i="17"/>
  <c r="K12" i="17"/>
  <c r="J12" i="17"/>
  <c r="AD18" i="17"/>
  <c r="AC18" i="17"/>
  <c r="AB18" i="17"/>
  <c r="AA18" i="17"/>
  <c r="K10" i="17"/>
  <c r="J10" i="17"/>
  <c r="AD17" i="17"/>
  <c r="AE9" i="17"/>
  <c r="AE17" i="17" s="1"/>
  <c r="AB17" i="17"/>
  <c r="AA17" i="17"/>
  <c r="Z17" i="17"/>
  <c r="K8" i="17"/>
  <c r="J8" i="17"/>
  <c r="AD16" i="17"/>
  <c r="AC16" i="17"/>
  <c r="AB16" i="17"/>
  <c r="AA16" i="17"/>
  <c r="AG7" i="17"/>
  <c r="AG16" i="17" s="1"/>
  <c r="K6" i="17"/>
  <c r="J6" i="17"/>
  <c r="L6" i="17" s="1"/>
  <c r="K16" i="16"/>
  <c r="J16" i="16"/>
  <c r="L14" i="16"/>
  <c r="AD19" i="16"/>
  <c r="AC19" i="16"/>
  <c r="AB19" i="16"/>
  <c r="AA19" i="16"/>
  <c r="Z19" i="16"/>
  <c r="K12" i="16"/>
  <c r="J12" i="16"/>
  <c r="AD18" i="16"/>
  <c r="AB18" i="16"/>
  <c r="AA18" i="16"/>
  <c r="Z18" i="16"/>
  <c r="K10" i="16"/>
  <c r="J10" i="16"/>
  <c r="AD17" i="16"/>
  <c r="AC17" i="16"/>
  <c r="AB17" i="16"/>
  <c r="AA17" i="16"/>
  <c r="Z17" i="16"/>
  <c r="K8" i="16"/>
  <c r="J8" i="16"/>
  <c r="AD16" i="16"/>
  <c r="AB16" i="16"/>
  <c r="AA16" i="16"/>
  <c r="Z16" i="16"/>
  <c r="K6" i="16"/>
  <c r="J6" i="16"/>
  <c r="K16" i="15"/>
  <c r="J16" i="15"/>
  <c r="AD19" i="15"/>
  <c r="AC19" i="15"/>
  <c r="AB19" i="15"/>
  <c r="AA19" i="15"/>
  <c r="Z19" i="15"/>
  <c r="K12" i="15"/>
  <c r="J12" i="15"/>
  <c r="AD18" i="15"/>
  <c r="AC18" i="15"/>
  <c r="AB18" i="15"/>
  <c r="AA18" i="15"/>
  <c r="Z18" i="15"/>
  <c r="K10" i="15"/>
  <c r="J10" i="15"/>
  <c r="AD17" i="15"/>
  <c r="AC17" i="15"/>
  <c r="AB17" i="15"/>
  <c r="AA17" i="15"/>
  <c r="K8" i="15"/>
  <c r="J8" i="15"/>
  <c r="AD16" i="15"/>
  <c r="AC16" i="15"/>
  <c r="AB16" i="15"/>
  <c r="AA16" i="15"/>
  <c r="Z16" i="15"/>
  <c r="K6" i="15"/>
  <c r="J6" i="15"/>
  <c r="K16" i="14"/>
  <c r="J16" i="14"/>
  <c r="K12" i="14"/>
  <c r="J12" i="14"/>
  <c r="K10" i="14"/>
  <c r="J10" i="14"/>
  <c r="K8" i="14"/>
  <c r="J8" i="14"/>
  <c r="K6" i="14"/>
  <c r="J6" i="14"/>
  <c r="AD19" i="13"/>
  <c r="AC19" i="13"/>
  <c r="AB19" i="13"/>
  <c r="AA19" i="13"/>
  <c r="Z19" i="13"/>
  <c r="AD18" i="13"/>
  <c r="AC18" i="13"/>
  <c r="AB18" i="13"/>
  <c r="Z18" i="13"/>
  <c r="AD17" i="13"/>
  <c r="AC17" i="13"/>
  <c r="AB17" i="13"/>
  <c r="AA17" i="13"/>
  <c r="Z17" i="13"/>
  <c r="AD16" i="13"/>
  <c r="AC16" i="13"/>
  <c r="AB16" i="13"/>
  <c r="Z16" i="13"/>
  <c r="K16" i="12"/>
  <c r="J16" i="12"/>
  <c r="K14" i="12"/>
  <c r="J14" i="12"/>
  <c r="AD19" i="12"/>
  <c r="AC19" i="12"/>
  <c r="K12" i="12"/>
  <c r="J12" i="12"/>
  <c r="AD18" i="12"/>
  <c r="AC18" i="12"/>
  <c r="K10" i="12"/>
  <c r="J10" i="12"/>
  <c r="AD17" i="12"/>
  <c r="AC17" i="12"/>
  <c r="K8" i="12"/>
  <c r="J8" i="12"/>
  <c r="AD16" i="12"/>
  <c r="AC16" i="12"/>
  <c r="K6" i="12"/>
  <c r="J6" i="12"/>
  <c r="K16" i="1"/>
  <c r="K14" i="1"/>
  <c r="K12" i="1"/>
  <c r="K10" i="1"/>
  <c r="K8" i="1"/>
  <c r="K6" i="1"/>
  <c r="L10" i="18" l="1"/>
  <c r="C5" i="10"/>
  <c r="C4" i="10"/>
  <c r="L16" i="14"/>
  <c r="L14" i="17"/>
  <c r="L16" i="17"/>
  <c r="D9" i="10"/>
  <c r="L10" i="17"/>
  <c r="L16" i="16"/>
  <c r="L10" i="14"/>
  <c r="L6" i="14"/>
  <c r="L14" i="14"/>
  <c r="L6" i="15"/>
  <c r="L6" i="16"/>
  <c r="D5" i="10"/>
  <c r="L14" i="18"/>
  <c r="L8" i="14"/>
  <c r="L12" i="15"/>
  <c r="D4" i="10"/>
  <c r="L6" i="18"/>
  <c r="D11" i="10"/>
  <c r="L8" i="18"/>
  <c r="L12" i="18"/>
  <c r="L16" i="18"/>
  <c r="AG7" i="18"/>
  <c r="AG16" i="18" s="1"/>
  <c r="AG11" i="18"/>
  <c r="AG18" i="18" s="1"/>
  <c r="AA16" i="18"/>
  <c r="C11" i="10"/>
  <c r="AG11" i="17"/>
  <c r="AG18" i="17" s="1"/>
  <c r="L8" i="17"/>
  <c r="D10" i="10"/>
  <c r="L12" i="17"/>
  <c r="AC17" i="17"/>
  <c r="C10" i="10"/>
  <c r="L8" i="16"/>
  <c r="L10" i="16"/>
  <c r="L12" i="16"/>
  <c r="AE7" i="16"/>
  <c r="AE16" i="16" s="1"/>
  <c r="AE11" i="16"/>
  <c r="AE18" i="16" s="1"/>
  <c r="C9" i="10"/>
  <c r="D8" i="10"/>
  <c r="L16" i="15"/>
  <c r="L14" i="15"/>
  <c r="L10" i="15"/>
  <c r="L8" i="15"/>
  <c r="AF9" i="15"/>
  <c r="AF17" i="15" s="1"/>
  <c r="C8" i="10"/>
  <c r="AF9" i="14"/>
  <c r="AF17" i="14" s="1"/>
  <c r="AF13" i="14"/>
  <c r="AF19" i="14" s="1"/>
  <c r="D7" i="10"/>
  <c r="L12" i="14"/>
  <c r="C7" i="10"/>
  <c r="L10" i="12"/>
  <c r="AG11" i="13"/>
  <c r="AG18" i="13" s="1"/>
  <c r="L6" i="12"/>
  <c r="L16" i="12"/>
  <c r="L14" i="12"/>
  <c r="L8" i="12"/>
  <c r="AF17" i="12"/>
  <c r="L12" i="12"/>
  <c r="AF13" i="12"/>
  <c r="AF19" i="12" s="1"/>
  <c r="AG7" i="13"/>
  <c r="AG16" i="13" s="1"/>
  <c r="AF7" i="17"/>
  <c r="AF16" i="17" s="1"/>
  <c r="AF9" i="17"/>
  <c r="AF17" i="17" s="1"/>
  <c r="AF11" i="17"/>
  <c r="AF18" i="17" s="1"/>
  <c r="AF13" i="17"/>
  <c r="AF19" i="17" s="1"/>
  <c r="Z16" i="17"/>
  <c r="Z18" i="17"/>
  <c r="AA17" i="18"/>
  <c r="AG9" i="18"/>
  <c r="AG17" i="18" s="1"/>
  <c r="AE9" i="18"/>
  <c r="AE17" i="18" s="1"/>
  <c r="AA19" i="18"/>
  <c r="AG13" i="18"/>
  <c r="AG19" i="18" s="1"/>
  <c r="AE13" i="18"/>
  <c r="AE19" i="18" s="1"/>
  <c r="AE7" i="17"/>
  <c r="AE16" i="17" s="1"/>
  <c r="AG9" i="17"/>
  <c r="AG17" i="17" s="1"/>
  <c r="AE11" i="17"/>
  <c r="AE18" i="17" s="1"/>
  <c r="AE13" i="17"/>
  <c r="AE19" i="17" s="1"/>
  <c r="AG13" i="17"/>
  <c r="AG19" i="17" s="1"/>
  <c r="AE7" i="18"/>
  <c r="AE16" i="18" s="1"/>
  <c r="AE11" i="18"/>
  <c r="AE18" i="18" s="1"/>
  <c r="AA18" i="18"/>
  <c r="AF9" i="18"/>
  <c r="AF17" i="18" s="1"/>
  <c r="AF13" i="18"/>
  <c r="AF19" i="18" s="1"/>
  <c r="AF7" i="18"/>
  <c r="AF16" i="18" s="1"/>
  <c r="AF11" i="18"/>
  <c r="AF18" i="18" s="1"/>
  <c r="AE7" i="15"/>
  <c r="AE16" i="15" s="1"/>
  <c r="AG7" i="15"/>
  <c r="AG16" i="15" s="1"/>
  <c r="AE9" i="15"/>
  <c r="AE17" i="15" s="1"/>
  <c r="AG9" i="15"/>
  <c r="AG17" i="15" s="1"/>
  <c r="AE11" i="15"/>
  <c r="AE18" i="15" s="1"/>
  <c r="AG11" i="15"/>
  <c r="AG18" i="15" s="1"/>
  <c r="AE13" i="15"/>
  <c r="AE19" i="15" s="1"/>
  <c r="AG13" i="15"/>
  <c r="AG19" i="15" s="1"/>
  <c r="Z17" i="15"/>
  <c r="AF7" i="15"/>
  <c r="AF16" i="15" s="1"/>
  <c r="AF11" i="15"/>
  <c r="AF18" i="15" s="1"/>
  <c r="AF13" i="15"/>
  <c r="AF19" i="15" s="1"/>
  <c r="AG7" i="16"/>
  <c r="AG16" i="16" s="1"/>
  <c r="AF9" i="16"/>
  <c r="AF17" i="16" s="1"/>
  <c r="AG9" i="16"/>
  <c r="AG17" i="16" s="1"/>
  <c r="AG11" i="16"/>
  <c r="AG18" i="16" s="1"/>
  <c r="AF13" i="16"/>
  <c r="AF19" i="16" s="1"/>
  <c r="AG13" i="16"/>
  <c r="AG19" i="16" s="1"/>
  <c r="AC16" i="16"/>
  <c r="AC18" i="16"/>
  <c r="AE9" i="16"/>
  <c r="AE17" i="16" s="1"/>
  <c r="AE13" i="16"/>
  <c r="AE19" i="16" s="1"/>
  <c r="AF7" i="16"/>
  <c r="AF16" i="16" s="1"/>
  <c r="AF11" i="16"/>
  <c r="AF18" i="16" s="1"/>
  <c r="AG7" i="14"/>
  <c r="AG16" i="14" s="1"/>
  <c r="AF7" i="14"/>
  <c r="AF16" i="14" s="1"/>
  <c r="AE7" i="14"/>
  <c r="AE16" i="14" s="1"/>
  <c r="AE9" i="14"/>
  <c r="AE17" i="14" s="1"/>
  <c r="AG9" i="14"/>
  <c r="AG17" i="14" s="1"/>
  <c r="AE11" i="14"/>
  <c r="AE18" i="14" s="1"/>
  <c r="AG11" i="14"/>
  <c r="AG18" i="14" s="1"/>
  <c r="AE13" i="14"/>
  <c r="AE19" i="14" s="1"/>
  <c r="AG13" i="14"/>
  <c r="AG19" i="14" s="1"/>
  <c r="AF11" i="14"/>
  <c r="AF18" i="14" s="1"/>
  <c r="AE7" i="13"/>
  <c r="AE16" i="13" s="1"/>
  <c r="AE9" i="13"/>
  <c r="AE17" i="13" s="1"/>
  <c r="AE11" i="13"/>
  <c r="AE18" i="13" s="1"/>
  <c r="AE13" i="13"/>
  <c r="AE19" i="13" s="1"/>
  <c r="AA16" i="13"/>
  <c r="AA18" i="13"/>
  <c r="AF9" i="13"/>
  <c r="AF17" i="13" s="1"/>
  <c r="AG9" i="13"/>
  <c r="AG17" i="13" s="1"/>
  <c r="AF13" i="13"/>
  <c r="AF19" i="13" s="1"/>
  <c r="AG13" i="13"/>
  <c r="AG19" i="13" s="1"/>
  <c r="AF7" i="13"/>
  <c r="AF16" i="13" s="1"/>
  <c r="AF11" i="13"/>
  <c r="AF18" i="13" s="1"/>
  <c r="AG7" i="12"/>
  <c r="AG16" i="12" s="1"/>
  <c r="AF16" i="12"/>
  <c r="AE7" i="12"/>
  <c r="AE16" i="12" s="1"/>
  <c r="AE9" i="12"/>
  <c r="AE17" i="12" s="1"/>
  <c r="AG17" i="12"/>
  <c r="AE11" i="12"/>
  <c r="AE18" i="12" s="1"/>
  <c r="AG11" i="12"/>
  <c r="AG18" i="12" s="1"/>
  <c r="AE13" i="12"/>
  <c r="AE19" i="12" s="1"/>
  <c r="AG13" i="12"/>
  <c r="AG19" i="12" s="1"/>
  <c r="AF11" i="12"/>
  <c r="AF18" i="12" s="1"/>
  <c r="AD13" i="1"/>
  <c r="AD19" i="1" s="1"/>
  <c r="AC13" i="1"/>
  <c r="AC19" i="1" s="1"/>
  <c r="AB13" i="1"/>
  <c r="AB19" i="1" s="1"/>
  <c r="AA13" i="1"/>
  <c r="AA19" i="1" s="1"/>
  <c r="Z13" i="1"/>
  <c r="Z19" i="1" s="1"/>
  <c r="AD11" i="1"/>
  <c r="AD18" i="1" s="1"/>
  <c r="AC11" i="1"/>
  <c r="AB11" i="1"/>
  <c r="AB18" i="1" s="1"/>
  <c r="AA11" i="1"/>
  <c r="AA18" i="1" s="1"/>
  <c r="AD9" i="1"/>
  <c r="AD17" i="1" s="1"/>
  <c r="AC9" i="1"/>
  <c r="AC17" i="1" s="1"/>
  <c r="AB9" i="1"/>
  <c r="AB17" i="1" s="1"/>
  <c r="AA9" i="1"/>
  <c r="AA17" i="1" s="1"/>
  <c r="AD7" i="1"/>
  <c r="AD16" i="1" s="1"/>
  <c r="AC7" i="1"/>
  <c r="AB7" i="1"/>
  <c r="AB16" i="1" s="1"/>
  <c r="AA7" i="1"/>
  <c r="AA16" i="1" s="1"/>
  <c r="Z16" i="1"/>
  <c r="AH16" i="14" l="1"/>
  <c r="AH19" i="14"/>
  <c r="AH17" i="14"/>
  <c r="AH18" i="14"/>
  <c r="AH16" i="16"/>
  <c r="AH17" i="17"/>
  <c r="AH18" i="16"/>
  <c r="AH17" i="15"/>
  <c r="AH19" i="18"/>
  <c r="AH18" i="15"/>
  <c r="AH19" i="12"/>
  <c r="AH18" i="12"/>
  <c r="AH17" i="12"/>
  <c r="AH16" i="13"/>
  <c r="D12" i="10"/>
  <c r="E17" i="10" s="1"/>
  <c r="AH18" i="18"/>
  <c r="AH19" i="15"/>
  <c r="AH16" i="15"/>
  <c r="AH17" i="13"/>
  <c r="C12" i="10"/>
  <c r="AH19" i="13"/>
  <c r="AH18" i="17"/>
  <c r="AH16" i="17"/>
  <c r="AH16" i="18"/>
  <c r="AH17" i="18"/>
  <c r="AH19" i="17"/>
  <c r="AH17" i="16"/>
  <c r="AH19" i="16"/>
  <c r="AH18" i="13"/>
  <c r="AH16" i="12"/>
  <c r="AE11" i="1"/>
  <c r="AE18" i="1" s="1"/>
  <c r="AG11" i="1"/>
  <c r="AG18" i="1" s="1"/>
  <c r="Z18" i="1"/>
  <c r="AC18" i="1"/>
  <c r="AE7" i="1"/>
  <c r="AE16" i="1" s="1"/>
  <c r="AG9" i="1"/>
  <c r="AG17" i="1" s="1"/>
  <c r="Z17" i="1"/>
  <c r="AC16" i="1"/>
  <c r="AE9" i="1"/>
  <c r="AE17" i="1" s="1"/>
  <c r="AE13" i="1"/>
  <c r="AE19" i="1" s="1"/>
  <c r="AG7" i="1"/>
  <c r="AG16" i="1" s="1"/>
  <c r="AG13" i="1"/>
  <c r="AG19" i="1" s="1"/>
  <c r="AF7" i="1"/>
  <c r="AF16" i="1" s="1"/>
  <c r="AF9" i="1"/>
  <c r="AF17" i="1" s="1"/>
  <c r="AF11" i="1"/>
  <c r="AF18" i="1" s="1"/>
  <c r="AF13" i="1"/>
  <c r="AF19" i="1" s="1"/>
  <c r="AJ16" i="16" l="1"/>
  <c r="AJ19" i="14"/>
  <c r="AL16" i="14"/>
  <c r="AJ18" i="17"/>
  <c r="AK16" i="17"/>
  <c r="AJ18" i="18"/>
  <c r="AK16" i="18"/>
  <c r="AJ18" i="14"/>
  <c r="AK16" i="14"/>
  <c r="AJ18" i="16"/>
  <c r="AK16" i="16"/>
  <c r="AJ18" i="15"/>
  <c r="AK16" i="15"/>
  <c r="AL17" i="17"/>
  <c r="AK17" i="17"/>
  <c r="AJ17" i="15"/>
  <c r="AK17" i="15"/>
  <c r="AL17" i="15"/>
  <c r="AI18" i="14"/>
  <c r="AL18" i="14"/>
  <c r="AL19" i="14"/>
  <c r="AK18" i="14"/>
  <c r="AK19" i="14"/>
  <c r="AI17" i="14"/>
  <c r="AI16" i="14"/>
  <c r="AL17" i="14"/>
  <c r="AJ16" i="14"/>
  <c r="AJ17" i="14"/>
  <c r="AI19" i="14"/>
  <c r="AK17" i="14"/>
  <c r="AL16" i="13"/>
  <c r="AL18" i="18"/>
  <c r="AL19" i="12"/>
  <c r="AK18" i="15"/>
  <c r="AI18" i="15"/>
  <c r="AK18" i="16"/>
  <c r="AJ16" i="13"/>
  <c r="AL17" i="12"/>
  <c r="AL18" i="12"/>
  <c r="AK17" i="12"/>
  <c r="AK18" i="12"/>
  <c r="AK19" i="12"/>
  <c r="AH19" i="1"/>
  <c r="AL19" i="18"/>
  <c r="AJ19" i="18"/>
  <c r="AI17" i="17"/>
  <c r="AL18" i="15"/>
  <c r="AJ19" i="15"/>
  <c r="AI17" i="15"/>
  <c r="AI16" i="15"/>
  <c r="AJ16" i="15"/>
  <c r="AI19" i="15"/>
  <c r="AL16" i="15"/>
  <c r="AL19" i="15"/>
  <c r="AK19" i="15"/>
  <c r="AI17" i="13"/>
  <c r="AK19" i="13"/>
  <c r="AJ17" i="13"/>
  <c r="AL17" i="13"/>
  <c r="AJ19" i="13"/>
  <c r="AI19" i="13"/>
  <c r="AI16" i="13"/>
  <c r="AK17" i="18"/>
  <c r="AI17" i="18"/>
  <c r="AJ17" i="18"/>
  <c r="AL17" i="18"/>
  <c r="AI19" i="18"/>
  <c r="AI16" i="17"/>
  <c r="AL16" i="17"/>
  <c r="AJ16" i="17"/>
  <c r="AI18" i="18"/>
  <c r="AJ17" i="17"/>
  <c r="AL19" i="17"/>
  <c r="AJ19" i="17"/>
  <c r="AK19" i="17"/>
  <c r="AI19" i="17"/>
  <c r="AL16" i="18"/>
  <c r="AJ16" i="18"/>
  <c r="AI16" i="18"/>
  <c r="AK19" i="18"/>
  <c r="AK18" i="17"/>
  <c r="AI18" i="17"/>
  <c r="AL18" i="17"/>
  <c r="AK18" i="18"/>
  <c r="AK19" i="16"/>
  <c r="AI19" i="16"/>
  <c r="AJ19" i="16"/>
  <c r="AL19" i="16"/>
  <c r="AI18" i="16"/>
  <c r="AL18" i="16"/>
  <c r="AK17" i="16"/>
  <c r="AI17" i="16"/>
  <c r="AL17" i="16"/>
  <c r="AJ17" i="16"/>
  <c r="AI16" i="16"/>
  <c r="AL16" i="16"/>
  <c r="AL18" i="13"/>
  <c r="AJ18" i="13"/>
  <c r="AK18" i="13"/>
  <c r="AI18" i="13"/>
  <c r="AK17" i="13"/>
  <c r="AL19" i="13"/>
  <c r="AK16" i="13"/>
  <c r="AL16" i="12"/>
  <c r="AJ16" i="12"/>
  <c r="AK16" i="12"/>
  <c r="AI16" i="12"/>
  <c r="AI18" i="12"/>
  <c r="AJ18" i="12"/>
  <c r="AJ17" i="12"/>
  <c r="AI17" i="12"/>
  <c r="AJ19" i="12"/>
  <c r="AI19" i="12"/>
  <c r="AH18" i="1"/>
  <c r="AH17" i="1"/>
  <c r="AH16" i="1"/>
  <c r="AM16" i="13" l="1"/>
  <c r="AM16" i="16"/>
  <c r="AM17" i="17"/>
  <c r="AM17" i="15"/>
  <c r="AM16" i="14"/>
  <c r="AM18" i="14"/>
  <c r="AM17" i="14"/>
  <c r="AM19" i="14"/>
  <c r="AJ19" i="1"/>
  <c r="AM18" i="16"/>
  <c r="AM18" i="15"/>
  <c r="AM16" i="15"/>
  <c r="AN17" i="15" s="1"/>
  <c r="AM17" i="12"/>
  <c r="AM19" i="12"/>
  <c r="AM18" i="12"/>
  <c r="AM19" i="18"/>
  <c r="AM18" i="18"/>
  <c r="AM17" i="18"/>
  <c r="AM18" i="17"/>
  <c r="AM16" i="17"/>
  <c r="AM17" i="16"/>
  <c r="AM19" i="15"/>
  <c r="AM19" i="13"/>
  <c r="AM17" i="13"/>
  <c r="AN16" i="13" s="1"/>
  <c r="AM16" i="12"/>
  <c r="AM16" i="18"/>
  <c r="AM19" i="17"/>
  <c r="AM19" i="16"/>
  <c r="AM18" i="13"/>
  <c r="AJ18" i="1"/>
  <c r="AK16" i="1"/>
  <c r="AK18" i="1"/>
  <c r="AJ17" i="1"/>
  <c r="AK17" i="1"/>
  <c r="AJ16" i="1"/>
  <c r="AL18" i="1"/>
  <c r="AL19" i="1"/>
  <c r="AL16" i="1"/>
  <c r="AK19" i="1"/>
  <c r="AL17" i="1"/>
  <c r="AI18" i="1"/>
  <c r="AI19" i="1"/>
  <c r="AI16" i="1"/>
  <c r="AI17" i="1"/>
  <c r="L8" i="1"/>
  <c r="L10" i="1"/>
  <c r="L12" i="1"/>
  <c r="L14" i="1"/>
  <c r="L16" i="1"/>
  <c r="L6" i="1"/>
  <c r="AP16" i="13" l="1"/>
  <c r="AO17" i="17"/>
  <c r="AO16" i="16"/>
  <c r="AN16" i="16"/>
  <c r="AN17" i="17"/>
  <c r="AO18" i="15"/>
  <c r="AN18" i="14"/>
  <c r="AN18" i="16"/>
  <c r="AP18" i="15"/>
  <c r="AO17" i="15"/>
  <c r="AO16" i="14"/>
  <c r="AP18" i="14"/>
  <c r="AP17" i="14"/>
  <c r="AO17" i="14"/>
  <c r="AO19" i="14"/>
  <c r="AO18" i="14"/>
  <c r="AP19" i="14"/>
  <c r="AN19" i="14"/>
  <c r="AN17" i="14"/>
  <c r="AN16" i="14"/>
  <c r="AP16" i="14"/>
  <c r="AN18" i="15"/>
  <c r="AO19" i="12"/>
  <c r="AP19" i="16"/>
  <c r="AO18" i="17"/>
  <c r="AO16" i="15"/>
  <c r="AN16" i="15"/>
  <c r="AN17" i="13"/>
  <c r="AO17" i="12"/>
  <c r="AP16" i="12"/>
  <c r="AP17" i="12"/>
  <c r="AO18" i="12"/>
  <c r="AP19" i="12"/>
  <c r="AP18" i="12"/>
  <c r="AP19" i="15"/>
  <c r="AP18" i="18"/>
  <c r="AP17" i="18"/>
  <c r="AP19" i="18"/>
  <c r="AO17" i="18"/>
  <c r="AO19" i="18"/>
  <c r="AO18" i="18"/>
  <c r="AN16" i="17"/>
  <c r="AN18" i="17"/>
  <c r="AO16" i="17"/>
  <c r="AO17" i="16"/>
  <c r="AN17" i="16"/>
  <c r="AO19" i="16"/>
  <c r="AO18" i="16"/>
  <c r="AP16" i="15"/>
  <c r="AN19" i="15"/>
  <c r="AP17" i="15"/>
  <c r="AO19" i="15"/>
  <c r="AN18" i="12"/>
  <c r="AP17" i="13"/>
  <c r="AO19" i="13"/>
  <c r="AN19" i="13"/>
  <c r="AO18" i="13"/>
  <c r="AN17" i="12"/>
  <c r="AN16" i="12"/>
  <c r="AO16" i="12"/>
  <c r="AN19" i="12"/>
  <c r="AP18" i="13"/>
  <c r="AP17" i="17"/>
  <c r="AP18" i="17"/>
  <c r="AO19" i="17"/>
  <c r="AP16" i="17"/>
  <c r="AN19" i="17"/>
  <c r="AN18" i="18"/>
  <c r="AP16" i="18"/>
  <c r="AN16" i="18"/>
  <c r="AN17" i="18"/>
  <c r="AO16" i="18"/>
  <c r="AN19" i="18"/>
  <c r="AP19" i="17"/>
  <c r="AP18" i="16"/>
  <c r="AP17" i="16"/>
  <c r="AN19" i="16"/>
  <c r="AP16" i="16"/>
  <c r="AO17" i="13"/>
  <c r="AP19" i="13"/>
  <c r="AO16" i="13"/>
  <c r="AQ16" i="13" s="1"/>
  <c r="AN18" i="13"/>
  <c r="AM19" i="1"/>
  <c r="AM16" i="1"/>
  <c r="AM18" i="1"/>
  <c r="AM17" i="1"/>
  <c r="AQ17" i="15" l="1"/>
  <c r="AQ17" i="17"/>
  <c r="AQ16" i="16"/>
  <c r="AQ18" i="15"/>
  <c r="AQ18" i="14"/>
  <c r="AQ16" i="14"/>
  <c r="AQ19" i="14"/>
  <c r="AQ17" i="14"/>
  <c r="AQ19" i="12"/>
  <c r="AQ16" i="15"/>
  <c r="AQ19" i="15"/>
  <c r="AQ17" i="18"/>
  <c r="AQ17" i="12"/>
  <c r="AQ18" i="12"/>
  <c r="AQ19" i="18"/>
  <c r="AQ18" i="18"/>
  <c r="AQ18" i="17"/>
  <c r="AQ19" i="17"/>
  <c r="AQ16" i="17"/>
  <c r="AQ18" i="16"/>
  <c r="AQ17" i="16"/>
  <c r="AQ19" i="16"/>
  <c r="AQ17" i="13"/>
  <c r="AQ19" i="13"/>
  <c r="AQ18" i="13"/>
  <c r="AQ16" i="12"/>
  <c r="AQ16" i="18"/>
  <c r="AP19" i="1"/>
  <c r="AO17" i="1"/>
  <c r="AP18" i="1"/>
  <c r="AP17" i="1"/>
  <c r="AO19" i="1"/>
  <c r="AO18" i="1"/>
  <c r="AN18" i="1"/>
  <c r="AN17" i="1"/>
  <c r="AN16" i="1"/>
  <c r="AN19" i="1"/>
  <c r="AO16" i="1"/>
  <c r="AP16" i="1"/>
  <c r="AR16" i="14" l="1"/>
  <c r="AR16" i="15"/>
  <c r="AR18" i="15"/>
  <c r="AR18" i="14"/>
  <c r="AR17" i="15"/>
  <c r="AR17" i="14"/>
  <c r="AF22" i="14" s="1"/>
  <c r="AR19" i="14"/>
  <c r="AR19" i="15"/>
  <c r="AF22" i="15" s="1"/>
  <c r="T9" i="15" s="1"/>
  <c r="AR17" i="12"/>
  <c r="AR18" i="17"/>
  <c r="AR17" i="17"/>
  <c r="AR18" i="13"/>
  <c r="AR16" i="13"/>
  <c r="AR19" i="12"/>
  <c r="AR16" i="18"/>
  <c r="AR17" i="18"/>
  <c r="AR19" i="17"/>
  <c r="AR16" i="17"/>
  <c r="AR16" i="16"/>
  <c r="AR18" i="16"/>
  <c r="AR19" i="16"/>
  <c r="AR17" i="16"/>
  <c r="AR19" i="13"/>
  <c r="AR17" i="13"/>
  <c r="AR16" i="12"/>
  <c r="AR18" i="12"/>
  <c r="AR19" i="18"/>
  <c r="AR18" i="18"/>
  <c r="AQ18" i="1"/>
  <c r="AQ19" i="1"/>
  <c r="AQ17" i="1"/>
  <c r="AQ16" i="1"/>
  <c r="AA24" i="15" l="1"/>
  <c r="O13" i="15" s="1"/>
  <c r="Z22" i="15"/>
  <c r="N9" i="15" s="1"/>
  <c r="Y22" i="15"/>
  <c r="M9" i="15" s="1"/>
  <c r="R17" i="15" s="1"/>
  <c r="AA26" i="9" s="1"/>
  <c r="Y21" i="15"/>
  <c r="M7" i="15" s="1"/>
  <c r="R16" i="15" s="1"/>
  <c r="C21" i="9" s="1"/>
  <c r="AD23" i="15"/>
  <c r="R11" i="15" s="1"/>
  <c r="AC21" i="15"/>
  <c r="Q7" i="15" s="1"/>
  <c r="AA21" i="15"/>
  <c r="O7" i="15" s="1"/>
  <c r="AF21" i="15"/>
  <c r="T7" i="15" s="1"/>
  <c r="AE21" i="15"/>
  <c r="S7" i="15" s="1"/>
  <c r="AE23" i="15"/>
  <c r="S11" i="15" s="1"/>
  <c r="AB23" i="15"/>
  <c r="P11" i="15" s="1"/>
  <c r="AB21" i="15"/>
  <c r="P7" i="15" s="1"/>
  <c r="Y21" i="14"/>
  <c r="M7" i="14" s="1"/>
  <c r="R16" i="14" s="1"/>
  <c r="AB21" i="14"/>
  <c r="AG21" i="14"/>
  <c r="U7" i="14" s="1"/>
  <c r="AF21" i="14"/>
  <c r="T7" i="14" s="1"/>
  <c r="AE21" i="14"/>
  <c r="S7" i="14" s="1"/>
  <c r="AA21" i="14"/>
  <c r="AC21" i="14"/>
  <c r="Q7" i="14" s="1"/>
  <c r="AD21" i="14"/>
  <c r="R7" i="14" s="1"/>
  <c r="Z21" i="14"/>
  <c r="N7" i="14" s="1"/>
  <c r="AD21" i="15"/>
  <c r="R7" i="15" s="1"/>
  <c r="AB22" i="14"/>
  <c r="P9" i="14" s="1"/>
  <c r="Y22" i="14"/>
  <c r="M9" i="14" s="1"/>
  <c r="R17" i="14" s="1"/>
  <c r="AA22" i="14"/>
  <c r="O9" i="14" s="1"/>
  <c r="Z21" i="15"/>
  <c r="N7" i="15" s="1"/>
  <c r="AD24" i="15"/>
  <c r="R13" i="15" s="1"/>
  <c r="AC22" i="14"/>
  <c r="Q9" i="14" s="1"/>
  <c r="AE22" i="14"/>
  <c r="S9" i="14" s="1"/>
  <c r="AD22" i="14"/>
  <c r="R9" i="14" s="1"/>
  <c r="AG22" i="14"/>
  <c r="U9" i="14" s="1"/>
  <c r="AG21" i="15"/>
  <c r="U7" i="15" s="1"/>
  <c r="Z23" i="14"/>
  <c r="N11" i="14" s="1"/>
  <c r="Z22" i="14"/>
  <c r="N9" i="14" s="1"/>
  <c r="AE24" i="14"/>
  <c r="S13" i="14" s="1"/>
  <c r="AF24" i="14"/>
  <c r="T13" i="14" s="1"/>
  <c r="AC24" i="15"/>
  <c r="Q13" i="15" s="1"/>
  <c r="AA24" i="14"/>
  <c r="O13" i="14" s="1"/>
  <c r="AC24" i="14"/>
  <c r="Q13" i="14" s="1"/>
  <c r="Z24" i="14"/>
  <c r="N13" i="14" s="1"/>
  <c r="AG24" i="14"/>
  <c r="U13" i="14" s="1"/>
  <c r="AD24" i="14"/>
  <c r="R13" i="14" s="1"/>
  <c r="AA23" i="15"/>
  <c r="O11" i="15" s="1"/>
  <c r="Z23" i="15"/>
  <c r="N11" i="15" s="1"/>
  <c r="AG23" i="15"/>
  <c r="U11" i="15" s="1"/>
  <c r="Y23" i="15"/>
  <c r="M11" i="15" s="1"/>
  <c r="AF23" i="15"/>
  <c r="T11" i="15" s="1"/>
  <c r="AC23" i="15"/>
  <c r="Q11" i="15" s="1"/>
  <c r="Y24" i="14"/>
  <c r="M13" i="14" s="1"/>
  <c r="AB24" i="14"/>
  <c r="P13" i="14" s="1"/>
  <c r="AB23" i="14"/>
  <c r="P11" i="14" s="1"/>
  <c r="AA23" i="14"/>
  <c r="O11" i="14" s="1"/>
  <c r="AG23" i="14"/>
  <c r="U11" i="14" s="1"/>
  <c r="Y23" i="14"/>
  <c r="M11" i="14" s="1"/>
  <c r="AC23" i="14"/>
  <c r="Q11" i="14" s="1"/>
  <c r="AD23" i="14"/>
  <c r="R11" i="14" s="1"/>
  <c r="AF23" i="14"/>
  <c r="T11" i="14" s="1"/>
  <c r="AE23" i="14"/>
  <c r="S11" i="14" s="1"/>
  <c r="AB24" i="15"/>
  <c r="P13" i="15" s="1"/>
  <c r="AG24" i="15"/>
  <c r="U13" i="15" s="1"/>
  <c r="Y24" i="15"/>
  <c r="M13" i="15" s="1"/>
  <c r="AF24" i="15"/>
  <c r="T13" i="15" s="1"/>
  <c r="Y22" i="17"/>
  <c r="M9" i="17" s="1"/>
  <c r="R17" i="17" s="1"/>
  <c r="AA34" i="9" s="1"/>
  <c r="Y23" i="17"/>
  <c r="M11" i="17" s="1"/>
  <c r="Y21" i="17"/>
  <c r="M7" i="17" s="1"/>
  <c r="R16" i="17" s="1"/>
  <c r="Y21" i="16"/>
  <c r="M7" i="16" s="1"/>
  <c r="R16" i="16" s="1"/>
  <c r="AA21" i="9" s="1"/>
  <c r="Y23" i="16"/>
  <c r="M11" i="16" s="1"/>
  <c r="Y22" i="16"/>
  <c r="M9" i="16" s="1"/>
  <c r="R17" i="16" s="1"/>
  <c r="Y21" i="18"/>
  <c r="M7" i="18" s="1"/>
  <c r="R16" i="18" s="1"/>
  <c r="Y22" i="18"/>
  <c r="M9" i="18" s="1"/>
  <c r="R17" i="18" s="1"/>
  <c r="Y23" i="18"/>
  <c r="M11" i="18" s="1"/>
  <c r="Y23" i="13"/>
  <c r="M11" i="13" s="1"/>
  <c r="Y21" i="13"/>
  <c r="Y13" i="13" s="1"/>
  <c r="B26" i="13" s="1"/>
  <c r="Y22" i="13"/>
  <c r="M9" i="13" s="1"/>
  <c r="R17" i="13" s="1"/>
  <c r="Y22" i="12"/>
  <c r="M9" i="12" s="1"/>
  <c r="R17" i="12" s="1"/>
  <c r="Y21" i="12"/>
  <c r="M7" i="12" s="1"/>
  <c r="R16" i="12" s="1"/>
  <c r="Y23" i="12"/>
  <c r="M11" i="12" s="1"/>
  <c r="Z22" i="17"/>
  <c r="N9" i="17" s="1"/>
  <c r="AD21" i="17"/>
  <c r="R7" i="17" s="1"/>
  <c r="AG21" i="17"/>
  <c r="U7" i="17" s="1"/>
  <c r="AD22" i="17"/>
  <c r="R9" i="17" s="1"/>
  <c r="AG22" i="16"/>
  <c r="U9" i="16" s="1"/>
  <c r="AE23" i="16"/>
  <c r="S11" i="16" s="1"/>
  <c r="Z24" i="15"/>
  <c r="N13" i="15" s="1"/>
  <c r="AE24" i="15"/>
  <c r="S13" i="15" s="1"/>
  <c r="AG22" i="15"/>
  <c r="U9" i="15" s="1"/>
  <c r="AE22" i="15"/>
  <c r="S9" i="15" s="1"/>
  <c r="AC22" i="15"/>
  <c r="Q9" i="15" s="1"/>
  <c r="AA22" i="15"/>
  <c r="O9" i="15" s="1"/>
  <c r="AD22" i="15"/>
  <c r="R9" i="15" s="1"/>
  <c r="AB22" i="15"/>
  <c r="P9" i="15" s="1"/>
  <c r="AA22" i="17"/>
  <c r="O9" i="17" s="1"/>
  <c r="AE22" i="17"/>
  <c r="S9" i="17" s="1"/>
  <c r="AE22" i="16"/>
  <c r="S9" i="16" s="1"/>
  <c r="AF23" i="17"/>
  <c r="T11" i="17" s="1"/>
  <c r="AA21" i="17"/>
  <c r="O7" i="17" s="1"/>
  <c r="AA24" i="17"/>
  <c r="O13" i="17" s="1"/>
  <c r="AC21" i="17"/>
  <c r="Q7" i="17" s="1"/>
  <c r="AC22" i="17"/>
  <c r="Q9" i="17" s="1"/>
  <c r="AB21" i="17"/>
  <c r="P7" i="17" s="1"/>
  <c r="Z23" i="17"/>
  <c r="N11" i="17" s="1"/>
  <c r="AE21" i="17"/>
  <c r="S7" i="17" s="1"/>
  <c r="AB24" i="17"/>
  <c r="P13" i="17" s="1"/>
  <c r="Z21" i="17"/>
  <c r="N7" i="17" s="1"/>
  <c r="AG22" i="17"/>
  <c r="U9" i="17" s="1"/>
  <c r="AF21" i="17"/>
  <c r="T7" i="17" s="1"/>
  <c r="AE21" i="16"/>
  <c r="S7" i="16" s="1"/>
  <c r="AD22" i="16"/>
  <c r="R9" i="16" s="1"/>
  <c r="AB22" i="16"/>
  <c r="P9" i="16" s="1"/>
  <c r="AD21" i="16"/>
  <c r="R7" i="16" s="1"/>
  <c r="AB24" i="16"/>
  <c r="P13" i="16" s="1"/>
  <c r="AE22" i="13"/>
  <c r="S9" i="13" s="1"/>
  <c r="AB22" i="13"/>
  <c r="P9" i="13" s="1"/>
  <c r="AF24" i="13"/>
  <c r="T13" i="13" s="1"/>
  <c r="AA22" i="13"/>
  <c r="O9" i="13" s="1"/>
  <c r="AE21" i="13"/>
  <c r="S7" i="13" s="1"/>
  <c r="AB21" i="13"/>
  <c r="P7" i="13" s="1"/>
  <c r="AC21" i="13"/>
  <c r="Q7" i="13" s="1"/>
  <c r="AC23" i="13"/>
  <c r="Q11" i="13" s="1"/>
  <c r="AG22" i="12"/>
  <c r="U9" i="12" s="1"/>
  <c r="AF21" i="12"/>
  <c r="T7" i="12" s="1"/>
  <c r="AF22" i="12"/>
  <c r="T9" i="12" s="1"/>
  <c r="AB24" i="12"/>
  <c r="P13" i="12" s="1"/>
  <c r="AG21" i="12"/>
  <c r="U7" i="12" s="1"/>
  <c r="AA21" i="12"/>
  <c r="O7" i="12" s="1"/>
  <c r="Z22" i="12"/>
  <c r="N9" i="12" s="1"/>
  <c r="AF24" i="12"/>
  <c r="T13" i="12" s="1"/>
  <c r="AB22" i="12"/>
  <c r="P9" i="12" s="1"/>
  <c r="AB21" i="12"/>
  <c r="P7" i="12" s="1"/>
  <c r="AC21" i="12"/>
  <c r="Q7" i="12" s="1"/>
  <c r="AC23" i="12"/>
  <c r="Q11" i="12" s="1"/>
  <c r="AE21" i="12"/>
  <c r="S7" i="12" s="1"/>
  <c r="AD22" i="12"/>
  <c r="R9" i="12" s="1"/>
  <c r="AG23" i="12"/>
  <c r="U11" i="12" s="1"/>
  <c r="AD24" i="12"/>
  <c r="R13" i="12" s="1"/>
  <c r="AF21" i="13"/>
  <c r="T7" i="13" s="1"/>
  <c r="AA23" i="12"/>
  <c r="O11" i="12" s="1"/>
  <c r="AE23" i="12"/>
  <c r="S11" i="12" s="1"/>
  <c r="Z24" i="12"/>
  <c r="N13" i="12" s="1"/>
  <c r="AA21" i="13"/>
  <c r="O7" i="13" s="1"/>
  <c r="AD22" i="13"/>
  <c r="R9" i="13" s="1"/>
  <c r="AG21" i="13"/>
  <c r="U7" i="13" s="1"/>
  <c r="AA23" i="13"/>
  <c r="O11" i="13" s="1"/>
  <c r="Z21" i="13"/>
  <c r="N7" i="13" s="1"/>
  <c r="AG21" i="16"/>
  <c r="U7" i="16" s="1"/>
  <c r="AF22" i="16"/>
  <c r="T9" i="16" s="1"/>
  <c r="AD24" i="16"/>
  <c r="R13" i="16" s="1"/>
  <c r="Z22" i="16"/>
  <c r="N9" i="16" s="1"/>
  <c r="AC23" i="16"/>
  <c r="Q11" i="16" s="1"/>
  <c r="Z21" i="16"/>
  <c r="N7" i="16" s="1"/>
  <c r="AA22" i="16"/>
  <c r="O9" i="16" s="1"/>
  <c r="AB23" i="16"/>
  <c r="P11" i="16" s="1"/>
  <c r="AG24" i="17"/>
  <c r="U13" i="17" s="1"/>
  <c r="AG24" i="12"/>
  <c r="U13" i="12" s="1"/>
  <c r="AD21" i="13"/>
  <c r="R7" i="13" s="1"/>
  <c r="AG24" i="13"/>
  <c r="U13" i="13" s="1"/>
  <c r="Z21" i="12"/>
  <c r="N7" i="12" s="1"/>
  <c r="AD21" i="12"/>
  <c r="R7" i="12" s="1"/>
  <c r="AC22" i="12"/>
  <c r="Q9" i="12" s="1"/>
  <c r="AE22" i="18"/>
  <c r="S9" i="18" s="1"/>
  <c r="AA22" i="18"/>
  <c r="O9" i="18" s="1"/>
  <c r="Z22" i="18"/>
  <c r="N9" i="18" s="1"/>
  <c r="AD22" i="18"/>
  <c r="R9" i="18" s="1"/>
  <c r="AF22" i="18"/>
  <c r="T9" i="18" s="1"/>
  <c r="AG24" i="18"/>
  <c r="U13" i="18" s="1"/>
  <c r="AB22" i="18"/>
  <c r="P9" i="18" s="1"/>
  <c r="AG22" i="18"/>
  <c r="U9" i="18" s="1"/>
  <c r="AA21" i="18"/>
  <c r="O7" i="18" s="1"/>
  <c r="AC21" i="18"/>
  <c r="Q7" i="18" s="1"/>
  <c r="Z21" i="18"/>
  <c r="N7" i="18" s="1"/>
  <c r="AD21" i="18"/>
  <c r="R7" i="18" s="1"/>
  <c r="AC22" i="18"/>
  <c r="Q9" i="18" s="1"/>
  <c r="AE21" i="18"/>
  <c r="S7" i="18" s="1"/>
  <c r="AG21" i="18"/>
  <c r="U7" i="18" s="1"/>
  <c r="AB21" i="18"/>
  <c r="P7" i="18" s="1"/>
  <c r="AF21" i="18"/>
  <c r="T7" i="18" s="1"/>
  <c r="AB22" i="17"/>
  <c r="P9" i="17" s="1"/>
  <c r="AF22" i="17"/>
  <c r="T9" i="17" s="1"/>
  <c r="AC23" i="17"/>
  <c r="Q11" i="17" s="1"/>
  <c r="AB23" i="17"/>
  <c r="P11" i="17" s="1"/>
  <c r="AD23" i="17"/>
  <c r="R11" i="17" s="1"/>
  <c r="AG23" i="17"/>
  <c r="U11" i="17" s="1"/>
  <c r="Y24" i="17"/>
  <c r="M13" i="17" s="1"/>
  <c r="AE24" i="17"/>
  <c r="S13" i="17" s="1"/>
  <c r="AC24" i="17"/>
  <c r="Q13" i="17" s="1"/>
  <c r="AF24" i="17"/>
  <c r="T13" i="17" s="1"/>
  <c r="AA23" i="17"/>
  <c r="O11" i="17" s="1"/>
  <c r="AE23" i="17"/>
  <c r="S11" i="17" s="1"/>
  <c r="Z24" i="17"/>
  <c r="N13" i="17" s="1"/>
  <c r="AD24" i="17"/>
  <c r="R13" i="17" s="1"/>
  <c r="AC22" i="16"/>
  <c r="Q9" i="16" s="1"/>
  <c r="AE24" i="16"/>
  <c r="S13" i="16" s="1"/>
  <c r="AF23" i="16"/>
  <c r="T11" i="16" s="1"/>
  <c r="AC21" i="16"/>
  <c r="Q7" i="16" s="1"/>
  <c r="AA23" i="16"/>
  <c r="O11" i="16" s="1"/>
  <c r="Z24" i="16"/>
  <c r="N13" i="16" s="1"/>
  <c r="AA21" i="16"/>
  <c r="O7" i="16" s="1"/>
  <c r="AG23" i="16"/>
  <c r="U11" i="16" s="1"/>
  <c r="AF24" i="16"/>
  <c r="T13" i="16" s="1"/>
  <c r="AB21" i="16"/>
  <c r="P7" i="16" s="1"/>
  <c r="AF21" i="16"/>
  <c r="T7" i="16" s="1"/>
  <c r="Z23" i="16"/>
  <c r="N11" i="16" s="1"/>
  <c r="AD23" i="16"/>
  <c r="R11" i="16" s="1"/>
  <c r="AA24" i="16"/>
  <c r="O13" i="16" s="1"/>
  <c r="Y24" i="16"/>
  <c r="M13" i="16" s="1"/>
  <c r="AG24" i="16"/>
  <c r="U13" i="16" s="1"/>
  <c r="AC24" i="16"/>
  <c r="Q13" i="16" s="1"/>
  <c r="T9" i="14"/>
  <c r="Z23" i="13"/>
  <c r="N11" i="13" s="1"/>
  <c r="AD23" i="13"/>
  <c r="R11" i="13" s="1"/>
  <c r="AA22" i="12"/>
  <c r="O9" i="12" s="1"/>
  <c r="AE22" i="12"/>
  <c r="S9" i="12" s="1"/>
  <c r="Z23" i="12"/>
  <c r="N11" i="12" s="1"/>
  <c r="AB23" i="12"/>
  <c r="P11" i="12" s="1"/>
  <c r="AC24" i="13"/>
  <c r="Q13" i="13" s="1"/>
  <c r="AB24" i="13"/>
  <c r="P13" i="13" s="1"/>
  <c r="Z24" i="13"/>
  <c r="N13" i="13" s="1"/>
  <c r="Y24" i="13"/>
  <c r="M13" i="13" s="1"/>
  <c r="AE24" i="13"/>
  <c r="S13" i="13" s="1"/>
  <c r="Z22" i="13"/>
  <c r="N9" i="13" s="1"/>
  <c r="AG23" i="13"/>
  <c r="U11" i="13" s="1"/>
  <c r="AF22" i="13"/>
  <c r="T9" i="13" s="1"/>
  <c r="AE23" i="13"/>
  <c r="S11" i="13" s="1"/>
  <c r="AD24" i="13"/>
  <c r="R13" i="13" s="1"/>
  <c r="AC22" i="13"/>
  <c r="Q9" i="13" s="1"/>
  <c r="AG22" i="13"/>
  <c r="U9" i="13" s="1"/>
  <c r="AB23" i="13"/>
  <c r="P11" i="13" s="1"/>
  <c r="AF23" i="13"/>
  <c r="T11" i="13" s="1"/>
  <c r="AA24" i="13"/>
  <c r="O13" i="13" s="1"/>
  <c r="AD23" i="12"/>
  <c r="R11" i="12" s="1"/>
  <c r="AF23" i="12"/>
  <c r="T11" i="12" s="1"/>
  <c r="Y24" i="12"/>
  <c r="M13" i="12" s="1"/>
  <c r="AA24" i="12"/>
  <c r="O13" i="12" s="1"/>
  <c r="AE24" i="12"/>
  <c r="S13" i="12" s="1"/>
  <c r="AC24" i="12"/>
  <c r="Q13" i="12" s="1"/>
  <c r="AC23" i="18"/>
  <c r="Q11" i="18" s="1"/>
  <c r="AF24" i="18"/>
  <c r="T13" i="18" s="1"/>
  <c r="AA23" i="18"/>
  <c r="O11" i="18" s="1"/>
  <c r="Z24" i="18"/>
  <c r="N13" i="18" s="1"/>
  <c r="AB23" i="18"/>
  <c r="P11" i="18" s="1"/>
  <c r="AF23" i="18"/>
  <c r="T11" i="18" s="1"/>
  <c r="AA24" i="18"/>
  <c r="O13" i="18" s="1"/>
  <c r="AE24" i="18"/>
  <c r="S13" i="18" s="1"/>
  <c r="AB24" i="18"/>
  <c r="P13" i="18" s="1"/>
  <c r="AG23" i="18"/>
  <c r="U11" i="18" s="1"/>
  <c r="AE23" i="18"/>
  <c r="S11" i="18" s="1"/>
  <c r="AD24" i="18"/>
  <c r="R13" i="18" s="1"/>
  <c r="Z23" i="18"/>
  <c r="N11" i="18" s="1"/>
  <c r="AD23" i="18"/>
  <c r="R11" i="18" s="1"/>
  <c r="Y24" i="18"/>
  <c r="M13" i="18" s="1"/>
  <c r="AC24" i="18"/>
  <c r="Q13" i="18" s="1"/>
  <c r="O7" i="14"/>
  <c r="P7" i="14"/>
  <c r="AR16" i="1"/>
  <c r="AR18" i="1"/>
  <c r="AR17" i="1"/>
  <c r="AR19" i="1"/>
  <c r="Y21" i="1" l="1"/>
  <c r="Y22" i="1"/>
  <c r="M9" i="1" s="1"/>
  <c r="R17" i="1" s="1"/>
  <c r="Y23" i="1"/>
  <c r="M11" i="1" s="1"/>
  <c r="M7" i="13"/>
  <c r="R16" i="13" s="1"/>
  <c r="U17" i="13" s="1"/>
  <c r="U16" i="15"/>
  <c r="U17" i="15"/>
  <c r="U17" i="18"/>
  <c r="U16" i="17"/>
  <c r="C29" i="9"/>
  <c r="U17" i="16"/>
  <c r="U17" i="17"/>
  <c r="U16" i="14"/>
  <c r="U16" i="18"/>
  <c r="U16" i="16"/>
  <c r="U17" i="14"/>
  <c r="U17" i="12"/>
  <c r="AA5" i="9"/>
  <c r="U16" i="12"/>
  <c r="C26" i="9"/>
  <c r="AA29" i="9"/>
  <c r="C18" i="9"/>
  <c r="AA18" i="9"/>
  <c r="C10" i="9"/>
  <c r="C34" i="9"/>
  <c r="AA13" i="9"/>
  <c r="AG21" i="1"/>
  <c r="U7" i="1" s="1"/>
  <c r="AF21" i="1"/>
  <c r="T7" i="1" s="1"/>
  <c r="AE23" i="1"/>
  <c r="S11" i="1" s="1"/>
  <c r="AD21" i="1"/>
  <c r="R7" i="1" s="1"/>
  <c r="AC21" i="1"/>
  <c r="Q7" i="1" s="1"/>
  <c r="AB21" i="1"/>
  <c r="P7" i="1" s="1"/>
  <c r="AA21" i="1"/>
  <c r="O7" i="1" s="1"/>
  <c r="AF22" i="1"/>
  <c r="T9" i="1" s="1"/>
  <c r="AD22" i="1"/>
  <c r="R9" i="1" s="1"/>
  <c r="AB22" i="1"/>
  <c r="P9" i="1" s="1"/>
  <c r="Z22" i="1"/>
  <c r="N9" i="1" s="1"/>
  <c r="AG23" i="1"/>
  <c r="U11" i="1" s="1"/>
  <c r="AF23" i="1"/>
  <c r="T11" i="1" s="1"/>
  <c r="AE22" i="1"/>
  <c r="S9" i="1" s="1"/>
  <c r="AD23" i="1"/>
  <c r="R11" i="1" s="1"/>
  <c r="AC23" i="1"/>
  <c r="Q11" i="1" s="1"/>
  <c r="AB23" i="1"/>
  <c r="P11" i="1" s="1"/>
  <c r="AA23" i="1"/>
  <c r="O11" i="1" s="1"/>
  <c r="Z23" i="1"/>
  <c r="N11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Y24" i="1"/>
  <c r="M13" i="1" s="1"/>
  <c r="Z21" i="1"/>
  <c r="N7" i="1" s="1"/>
  <c r="AG22" i="1"/>
  <c r="U9" i="1" s="1"/>
  <c r="AE21" i="1"/>
  <c r="S7" i="1" s="1"/>
  <c r="AC22" i="1"/>
  <c r="Q9" i="1" s="1"/>
  <c r="AA22" i="1"/>
  <c r="O9" i="1" s="1"/>
  <c r="K21" i="18" l="1"/>
  <c r="B11" i="10" s="1"/>
  <c r="K21" i="15"/>
  <c r="B8" i="10" s="1"/>
  <c r="K21" i="14"/>
  <c r="B7" i="10" s="1"/>
  <c r="M7" i="1"/>
  <c r="R16" i="1" s="1"/>
  <c r="U16" i="13"/>
  <c r="K21" i="13" s="1"/>
  <c r="B6" i="10" s="1"/>
  <c r="C13" i="9"/>
  <c r="K21" i="17"/>
  <c r="B10" i="10" s="1"/>
  <c r="K21" i="16"/>
  <c r="B9" i="10" s="1"/>
  <c r="K21" i="12"/>
  <c r="B5" i="10" s="1"/>
  <c r="AA10" i="9"/>
  <c r="U17" i="1" l="1"/>
  <c r="U16" i="1"/>
  <c r="C5" i="9"/>
  <c r="K21" i="1"/>
  <c r="I12" i="9"/>
  <c r="J11" i="9" s="1"/>
  <c r="F8" i="9" l="1"/>
  <c r="G7" i="9" s="1"/>
  <c r="F4" i="10" s="1"/>
  <c r="B4" i="10"/>
  <c r="B12" i="10" s="1"/>
  <c r="L33" i="9"/>
  <c r="O7" i="9" l="1"/>
  <c r="E4" i="10" s="1"/>
  <c r="E12" i="10" s="1"/>
  <c r="A17" i="10" s="1"/>
  <c r="F12" i="10"/>
  <c r="C17" i="10" s="1"/>
</calcChain>
</file>

<file path=xl/comments1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<sst xmlns="http://schemas.openxmlformats.org/spreadsheetml/2006/main" count="1369" uniqueCount="524">
  <si>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</si>
  <si>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</si>
  <si>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</si>
  <si>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</si>
  <si>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</si>
  <si>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</si>
  <si>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</si>
  <si>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</si>
  <si>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</si>
  <si>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</si>
  <si>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</si>
  <si>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</si>
  <si>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</si>
  <si>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</si>
  <si>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</si>
  <si>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</si>
  <si>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</si>
  <si>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</si>
  <si>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</si>
  <si>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</si>
  <si>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</si>
  <si>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</si>
  <si>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</si>
  <si>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</si>
  <si>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</si>
  <si>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</si>
  <si>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</si>
  <si>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</si>
  <si>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</si>
  <si>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</si>
  <si>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</si>
  <si>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</si>
  <si>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</si>
  <si>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</si>
  <si>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</si>
  <si>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</si>
  <si>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</si>
  <si>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</si>
  <si>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</si>
  <si>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</si>
  <si>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</si>
  <si>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</si>
  <si>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</si>
  <si>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</si>
  <si>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</si>
  <si>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</si>
  <si>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</si>
  <si>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</si>
  <si>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</si>
  <si>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</si>
  <si>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</si>
  <si>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</si>
  <si>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</si>
  <si>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</si>
  <si>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</si>
  <si>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</si>
  <si>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</si>
  <si>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</si>
  <si>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</si>
  <si>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</si>
  <si>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</si>
  <si>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</si>
  <si>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</si>
  <si>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</si>
  <si>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</si>
  <si>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</si>
  <si>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</si>
  <si>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</si>
  <si>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</si>
  <si>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</si>
  <si>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</si>
  <si>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</si>
  <si>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</si>
  <si>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</si>
  <si>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</si>
  <si>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</si>
  <si>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</si>
  <si>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</si>
  <si>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</si>
  <si>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</si>
  <si>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</si>
  <si>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</si>
  <si>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</si>
  <si>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</si>
  <si>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</si>
  <si>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</si>
  <si>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</si>
  <si>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</si>
  <si>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</si>
  <si>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</si>
  <si>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</si>
  <si>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</si>
  <si>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</si>
  <si>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</si>
  <si>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</si>
  <si>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</si>
  <si>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</si>
  <si>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</si>
  <si>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</si>
  <si>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</si>
  <si>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</si>
  <si>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</si>
  <si>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</si>
  <si>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</si>
  <si>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</si>
  <si>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</si>
  <si>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</si>
  <si>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</si>
  <si>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</si>
  <si>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</si>
  <si>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</si>
  <si>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</si>
  <si>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</si>
  <si>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</si>
  <si>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</si>
  <si>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</si>
  <si>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</si>
  <si>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</si>
  <si>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</si>
  <si>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</si>
  <si>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</si>
  <si>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</si>
  <si>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</si>
  <si>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</si>
  <si>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</si>
  <si>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</si>
  <si>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</si>
  <si>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</si>
  <si>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</si>
  <si>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</si>
  <si>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</si>
  <si>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</si>
  <si>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</si>
  <si>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</si>
  <si>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</si>
  <si>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</si>
  <si>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</si>
  <si>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</si>
  <si>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</si>
  <si>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</si>
  <si>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</si>
  <si>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</si>
  <si>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</si>
  <si>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</si>
  <si>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</si>
  <si>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</si>
  <si>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</si>
  <si>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</si>
  <si>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</si>
  <si>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</si>
  <si>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</si>
  <si>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</si>
  <si>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</si>
  <si>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</si>
  <si>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</si>
  <si>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</si>
  <si>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</si>
  <si>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</si>
  <si>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</si>
  <si>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</si>
  <si>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</si>
  <si>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</si>
  <si>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</si>
  <si>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</si>
  <si>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</si>
  <si>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</si>
  <si>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</si>
  <si>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</si>
  <si>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</si>
  <si>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</si>
  <si>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</si>
  <si>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</si>
  <si>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</si>
  <si>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</si>
  <si>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</si>
  <si>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</si>
  <si>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</si>
  <si>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</si>
  <si>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</si>
  <si>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</si>
  <si>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</si>
  <si>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</si>
  <si>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</si>
  <si>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</si>
  <si>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</si>
  <si>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</si>
  <si>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</si>
  <si>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</si>
  <si>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</si>
  <si>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</si>
  <si>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</si>
  <si>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</si>
  <si>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</si>
  <si>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</si>
  <si>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</si>
  <si>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</si>
  <si>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</si>
  <si>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</si>
  <si>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</si>
  <si>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</si>
  <si>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</si>
  <si>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</si>
  <si>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</si>
  <si>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</si>
  <si>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</si>
  <si>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</si>
  <si>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</si>
  <si>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</si>
  <si>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</si>
  <si>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</si>
  <si>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</si>
  <si>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</si>
  <si>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</si>
  <si>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</si>
  <si>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</si>
  <si>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</si>
  <si>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</si>
  <si>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</si>
  <si>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</si>
  <si>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</si>
  <si>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</si>
  <si>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</si>
  <si>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</si>
  <si>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</si>
  <si>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</si>
  <si>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</si>
  <si>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_'Grupo A'!F$6</t>
  </si>
  <si>
    <t>_'Grupo A'!G$6</t>
  </si>
  <si>
    <t>_'Grupo A'!H$6</t>
  </si>
  <si>
    <t>_'Grupo A'!I$6</t>
  </si>
  <si>
    <t>_'Grupo A'!F$8</t>
  </si>
  <si>
    <t>_'Grupo A'!G$8</t>
  </si>
  <si>
    <t>_'Grupo A'!H$8</t>
  </si>
  <si>
    <t>_'Grupo A'!I$8</t>
  </si>
  <si>
    <t>_'Grupo A'!F$10</t>
  </si>
  <si>
    <t>_'Grupo A'!G$10</t>
  </si>
  <si>
    <t>_'Grupo A'!H$10</t>
  </si>
  <si>
    <t>_'Grupo A'!I$10</t>
  </si>
  <si>
    <t>_'Grupo A'!F$12</t>
  </si>
  <si>
    <t>_'Grupo A'!G$12</t>
  </si>
  <si>
    <t>_'Grupo A'!H$12</t>
  </si>
  <si>
    <t>_'Grupo A'!I$12</t>
  </si>
  <si>
    <t>_'Grupo A'!F$14</t>
  </si>
  <si>
    <t>_'Grupo A'!G$14</t>
  </si>
  <si>
    <t>_'Grupo A'!H$14</t>
  </si>
  <si>
    <t>_'Grupo A'!I$14</t>
  </si>
  <si>
    <t>_'Grupo A'!F$16</t>
  </si>
  <si>
    <t>_'Grupo A'!G$16</t>
  </si>
  <si>
    <t>_'Grupo A'!H$16</t>
  </si>
  <si>
    <t>_'Grupo A'!I$16</t>
  </si>
  <si>
    <t>_'Grupo B'!F$6</t>
  </si>
  <si>
    <t>_'Grupo B'!G$6</t>
  </si>
  <si>
    <t>_'Grupo B'!H$6</t>
  </si>
  <si>
    <t>_'Grupo B'!I$6</t>
  </si>
  <si>
    <t>_'Grupo B'!F$8</t>
  </si>
  <si>
    <t>_'Grupo B'!G$8</t>
  </si>
  <si>
    <t>_'Grupo B'!H$8</t>
  </si>
  <si>
    <t>_'Grupo B'!F$10</t>
  </si>
  <si>
    <t>_'Grupo B'!G$10</t>
  </si>
  <si>
    <t>_'Grupo B'!H$10</t>
  </si>
  <si>
    <t>_'Grupo B'!F$12</t>
  </si>
  <si>
    <t>_'Grupo B'!G$12</t>
  </si>
  <si>
    <t>_'Grupo B'!H$12</t>
  </si>
  <si>
    <t>_'Grupo B'!F$14</t>
  </si>
  <si>
    <t>_'Grupo B'!G$14</t>
  </si>
  <si>
    <t>_'Grupo B'!H$14</t>
  </si>
  <si>
    <t>_'Grupo B'!F$16</t>
  </si>
  <si>
    <t>_'Grupo B'!G$16</t>
  </si>
  <si>
    <t>_'Grupo B'!H$16</t>
  </si>
  <si>
    <t>_'Grupo C'!F$6</t>
  </si>
  <si>
    <t>_'Grupo C'!G$6</t>
  </si>
  <si>
    <t>_'Grupo C'!H$6</t>
  </si>
  <si>
    <t>_'Grupo C'!I$6</t>
  </si>
  <si>
    <t>_'Grupo C'!F$8</t>
  </si>
  <si>
    <t>_'Grupo C'!G$8</t>
  </si>
  <si>
    <t>_'Grupo C'!H$8</t>
  </si>
  <si>
    <t>_'Grupo C'!F$10</t>
  </si>
  <si>
    <t>_'Grupo C'!G$10</t>
  </si>
  <si>
    <t>_'Grupo C'!H$10</t>
  </si>
  <si>
    <t>_'Grupo C'!F$12</t>
  </si>
  <si>
    <t>_'Grupo C'!G$12</t>
  </si>
  <si>
    <t>_'Grupo C'!H$12</t>
  </si>
  <si>
    <t>_'Grupo C'!F$14</t>
  </si>
  <si>
    <t>_'Grupo C'!G$14</t>
  </si>
  <si>
    <t>_'Grupo C'!H$14</t>
  </si>
  <si>
    <t>_'Grupo C'!F$16</t>
  </si>
  <si>
    <t>_'Grupo C'!G$16</t>
  </si>
  <si>
    <t>_'Grupo C'!H$16</t>
  </si>
  <si>
    <t>_'Grupo D'!F$6</t>
  </si>
  <si>
    <t>_'Grupo D'!G$6</t>
  </si>
  <si>
    <t>_'Grupo D'!H$6</t>
  </si>
  <si>
    <t>_'Grupo D'!I$6</t>
  </si>
  <si>
    <t>_'Grupo D'!F$8</t>
  </si>
  <si>
    <t>_'Grupo D'!G$8</t>
  </si>
  <si>
    <t>_'Grupo D'!H$8</t>
  </si>
  <si>
    <t>_'Grupo D'!F$10</t>
  </si>
  <si>
    <t>_'Grupo D'!G$10</t>
  </si>
  <si>
    <t>_'Grupo D'!H$10</t>
  </si>
  <si>
    <t>_'Grupo D'!F$12</t>
  </si>
  <si>
    <t>_'Grupo D'!G$12</t>
  </si>
  <si>
    <t>_'Grupo D'!H$12</t>
  </si>
  <si>
    <t>_'Grupo D'!F$14</t>
  </si>
  <si>
    <t>_'Grupo D'!G$14</t>
  </si>
  <si>
    <t>_'Grupo D'!H$14</t>
  </si>
  <si>
    <t>_'Grupo D'!F$16</t>
  </si>
  <si>
    <t>_'Grupo D'!G$16</t>
  </si>
  <si>
    <t>_'Grupo D'!H$16</t>
  </si>
  <si>
    <t>_'Grupo E'!F$6</t>
  </si>
  <si>
    <t>_'Grupo E'!G$6</t>
  </si>
  <si>
    <t>_'Grupo E'!H$6</t>
  </si>
  <si>
    <t>_'Grupo E'!I$6</t>
  </si>
  <si>
    <t>_'Grupo E'!F$8</t>
  </si>
  <si>
    <t>_'Grupo E'!G$8</t>
  </si>
  <si>
    <t>_'Grupo E'!H$8</t>
  </si>
  <si>
    <t>_'Grupo E'!F$10</t>
  </si>
  <si>
    <t>_'Grupo E'!G$10</t>
  </si>
  <si>
    <t>_'Grupo E'!H$10</t>
  </si>
  <si>
    <t>_'Grupo E'!F$12</t>
  </si>
  <si>
    <t>_'Grupo E'!G$12</t>
  </si>
  <si>
    <t>_'Grupo E'!H$12</t>
  </si>
  <si>
    <t>_'Grupo E'!F$14</t>
  </si>
  <si>
    <t>_'Grupo E'!G$14</t>
  </si>
  <si>
    <t>_'Grupo E'!H$14</t>
  </si>
  <si>
    <t>_'Grupo E'!F$16</t>
  </si>
  <si>
    <t>_'Grupo E'!G$16</t>
  </si>
  <si>
    <t>_'Grupo E'!H$16</t>
  </si>
  <si>
    <t>_'Grupo F'!F$6</t>
  </si>
  <si>
    <t>_'Grupo F'!G$6</t>
  </si>
  <si>
    <t>_'Grupo F'!H$6</t>
  </si>
  <si>
    <t>_'Grupo F'!I$6</t>
  </si>
  <si>
    <t>_'Grupo F'!F$8</t>
  </si>
  <si>
    <t>_'Grupo F'!G$8</t>
  </si>
  <si>
    <t>_'Grupo F'!H$8</t>
  </si>
  <si>
    <t>_'Grupo F'!F$10</t>
  </si>
  <si>
    <t>_'Grupo F'!G$10</t>
  </si>
  <si>
    <t>_'Grupo F'!H$10</t>
  </si>
  <si>
    <t>_'Grupo F'!F$12</t>
  </si>
  <si>
    <t>_'Grupo F'!G$12</t>
  </si>
  <si>
    <t>_'Grupo F'!H$12</t>
  </si>
  <si>
    <t>_'Grupo F'!F$14</t>
  </si>
  <si>
    <t>_'Grupo F'!G$14</t>
  </si>
  <si>
    <t>_'Grupo F'!H$14</t>
  </si>
  <si>
    <t>_'Grupo F'!F$16</t>
  </si>
  <si>
    <t>_'Grupo F'!G$16</t>
  </si>
  <si>
    <t>_'Grupo F'!H$16</t>
  </si>
  <si>
    <t>_'Grupo G'!F$6</t>
  </si>
  <si>
    <t>_'Grupo G'!G$6</t>
  </si>
  <si>
    <t>_'Grupo G'!H$6</t>
  </si>
  <si>
    <t>_'Grupo G'!I$6</t>
  </si>
  <si>
    <t>_'Grupo G'!F$8</t>
  </si>
  <si>
    <t>_'Grupo G'!G$8</t>
  </si>
  <si>
    <t>_'Grupo G'!H$8</t>
  </si>
  <si>
    <t>_'Grupo G'!F$10</t>
  </si>
  <si>
    <t>_'Grupo G'!G$10</t>
  </si>
  <si>
    <t>_'Grupo G'!H$10</t>
  </si>
  <si>
    <t>_'Grupo G'!F$12</t>
  </si>
  <si>
    <t>_'Grupo G'!G$12</t>
  </si>
  <si>
    <t>_'Grupo G'!H$12</t>
  </si>
  <si>
    <t>_'Grupo G'!F$14</t>
  </si>
  <si>
    <t>_'Grupo G'!G$14</t>
  </si>
  <si>
    <t>_'Grupo G'!H$14</t>
  </si>
  <si>
    <t>_'Grupo G'!F$16</t>
  </si>
  <si>
    <t>_'Grupo G'!G$16</t>
  </si>
  <si>
    <t>_'Grupo G'!H$16</t>
  </si>
  <si>
    <t>_'Grupo H'!F$6</t>
  </si>
  <si>
    <t>_'Grupo H'!G$6</t>
  </si>
  <si>
    <t>_'Grupo H'!H$6</t>
  </si>
  <si>
    <t>_'Grupo H'!I$6</t>
  </si>
  <si>
    <t>_'Grupo H'!F$8</t>
  </si>
  <si>
    <t>_'Grupo H'!G$8</t>
  </si>
  <si>
    <t>_'Grupo H'!H$8</t>
  </si>
  <si>
    <t>_'Grupo H'!F$10</t>
  </si>
  <si>
    <t>_'Grupo H'!G$10</t>
  </si>
  <si>
    <t>_'Grupo H'!H$10</t>
  </si>
  <si>
    <t>_'Grupo H'!F$12</t>
  </si>
  <si>
    <t>_'Grupo H'!G$12</t>
  </si>
  <si>
    <t>_'Grupo H'!H$12</t>
  </si>
  <si>
    <t>_'Grupo H'!F$14</t>
  </si>
  <si>
    <t>_'Grupo H'!G$14</t>
  </si>
  <si>
    <t>_'Grupo H'!H$14</t>
  </si>
  <si>
    <t>_'Grupo H'!F$16</t>
  </si>
  <si>
    <t>_'Grupo H'!G$16</t>
  </si>
  <si>
    <t>_'Grupo H'!H$16</t>
  </si>
  <si>
    <t>_'Cuadro Final'!C5</t>
  </si>
  <si>
    <t>_'Cuadro Final'!D5</t>
  </si>
  <si>
    <t>_'Cuadro Final'!C10</t>
  </si>
  <si>
    <t>_'Cuadro Final'!D10</t>
  </si>
  <si>
    <t>_'Cuadro Final'!C13</t>
  </si>
  <si>
    <t>_'Cuadro Final'!D13</t>
  </si>
  <si>
    <t>_'Cuadro Final'!C18</t>
  </si>
  <si>
    <t>_'Cuadro Final'!D18</t>
  </si>
  <si>
    <t>_'Cuadro Final'!C21</t>
  </si>
  <si>
    <t>_'Cuadro Final'!D21</t>
  </si>
  <si>
    <t>_'Cuadro Final'!C26</t>
  </si>
  <si>
    <t>_'Cuadro Final'!D26</t>
  </si>
  <si>
    <t>_'Cuadro Final'!C29</t>
  </si>
  <si>
    <t>_'Cuadro Final'!D29</t>
  </si>
  <si>
    <t>_'Cuadro Final'!C34</t>
  </si>
  <si>
    <t>_'Cuadro Final'!D34</t>
  </si>
  <si>
    <t>_'Cuadro Final'!AA5</t>
  </si>
  <si>
    <t>_'Cuadro Final'!Z5</t>
  </si>
  <si>
    <t>_'Cuadro Final'!AA10</t>
  </si>
  <si>
    <t>_'Cuadro Final'!Z10</t>
  </si>
  <si>
    <t>_'Cuadro Final'!AA13</t>
  </si>
  <si>
    <t>_'Cuadro Final'!Z13</t>
  </si>
  <si>
    <t>_'Cuadro Final'!AA18</t>
  </si>
  <si>
    <t>_'Cuadro Final'!Z18</t>
  </si>
  <si>
    <t>_'Cuadro Final'!AA21</t>
  </si>
  <si>
    <t>_'Cuadro Final'!Z21</t>
  </si>
  <si>
    <t>_'Cuadro Final'!AA26</t>
  </si>
  <si>
    <t>_'Cuadro Final'!Z26</t>
  </si>
  <si>
    <t>_'Cuadro Final'!AA29</t>
  </si>
  <si>
    <t>_'Cuadro Final'!Z29</t>
  </si>
  <si>
    <t>_'Cuadro Final'!AA34</t>
  </si>
  <si>
    <t>_'Cuadro Final'!Z34</t>
  </si>
  <si>
    <t>_'Cuadro Final'!F7</t>
  </si>
  <si>
    <t>_'Cuadro Final'!G8</t>
  </si>
  <si>
    <t>_'Cuadro Final'!F15</t>
  </si>
  <si>
    <t>_'Cuadro Final'!G16</t>
  </si>
  <si>
    <t>_'Cuadro Final'!F23</t>
  </si>
  <si>
    <t>_'Cuadro Final'!G24</t>
  </si>
  <si>
    <t>_'Cuadro Final'!F31</t>
  </si>
  <si>
    <t>_'Cuadro Final'!G32</t>
  </si>
  <si>
    <t>_'Cuadro Final'!X7</t>
  </si>
  <si>
    <t>_'Cuadro Final'!W8</t>
  </si>
  <si>
    <t>_'Cuadro Final'!X15</t>
  </si>
  <si>
    <t>_'Cuadro Final'!W16</t>
  </si>
  <si>
    <t>_'Cuadro Final'!X23</t>
  </si>
  <si>
    <t>_'Cuadro Final'!W24</t>
  </si>
  <si>
    <t>_'Cuadro Final'!X31</t>
  </si>
  <si>
    <t>_'Cuadro Final'!W32</t>
  </si>
  <si>
    <t>_'Cuadro Final'!I11</t>
  </si>
  <si>
    <t>_'Cuadro Final'!J12</t>
  </si>
  <si>
    <t>_'Cuadro Final'!I27</t>
  </si>
  <si>
    <t>_'Cuadro Final'!J28</t>
  </si>
  <si>
    <t>_'Cuadro Final'!U11</t>
  </si>
  <si>
    <t>_'Cuadro Final'!T12</t>
  </si>
  <si>
    <t>_'Cuadro Final'!U27</t>
  </si>
  <si>
    <t>_'Cuadro Final'!T28</t>
  </si>
  <si>
    <t>_'Cuadro Final'!L32</t>
  </si>
  <si>
    <t>_'Cuadro Final'!M33</t>
  </si>
  <si>
    <t>_'Cuadro Final'!R32</t>
  </si>
  <si>
    <t>_'Cuadro Final'!Q33</t>
  </si>
  <si>
    <t>_'Cuadro Final'!L19</t>
  </si>
  <si>
    <t>_'Cuadro Final'!M20</t>
  </si>
  <si>
    <t>_'Cuadro Final'!R19</t>
  </si>
  <si>
    <t>_'Cuadro Final'!Q20</t>
  </si>
  <si>
    <t>_'Grupo B'!I$8</t>
  </si>
  <si>
    <t>_'Grupo B'!I$10</t>
  </si>
  <si>
    <t>_'Grupo B'!I$12</t>
  </si>
  <si>
    <t>_'Grupo B'!I$14</t>
  </si>
  <si>
    <t>_'Grupo B'!I$16</t>
  </si>
  <si>
    <t>_'Grupo C'!I$8</t>
  </si>
  <si>
    <t>_'Grupo C'!I$10</t>
  </si>
  <si>
    <t>_'Grupo C'!I$12</t>
  </si>
  <si>
    <t>_'Grupo C'!I$14</t>
  </si>
  <si>
    <t>_'Grupo C'!I$16</t>
  </si>
  <si>
    <t>_'Grupo D'!I$8</t>
  </si>
  <si>
    <t>_'Grupo D'!I$10</t>
  </si>
  <si>
    <t>_'Grupo D'!I$12</t>
  </si>
  <si>
    <t>_'Grupo D'!I$14</t>
  </si>
  <si>
    <t>_'Grupo D'!I$16</t>
  </si>
  <si>
    <t>_'Grupo E'!I$8</t>
  </si>
  <si>
    <t>_'Grupo E'!I$10</t>
  </si>
  <si>
    <t>_'Grupo E'!I$12</t>
  </si>
  <si>
    <t>_'Grupo E'!I$14</t>
  </si>
  <si>
    <t>_'Grupo E'!I$16</t>
  </si>
  <si>
    <t>_'Grupo F'!I$8</t>
  </si>
  <si>
    <t>_'Grupo F'!I$10</t>
  </si>
  <si>
    <t>_'Grupo F'!I$12</t>
  </si>
  <si>
    <t>_'Grupo F'!I$14</t>
  </si>
  <si>
    <t>_'Grupo F'!I$16</t>
  </si>
  <si>
    <t>_'Grupo G'!I$8</t>
  </si>
  <si>
    <t>_'Grupo G'!I$10</t>
  </si>
  <si>
    <t>_'Grupo G'!I$12</t>
  </si>
  <si>
    <t>_'Grupo G'!I$14</t>
  </si>
  <si>
    <t>_'Grupo G'!I$16</t>
  </si>
  <si>
    <t>_'Grupo H'!I$8</t>
  </si>
  <si>
    <t>_'Grupo H'!I$10</t>
  </si>
  <si>
    <t>_'Grupo H'!I$12</t>
  </si>
  <si>
    <t>_'Grupo H'!I$14</t>
  </si>
  <si>
    <t>_'Grupo H'!I$16</t>
  </si>
  <si>
    <t>Columna1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</si>
  <si>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</si>
  <si>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</si>
  <si>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</si>
  <si>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</si>
  <si>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</si>
  <si>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</si>
  <si>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</si>
  <si>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</si>
  <si>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</si>
  <si>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</si>
  <si>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</si>
  <si>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</si>
  <si>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</si>
  <si>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</si>
  <si>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</si>
  <si>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</si>
  <si>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</si>
  <si>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_'Grupo A'!$N$16</t>
  </si>
  <si>
    <t>_'Grupo A'!$N$17</t>
  </si>
  <si>
    <t>_'Grupo B'!$N$16</t>
  </si>
  <si>
    <t>_'Grupo B'!$N$17</t>
  </si>
  <si>
    <t>_'Grupo C'!$N$16</t>
  </si>
  <si>
    <t>_'Grupo C'!$N$17</t>
  </si>
  <si>
    <t>_'Grupo D'!$N$16</t>
  </si>
  <si>
    <t>_'Grupo D'!$N$17</t>
  </si>
  <si>
    <t>_'Grupo E'!$N$16</t>
  </si>
  <si>
    <t>_'Grupo E'!$N$17</t>
  </si>
  <si>
    <t>_'Grupo F'!$N$16</t>
  </si>
  <si>
    <t>_'Grupo F'!$N$17</t>
  </si>
  <si>
    <t>_'Grupo G'!$N$16</t>
  </si>
  <si>
    <t>_'Grupo G'!$N$17</t>
  </si>
  <si>
    <t>_'Grupo H'!$N$16</t>
  </si>
  <si>
    <t>_'Grupo H'!$N$17</t>
  </si>
  <si>
    <t>D</t>
  </si>
  <si>
    <t>C</t>
  </si>
  <si>
    <t>B</t>
  </si>
  <si>
    <t>A</t>
  </si>
  <si>
    <t>GOLEADOR</t>
  </si>
  <si>
    <t>_Goleador!D8</t>
  </si>
  <si>
    <t>_Goleador!D9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</si>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</sst>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3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39" xfId="0" applyFont="1" applyFill="1" applyBorder="1" applyAlignment="1" applyProtection="1">
      <alignment horizontal="center" vertical="center"/>
      <protection hidden="1"/>
    </xf>
    <xf numFmtId="0" fontId="0" fillId="36" borderId="80" xfId="0" applyFont="1" applyFill="1" applyBorder="1" applyAlignment="1" applyProtection="1">
      <alignment horizontal="center" vertical="center"/>
      <protection hidden="1"/>
    </xf>
    <xf numFmtId="0" fontId="0" fillId="36" borderId="10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5" fillId="39" borderId="24" xfId="0" applyFont="1" applyFill="1" applyBorder="1" applyAlignment="1">
      <alignment horizontal="center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7" xfId="0" applyNumberFormat="1" applyFont="1" applyFill="1" applyBorder="1" applyAlignment="1" applyProtection="1">
      <alignment horizontal="center"/>
      <protection hidden="1"/>
    </xf>
    <xf numFmtId="20" fontId="1" fillId="40" borderId="88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15" xfId="1" applyNumberFormat="1" applyFont="1" applyFill="1" applyBorder="1" applyAlignment="1" applyProtection="1">
      <alignment horizontal="center" vertical="center"/>
      <protection hidden="1"/>
    </xf>
    <xf numFmtId="14" fontId="22" fillId="35" borderId="81" xfId="1" applyNumberFormat="1" applyFont="1" applyFill="1" applyBorder="1" applyAlignment="1" applyProtection="1">
      <alignment horizontal="center" vertical="center"/>
      <protection hidden="1"/>
    </xf>
    <xf numFmtId="20" fontId="22" fillId="35" borderId="13" xfId="1" applyNumberFormat="1" applyFont="1" applyFill="1" applyBorder="1" applyAlignment="1" applyProtection="1">
      <alignment horizontal="center" vertical="center"/>
      <protection hidden="1"/>
    </xf>
    <xf numFmtId="20" fontId="22" fillId="35" borderId="67" xfId="1" applyNumberFormat="1" applyFont="1" applyFill="1" applyBorder="1" applyAlignment="1" applyProtection="1">
      <alignment horizontal="center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67" xfId="1" applyFont="1" applyFill="1" applyBorder="1" applyAlignment="1" applyProtection="1">
      <alignment horizontal="center" vertical="center"/>
      <protection hidden="1"/>
    </xf>
    <xf numFmtId="14" fontId="22" fillId="35" borderId="8" xfId="1" applyNumberFormat="1" applyFont="1" applyFill="1" applyBorder="1" applyAlignment="1" applyProtection="1">
      <alignment horizontal="center" vertical="center"/>
      <protection hidden="1"/>
    </xf>
    <xf numFmtId="20" fontId="22" fillId="35" borderId="9" xfId="1" applyNumberFormat="1" applyFont="1" applyFill="1" applyBorder="1" applyAlignment="1" applyProtection="1">
      <alignment horizontal="center" vertical="center"/>
      <protection hidden="1"/>
    </xf>
    <xf numFmtId="0" fontId="22" fillId="35" borderId="13" xfId="1" applyFont="1" applyFill="1" applyBorder="1" applyAlignment="1" applyProtection="1">
      <alignment horizontal="center" vertical="center" wrapText="1"/>
      <protection hidden="1"/>
    </xf>
    <xf numFmtId="0" fontId="22" fillId="35" borderId="9" xfId="1" applyFont="1" applyFill="1" applyBorder="1" applyAlignment="1" applyProtection="1">
      <alignment horizontal="center" vertical="center" wrapText="1"/>
      <protection hidden="1"/>
    </xf>
    <xf numFmtId="0" fontId="22" fillId="35" borderId="9" xfId="1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3" xfId="0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18" xfId="1" applyNumberFormat="1" applyFont="1" applyFill="1" applyBorder="1" applyAlignment="1" applyProtection="1">
      <alignment horizontal="center" vertical="center"/>
      <protection hidden="1"/>
    </xf>
    <xf numFmtId="0" fontId="22" fillId="35" borderId="18" xfId="1" applyFont="1" applyFill="1" applyBorder="1" applyAlignment="1" applyProtection="1">
      <alignment horizontal="center" vertical="center"/>
      <protection hidden="1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8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36" borderId="6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1" fillId="24" borderId="35" xfId="0" applyFont="1" applyFill="1" applyBorder="1" applyAlignment="1">
      <alignment horizontal="center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1" fillId="26" borderId="35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1" fillId="29" borderId="35" xfId="0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6" xfId="0" applyFont="1" applyFill="1" applyBorder="1" applyAlignment="1" applyProtection="1">
      <alignment horizontal="center"/>
      <protection hidden="1"/>
    </xf>
    <xf numFmtId="0" fontId="8" fillId="40" borderId="0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84" xfId="0" applyFont="1" applyFill="1" applyBorder="1" applyAlignment="1">
      <alignment horizontal="center" vertical="center" wrapText="1"/>
    </xf>
    <xf numFmtId="0" fontId="5" fillId="39" borderId="85" xfId="0" applyFont="1" applyFill="1" applyBorder="1" applyAlignment="1">
      <alignment horizontal="center" vertical="center" wrapText="1"/>
    </xf>
    <xf numFmtId="0" fontId="5" fillId="39" borderId="82" xfId="0" applyFont="1" applyFill="1" applyBorder="1" applyAlignment="1">
      <alignment horizontal="center" vertical="center" wrapText="1"/>
    </xf>
    <xf numFmtId="0" fontId="5" fillId="39" borderId="83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16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175260</xdr:rowOff>
    </xdr:from>
    <xdr:to>
      <xdr:col>17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594360</xdr:colOff>
      <xdr:row>17</xdr:row>
      <xdr:rowOff>22860</xdr:rowOff>
    </xdr:from>
    <xdr:to>
      <xdr:col>7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xmlns="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47154</xdr:colOff>
      <xdr:row>18</xdr:row>
      <xdr:rowOff>13241</xdr:rowOff>
    </xdr:from>
    <xdr:to>
      <xdr:col>16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xmlns="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579120</xdr:colOff>
      <xdr:row>16</xdr:row>
      <xdr:rowOff>103822</xdr:rowOff>
    </xdr:from>
    <xdr:to>
      <xdr:col>7</xdr:col>
      <xdr:colOff>2857</xdr:colOff>
      <xdr:row>26</xdr:row>
      <xdr:rowOff>58102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46120" y="3092291"/>
          <a:ext cx="1471612" cy="194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17</xdr:row>
      <xdr:rowOff>121920</xdr:rowOff>
    </xdr:from>
    <xdr:to>
      <xdr:col>16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16</xdr:row>
      <xdr:rowOff>167640</xdr:rowOff>
    </xdr:from>
    <xdr:to>
      <xdr:col>6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18</xdr:row>
      <xdr:rowOff>15240</xdr:rowOff>
    </xdr:from>
    <xdr:to>
      <xdr:col>16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17</xdr:row>
      <xdr:rowOff>15240</xdr:rowOff>
    </xdr:from>
    <xdr:to>
      <xdr:col>6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17</xdr:row>
      <xdr:rowOff>144780</xdr:rowOff>
    </xdr:from>
    <xdr:to>
      <xdr:col>16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17</xdr:row>
      <xdr:rowOff>0</xdr:rowOff>
    </xdr:from>
    <xdr:to>
      <xdr:col>6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</xdr:colOff>
      <xdr:row>17</xdr:row>
      <xdr:rowOff>167640</xdr:rowOff>
    </xdr:from>
    <xdr:to>
      <xdr:col>16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167640</xdr:rowOff>
    </xdr:from>
    <xdr:to>
      <xdr:col>17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18</xdr:row>
      <xdr:rowOff>0</xdr:rowOff>
    </xdr:from>
    <xdr:to>
      <xdr:col>17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601980</xdr:colOff>
      <xdr:row>16</xdr:row>
      <xdr:rowOff>175260</xdr:rowOff>
    </xdr:from>
    <xdr:to>
      <xdr:col>7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:a16="http://schemas.microsoft.com/office/drawing/2014/main" xmlns="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 headerRowDxfId="10" dataDxfId="9">
  <autoFilter ref="A1:I65"/>
  <tableColumns count="9">
    <tableColumn id="1" name="CODIGO" dataDxfId="8">
      <calculatedColumnFormula>CONCATENATE(B2,C2)</calculatedColumnFormula>
    </tableColumn>
    <tableColumn id="2" name="GRUPO" dataDxfId="7"/>
    <tableColumn id="9" name="Columna1" dataDxfId="6"/>
    <tableColumn id="3" name="LOCAL" dataDxfId="5"/>
    <tableColumn id="4" name="GOLES_LOCAL" dataDxfId="4"/>
    <tableColumn id="5" name="VISITANTE" dataDxfId="3"/>
    <tableColumn id="6" name="GOLES_VISITANTE" dataDxfId="2"/>
    <tableColumn id="7" name="GOLES_LOCAL_REAL" dataDxfId="1"/>
    <tableColumn id="8" name="GOLES_VISITANTE_RE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lumna1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B7" sqref="B7:C8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17" t="s">
        <v>132</v>
      </c>
      <c r="C2" s="318"/>
    </row>
    <row r="3" spans="2:3" ht="15" customHeight="1" x14ac:dyDescent="0.25">
      <c r="B3" s="323" t="s">
        <v>159</v>
      </c>
      <c r="C3" s="324"/>
    </row>
    <row r="4" spans="2:3" ht="17.25" customHeight="1" thickBot="1" x14ac:dyDescent="0.3">
      <c r="B4" s="325"/>
      <c r="C4" s="326"/>
    </row>
    <row r="5" spans="2:3" ht="16.5" thickBot="1" x14ac:dyDescent="0.3">
      <c r="B5" s="317" t="s">
        <v>113</v>
      </c>
      <c r="C5" s="318"/>
    </row>
    <row r="6" spans="2:3" x14ac:dyDescent="0.25">
      <c r="B6" s="327" t="s">
        <v>126</v>
      </c>
      <c r="C6" s="328"/>
    </row>
    <row r="7" spans="2:3" ht="15" customHeight="1" x14ac:dyDescent="0.25">
      <c r="B7" s="329" t="s">
        <v>161</v>
      </c>
      <c r="C7" s="330"/>
    </row>
    <row r="8" spans="2:3" x14ac:dyDescent="0.25">
      <c r="B8" s="329"/>
      <c r="C8" s="330"/>
    </row>
    <row r="9" spans="2:3" ht="15" customHeight="1" x14ac:dyDescent="0.25">
      <c r="B9" s="331" t="s">
        <v>211</v>
      </c>
      <c r="C9" s="332"/>
    </row>
    <row r="10" spans="2:3" x14ac:dyDescent="0.25">
      <c r="B10" s="331"/>
      <c r="C10" s="332"/>
    </row>
    <row r="11" spans="2:3" ht="15" customHeight="1" x14ac:dyDescent="0.25">
      <c r="B11" s="331" t="s">
        <v>128</v>
      </c>
      <c r="C11" s="332"/>
    </row>
    <row r="12" spans="2:3" ht="15" customHeight="1" x14ac:dyDescent="0.25">
      <c r="B12" s="333" t="s">
        <v>162</v>
      </c>
      <c r="C12" s="334"/>
    </row>
    <row r="13" spans="2:3" ht="15" customHeight="1" x14ac:dyDescent="0.25">
      <c r="B13" s="335" t="s">
        <v>163</v>
      </c>
      <c r="C13" s="336"/>
    </row>
    <row r="14" spans="2:3" ht="15" customHeight="1" x14ac:dyDescent="0.25">
      <c r="B14" s="333" t="s">
        <v>164</v>
      </c>
      <c r="C14" s="334"/>
    </row>
    <row r="15" spans="2:3" ht="15" customHeight="1" x14ac:dyDescent="0.25">
      <c r="B15" s="335" t="s">
        <v>165</v>
      </c>
      <c r="C15" s="336"/>
    </row>
    <row r="16" spans="2:3" ht="15" customHeight="1" x14ac:dyDescent="0.25">
      <c r="B16" s="339" t="s">
        <v>166</v>
      </c>
      <c r="C16" s="340"/>
    </row>
    <row r="17" spans="2:4" ht="15" customHeight="1" x14ac:dyDescent="0.25">
      <c r="B17" s="339" t="s">
        <v>167</v>
      </c>
      <c r="C17" s="340"/>
    </row>
    <row r="18" spans="2:4" x14ac:dyDescent="0.25">
      <c r="B18" s="337" t="s">
        <v>168</v>
      </c>
      <c r="C18" s="338"/>
    </row>
    <row r="19" spans="2:4" ht="16.5" thickBot="1" x14ac:dyDescent="0.3">
      <c r="B19" s="337"/>
      <c r="C19" s="338"/>
    </row>
    <row r="20" spans="2:4" ht="16.5" thickBot="1" x14ac:dyDescent="0.3">
      <c r="B20" s="317" t="s">
        <v>131</v>
      </c>
      <c r="C20" s="318"/>
    </row>
    <row r="21" spans="2:4" x14ac:dyDescent="0.25">
      <c r="B21" s="343" t="s">
        <v>169</v>
      </c>
      <c r="C21" s="344"/>
    </row>
    <row r="22" spans="2:4" ht="16.5" thickBot="1" x14ac:dyDescent="0.3">
      <c r="B22" s="345" t="s">
        <v>170</v>
      </c>
      <c r="C22" s="346"/>
    </row>
    <row r="23" spans="2:4" ht="15" customHeight="1" thickBot="1" x14ac:dyDescent="0.3">
      <c r="B23" s="317" t="s">
        <v>127</v>
      </c>
      <c r="C23" s="318"/>
    </row>
    <row r="24" spans="2:4" x14ac:dyDescent="0.25">
      <c r="B24" s="341" t="s">
        <v>129</v>
      </c>
      <c r="C24" s="342"/>
    </row>
    <row r="25" spans="2:4" ht="15" customHeight="1" x14ac:dyDescent="0.25">
      <c r="B25" s="349" t="s">
        <v>124</v>
      </c>
      <c r="C25" s="350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49" t="s">
        <v>125</v>
      </c>
      <c r="C30" s="350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49" t="s">
        <v>145</v>
      </c>
      <c r="C36" s="350"/>
    </row>
    <row r="37" spans="2:4" ht="16.5" thickBot="1" x14ac:dyDescent="0.3">
      <c r="B37" s="355" t="s">
        <v>160</v>
      </c>
      <c r="C37" s="356"/>
      <c r="D37" s="39">
        <v>10</v>
      </c>
    </row>
    <row r="38" spans="2:4" ht="15" customHeight="1" thickBot="1" x14ac:dyDescent="0.3">
      <c r="B38" s="317" t="s">
        <v>114</v>
      </c>
      <c r="C38" s="318"/>
    </row>
    <row r="39" spans="2:4" x14ac:dyDescent="0.25">
      <c r="B39" s="351" t="s">
        <v>133</v>
      </c>
      <c r="C39" s="352"/>
    </row>
    <row r="40" spans="2:4" x14ac:dyDescent="0.25">
      <c r="B40" s="353"/>
      <c r="C40" s="354"/>
    </row>
    <row r="41" spans="2:4" x14ac:dyDescent="0.25">
      <c r="B41" s="359" t="s">
        <v>174</v>
      </c>
      <c r="C41" s="360"/>
    </row>
    <row r="42" spans="2:4" x14ac:dyDescent="0.25">
      <c r="B42" s="361" t="s">
        <v>175</v>
      </c>
      <c r="C42" s="362"/>
    </row>
    <row r="43" spans="2:4" x14ac:dyDescent="0.25">
      <c r="B43" s="363" t="s">
        <v>176</v>
      </c>
      <c r="C43" s="364"/>
    </row>
    <row r="44" spans="2:4" ht="16.5" thickBot="1" x14ac:dyDescent="0.3">
      <c r="B44" s="357" t="s">
        <v>177</v>
      </c>
      <c r="C44" s="358"/>
    </row>
    <row r="45" spans="2:4" ht="15" customHeight="1" thickBot="1" x14ac:dyDescent="0.3">
      <c r="B45" s="317" t="s">
        <v>136</v>
      </c>
      <c r="C45" s="318"/>
    </row>
    <row r="46" spans="2:4" x14ac:dyDescent="0.25">
      <c r="B46" s="323" t="s">
        <v>134</v>
      </c>
      <c r="C46" s="324"/>
    </row>
    <row r="47" spans="2:4" ht="15" customHeight="1" x14ac:dyDescent="0.25">
      <c r="B47" s="365"/>
      <c r="C47" s="366"/>
    </row>
    <row r="48" spans="2:4" x14ac:dyDescent="0.25">
      <c r="B48" s="337" t="s">
        <v>178</v>
      </c>
      <c r="C48" s="338"/>
    </row>
    <row r="49" spans="2:3" ht="16.5" thickBot="1" x14ac:dyDescent="0.3">
      <c r="B49" s="325"/>
      <c r="C49" s="326"/>
    </row>
    <row r="50" spans="2:3" ht="15" customHeight="1" thickBot="1" x14ac:dyDescent="0.3">
      <c r="B50" s="317" t="s">
        <v>135</v>
      </c>
      <c r="C50" s="318"/>
    </row>
    <row r="51" spans="2:3" x14ac:dyDescent="0.25">
      <c r="B51" s="319" t="s">
        <v>137</v>
      </c>
      <c r="C51" s="320"/>
    </row>
    <row r="52" spans="2:3" x14ac:dyDescent="0.25">
      <c r="B52" s="321"/>
      <c r="C52" s="322"/>
    </row>
    <row r="53" spans="2:3" x14ac:dyDescent="0.25">
      <c r="B53" s="347" t="s">
        <v>181</v>
      </c>
      <c r="C53" s="348"/>
    </row>
    <row r="54" spans="2:3" x14ac:dyDescent="0.25">
      <c r="B54" s="347" t="s">
        <v>179</v>
      </c>
      <c r="C54" s="348"/>
    </row>
    <row r="55" spans="2:3" x14ac:dyDescent="0.25">
      <c r="B55" s="347" t="s">
        <v>180</v>
      </c>
      <c r="C55" s="348"/>
    </row>
  </sheetData>
  <sheetProtection algorithmName="SHA-512" hashValue="aUSNpl8FPrBR/2lrJ6WU4vFJaQTG3R4YeG9W6jRC4F1bzU6TOWxoq5GCpGDa9jN7tw33soAIW5hZLxZAj1u7SQ==" saltValue="FMeuTTbdN4LXmKn8OtMysg==" spinCount="100000" sheet="1" objects="1" scenarios="1" selectLockedCells="1"/>
  <mergeCells count="37"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  <mergeCell ref="B24:C24"/>
    <mergeCell ref="B20:C20"/>
    <mergeCell ref="B21:C21"/>
    <mergeCell ref="B22:C22"/>
    <mergeCell ref="B23:C23"/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O15" sqref="O15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8" customFormat="1" x14ac:dyDescent="0.25">
      <c r="A2"/>
      <c r="B2" s="247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8" customFormat="1" ht="20.25" x14ac:dyDescent="0.35">
      <c r="A3"/>
      <c r="B3" s="248"/>
      <c r="C3" s="686" t="s">
        <v>29</v>
      </c>
      <c r="D3" s="686"/>
      <c r="E3" s="686"/>
      <c r="F3" s="680" t="s">
        <v>30</v>
      </c>
      <c r="G3" s="680"/>
      <c r="H3" s="680"/>
      <c r="I3" s="680" t="s">
        <v>31</v>
      </c>
      <c r="J3" s="680"/>
      <c r="K3" s="680"/>
      <c r="L3" s="680" t="s">
        <v>32</v>
      </c>
      <c r="M3" s="680"/>
      <c r="N3" s="680"/>
      <c r="O3" s="255" t="s">
        <v>33</v>
      </c>
      <c r="P3" s="680" t="s">
        <v>32</v>
      </c>
      <c r="Q3" s="680"/>
      <c r="R3" s="680"/>
      <c r="S3" s="680" t="s">
        <v>31</v>
      </c>
      <c r="T3" s="680"/>
      <c r="U3" s="680"/>
      <c r="V3" s="680" t="s">
        <v>30</v>
      </c>
      <c r="W3" s="680"/>
      <c r="X3" s="680"/>
      <c r="Y3" s="686" t="s">
        <v>29</v>
      </c>
      <c r="Z3" s="686"/>
      <c r="AA3" s="686"/>
      <c r="AB3" s="25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8" customFormat="1" ht="15.75" thickBot="1" x14ac:dyDescent="0.3">
      <c r="A4"/>
      <c r="B4" s="249"/>
      <c r="C4" s="257"/>
      <c r="D4" s="258" t="s">
        <v>50</v>
      </c>
      <c r="E4" s="258" t="s">
        <v>94</v>
      </c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59"/>
      <c r="Q4" s="259"/>
      <c r="R4" s="259"/>
      <c r="S4" s="246"/>
      <c r="T4" s="246"/>
      <c r="U4" s="246"/>
      <c r="V4" s="246"/>
      <c r="W4" s="246"/>
      <c r="X4" s="246"/>
      <c r="Y4" s="260" t="s">
        <v>50</v>
      </c>
      <c r="Z4" s="260" t="s">
        <v>94</v>
      </c>
      <c r="AA4" s="261"/>
      <c r="AB4" s="26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50" t="s">
        <v>51</v>
      </c>
      <c r="C5" s="153" t="str">
        <f>'Grupo A'!$R$16</f>
        <v>Qatar</v>
      </c>
      <c r="D5" s="12"/>
      <c r="E5" s="12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59"/>
      <c r="Q5" s="259"/>
      <c r="R5" s="259"/>
      <c r="S5" s="246"/>
      <c r="T5" s="246"/>
      <c r="U5" s="246"/>
      <c r="V5" s="246"/>
      <c r="W5" s="246"/>
      <c r="X5" s="246"/>
      <c r="Y5" s="11"/>
      <c r="Z5" s="12"/>
      <c r="AA5" s="149" t="str">
        <f>'Grupo B'!$R$16</f>
        <v>Inglaterra</v>
      </c>
      <c r="AB5" s="308" t="s">
        <v>42</v>
      </c>
    </row>
    <row r="6" spans="1:93" s="148" customFormat="1" ht="15.6" customHeight="1" thickBot="1" x14ac:dyDescent="0.3">
      <c r="A6"/>
      <c r="B6" s="249"/>
      <c r="C6" s="263"/>
      <c r="D6" s="257"/>
      <c r="E6" s="257"/>
      <c r="F6" s="286"/>
      <c r="G6" s="676" t="s">
        <v>95</v>
      </c>
      <c r="H6" s="676"/>
      <c r="I6" s="246"/>
      <c r="J6" s="246"/>
      <c r="K6" s="246"/>
      <c r="L6" s="246"/>
      <c r="M6" s="246"/>
      <c r="N6" s="246"/>
      <c r="O6" s="288" t="s">
        <v>97</v>
      </c>
      <c r="P6" s="259"/>
      <c r="Q6" s="259"/>
      <c r="R6" s="259"/>
      <c r="S6" s="246"/>
      <c r="T6" s="246"/>
      <c r="U6" s="246"/>
      <c r="V6" s="676" t="s">
        <v>95</v>
      </c>
      <c r="W6" s="676"/>
      <c r="X6" s="289"/>
      <c r="Y6" s="309"/>
      <c r="Z6" s="257"/>
      <c r="AA6" s="269"/>
      <c r="AB6" s="26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49"/>
      <c r="C7" s="264" t="s">
        <v>200</v>
      </c>
      <c r="D7" s="664" t="s">
        <v>96</v>
      </c>
      <c r="E7" s="675"/>
      <c r="F7" s="21"/>
      <c r="G7" s="678" t="str">
        <f>IF(F8="","",IF(F7=F8,'Reglas Polla'!D31,0))</f>
        <v/>
      </c>
      <c r="H7" s="679"/>
      <c r="I7" s="246"/>
      <c r="J7" s="246"/>
      <c r="K7" s="246"/>
      <c r="L7" s="246"/>
      <c r="M7" s="246"/>
      <c r="N7" s="246"/>
      <c r="O7" s="666">
        <f>SUM(V7,V15,V23,V31,S27,P19,S11,M19,G31,J27,G23,G15,G7,J11,P14,P27)</f>
        <v>0</v>
      </c>
      <c r="P7" s="259"/>
      <c r="Q7" s="259"/>
      <c r="R7" s="259"/>
      <c r="S7" s="246"/>
      <c r="T7" s="246"/>
      <c r="U7" s="246"/>
      <c r="V7" s="678" t="str">
        <f>IF(X8="","",IF(X7=X8,'Reglas Polla'!D31,0))</f>
        <v/>
      </c>
      <c r="W7" s="679"/>
      <c r="X7" s="19"/>
      <c r="Y7" s="664" t="s">
        <v>96</v>
      </c>
      <c r="Z7" s="664"/>
      <c r="AA7" s="293" t="s">
        <v>192</v>
      </c>
      <c r="AB7" s="262"/>
    </row>
    <row r="8" spans="1:93" ht="15.6" customHeight="1" thickBot="1" x14ac:dyDescent="0.3">
      <c r="B8" s="249"/>
      <c r="C8" s="265" t="s">
        <v>201</v>
      </c>
      <c r="D8" s="664" t="s">
        <v>8</v>
      </c>
      <c r="E8" s="675"/>
      <c r="F8" s="153" t="str">
        <f>IF(OR(D5="",D10=""),"",IF(D5&gt;D10,C5,IF(D10&gt;D5,C10,IF(OR(E5="",E10=""),"",IF(E5&gt;E10,C5,IF(E10&gt;E5,C10,""))))))</f>
        <v/>
      </c>
      <c r="G8" s="12"/>
      <c r="H8" s="12"/>
      <c r="I8" s="246"/>
      <c r="J8" s="246"/>
      <c r="K8" s="246"/>
      <c r="L8" s="246"/>
      <c r="M8" s="246"/>
      <c r="N8" s="246"/>
      <c r="O8" s="667"/>
      <c r="P8" s="259"/>
      <c r="Q8" s="259"/>
      <c r="R8" s="259"/>
      <c r="S8" s="246"/>
      <c r="T8" s="246"/>
      <c r="U8" s="246"/>
      <c r="V8" s="11"/>
      <c r="W8" s="12"/>
      <c r="X8" s="150" t="str">
        <f>IF(OR(Y5="",Y10=""),"",IF(Y5&gt;Y10,AA5,IF(Y10&gt;Y5,AA10,IF(OR(Z5="",Z10=""),"",IF(Z5&gt;Z10,AA5,IF(Z10&gt;Z5,AA10,""))))))</f>
        <v/>
      </c>
      <c r="Y8" s="664" t="s">
        <v>8</v>
      </c>
      <c r="Z8" s="664"/>
      <c r="AA8" s="265" t="s">
        <v>203</v>
      </c>
      <c r="AB8" s="262"/>
    </row>
    <row r="9" spans="1:93" s="148" customFormat="1" ht="15.6" customHeight="1" thickBot="1" x14ac:dyDescent="0.3">
      <c r="A9"/>
      <c r="B9" s="249"/>
      <c r="C9" s="266"/>
      <c r="D9" s="267"/>
      <c r="E9" s="268"/>
      <c r="F9" s="269"/>
      <c r="G9" s="260" t="s">
        <v>50</v>
      </c>
      <c r="H9" s="270" t="s">
        <v>94</v>
      </c>
      <c r="I9" s="246"/>
      <c r="J9" s="246"/>
      <c r="K9" s="246"/>
      <c r="L9" s="246"/>
      <c r="M9" s="246"/>
      <c r="N9" s="287"/>
      <c r="O9" s="313"/>
      <c r="P9" s="259"/>
      <c r="Q9" s="259"/>
      <c r="R9" s="259"/>
      <c r="S9" s="246"/>
      <c r="T9" s="246"/>
      <c r="U9" s="287"/>
      <c r="V9" s="260" t="s">
        <v>50</v>
      </c>
      <c r="W9" s="260" t="s">
        <v>94</v>
      </c>
      <c r="X9" s="269"/>
      <c r="Y9" s="310"/>
      <c r="Z9" s="278"/>
      <c r="AA9" s="276"/>
      <c r="AB9" s="26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50" t="s">
        <v>34</v>
      </c>
      <c r="C10" s="153" t="str">
        <f>'Grupo B'!$R$17</f>
        <v>Gales</v>
      </c>
      <c r="D10" s="12"/>
      <c r="E10" s="16"/>
      <c r="F10" s="271"/>
      <c r="G10" s="272"/>
      <c r="H10" s="273"/>
      <c r="I10" s="246"/>
      <c r="J10" s="676" t="s">
        <v>95</v>
      </c>
      <c r="K10" s="676"/>
      <c r="L10" s="246"/>
      <c r="M10" s="246"/>
      <c r="N10" s="287"/>
      <c r="O10" s="313"/>
      <c r="P10" s="259"/>
      <c r="Q10" s="259"/>
      <c r="R10" s="259"/>
      <c r="S10" s="676" t="s">
        <v>95</v>
      </c>
      <c r="T10" s="676"/>
      <c r="U10" s="302"/>
      <c r="V10" s="272"/>
      <c r="W10" s="272"/>
      <c r="X10" s="300"/>
      <c r="Y10" s="11"/>
      <c r="Z10" s="12"/>
      <c r="AA10" s="149" t="str">
        <f>'Grupo A'!$R$17</f>
        <v>Senegal</v>
      </c>
      <c r="AB10" s="308" t="s">
        <v>52</v>
      </c>
    </row>
    <row r="11" spans="1:93" ht="15.6" customHeight="1" thickBot="1" x14ac:dyDescent="0.3">
      <c r="B11" s="249"/>
      <c r="C11" s="257"/>
      <c r="D11" s="260" t="s">
        <v>50</v>
      </c>
      <c r="E11" s="260" t="s">
        <v>94</v>
      </c>
      <c r="F11" s="264" t="s">
        <v>198</v>
      </c>
      <c r="G11" s="664" t="s">
        <v>96</v>
      </c>
      <c r="H11" s="675"/>
      <c r="I11" s="22"/>
      <c r="J11" s="678" t="str">
        <f>IF(I12="","",IF(I11=I12,'Reglas Polla'!D32,0))</f>
        <v/>
      </c>
      <c r="K11" s="679"/>
      <c r="L11" s="246"/>
      <c r="M11" s="246"/>
      <c r="N11" s="287"/>
      <c r="O11" s="313"/>
      <c r="P11" s="259"/>
      <c r="Q11" s="259"/>
      <c r="R11" s="259"/>
      <c r="S11" s="678" t="str">
        <f>IF(U12="","",IF(U11=U12,'Reglas Polla'!D32,0))</f>
        <v/>
      </c>
      <c r="T11" s="679"/>
      <c r="U11" s="19"/>
      <c r="V11" s="664" t="s">
        <v>96</v>
      </c>
      <c r="W11" s="664"/>
      <c r="X11" s="264" t="s">
        <v>192</v>
      </c>
      <c r="Y11" s="257" t="s">
        <v>50</v>
      </c>
      <c r="Z11" s="257" t="s">
        <v>94</v>
      </c>
      <c r="AA11" s="261"/>
      <c r="AB11" s="262"/>
    </row>
    <row r="12" spans="1:93" ht="15.6" customHeight="1" thickBot="1" x14ac:dyDescent="0.3">
      <c r="B12" s="249"/>
      <c r="C12" s="257"/>
      <c r="D12" s="260" t="s">
        <v>50</v>
      </c>
      <c r="E12" s="260" t="s">
        <v>94</v>
      </c>
      <c r="F12" s="265" t="s">
        <v>205</v>
      </c>
      <c r="G12" s="664" t="s">
        <v>8</v>
      </c>
      <c r="H12" s="675"/>
      <c r="I12" s="153" t="str">
        <f>IF(OR(G8="",G16=""),"",IF(G8&gt;G16,F8,IF(G16&gt;G8,F16,IF(OR(H8="",H16=""),"",IF(H8&gt;H16,F8,IF(H16&gt;H8,F16,""))))))</f>
        <v/>
      </c>
      <c r="J12" s="12"/>
      <c r="K12" s="12"/>
      <c r="L12" s="246"/>
      <c r="M12" s="246"/>
      <c r="N12" s="287"/>
      <c r="O12" s="684" t="s">
        <v>41</v>
      </c>
      <c r="P12" s="259"/>
      <c r="Q12" s="259"/>
      <c r="R12" s="290"/>
      <c r="S12" s="13"/>
      <c r="T12" s="12"/>
      <c r="U12" s="150" t="str">
        <f>IF(OR(V8="",V16=""),"",IF(V8&gt;V16,X8,IF(V16&gt;V8,X16,IF(OR(W8="",W16=""),"",IF(W8&gt;W16,X8,IF(W16&gt;W8,X16,""))))))</f>
        <v/>
      </c>
      <c r="V12" s="664" t="s">
        <v>8</v>
      </c>
      <c r="W12" s="664"/>
      <c r="X12" s="265" t="s">
        <v>206</v>
      </c>
      <c r="Y12" s="257" t="s">
        <v>50</v>
      </c>
      <c r="Z12" s="257" t="s">
        <v>94</v>
      </c>
      <c r="AA12" s="261"/>
      <c r="AB12" s="262"/>
    </row>
    <row r="13" spans="1:93" ht="15.6" customHeight="1" thickBot="1" x14ac:dyDescent="0.3">
      <c r="B13" s="250" t="s">
        <v>35</v>
      </c>
      <c r="C13" s="153" t="str">
        <f>'Grupo C'!$R$16</f>
        <v>Argentina</v>
      </c>
      <c r="D13" s="12"/>
      <c r="E13" s="12"/>
      <c r="F13" s="271"/>
      <c r="G13" s="274"/>
      <c r="H13" s="273"/>
      <c r="I13" s="269"/>
      <c r="J13" s="260" t="s">
        <v>50</v>
      </c>
      <c r="K13" s="270" t="s">
        <v>94</v>
      </c>
      <c r="L13" s="246"/>
      <c r="M13" s="246"/>
      <c r="N13" s="287"/>
      <c r="O13" s="685"/>
      <c r="P13" s="674" t="s">
        <v>95</v>
      </c>
      <c r="Q13" s="674"/>
      <c r="R13" s="290"/>
      <c r="S13" s="279" t="s">
        <v>50</v>
      </c>
      <c r="T13" s="260" t="s">
        <v>94</v>
      </c>
      <c r="U13" s="269"/>
      <c r="V13" s="303"/>
      <c r="W13" s="274"/>
      <c r="X13" s="300"/>
      <c r="Y13" s="11"/>
      <c r="Z13" s="12"/>
      <c r="AA13" s="149" t="str">
        <f>'Grupo D'!$R$16</f>
        <v>Francia</v>
      </c>
      <c r="AB13" s="308" t="s">
        <v>43</v>
      </c>
    </row>
    <row r="14" spans="1:93" ht="15.6" customHeight="1" thickBot="1" x14ac:dyDescent="0.3">
      <c r="B14" s="249"/>
      <c r="C14" s="269"/>
      <c r="D14" s="257"/>
      <c r="E14" s="275"/>
      <c r="F14" s="266"/>
      <c r="G14" s="676" t="s">
        <v>95</v>
      </c>
      <c r="H14" s="677"/>
      <c r="I14" s="271"/>
      <c r="J14" s="257"/>
      <c r="K14" s="273"/>
      <c r="L14" s="246"/>
      <c r="M14" s="664" t="s">
        <v>8</v>
      </c>
      <c r="N14" s="664"/>
      <c r="O14" s="152" t="str">
        <f>IF(OR(M20="",P20=""),"",IF(M20&gt;P20,L20,IF(P20&gt;M20,R20,IF(OR(N20="",Q20=""),"",IF(N20&gt;Q20,L20,IF(Q20&gt;N20,R20,""))))))</f>
        <v/>
      </c>
      <c r="P14" s="670" t="str">
        <f>IF(O14="","",IF(O15=O14,'Reglas Polla'!D35,0))</f>
        <v/>
      </c>
      <c r="Q14" s="671"/>
      <c r="R14" s="290"/>
      <c r="S14" s="257"/>
      <c r="T14" s="257"/>
      <c r="U14" s="300"/>
      <c r="V14" s="668" t="s">
        <v>95</v>
      </c>
      <c r="W14" s="674"/>
      <c r="X14" s="276"/>
      <c r="Y14" s="309"/>
      <c r="Z14" s="257"/>
      <c r="AA14" s="269"/>
      <c r="AB14" s="262"/>
    </row>
    <row r="15" spans="1:93" ht="15.6" customHeight="1" thickBot="1" x14ac:dyDescent="0.3">
      <c r="B15" s="249"/>
      <c r="C15" s="264" t="s">
        <v>195</v>
      </c>
      <c r="D15" s="664" t="s">
        <v>96</v>
      </c>
      <c r="E15" s="675"/>
      <c r="F15" s="21"/>
      <c r="G15" s="678" t="str">
        <f>IF(F16="","",IF(F15=F16,'Reglas Polla'!D31,0))</f>
        <v/>
      </c>
      <c r="H15" s="679"/>
      <c r="I15" s="271"/>
      <c r="J15" s="257"/>
      <c r="K15" s="273"/>
      <c r="L15" s="246"/>
      <c r="M15" s="664" t="s">
        <v>96</v>
      </c>
      <c r="N15" s="664"/>
      <c r="O15" s="18"/>
      <c r="P15" s="672" t="str">
        <f>IF(O16="","",IF(O15=O16,20,0))</f>
        <v/>
      </c>
      <c r="Q15" s="673"/>
      <c r="R15" s="290"/>
      <c r="S15" s="257"/>
      <c r="T15" s="257"/>
      <c r="U15" s="300"/>
      <c r="V15" s="688" t="str">
        <f>IF(X16="","",IF(X15=X16,'Reglas Polla'!D31,0))</f>
        <v/>
      </c>
      <c r="W15" s="689"/>
      <c r="X15" s="20"/>
      <c r="Y15" s="664" t="s">
        <v>96</v>
      </c>
      <c r="Z15" s="664"/>
      <c r="AA15" s="264" t="s">
        <v>193</v>
      </c>
      <c r="AB15" s="262"/>
    </row>
    <row r="16" spans="1:93" ht="15.6" customHeight="1" thickBot="1" x14ac:dyDescent="0.35">
      <c r="B16" s="249"/>
      <c r="C16" s="265" t="s">
        <v>201</v>
      </c>
      <c r="D16" s="664" t="s">
        <v>8</v>
      </c>
      <c r="E16" s="675"/>
      <c r="F16" s="153" t="str">
        <f>IF(OR(D13="",D18=""),"",IF(D13&gt;D18,C13,IF(D18&gt;D13,C18,IF(OR(E13="",E18=""),"",IF(E13&gt;E18,C13,IF(E18&gt;E13,C18,""))))))</f>
        <v/>
      </c>
      <c r="G16" s="12"/>
      <c r="H16" s="12"/>
      <c r="I16" s="271"/>
      <c r="J16" s="257"/>
      <c r="K16" s="273"/>
      <c r="L16" s="246"/>
      <c r="M16" s="664"/>
      <c r="N16" s="664"/>
      <c r="O16" s="295"/>
      <c r="P16" s="301"/>
      <c r="Q16" s="259"/>
      <c r="R16" s="290"/>
      <c r="S16" s="257"/>
      <c r="T16" s="257"/>
      <c r="U16" s="300"/>
      <c r="V16" s="11"/>
      <c r="W16" s="12"/>
      <c r="X16" s="150" t="str">
        <f>IF(OR(Y13="",Y18=""),"",IF(Y13&gt;Y18,AA13,IF(Y18&gt;Y13,AA18,IF(OR(Z13="",Z18=""),"",IF(Z13&gt;Z18,AA13,IF(Z18&gt;Z13,AA18,""))))))</f>
        <v/>
      </c>
      <c r="Y16" s="664" t="s">
        <v>8</v>
      </c>
      <c r="Z16" s="664"/>
      <c r="AA16" s="265" t="s">
        <v>203</v>
      </c>
      <c r="AB16" s="262"/>
    </row>
    <row r="17" spans="2:28" ht="15.6" customHeight="1" thickBot="1" x14ac:dyDescent="0.3">
      <c r="B17" s="249"/>
      <c r="C17" s="276"/>
      <c r="D17" s="257"/>
      <c r="E17" s="277"/>
      <c r="F17" s="285"/>
      <c r="G17" s="260" t="s">
        <v>50</v>
      </c>
      <c r="H17" s="260" t="s">
        <v>94</v>
      </c>
      <c r="I17" s="271"/>
      <c r="J17" s="257"/>
      <c r="K17" s="273"/>
      <c r="L17" s="246"/>
      <c r="M17" s="246"/>
      <c r="N17" s="287"/>
      <c r="O17" s="287"/>
      <c r="P17" s="259"/>
      <c r="Q17" s="259"/>
      <c r="R17" s="290"/>
      <c r="S17" s="257"/>
      <c r="T17" s="257"/>
      <c r="U17" s="300"/>
      <c r="V17" s="260" t="s">
        <v>50</v>
      </c>
      <c r="W17" s="260" t="s">
        <v>94</v>
      </c>
      <c r="X17" s="304"/>
      <c r="Y17" s="311"/>
      <c r="Z17" s="257"/>
      <c r="AA17" s="276"/>
      <c r="AB17" s="262"/>
    </row>
    <row r="18" spans="2:28" ht="15.6" customHeight="1" thickBot="1" x14ac:dyDescent="0.3">
      <c r="B18" s="250" t="s">
        <v>36</v>
      </c>
      <c r="C18" s="153" t="str">
        <f>'Grupo D'!$R$17</f>
        <v>Túnez</v>
      </c>
      <c r="D18" s="12"/>
      <c r="E18" s="12"/>
      <c r="F18" s="246"/>
      <c r="G18" s="246"/>
      <c r="H18" s="246"/>
      <c r="I18" s="271"/>
      <c r="J18" s="257"/>
      <c r="K18" s="273"/>
      <c r="L18" s="246"/>
      <c r="M18" s="676" t="s">
        <v>95</v>
      </c>
      <c r="N18" s="677"/>
      <c r="O18" s="264" t="s">
        <v>198</v>
      </c>
      <c r="P18" s="681" t="s">
        <v>95</v>
      </c>
      <c r="Q18" s="676"/>
      <c r="R18" s="289"/>
      <c r="S18" s="272"/>
      <c r="T18" s="257"/>
      <c r="U18" s="300"/>
      <c r="V18" s="246"/>
      <c r="W18" s="246"/>
      <c r="X18" s="246"/>
      <c r="Y18" s="11"/>
      <c r="Z18" s="12"/>
      <c r="AA18" s="149" t="str">
        <f>'Grupo C'!$R$17</f>
        <v>México</v>
      </c>
      <c r="AB18" s="308" t="s">
        <v>44</v>
      </c>
    </row>
    <row r="19" spans="2:28" ht="15.6" customHeight="1" thickBot="1" x14ac:dyDescent="0.3">
      <c r="B19" s="249"/>
      <c r="C19" s="257"/>
      <c r="D19" s="260" t="s">
        <v>50</v>
      </c>
      <c r="E19" s="260" t="s">
        <v>94</v>
      </c>
      <c r="F19" s="246"/>
      <c r="G19" s="246"/>
      <c r="H19" s="246"/>
      <c r="I19" s="264" t="s">
        <v>198</v>
      </c>
      <c r="J19" s="664" t="s">
        <v>96</v>
      </c>
      <c r="K19" s="675"/>
      <c r="L19" s="21"/>
      <c r="M19" s="678" t="str">
        <f>IF(L20="","",IF(L19=L20,'Reglas Polla'!D33,0))</f>
        <v/>
      </c>
      <c r="N19" s="679"/>
      <c r="O19" s="265" t="s">
        <v>208</v>
      </c>
      <c r="P19" s="678" t="str">
        <f>IF(R20="","",IF(R19=R20,'Reglas Polla'!D33,0))</f>
        <v/>
      </c>
      <c r="Q19" s="679"/>
      <c r="R19" s="20"/>
      <c r="S19" s="664" t="s">
        <v>96</v>
      </c>
      <c r="T19" s="664"/>
      <c r="U19" s="264" t="s">
        <v>192</v>
      </c>
      <c r="V19" s="246"/>
      <c r="W19" s="246"/>
      <c r="X19" s="246"/>
      <c r="Y19" s="257" t="s">
        <v>50</v>
      </c>
      <c r="Z19" s="257" t="s">
        <v>94</v>
      </c>
      <c r="AA19" s="261"/>
      <c r="AB19" s="262"/>
    </row>
    <row r="20" spans="2:28" ht="15.6" customHeight="1" thickBot="1" x14ac:dyDescent="0.3">
      <c r="B20" s="249"/>
      <c r="C20" s="257"/>
      <c r="D20" s="260" t="s">
        <v>50</v>
      </c>
      <c r="E20" s="260" t="s">
        <v>94</v>
      </c>
      <c r="F20" s="246"/>
      <c r="G20" s="246"/>
      <c r="H20" s="246"/>
      <c r="I20" s="265" t="s">
        <v>207</v>
      </c>
      <c r="J20" s="664" t="s">
        <v>8</v>
      </c>
      <c r="K20" s="675"/>
      <c r="L20" s="153" t="str">
        <f>IF(OR(J12="",J28=""),"",IF(J12&gt;J28,I12,IF(J28&gt;J12,I28,IF(OR(H8="",H16=""),"",IF(K12&gt;K28,I12,IF(K28&gt;K12,I28,""))))))</f>
        <v/>
      </c>
      <c r="M20" s="12"/>
      <c r="N20" s="12"/>
      <c r="O20" s="314"/>
      <c r="P20" s="11"/>
      <c r="Q20" s="12"/>
      <c r="R20" s="150" t="str">
        <f>IF(OR(S12="",S28=""),"",IF(S12&gt;S28,U12,IF(S28&gt;S12,U28,IF(OR(T12="",T28=""),"",IF(T12&gt;T28,U12,IF(T28&gt;T12,U28,""))))))</f>
        <v/>
      </c>
      <c r="S20" s="664" t="s">
        <v>8</v>
      </c>
      <c r="T20" s="664"/>
      <c r="U20" s="265" t="s">
        <v>210</v>
      </c>
      <c r="V20" s="246"/>
      <c r="W20" s="246"/>
      <c r="X20" s="246"/>
      <c r="Y20" s="257" t="s">
        <v>50</v>
      </c>
      <c r="Z20" s="257" t="s">
        <v>94</v>
      </c>
      <c r="AA20" s="261"/>
      <c r="AB20" s="262"/>
    </row>
    <row r="21" spans="2:28" ht="15.6" customHeight="1" thickBot="1" x14ac:dyDescent="0.3">
      <c r="B21" s="250" t="s">
        <v>37</v>
      </c>
      <c r="C21" s="153" t="str">
        <f>'Grupo E'!$R$16</f>
        <v>España</v>
      </c>
      <c r="D21" s="12"/>
      <c r="E21" s="12"/>
      <c r="F21" s="246"/>
      <c r="G21" s="246"/>
      <c r="H21" s="246"/>
      <c r="I21" s="264"/>
      <c r="J21" s="257"/>
      <c r="K21" s="273"/>
      <c r="L21" s="246"/>
      <c r="M21" s="260" t="s">
        <v>50</v>
      </c>
      <c r="N21" s="260" t="s">
        <v>94</v>
      </c>
      <c r="O21" s="274"/>
      <c r="P21" s="260" t="s">
        <v>50</v>
      </c>
      <c r="Q21" s="260" t="s">
        <v>94</v>
      </c>
      <c r="R21" s="296"/>
      <c r="S21" s="274"/>
      <c r="T21" s="257"/>
      <c r="U21" s="300"/>
      <c r="V21" s="246"/>
      <c r="W21" s="246"/>
      <c r="X21" s="246"/>
      <c r="Y21" s="11"/>
      <c r="Z21" s="12"/>
      <c r="AA21" s="149" t="str">
        <f>'Grupo F'!$R$16</f>
        <v>Bélgica</v>
      </c>
      <c r="AB21" s="308" t="s">
        <v>45</v>
      </c>
    </row>
    <row r="22" spans="2:28" ht="15.6" customHeight="1" thickBot="1" x14ac:dyDescent="0.3">
      <c r="B22" s="249"/>
      <c r="C22" s="269"/>
      <c r="D22" s="257"/>
      <c r="E22" s="257"/>
      <c r="F22" s="286"/>
      <c r="G22" s="676" t="s">
        <v>95</v>
      </c>
      <c r="H22" s="676"/>
      <c r="I22" s="271"/>
      <c r="J22" s="257"/>
      <c r="K22" s="273"/>
      <c r="L22" s="246"/>
      <c r="M22" s="246"/>
      <c r="N22" s="246"/>
      <c r="O22" s="259"/>
      <c r="P22" s="246"/>
      <c r="Q22" s="246"/>
      <c r="R22" s="290"/>
      <c r="S22" s="257"/>
      <c r="T22" s="257"/>
      <c r="U22" s="300"/>
      <c r="V22" s="676" t="s">
        <v>95</v>
      </c>
      <c r="W22" s="676"/>
      <c r="X22" s="289"/>
      <c r="Y22" s="309"/>
      <c r="Z22" s="257"/>
      <c r="AA22" s="269"/>
      <c r="AB22" s="262"/>
    </row>
    <row r="23" spans="2:28" ht="15.6" customHeight="1" thickBot="1" x14ac:dyDescent="0.3">
      <c r="B23" s="249"/>
      <c r="C23" s="264" t="s">
        <v>199</v>
      </c>
      <c r="D23" s="664" t="s">
        <v>96</v>
      </c>
      <c r="E23" s="675"/>
      <c r="G23" s="678" t="str">
        <f>IF(F24="","",IF(F23=F24,'Reglas Polla'!D31,0))</f>
        <v/>
      </c>
      <c r="H23" s="679"/>
      <c r="I23" s="271"/>
      <c r="J23" s="257"/>
      <c r="K23" s="273"/>
      <c r="L23" s="246"/>
      <c r="M23" s="246"/>
      <c r="N23" s="246"/>
      <c r="O23" s="259"/>
      <c r="P23" s="246"/>
      <c r="Q23" s="246"/>
      <c r="R23" s="290"/>
      <c r="S23" s="246"/>
      <c r="T23" s="246"/>
      <c r="U23" s="300"/>
      <c r="V23" s="678" t="str">
        <f>IF(X24="","",IF(X23=X24,'Reglas Polla'!D31,0))</f>
        <v/>
      </c>
      <c r="W23" s="679"/>
      <c r="X23" s="20"/>
      <c r="Y23" s="664" t="s">
        <v>96</v>
      </c>
      <c r="Z23" s="664"/>
      <c r="AA23" s="293" t="s">
        <v>197</v>
      </c>
      <c r="AB23" s="262"/>
    </row>
    <row r="24" spans="2:28" ht="15.6" customHeight="1" thickBot="1" x14ac:dyDescent="0.3">
      <c r="B24" s="249"/>
      <c r="C24" s="265" t="s">
        <v>202</v>
      </c>
      <c r="D24" s="664" t="s">
        <v>8</v>
      </c>
      <c r="E24" s="675"/>
      <c r="F24" s="153" t="str">
        <f>IF(OR(D21="",D26=""),"",IF(D21&gt;D26,C21,IF(D26&gt;D21,C26,IF(OR(E21="",E26=""),"",IF(E21&gt;E26,C21,IF(E26&gt;E21,C26,""))))))</f>
        <v/>
      </c>
      <c r="G24" s="12"/>
      <c r="H24" s="15"/>
      <c r="I24" s="271"/>
      <c r="J24" s="257"/>
      <c r="K24" s="273"/>
      <c r="L24" s="246"/>
      <c r="M24" s="246"/>
      <c r="N24" s="246"/>
      <c r="O24" s="259"/>
      <c r="P24" s="246"/>
      <c r="Q24" s="246"/>
      <c r="R24" s="290"/>
      <c r="S24" s="246"/>
      <c r="T24" s="246"/>
      <c r="U24" s="300"/>
      <c r="V24" s="14"/>
      <c r="W24" s="15"/>
      <c r="X24" s="150" t="str">
        <f>IF(OR(Y21="",Y26=""),"",IF(Y21&gt;Y26,AA21,IF(Y26&gt;Y21,AA26,IF(OR(Z21="",Z26=""),"",IF(Z21&gt;Z26,AA21,IF(Z26&gt;Z21,AA26,""))))))</f>
        <v/>
      </c>
      <c r="Y24" s="664" t="s">
        <v>8</v>
      </c>
      <c r="Z24" s="664"/>
      <c r="AA24" s="265" t="s">
        <v>204</v>
      </c>
      <c r="AB24" s="262"/>
    </row>
    <row r="25" spans="2:28" ht="15.6" customHeight="1" thickBot="1" x14ac:dyDescent="0.3">
      <c r="B25" s="249"/>
      <c r="C25" s="276"/>
      <c r="D25" s="278"/>
      <c r="E25" s="268"/>
      <c r="F25" s="269"/>
      <c r="G25" s="279" t="s">
        <v>50</v>
      </c>
      <c r="H25" s="280" t="s">
        <v>94</v>
      </c>
      <c r="I25" s="271"/>
      <c r="J25" s="257"/>
      <c r="K25" s="273"/>
      <c r="L25" s="246"/>
      <c r="M25" s="246"/>
      <c r="N25" s="246"/>
      <c r="O25" s="682" t="s">
        <v>48</v>
      </c>
      <c r="P25" s="259"/>
      <c r="Q25" s="259"/>
      <c r="R25" s="290"/>
      <c r="S25" s="246"/>
      <c r="T25" s="246"/>
      <c r="U25" s="300"/>
      <c r="V25" s="305" t="s">
        <v>50</v>
      </c>
      <c r="W25" s="306" t="s">
        <v>94</v>
      </c>
      <c r="X25" s="269"/>
      <c r="Y25" s="312"/>
      <c r="Z25" s="278"/>
      <c r="AA25" s="276"/>
      <c r="AB25" s="262"/>
    </row>
    <row r="26" spans="2:28" ht="15.6" customHeight="1" thickBot="1" x14ac:dyDescent="0.3">
      <c r="B26" s="250" t="s">
        <v>38</v>
      </c>
      <c r="C26" s="153" t="str">
        <f>'Grupo F'!$R$17</f>
        <v>Croacia</v>
      </c>
      <c r="D26" s="12"/>
      <c r="E26" s="16"/>
      <c r="F26" s="271"/>
      <c r="G26" s="272"/>
      <c r="H26" s="273"/>
      <c r="I26" s="266"/>
      <c r="J26" s="676" t="s">
        <v>95</v>
      </c>
      <c r="K26" s="677"/>
      <c r="L26" s="246"/>
      <c r="M26" s="246"/>
      <c r="N26" s="246"/>
      <c r="O26" s="683"/>
      <c r="P26" s="676" t="s">
        <v>95</v>
      </c>
      <c r="Q26" s="676"/>
      <c r="R26" s="290"/>
      <c r="S26" s="676" t="s">
        <v>95</v>
      </c>
      <c r="T26" s="676"/>
      <c r="U26" s="276"/>
      <c r="V26" s="307"/>
      <c r="W26" s="272"/>
      <c r="X26" s="300"/>
      <c r="Y26" s="11"/>
      <c r="Z26" s="12"/>
      <c r="AA26" s="149" t="str">
        <f>'Grupo E'!$R$17</f>
        <v>Japón</v>
      </c>
      <c r="AB26" s="308" t="s">
        <v>46</v>
      </c>
    </row>
    <row r="27" spans="2:28" ht="15.6" customHeight="1" thickBot="1" x14ac:dyDescent="0.3">
      <c r="B27" s="249"/>
      <c r="C27" s="257"/>
      <c r="D27" s="260" t="s">
        <v>50</v>
      </c>
      <c r="E27" s="260" t="s">
        <v>94</v>
      </c>
      <c r="F27" s="264" t="s">
        <v>197</v>
      </c>
      <c r="G27" s="664" t="s">
        <v>96</v>
      </c>
      <c r="H27" s="675"/>
      <c r="I27" s="21"/>
      <c r="J27" s="678" t="str">
        <f>IF(I28="","",IF(I27=I28,'Reglas Polla'!D32,0))</f>
        <v/>
      </c>
      <c r="K27" s="679"/>
      <c r="L27" s="246"/>
      <c r="M27" s="664" t="s">
        <v>8</v>
      </c>
      <c r="N27" s="664"/>
      <c r="O27" s="155" t="str">
        <f>IF(OR(M33="",P33=""),"",IF(M33&gt;P33,L33,IF(P33&gt;M33,R33,IF(OR(N33="",Q33=""),"",IF(N33&gt;Q33,L33,IF(Q33&gt;N33,R33,""))))))</f>
        <v/>
      </c>
      <c r="P27" s="670" t="str">
        <f>IF(O27="","",IF(O28=O27,'Reglas Polla'!D34,0))</f>
        <v/>
      </c>
      <c r="Q27" s="671"/>
      <c r="R27" s="290"/>
      <c r="S27" s="678" t="str">
        <f>IF(U28="","",IF(U27=U28,'Reglas Polla'!D32,0))</f>
        <v/>
      </c>
      <c r="T27" s="679"/>
      <c r="U27" s="19"/>
      <c r="V27" s="665" t="s">
        <v>96</v>
      </c>
      <c r="W27" s="664"/>
      <c r="X27" s="264" t="s">
        <v>193</v>
      </c>
      <c r="Y27" s="257" t="s">
        <v>50</v>
      </c>
      <c r="Z27" s="257" t="s">
        <v>94</v>
      </c>
      <c r="AA27" s="261"/>
      <c r="AB27" s="262"/>
    </row>
    <row r="28" spans="2:28" ht="15.6" customHeight="1" thickBot="1" x14ac:dyDescent="0.3">
      <c r="B28" s="249"/>
      <c r="C28" s="257"/>
      <c r="D28" s="260" t="s">
        <v>50</v>
      </c>
      <c r="E28" s="260" t="s">
        <v>94</v>
      </c>
      <c r="F28" s="265" t="s">
        <v>205</v>
      </c>
      <c r="G28" s="664" t="s">
        <v>8</v>
      </c>
      <c r="H28" s="675"/>
      <c r="I28" s="153" t="str">
        <f>IF(OR(G24="",G32=""),"",IF(G24&gt;G32,F24,IF(G32&gt;G24,F32,IF(OR(H24="",H32=""),"",IF(H24&gt;H32,F24,IF(H32&gt;H24,F32,""))))))</f>
        <v/>
      </c>
      <c r="J28" s="12"/>
      <c r="K28" s="12"/>
      <c r="L28" s="246"/>
      <c r="M28" s="664" t="s">
        <v>96</v>
      </c>
      <c r="N28" s="664"/>
      <c r="O28" s="17"/>
      <c r="P28" s="672" t="str">
        <f>IF(O29="","",IF(O28=O29,20,0))</f>
        <v/>
      </c>
      <c r="Q28" s="673"/>
      <c r="R28" s="290"/>
      <c r="S28" s="13"/>
      <c r="T28" s="12"/>
      <c r="U28" s="150" t="str">
        <f>IF(OR(V24="",V32=""),"",IF(V24&gt;V32,X24,IF(V32&gt;V24,X32,IF(OR(W24="",W32=""),"",IF(W24&gt;W32,X24,IF(W32&gt;W24,X32,""))))))</f>
        <v/>
      </c>
      <c r="V28" s="664" t="s">
        <v>8</v>
      </c>
      <c r="W28" s="664"/>
      <c r="X28" s="265" t="s">
        <v>206</v>
      </c>
      <c r="Y28" s="257" t="s">
        <v>50</v>
      </c>
      <c r="Z28" s="257" t="s">
        <v>94</v>
      </c>
      <c r="AA28" s="261"/>
      <c r="AB28" s="262"/>
    </row>
    <row r="29" spans="2:28" ht="15.6" customHeight="1" thickBot="1" x14ac:dyDescent="0.35">
      <c r="B29" s="250" t="s">
        <v>39</v>
      </c>
      <c r="C29" s="153" t="str">
        <f>'Grupo G'!$R$16</f>
        <v>Brasil</v>
      </c>
      <c r="D29" s="12"/>
      <c r="E29" s="12"/>
      <c r="F29" s="271"/>
      <c r="G29" s="274"/>
      <c r="H29" s="273"/>
      <c r="I29" s="246"/>
      <c r="J29" s="260" t="s">
        <v>50</v>
      </c>
      <c r="K29" s="260" t="s">
        <v>94</v>
      </c>
      <c r="L29" s="246"/>
      <c r="M29" s="246"/>
      <c r="N29" s="287"/>
      <c r="O29" s="292"/>
      <c r="P29" s="259"/>
      <c r="Q29" s="259"/>
      <c r="R29" s="259"/>
      <c r="S29" s="260" t="s">
        <v>50</v>
      </c>
      <c r="T29" s="260" t="s">
        <v>94</v>
      </c>
      <c r="U29" s="298"/>
      <c r="V29" s="274"/>
      <c r="W29" s="274"/>
      <c r="X29" s="300"/>
      <c r="Y29" s="11"/>
      <c r="Z29" s="12"/>
      <c r="AA29" s="149" t="str">
        <f>'Grupo H'!$R$16</f>
        <v>Portugal</v>
      </c>
      <c r="AB29" s="308" t="s">
        <v>47</v>
      </c>
    </row>
    <row r="30" spans="2:28" ht="15.6" customHeight="1" thickBot="1" x14ac:dyDescent="0.3">
      <c r="B30" s="251"/>
      <c r="C30" s="269"/>
      <c r="D30" s="257"/>
      <c r="E30" s="275"/>
      <c r="F30" s="266"/>
      <c r="G30" s="676" t="s">
        <v>95</v>
      </c>
      <c r="H30" s="677"/>
      <c r="I30" s="246"/>
      <c r="J30" s="246"/>
      <c r="K30" s="246"/>
      <c r="L30" s="246"/>
      <c r="M30" s="246"/>
      <c r="N30" s="287"/>
      <c r="O30" s="293" t="s">
        <v>200</v>
      </c>
      <c r="P30" s="251"/>
      <c r="Q30" s="259"/>
      <c r="R30" s="259"/>
      <c r="S30" s="246"/>
      <c r="T30" s="246"/>
      <c r="U30" s="287"/>
      <c r="V30" s="676" t="s">
        <v>95</v>
      </c>
      <c r="W30" s="676"/>
      <c r="X30" s="276"/>
      <c r="Y30" s="309"/>
      <c r="Z30" s="257"/>
      <c r="AA30" s="269"/>
      <c r="AB30" s="262"/>
    </row>
    <row r="31" spans="2:28" ht="15.6" customHeight="1" thickBot="1" x14ac:dyDescent="0.3">
      <c r="B31" s="251"/>
      <c r="C31" s="264">
        <v>974</v>
      </c>
      <c r="D31" s="664" t="s">
        <v>96</v>
      </c>
      <c r="E31" s="675"/>
      <c r="F31" s="21"/>
      <c r="G31" s="678" t="str">
        <f>IF(F32="","",IF(F31=F32,'Reglas Polla'!D31,0))</f>
        <v/>
      </c>
      <c r="H31" s="679"/>
      <c r="I31" s="246"/>
      <c r="J31" s="246"/>
      <c r="K31" s="246"/>
      <c r="L31" s="246"/>
      <c r="M31" s="664"/>
      <c r="N31" s="690"/>
      <c r="O31" s="265" t="s">
        <v>209</v>
      </c>
      <c r="P31" s="687"/>
      <c r="Q31" s="664"/>
      <c r="R31" s="297"/>
      <c r="S31" s="246"/>
      <c r="T31" s="246"/>
      <c r="U31" s="246"/>
      <c r="V31" s="678" t="str">
        <f>IF(X32="","",IF(X31=X32,'Reglas Polla'!D31,0))</f>
        <v/>
      </c>
      <c r="W31" s="679"/>
      <c r="X31" s="19"/>
      <c r="Y31" s="664" t="s">
        <v>96</v>
      </c>
      <c r="Z31" s="664"/>
      <c r="AA31" s="264" t="s">
        <v>198</v>
      </c>
      <c r="AB31" s="262"/>
    </row>
    <row r="32" spans="2:28" ht="15.6" customHeight="1" thickBot="1" x14ac:dyDescent="0.3">
      <c r="B32" s="251"/>
      <c r="C32" s="265" t="s">
        <v>202</v>
      </c>
      <c r="D32" s="664" t="s">
        <v>8</v>
      </c>
      <c r="E32" s="675"/>
      <c r="F32" s="153" t="str">
        <f>IF(OR(D29="",D34=""),"",IF(D29&gt;D34,C29,IF(D34&gt;D29,C34,IF(OR(E29="",E34=""),"",IF(E29&gt;E34,C29,IF(E34&gt;E29,C34,""))))))</f>
        <v/>
      </c>
      <c r="G32" s="12"/>
      <c r="H32" s="12"/>
      <c r="I32" s="246"/>
      <c r="J32" s="664" t="s">
        <v>96</v>
      </c>
      <c r="K32" s="664"/>
      <c r="L32" s="34"/>
      <c r="M32" s="664"/>
      <c r="N32" s="690"/>
      <c r="O32" s="294"/>
      <c r="P32" s="668"/>
      <c r="Q32" s="669"/>
      <c r="R32" s="20"/>
      <c r="S32" s="664" t="s">
        <v>96</v>
      </c>
      <c r="T32" s="664"/>
      <c r="U32" s="299"/>
      <c r="V32" s="11"/>
      <c r="W32" s="12"/>
      <c r="X32" s="150" t="str">
        <f>IF(OR(Y29="",Y34=""),"",IF(Y29&gt;Y34,AA29,IF(Y34&gt;Y29,AA34,IF(OR(Z29="",Z34=""),"",IF(Z29&gt;Z34,AA29,IF(Z34&gt;Z29,AA34,""))))))</f>
        <v/>
      </c>
      <c r="Y32" s="664" t="s">
        <v>8</v>
      </c>
      <c r="Z32" s="664"/>
      <c r="AA32" s="265" t="s">
        <v>204</v>
      </c>
      <c r="AB32" s="262"/>
    </row>
    <row r="33" spans="1:93" ht="15.6" customHeight="1" thickBot="1" x14ac:dyDescent="0.3">
      <c r="B33" s="251"/>
      <c r="C33" s="266"/>
      <c r="D33" s="257"/>
      <c r="E33" s="281"/>
      <c r="F33" s="291"/>
      <c r="G33" s="260" t="s">
        <v>50</v>
      </c>
      <c r="H33" s="260" t="s">
        <v>94</v>
      </c>
      <c r="I33" s="246"/>
      <c r="J33" s="664" t="s">
        <v>8</v>
      </c>
      <c r="K33" s="675"/>
      <c r="L33" s="154" t="str">
        <f>IF(OR(J12="",J28=""),"",IF(J12&lt;J28,I12,IF(J28&lt;J12,I28,IF(OR(H8="",H16=""),"",IF(K12&lt;K28,I12,IF(K28&lt;K12,I28,""))))))</f>
        <v/>
      </c>
      <c r="M33" s="35"/>
      <c r="N33" s="36"/>
      <c r="O33" s="315"/>
      <c r="P33" s="37"/>
      <c r="Q33" s="16"/>
      <c r="R33" s="151" t="str">
        <f>IF(OR(S12="",S28=""),"",IF(S12&lt;S28,U12,IF(S28&lt;S12,U28,IF(OR(T12="",T28=""),"",IF(T12&lt;T28,U12,IF(T28&lt;T12,U28,""))))))</f>
        <v/>
      </c>
      <c r="S33" s="665" t="s">
        <v>8</v>
      </c>
      <c r="T33" s="664"/>
      <c r="U33" s="246"/>
      <c r="V33" s="260" t="s">
        <v>50</v>
      </c>
      <c r="W33" s="260" t="s">
        <v>94</v>
      </c>
      <c r="X33" s="246"/>
      <c r="Y33" s="312"/>
      <c r="Z33" s="257"/>
      <c r="AA33" s="276"/>
      <c r="AB33" s="262"/>
    </row>
    <row r="34" spans="1:93" ht="15.6" customHeight="1" thickBot="1" x14ac:dyDescent="0.3">
      <c r="B34" s="250" t="s">
        <v>40</v>
      </c>
      <c r="C34" s="153" t="str">
        <f>'Grupo H'!$R$17</f>
        <v>Corea del Sur</v>
      </c>
      <c r="D34" s="12"/>
      <c r="E34" s="12"/>
      <c r="F34" s="246"/>
      <c r="G34" s="246"/>
      <c r="H34" s="246"/>
      <c r="I34" s="246"/>
      <c r="J34" s="246"/>
      <c r="K34" s="246"/>
      <c r="L34" s="272"/>
      <c r="M34" s="260" t="s">
        <v>50</v>
      </c>
      <c r="N34" s="260" t="s">
        <v>94</v>
      </c>
      <c r="O34" s="246"/>
      <c r="P34" s="260" t="s">
        <v>50</v>
      </c>
      <c r="Q34" s="260" t="s">
        <v>94</v>
      </c>
      <c r="R34" s="259"/>
      <c r="S34" s="246"/>
      <c r="T34" s="246"/>
      <c r="U34" s="257"/>
      <c r="V34" s="246"/>
      <c r="W34" s="246"/>
      <c r="X34" s="246"/>
      <c r="Y34" s="11"/>
      <c r="Z34" s="12"/>
      <c r="AA34" s="149" t="str">
        <f>'Grupo G'!$R$17</f>
        <v>Camerún</v>
      </c>
      <c r="AB34" s="308" t="s">
        <v>49</v>
      </c>
    </row>
    <row r="35" spans="1:93" s="148" customFormat="1" ht="15.6" customHeight="1" x14ac:dyDescent="0.25">
      <c r="A35"/>
      <c r="B35" s="251"/>
      <c r="C35" s="257"/>
      <c r="D35" s="260" t="s">
        <v>50</v>
      </c>
      <c r="E35" s="260" t="s">
        <v>94</v>
      </c>
      <c r="F35" s="246"/>
      <c r="G35" s="246"/>
      <c r="H35" s="246"/>
      <c r="I35" s="246"/>
      <c r="J35" s="246"/>
      <c r="K35" s="246"/>
      <c r="L35" s="282"/>
      <c r="M35" s="257"/>
      <c r="N35" s="259"/>
      <c r="O35" s="246"/>
      <c r="P35" s="246"/>
      <c r="Q35" s="246"/>
      <c r="R35" s="259"/>
      <c r="S35" s="246"/>
      <c r="T35" s="246"/>
      <c r="U35" s="257"/>
      <c r="V35" s="246"/>
      <c r="W35" s="246"/>
      <c r="X35" s="246"/>
      <c r="Y35" s="257" t="s">
        <v>50</v>
      </c>
      <c r="Z35" s="257" t="s">
        <v>94</v>
      </c>
      <c r="AA35" s="261"/>
      <c r="AB35" s="2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8" customFormat="1" ht="15.75" thickBot="1" x14ac:dyDescent="0.3">
      <c r="A36"/>
      <c r="B36" s="252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algorithmName="SHA-512" hashValue="jco9WwGz7ke1gMAHto2cHrNQZeUpS70b/yPm9JFYwGDSLitD2uOBGKXsuyasWBrnrJLbSHale3zd9ombSbZ9Cg==" saltValue="DO9dk7D74h4tA+q2Kx4djQ==" spinCount="100000" sheet="1" objects="1" scenarios="1" selectLockedCells="1"/>
  <mergeCells count="84">
    <mergeCell ref="C3:E3"/>
    <mergeCell ref="F3:H3"/>
    <mergeCell ref="I3:K3"/>
    <mergeCell ref="L3:N3"/>
    <mergeCell ref="G7:H7"/>
    <mergeCell ref="D7:E7"/>
    <mergeCell ref="G6:H6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D31:E31"/>
    <mergeCell ref="D32:E32"/>
    <mergeCell ref="J33:K33"/>
    <mergeCell ref="G27:H27"/>
    <mergeCell ref="G28:H28"/>
    <mergeCell ref="G31:H31"/>
    <mergeCell ref="J32:K32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Y31:Z31"/>
    <mergeCell ref="Y32:Z32"/>
    <mergeCell ref="S32:T32"/>
    <mergeCell ref="V27:W27"/>
    <mergeCell ref="V28:W28"/>
    <mergeCell ref="S33:T33"/>
    <mergeCell ref="O7:O8"/>
    <mergeCell ref="P32:Q32"/>
    <mergeCell ref="S19:T19"/>
    <mergeCell ref="S20:T20"/>
    <mergeCell ref="P14:Q15"/>
    <mergeCell ref="P13:Q13"/>
    <mergeCell ref="Y7:Z7"/>
    <mergeCell ref="Y8:Z8"/>
    <mergeCell ref="Y15:Z15"/>
    <mergeCell ref="Y16:Z16"/>
    <mergeCell ref="Y23:Z23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D15" sqref="D15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237" t="s">
        <v>7</v>
      </c>
      <c r="E7" s="237" t="s">
        <v>8</v>
      </c>
      <c r="F7" s="237" t="s">
        <v>158</v>
      </c>
    </row>
    <row r="8" spans="2:6" ht="33" customHeight="1" x14ac:dyDescent="0.25">
      <c r="B8" s="693" t="s">
        <v>156</v>
      </c>
      <c r="C8" s="694"/>
      <c r="D8" s="141"/>
      <c r="E8" s="697"/>
      <c r="F8" s="691">
        <f>IF(E8="",0,IF(OR(E8=D8,E8=D9),'Reglas Polla'!D37,0))</f>
        <v>0</v>
      </c>
    </row>
    <row r="9" spans="2:6" ht="31.5" customHeight="1" thickBot="1" x14ac:dyDescent="0.3">
      <c r="B9" s="695" t="s">
        <v>157</v>
      </c>
      <c r="C9" s="696"/>
      <c r="D9" s="142"/>
      <c r="E9" s="698"/>
      <c r="F9" s="692" t="str">
        <f>IF(E10="","",IF(E9=E10,20,0))</f>
        <v/>
      </c>
    </row>
  </sheetData>
  <sheetProtection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opLeftCell="A7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699" t="s">
        <v>101</v>
      </c>
      <c r="B1" s="700"/>
      <c r="C1" s="700"/>
      <c r="D1" s="700"/>
      <c r="E1" s="700"/>
      <c r="F1" s="701"/>
    </row>
    <row r="2" spans="1:6" ht="15.75" thickBot="1" x14ac:dyDescent="0.3">
      <c r="A2" s="702"/>
      <c r="B2" s="703"/>
      <c r="C2" s="703"/>
      <c r="D2" s="703"/>
      <c r="E2" s="703"/>
      <c r="F2" s="704"/>
    </row>
    <row r="3" spans="1:6" ht="31.5" customHeight="1" thickBot="1" x14ac:dyDescent="0.3">
      <c r="A3" s="238"/>
      <c r="B3" s="239" t="s">
        <v>98</v>
      </c>
      <c r="C3" s="240" t="s">
        <v>70</v>
      </c>
      <c r="D3" s="240" t="s">
        <v>71</v>
      </c>
      <c r="E3" s="240" t="s">
        <v>99</v>
      </c>
      <c r="F3" s="241" t="s">
        <v>100</v>
      </c>
    </row>
    <row r="4" spans="1:6" x14ac:dyDescent="0.25">
      <c r="A4" s="242" t="s">
        <v>69</v>
      </c>
      <c r="B4" s="8">
        <f>'Grupo A'!K21</f>
        <v>0</v>
      </c>
      <c r="C4" s="5">
        <f>SUM('Grupo A'!J$6:J$17)/'Grupo A'!Z$28</f>
        <v>0</v>
      </c>
      <c r="D4" s="9">
        <f>SUM('Grupo A'!K$6:K$17)/'Grupo A'!AA$28</f>
        <v>0</v>
      </c>
      <c r="E4" s="705">
        <f>'Cuadro Final'!O7</f>
        <v>0</v>
      </c>
      <c r="F4" s="707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43" t="s">
        <v>72</v>
      </c>
      <c r="B5" s="6">
        <f>'Grupo B'!K21</f>
        <v>0</v>
      </c>
      <c r="C5" s="5">
        <f>SUM('Grupo B'!J$6:J$17)/'Grupo B'!Z$28</f>
        <v>0</v>
      </c>
      <c r="D5" s="5">
        <f>SUM('Grupo B'!K$6:K$17)/'Grupo B'!AA$28</f>
        <v>0</v>
      </c>
      <c r="E5" s="705"/>
      <c r="F5" s="708"/>
    </row>
    <row r="6" spans="1:6" x14ac:dyDescent="0.25">
      <c r="A6" s="243" t="s">
        <v>73</v>
      </c>
      <c r="B6" s="6">
        <f>'Grupo C'!K21</f>
        <v>0</v>
      </c>
      <c r="C6" s="5">
        <f>SUM('Grupo C'!J$6:J$17)/'Grupo C'!Z$28</f>
        <v>0</v>
      </c>
      <c r="D6" s="24">
        <f>SUM('Grupo C'!K$6:K$17)/'Grupo C'!AA$28</f>
        <v>0</v>
      </c>
      <c r="E6" s="705"/>
      <c r="F6" s="708"/>
    </row>
    <row r="7" spans="1:6" x14ac:dyDescent="0.25">
      <c r="A7" s="243" t="s">
        <v>74</v>
      </c>
      <c r="B7" s="6">
        <f>'Grupo D'!K21</f>
        <v>0</v>
      </c>
      <c r="C7" s="5">
        <f>SUM('Grupo D'!J$6:J$17)/'Grupo D'!Z$28</f>
        <v>0</v>
      </c>
      <c r="D7" s="5">
        <f>SUM('Grupo D'!K$6:K$17)/'Grupo D'!AA$28</f>
        <v>0</v>
      </c>
      <c r="E7" s="705"/>
      <c r="F7" s="708"/>
    </row>
    <row r="8" spans="1:6" x14ac:dyDescent="0.25">
      <c r="A8" s="243" t="s">
        <v>75</v>
      </c>
      <c r="B8" s="6">
        <f>'Grupo E'!K21</f>
        <v>0</v>
      </c>
      <c r="C8" s="5">
        <f>SUM('Grupo E'!J$6:J$17)/'Grupo E'!Z$28</f>
        <v>0</v>
      </c>
      <c r="D8" s="5">
        <f>SUM('Grupo E'!K$6:K$17)/'Grupo E'!AA$28</f>
        <v>0</v>
      </c>
      <c r="E8" s="705"/>
      <c r="F8" s="708"/>
    </row>
    <row r="9" spans="1:6" x14ac:dyDescent="0.25">
      <c r="A9" s="243" t="s">
        <v>76</v>
      </c>
      <c r="B9" s="6">
        <f>'Grupo F'!K21</f>
        <v>0</v>
      </c>
      <c r="C9" s="5">
        <f>SUM('Grupo F'!J$6:J$17)/'Grupo F'!Z$28</f>
        <v>0</v>
      </c>
      <c r="D9" s="5">
        <f>SUM('Grupo F'!K$6:K$17)/'Grupo F'!AA$28</f>
        <v>0</v>
      </c>
      <c r="E9" s="705"/>
      <c r="F9" s="708"/>
    </row>
    <row r="10" spans="1:6" x14ac:dyDescent="0.25">
      <c r="A10" s="243" t="s">
        <v>77</v>
      </c>
      <c r="B10" s="6">
        <f>'Grupo G'!K21</f>
        <v>0</v>
      </c>
      <c r="C10" s="5">
        <f>SUM('Grupo G'!J$6:J$17)/'Grupo G'!Z$28</f>
        <v>0</v>
      </c>
      <c r="D10" s="5">
        <f>SUM('Grupo G'!K$6:K$17)/'Grupo G'!AA$28</f>
        <v>0</v>
      </c>
      <c r="E10" s="705"/>
      <c r="F10" s="708"/>
    </row>
    <row r="11" spans="1:6" ht="15.75" thickBot="1" x14ac:dyDescent="0.3">
      <c r="A11" s="244" t="s">
        <v>78</v>
      </c>
      <c r="B11" s="7">
        <f>'Grupo H'!K21</f>
        <v>0</v>
      </c>
      <c r="C11" s="23">
        <f>SUM('Grupo H'!J$6:J$17)/'Grupo H'!Z$28</f>
        <v>0</v>
      </c>
      <c r="D11" s="25">
        <f>SUM('Grupo H'!K$6:K$17)/'Grupo H'!AA$28</f>
        <v>0</v>
      </c>
      <c r="E11" s="706"/>
      <c r="F11" s="709"/>
    </row>
    <row r="12" spans="1:6" ht="15.75" thickBot="1" x14ac:dyDescent="0.3">
      <c r="A12" s="147" t="s">
        <v>79</v>
      </c>
      <c r="B12" s="143">
        <f>SUM(B4:B11)</f>
        <v>0</v>
      </c>
      <c r="C12" s="144">
        <f>SUM(C4:C11)</f>
        <v>0</v>
      </c>
      <c r="D12" s="145">
        <f>SUM(D4:D11)</f>
        <v>0</v>
      </c>
      <c r="E12" s="144">
        <f>SUM(E4:E11)</f>
        <v>0</v>
      </c>
      <c r="F12" s="146">
        <f>SUM(F4:F11)</f>
        <v>0</v>
      </c>
    </row>
    <row r="13" spans="1:6" ht="15.75" thickBot="1" x14ac:dyDescent="0.3">
      <c r="A13" s="245" t="s">
        <v>145</v>
      </c>
      <c r="B13" s="722">
        <f>Goleador!$F$8</f>
        <v>0</v>
      </c>
      <c r="C13" s="722"/>
      <c r="D13" s="722"/>
      <c r="E13" s="722"/>
      <c r="F13" s="722"/>
    </row>
    <row r="14" spans="1:6" ht="15" customHeight="1" x14ac:dyDescent="0.25">
      <c r="A14" s="710" t="s">
        <v>140</v>
      </c>
      <c r="B14" s="711"/>
      <c r="C14" s="710" t="s">
        <v>139</v>
      </c>
      <c r="D14" s="711"/>
      <c r="E14" s="710" t="s">
        <v>138</v>
      </c>
      <c r="F14" s="711"/>
    </row>
    <row r="15" spans="1:6" ht="15" customHeight="1" x14ac:dyDescent="0.25">
      <c r="A15" s="712"/>
      <c r="B15" s="713"/>
      <c r="C15" s="712"/>
      <c r="D15" s="713"/>
      <c r="E15" s="712"/>
      <c r="F15" s="713"/>
    </row>
    <row r="16" spans="1:6" ht="15.75" customHeight="1" thickBot="1" x14ac:dyDescent="0.3">
      <c r="A16" s="714"/>
      <c r="B16" s="715"/>
      <c r="C16" s="714"/>
      <c r="D16" s="715"/>
      <c r="E16" s="714"/>
      <c r="F16" s="715"/>
    </row>
    <row r="17" spans="1:6" ht="15" customHeight="1" x14ac:dyDescent="0.25">
      <c r="A17" s="716">
        <f>$B$12+$E$12+$B$13</f>
        <v>0</v>
      </c>
      <c r="B17" s="717"/>
      <c r="C17" s="716">
        <f>C12+F12</f>
        <v>0</v>
      </c>
      <c r="D17" s="717"/>
      <c r="E17" s="716">
        <f>D12</f>
        <v>0</v>
      </c>
      <c r="F17" s="717"/>
    </row>
    <row r="18" spans="1:6" ht="15" customHeight="1" x14ac:dyDescent="0.25">
      <c r="A18" s="718"/>
      <c r="B18" s="719"/>
      <c r="C18" s="718"/>
      <c r="D18" s="719"/>
      <c r="E18" s="718"/>
      <c r="F18" s="719"/>
    </row>
    <row r="19" spans="1:6" ht="15.75" customHeight="1" thickBot="1" x14ac:dyDescent="0.3">
      <c r="A19" s="720"/>
      <c r="B19" s="721"/>
      <c r="C19" s="720"/>
      <c r="D19" s="721"/>
      <c r="E19" s="720"/>
      <c r="F19" s="721"/>
    </row>
  </sheetData>
  <sheetProtection algorithmName="SHA-512" hashValue="4OeNnP44aal7ODs5I3HG5tiJcr7qW9iLhF02yt1k6t9yGp+Q6zGS2Lr22pj4B+szaDfMzP7GhFbsK3jwKpo35g==" saltValue="Tz4YSe0NV5eqvNDtDkHqWQ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K4" sqref="K4"/>
    </sheetView>
  </sheetViews>
  <sheetFormatPr baseColWidth="10" defaultRowHeight="15" x14ac:dyDescent="0.25"/>
  <cols>
    <col min="1" max="1" width="8.85546875" style="316" customWidth="1"/>
    <col min="2" max="3" width="10.140625" style="316" customWidth="1"/>
    <col min="4" max="4" width="13.7109375" style="10" bestFit="1" customWidth="1"/>
    <col min="5" max="5" width="15.42578125" style="316" customWidth="1"/>
    <col min="6" max="6" width="13.7109375" style="10" bestFit="1" customWidth="1"/>
    <col min="7" max="7" width="19" style="316" customWidth="1"/>
    <col min="8" max="8" width="20.7109375" style="316" customWidth="1"/>
    <col min="9" max="9" width="24.28515625" style="316" customWidth="1"/>
    <col min="11" max="11" width="3.42578125" customWidth="1"/>
    <col min="12" max="12" width="7" customWidth="1"/>
    <col min="13" max="13" width="15.7109375" customWidth="1"/>
  </cols>
  <sheetData>
    <row r="1" spans="1:13" x14ac:dyDescent="0.25">
      <c r="A1" s="316" t="s">
        <v>212</v>
      </c>
      <c r="B1" s="316" t="s">
        <v>213</v>
      </c>
      <c r="C1" s="316" t="s">
        <v>482</v>
      </c>
      <c r="D1" s="10" t="s">
        <v>214</v>
      </c>
      <c r="E1" s="316" t="s">
        <v>215</v>
      </c>
      <c r="F1" s="10" t="s">
        <v>216</v>
      </c>
      <c r="G1" s="316" t="s">
        <v>217</v>
      </c>
      <c r="H1" s="316" t="s">
        <v>218</v>
      </c>
      <c r="I1" s="316" t="s">
        <v>219</v>
      </c>
      <c r="L1" t="s">
        <v>482</v>
      </c>
      <c r="M1" t="s">
        <v>483</v>
      </c>
    </row>
    <row r="2" spans="1:13" x14ac:dyDescent="0.25">
      <c r="A2" s="316" t="str">
        <f>CONCATENATE(B2,C2)</f>
        <v>A1</v>
      </c>
      <c r="B2" s="4" t="s">
        <v>519</v>
      </c>
      <c r="C2" s="4">
        <v>1</v>
      </c>
      <c r="D2" s="10" t="s">
        <v>226</v>
      </c>
      <c r="E2" s="316" t="s">
        <v>227</v>
      </c>
      <c r="F2" s="10" t="s">
        <v>228</v>
      </c>
      <c r="G2" s="316" t="s">
        <v>229</v>
      </c>
      <c r="L2" t="s">
        <v>484</v>
      </c>
      <c r="M2" t="s">
        <v>500</v>
      </c>
    </row>
    <row r="3" spans="1:13" x14ac:dyDescent="0.25">
      <c r="A3" s="316" t="str">
        <f t="shared" ref="A3:A65" si="0">CONCATENATE(B3,C3)</f>
        <v>A2</v>
      </c>
      <c r="B3" s="4" t="s">
        <v>519</v>
      </c>
      <c r="C3" s="4">
        <v>2</v>
      </c>
      <c r="D3" s="10" t="s">
        <v>230</v>
      </c>
      <c r="E3" s="316" t="s">
        <v>231</v>
      </c>
      <c r="F3" s="10" t="s">
        <v>232</v>
      </c>
      <c r="G3" s="316" t="s">
        <v>233</v>
      </c>
      <c r="L3" t="s">
        <v>485</v>
      </c>
      <c r="M3" t="s">
        <v>501</v>
      </c>
    </row>
    <row r="4" spans="1:13" x14ac:dyDescent="0.25">
      <c r="A4" s="316" t="str">
        <f t="shared" si="0"/>
        <v>A3</v>
      </c>
      <c r="B4" s="4" t="s">
        <v>519</v>
      </c>
      <c r="C4" s="4">
        <v>3</v>
      </c>
      <c r="D4" s="10" t="s">
        <v>234</v>
      </c>
      <c r="E4" s="316" t="s">
        <v>235</v>
      </c>
      <c r="F4" s="10" t="s">
        <v>236</v>
      </c>
      <c r="G4" s="316" t="s">
        <v>237</v>
      </c>
      <c r="L4" t="s">
        <v>486</v>
      </c>
      <c r="M4" t="s">
        <v>502</v>
      </c>
    </row>
    <row r="5" spans="1:13" x14ac:dyDescent="0.25">
      <c r="A5" s="316" t="str">
        <f t="shared" si="0"/>
        <v>A4</v>
      </c>
      <c r="B5" s="4" t="s">
        <v>519</v>
      </c>
      <c r="C5" s="4">
        <v>4</v>
      </c>
      <c r="D5" s="10" t="s">
        <v>238</v>
      </c>
      <c r="E5" s="316" t="s">
        <v>239</v>
      </c>
      <c r="F5" s="10" t="s">
        <v>240</v>
      </c>
      <c r="G5" s="316" t="s">
        <v>241</v>
      </c>
      <c r="L5" t="s">
        <v>487</v>
      </c>
      <c r="M5" t="s">
        <v>503</v>
      </c>
    </row>
    <row r="6" spans="1:13" x14ac:dyDescent="0.25">
      <c r="A6" s="316" t="str">
        <f t="shared" si="0"/>
        <v>A5</v>
      </c>
      <c r="B6" s="4" t="s">
        <v>519</v>
      </c>
      <c r="C6" s="4">
        <v>5</v>
      </c>
      <c r="D6" s="10" t="s">
        <v>242</v>
      </c>
      <c r="E6" s="316" t="s">
        <v>243</v>
      </c>
      <c r="F6" s="10" t="s">
        <v>244</v>
      </c>
      <c r="G6" s="316" t="s">
        <v>245</v>
      </c>
      <c r="L6" t="s">
        <v>488</v>
      </c>
      <c r="M6" t="s">
        <v>504</v>
      </c>
    </row>
    <row r="7" spans="1:13" x14ac:dyDescent="0.25">
      <c r="A7" s="316" t="str">
        <f t="shared" si="0"/>
        <v>A6</v>
      </c>
      <c r="B7" s="4" t="s">
        <v>519</v>
      </c>
      <c r="C7" s="4">
        <v>6</v>
      </c>
      <c r="D7" s="10" t="s">
        <v>246</v>
      </c>
      <c r="E7" s="316" t="s">
        <v>247</v>
      </c>
      <c r="F7" s="10" t="s">
        <v>248</v>
      </c>
      <c r="G7" s="316" t="s">
        <v>249</v>
      </c>
      <c r="L7" t="s">
        <v>489</v>
      </c>
      <c r="M7" t="s">
        <v>505</v>
      </c>
    </row>
    <row r="8" spans="1:13" x14ac:dyDescent="0.25">
      <c r="A8" s="316" t="str">
        <f t="shared" si="0"/>
        <v>B1</v>
      </c>
      <c r="B8" s="4" t="s">
        <v>518</v>
      </c>
      <c r="C8" s="4">
        <v>1</v>
      </c>
      <c r="D8" s="10" t="s">
        <v>250</v>
      </c>
      <c r="E8" s="316" t="s">
        <v>251</v>
      </c>
      <c r="F8" s="10" t="s">
        <v>252</v>
      </c>
      <c r="G8" s="316" t="s">
        <v>253</v>
      </c>
      <c r="L8" t="s">
        <v>490</v>
      </c>
      <c r="M8" t="s">
        <v>506</v>
      </c>
    </row>
    <row r="9" spans="1:13" x14ac:dyDescent="0.25">
      <c r="A9" s="316" t="str">
        <f t="shared" si="0"/>
        <v>B2</v>
      </c>
      <c r="B9" s="4" t="s">
        <v>518</v>
      </c>
      <c r="C9" s="4">
        <v>2</v>
      </c>
      <c r="D9" s="10" t="s">
        <v>254</v>
      </c>
      <c r="E9" s="316" t="s">
        <v>255</v>
      </c>
      <c r="F9" s="10" t="s">
        <v>256</v>
      </c>
      <c r="G9" s="316" t="s">
        <v>447</v>
      </c>
      <c r="L9" t="s">
        <v>491</v>
      </c>
      <c r="M9" t="s">
        <v>507</v>
      </c>
    </row>
    <row r="10" spans="1:13" x14ac:dyDescent="0.25">
      <c r="A10" s="316" t="str">
        <f t="shared" si="0"/>
        <v>B3</v>
      </c>
      <c r="B10" s="4" t="s">
        <v>518</v>
      </c>
      <c r="C10" s="4">
        <v>3</v>
      </c>
      <c r="D10" s="10" t="s">
        <v>257</v>
      </c>
      <c r="E10" s="316" t="s">
        <v>258</v>
      </c>
      <c r="F10" s="10" t="s">
        <v>259</v>
      </c>
      <c r="G10" s="316" t="s">
        <v>448</v>
      </c>
      <c r="L10" t="s">
        <v>492</v>
      </c>
      <c r="M10" t="s">
        <v>508</v>
      </c>
    </row>
    <row r="11" spans="1:13" x14ac:dyDescent="0.25">
      <c r="A11" s="316" t="str">
        <f t="shared" si="0"/>
        <v>B4</v>
      </c>
      <c r="B11" s="4" t="s">
        <v>518</v>
      </c>
      <c r="C11" s="4">
        <v>4</v>
      </c>
      <c r="D11" s="10" t="s">
        <v>260</v>
      </c>
      <c r="E11" s="316" t="s">
        <v>261</v>
      </c>
      <c r="F11" s="10" t="s">
        <v>262</v>
      </c>
      <c r="G11" s="316" t="s">
        <v>449</v>
      </c>
      <c r="L11" t="s">
        <v>493</v>
      </c>
      <c r="M11" t="s">
        <v>509</v>
      </c>
    </row>
    <row r="12" spans="1:13" x14ac:dyDescent="0.25">
      <c r="A12" s="316" t="str">
        <f t="shared" si="0"/>
        <v>B5</v>
      </c>
      <c r="B12" s="4" t="s">
        <v>518</v>
      </c>
      <c r="C12" s="4">
        <v>5</v>
      </c>
      <c r="D12" s="10" t="s">
        <v>263</v>
      </c>
      <c r="E12" s="316" t="s">
        <v>264</v>
      </c>
      <c r="F12" s="10" t="s">
        <v>265</v>
      </c>
      <c r="G12" s="316" t="s">
        <v>450</v>
      </c>
      <c r="L12" t="s">
        <v>494</v>
      </c>
      <c r="M12" t="s">
        <v>510</v>
      </c>
    </row>
    <row r="13" spans="1:13" x14ac:dyDescent="0.25">
      <c r="A13" s="316" t="str">
        <f t="shared" si="0"/>
        <v>B6</v>
      </c>
      <c r="B13" s="4" t="s">
        <v>518</v>
      </c>
      <c r="C13" s="4">
        <v>6</v>
      </c>
      <c r="D13" s="10" t="s">
        <v>266</v>
      </c>
      <c r="E13" s="316" t="s">
        <v>267</v>
      </c>
      <c r="F13" s="10" t="s">
        <v>268</v>
      </c>
      <c r="G13" s="316" t="s">
        <v>451</v>
      </c>
      <c r="L13" t="s">
        <v>495</v>
      </c>
      <c r="M13" t="s">
        <v>511</v>
      </c>
    </row>
    <row r="14" spans="1:13" x14ac:dyDescent="0.25">
      <c r="A14" s="316" t="str">
        <f t="shared" si="0"/>
        <v>C1</v>
      </c>
      <c r="B14" s="4" t="s">
        <v>517</v>
      </c>
      <c r="C14" s="4">
        <v>1</v>
      </c>
      <c r="D14" s="10" t="s">
        <v>269</v>
      </c>
      <c r="E14" s="316" t="s">
        <v>270</v>
      </c>
      <c r="F14" s="10" t="s">
        <v>271</v>
      </c>
      <c r="G14" s="316" t="s">
        <v>272</v>
      </c>
      <c r="L14" t="s">
        <v>496</v>
      </c>
      <c r="M14" t="s">
        <v>512</v>
      </c>
    </row>
    <row r="15" spans="1:13" x14ac:dyDescent="0.25">
      <c r="A15" s="316" t="str">
        <f t="shared" si="0"/>
        <v>C2</v>
      </c>
      <c r="B15" s="4" t="s">
        <v>517</v>
      </c>
      <c r="C15" s="4">
        <v>2</v>
      </c>
      <c r="D15" s="10" t="s">
        <v>273</v>
      </c>
      <c r="E15" s="316" t="s">
        <v>274</v>
      </c>
      <c r="F15" s="10" t="s">
        <v>275</v>
      </c>
      <c r="G15" s="316" t="s">
        <v>452</v>
      </c>
      <c r="L15" t="s">
        <v>497</v>
      </c>
      <c r="M15" t="s">
        <v>513</v>
      </c>
    </row>
    <row r="16" spans="1:13" x14ac:dyDescent="0.25">
      <c r="A16" s="316" t="str">
        <f t="shared" si="0"/>
        <v>C3</v>
      </c>
      <c r="B16" s="4" t="s">
        <v>517</v>
      </c>
      <c r="C16" s="4">
        <v>3</v>
      </c>
      <c r="D16" s="10" t="s">
        <v>276</v>
      </c>
      <c r="E16" s="316" t="s">
        <v>277</v>
      </c>
      <c r="F16" s="10" t="s">
        <v>278</v>
      </c>
      <c r="G16" s="316" t="s">
        <v>453</v>
      </c>
      <c r="L16" t="s">
        <v>498</v>
      </c>
      <c r="M16" t="s">
        <v>514</v>
      </c>
    </row>
    <row r="17" spans="1:13" x14ac:dyDescent="0.25">
      <c r="A17" s="316" t="str">
        <f t="shared" si="0"/>
        <v>C4</v>
      </c>
      <c r="B17" s="4" t="s">
        <v>517</v>
      </c>
      <c r="C17" s="4">
        <v>4</v>
      </c>
      <c r="D17" s="10" t="s">
        <v>279</v>
      </c>
      <c r="E17" s="316" t="s">
        <v>280</v>
      </c>
      <c r="F17" s="10" t="s">
        <v>281</v>
      </c>
      <c r="G17" s="316" t="s">
        <v>454</v>
      </c>
      <c r="L17" t="s">
        <v>499</v>
      </c>
      <c r="M17" t="s">
        <v>515</v>
      </c>
    </row>
    <row r="18" spans="1:13" x14ac:dyDescent="0.25">
      <c r="A18" s="316" t="str">
        <f t="shared" si="0"/>
        <v>C5</v>
      </c>
      <c r="B18" s="4" t="s">
        <v>517</v>
      </c>
      <c r="C18" s="4">
        <v>5</v>
      </c>
      <c r="D18" s="10" t="s">
        <v>282</v>
      </c>
      <c r="E18" s="316" t="s">
        <v>283</v>
      </c>
      <c r="F18" s="10" t="s">
        <v>284</v>
      </c>
      <c r="G18" s="316" t="s">
        <v>455</v>
      </c>
    </row>
    <row r="19" spans="1:13" x14ac:dyDescent="0.25">
      <c r="A19" s="316" t="str">
        <f t="shared" si="0"/>
        <v>C6</v>
      </c>
      <c r="B19" s="4" t="s">
        <v>517</v>
      </c>
      <c r="C19" s="4">
        <v>6</v>
      </c>
      <c r="D19" s="10" t="s">
        <v>285</v>
      </c>
      <c r="E19" s="316" t="s">
        <v>286</v>
      </c>
      <c r="F19" s="10" t="s">
        <v>287</v>
      </c>
      <c r="G19" s="316" t="s">
        <v>456</v>
      </c>
      <c r="L19" t="s">
        <v>523</v>
      </c>
      <c r="M19" t="s">
        <v>520</v>
      </c>
    </row>
    <row r="20" spans="1:13" x14ac:dyDescent="0.25">
      <c r="A20" s="316" t="str">
        <f t="shared" si="0"/>
        <v>D1</v>
      </c>
      <c r="B20" s="4" t="s">
        <v>516</v>
      </c>
      <c r="C20" s="4">
        <v>1</v>
      </c>
      <c r="D20" s="10" t="s">
        <v>288</v>
      </c>
      <c r="E20" s="316" t="s">
        <v>289</v>
      </c>
      <c r="F20" s="10" t="s">
        <v>290</v>
      </c>
      <c r="G20" s="316" t="s">
        <v>291</v>
      </c>
      <c r="L20" t="s">
        <v>496</v>
      </c>
      <c r="M20" t="s">
        <v>521</v>
      </c>
    </row>
    <row r="21" spans="1:13" x14ac:dyDescent="0.25">
      <c r="A21" s="316" t="str">
        <f t="shared" si="0"/>
        <v>D2</v>
      </c>
      <c r="B21" s="4" t="s">
        <v>516</v>
      </c>
      <c r="C21" s="4">
        <v>2</v>
      </c>
      <c r="D21" s="10" t="s">
        <v>292</v>
      </c>
      <c r="E21" s="316" t="s">
        <v>293</v>
      </c>
      <c r="F21" s="10" t="s">
        <v>294</v>
      </c>
      <c r="G21" s="316" t="s">
        <v>457</v>
      </c>
      <c r="L21" t="s">
        <v>497</v>
      </c>
      <c r="M21" t="s">
        <v>522</v>
      </c>
    </row>
    <row r="22" spans="1:13" x14ac:dyDescent="0.25">
      <c r="A22" s="316" t="str">
        <f t="shared" si="0"/>
        <v>D3</v>
      </c>
      <c r="B22" s="4" t="s">
        <v>516</v>
      </c>
      <c r="C22" s="4">
        <v>3</v>
      </c>
      <c r="D22" s="10" t="s">
        <v>295</v>
      </c>
      <c r="E22" s="316" t="s">
        <v>296</v>
      </c>
      <c r="F22" s="10" t="s">
        <v>297</v>
      </c>
      <c r="G22" s="316" t="s">
        <v>458</v>
      </c>
    </row>
    <row r="23" spans="1:13" x14ac:dyDescent="0.25">
      <c r="A23" s="316" t="str">
        <f t="shared" si="0"/>
        <v>D4</v>
      </c>
      <c r="B23" s="4" t="s">
        <v>516</v>
      </c>
      <c r="C23" s="4">
        <v>4</v>
      </c>
      <c r="D23" s="10" t="s">
        <v>298</v>
      </c>
      <c r="E23" s="316" t="s">
        <v>299</v>
      </c>
      <c r="F23" s="10" t="s">
        <v>300</v>
      </c>
      <c r="G23" s="316" t="s">
        <v>459</v>
      </c>
    </row>
    <row r="24" spans="1:13" x14ac:dyDescent="0.25">
      <c r="A24" s="316" t="str">
        <f t="shared" si="0"/>
        <v>D5</v>
      </c>
      <c r="B24" s="4" t="s">
        <v>516</v>
      </c>
      <c r="C24" s="4">
        <v>5</v>
      </c>
      <c r="D24" s="10" t="s">
        <v>301</v>
      </c>
      <c r="E24" s="316" t="s">
        <v>302</v>
      </c>
      <c r="F24" s="10" t="s">
        <v>303</v>
      </c>
      <c r="G24" s="316" t="s">
        <v>460</v>
      </c>
    </row>
    <row r="25" spans="1:13" x14ac:dyDescent="0.25">
      <c r="A25" s="316" t="str">
        <f t="shared" si="0"/>
        <v>D6</v>
      </c>
      <c r="B25" s="4" t="s">
        <v>516</v>
      </c>
      <c r="C25" s="4">
        <v>6</v>
      </c>
      <c r="D25" s="10" t="s">
        <v>304</v>
      </c>
      <c r="E25" s="316" t="s">
        <v>305</v>
      </c>
      <c r="F25" s="10" t="s">
        <v>306</v>
      </c>
      <c r="G25" s="316" t="s">
        <v>461</v>
      </c>
    </row>
    <row r="26" spans="1:13" x14ac:dyDescent="0.25">
      <c r="A26" s="316" t="str">
        <f t="shared" si="0"/>
        <v>E1</v>
      </c>
      <c r="B26" s="316" t="s">
        <v>14</v>
      </c>
      <c r="C26" s="4">
        <v>1</v>
      </c>
      <c r="D26" s="10" t="s">
        <v>307</v>
      </c>
      <c r="E26" s="316" t="s">
        <v>308</v>
      </c>
      <c r="F26" s="10" t="s">
        <v>309</v>
      </c>
      <c r="G26" s="316" t="s">
        <v>310</v>
      </c>
    </row>
    <row r="27" spans="1:13" x14ac:dyDescent="0.25">
      <c r="A27" s="316" t="str">
        <f t="shared" si="0"/>
        <v>E2</v>
      </c>
      <c r="B27" s="316" t="s">
        <v>14</v>
      </c>
      <c r="C27" s="4">
        <v>2</v>
      </c>
      <c r="D27" s="10" t="s">
        <v>311</v>
      </c>
      <c r="E27" s="316" t="s">
        <v>312</v>
      </c>
      <c r="F27" s="10" t="s">
        <v>313</v>
      </c>
      <c r="G27" s="316" t="s">
        <v>462</v>
      </c>
    </row>
    <row r="28" spans="1:13" x14ac:dyDescent="0.25">
      <c r="A28" s="316" t="str">
        <f t="shared" si="0"/>
        <v>E3</v>
      </c>
      <c r="B28" s="316" t="s">
        <v>14</v>
      </c>
      <c r="C28" s="4">
        <v>3</v>
      </c>
      <c r="D28" s="10" t="s">
        <v>314</v>
      </c>
      <c r="E28" s="316" t="s">
        <v>315</v>
      </c>
      <c r="F28" s="10" t="s">
        <v>316</v>
      </c>
      <c r="G28" s="316" t="s">
        <v>463</v>
      </c>
    </row>
    <row r="29" spans="1:13" x14ac:dyDescent="0.25">
      <c r="A29" s="316" t="str">
        <f t="shared" si="0"/>
        <v>E4</v>
      </c>
      <c r="B29" s="316" t="s">
        <v>14</v>
      </c>
      <c r="C29" s="4">
        <v>4</v>
      </c>
      <c r="D29" s="10" t="s">
        <v>317</v>
      </c>
      <c r="E29" s="316" t="s">
        <v>318</v>
      </c>
      <c r="F29" s="10" t="s">
        <v>319</v>
      </c>
      <c r="G29" s="316" t="s">
        <v>464</v>
      </c>
    </row>
    <row r="30" spans="1:13" x14ac:dyDescent="0.25">
      <c r="A30" s="316" t="str">
        <f t="shared" si="0"/>
        <v>E5</v>
      </c>
      <c r="B30" s="316" t="s">
        <v>14</v>
      </c>
      <c r="C30" s="4">
        <v>5</v>
      </c>
      <c r="D30" s="10" t="s">
        <v>320</v>
      </c>
      <c r="E30" s="316" t="s">
        <v>321</v>
      </c>
      <c r="F30" s="10" t="s">
        <v>322</v>
      </c>
      <c r="G30" s="316" t="s">
        <v>465</v>
      </c>
    </row>
    <row r="31" spans="1:13" x14ac:dyDescent="0.25">
      <c r="A31" s="316" t="str">
        <f t="shared" si="0"/>
        <v>E6</v>
      </c>
      <c r="B31" s="316" t="s">
        <v>14</v>
      </c>
      <c r="C31" s="4">
        <v>6</v>
      </c>
      <c r="D31" s="10" t="s">
        <v>323</v>
      </c>
      <c r="E31" s="316" t="s">
        <v>324</v>
      </c>
      <c r="F31" s="10" t="s">
        <v>325</v>
      </c>
      <c r="G31" s="316" t="s">
        <v>466</v>
      </c>
    </row>
    <row r="32" spans="1:13" x14ac:dyDescent="0.25">
      <c r="A32" s="316" t="str">
        <f t="shared" si="0"/>
        <v>F1</v>
      </c>
      <c r="B32" s="316" t="s">
        <v>220</v>
      </c>
      <c r="C32" s="4">
        <v>1</v>
      </c>
      <c r="D32" s="10" t="s">
        <v>326</v>
      </c>
      <c r="E32" s="316" t="s">
        <v>327</v>
      </c>
      <c r="F32" s="10" t="s">
        <v>328</v>
      </c>
      <c r="G32" s="316" t="s">
        <v>329</v>
      </c>
    </row>
    <row r="33" spans="1:7" x14ac:dyDescent="0.25">
      <c r="A33" s="316" t="str">
        <f t="shared" si="0"/>
        <v>F2</v>
      </c>
      <c r="B33" s="316" t="s">
        <v>220</v>
      </c>
      <c r="C33" s="4">
        <v>2</v>
      </c>
      <c r="D33" s="10" t="s">
        <v>330</v>
      </c>
      <c r="E33" s="316" t="s">
        <v>331</v>
      </c>
      <c r="F33" s="10" t="s">
        <v>332</v>
      </c>
      <c r="G33" s="316" t="s">
        <v>467</v>
      </c>
    </row>
    <row r="34" spans="1:7" x14ac:dyDescent="0.25">
      <c r="A34" s="316" t="str">
        <f t="shared" si="0"/>
        <v>F3</v>
      </c>
      <c r="B34" s="316" t="s">
        <v>220</v>
      </c>
      <c r="C34" s="4">
        <v>3</v>
      </c>
      <c r="D34" s="10" t="s">
        <v>333</v>
      </c>
      <c r="E34" s="316" t="s">
        <v>334</v>
      </c>
      <c r="F34" s="10" t="s">
        <v>335</v>
      </c>
      <c r="G34" s="316" t="s">
        <v>468</v>
      </c>
    </row>
    <row r="35" spans="1:7" x14ac:dyDescent="0.25">
      <c r="A35" s="316" t="str">
        <f t="shared" si="0"/>
        <v>F4</v>
      </c>
      <c r="B35" s="316" t="s">
        <v>220</v>
      </c>
      <c r="C35" s="4">
        <v>4</v>
      </c>
      <c r="D35" s="10" t="s">
        <v>336</v>
      </c>
      <c r="E35" s="316" t="s">
        <v>337</v>
      </c>
      <c r="F35" s="10" t="s">
        <v>338</v>
      </c>
      <c r="G35" s="316" t="s">
        <v>469</v>
      </c>
    </row>
    <row r="36" spans="1:7" x14ac:dyDescent="0.25">
      <c r="A36" s="316" t="str">
        <f t="shared" si="0"/>
        <v>F5</v>
      </c>
      <c r="B36" s="316" t="s">
        <v>220</v>
      </c>
      <c r="C36" s="4">
        <v>5</v>
      </c>
      <c r="D36" s="10" t="s">
        <v>339</v>
      </c>
      <c r="E36" s="316" t="s">
        <v>340</v>
      </c>
      <c r="F36" s="10" t="s">
        <v>341</v>
      </c>
      <c r="G36" s="316" t="s">
        <v>470</v>
      </c>
    </row>
    <row r="37" spans="1:7" x14ac:dyDescent="0.25">
      <c r="A37" s="316" t="str">
        <f t="shared" si="0"/>
        <v>F6</v>
      </c>
      <c r="B37" s="316" t="s">
        <v>220</v>
      </c>
      <c r="C37" s="4">
        <v>6</v>
      </c>
      <c r="D37" s="10" t="s">
        <v>342</v>
      </c>
      <c r="E37" s="316" t="s">
        <v>343</v>
      </c>
      <c r="F37" s="10" t="s">
        <v>344</v>
      </c>
      <c r="G37" s="316" t="s">
        <v>471</v>
      </c>
    </row>
    <row r="38" spans="1:7" x14ac:dyDescent="0.25">
      <c r="A38" s="316" t="str">
        <f t="shared" si="0"/>
        <v>G1</v>
      </c>
      <c r="B38" s="316" t="s">
        <v>13</v>
      </c>
      <c r="C38" s="4">
        <v>1</v>
      </c>
      <c r="D38" s="10" t="s">
        <v>345</v>
      </c>
      <c r="E38" s="316" t="s">
        <v>346</v>
      </c>
      <c r="F38" s="10" t="s">
        <v>347</v>
      </c>
      <c r="G38" s="316" t="s">
        <v>348</v>
      </c>
    </row>
    <row r="39" spans="1:7" x14ac:dyDescent="0.25">
      <c r="A39" s="316" t="str">
        <f t="shared" si="0"/>
        <v>G2</v>
      </c>
      <c r="B39" s="316" t="s">
        <v>13</v>
      </c>
      <c r="C39" s="4">
        <v>2</v>
      </c>
      <c r="D39" s="10" t="s">
        <v>349</v>
      </c>
      <c r="E39" s="316" t="s">
        <v>350</v>
      </c>
      <c r="F39" s="10" t="s">
        <v>351</v>
      </c>
      <c r="G39" s="316" t="s">
        <v>472</v>
      </c>
    </row>
    <row r="40" spans="1:7" x14ac:dyDescent="0.25">
      <c r="A40" s="316" t="str">
        <f t="shared" si="0"/>
        <v>G3</v>
      </c>
      <c r="B40" s="316" t="s">
        <v>13</v>
      </c>
      <c r="C40" s="4">
        <v>3</v>
      </c>
      <c r="D40" s="10" t="s">
        <v>352</v>
      </c>
      <c r="E40" s="316" t="s">
        <v>353</v>
      </c>
      <c r="F40" s="10" t="s">
        <v>354</v>
      </c>
      <c r="G40" s="316" t="s">
        <v>473</v>
      </c>
    </row>
    <row r="41" spans="1:7" x14ac:dyDescent="0.25">
      <c r="A41" s="316" t="str">
        <f t="shared" si="0"/>
        <v>G4</v>
      </c>
      <c r="B41" s="316" t="s">
        <v>13</v>
      </c>
      <c r="C41" s="4">
        <v>4</v>
      </c>
      <c r="D41" s="10" t="s">
        <v>355</v>
      </c>
      <c r="E41" s="316" t="s">
        <v>356</v>
      </c>
      <c r="F41" s="10" t="s">
        <v>357</v>
      </c>
      <c r="G41" s="316" t="s">
        <v>474</v>
      </c>
    </row>
    <row r="42" spans="1:7" x14ac:dyDescent="0.25">
      <c r="A42" s="316" t="str">
        <f t="shared" si="0"/>
        <v>G5</v>
      </c>
      <c r="B42" s="316" t="s">
        <v>13</v>
      </c>
      <c r="C42" s="4">
        <v>5</v>
      </c>
      <c r="D42" s="10" t="s">
        <v>358</v>
      </c>
      <c r="E42" s="316" t="s">
        <v>359</v>
      </c>
      <c r="F42" s="10" t="s">
        <v>360</v>
      </c>
      <c r="G42" s="316" t="s">
        <v>475</v>
      </c>
    </row>
    <row r="43" spans="1:7" x14ac:dyDescent="0.25">
      <c r="A43" s="316" t="str">
        <f t="shared" si="0"/>
        <v>G6</v>
      </c>
      <c r="B43" s="316" t="s">
        <v>13</v>
      </c>
      <c r="C43" s="4">
        <v>6</v>
      </c>
      <c r="D43" s="10" t="s">
        <v>361</v>
      </c>
      <c r="E43" s="316" t="s">
        <v>362</v>
      </c>
      <c r="F43" s="10" t="s">
        <v>363</v>
      </c>
      <c r="G43" s="316" t="s">
        <v>476</v>
      </c>
    </row>
    <row r="44" spans="1:7" x14ac:dyDescent="0.25">
      <c r="A44" s="316" t="str">
        <f t="shared" si="0"/>
        <v>H1</v>
      </c>
      <c r="B44" s="316" t="s">
        <v>221</v>
      </c>
      <c r="C44" s="4">
        <v>1</v>
      </c>
      <c r="D44" s="10" t="s">
        <v>364</v>
      </c>
      <c r="E44" s="316" t="s">
        <v>365</v>
      </c>
      <c r="F44" s="10" t="s">
        <v>366</v>
      </c>
      <c r="G44" s="316" t="s">
        <v>367</v>
      </c>
    </row>
    <row r="45" spans="1:7" x14ac:dyDescent="0.25">
      <c r="A45" s="316" t="str">
        <f t="shared" si="0"/>
        <v>H2</v>
      </c>
      <c r="B45" s="316" t="s">
        <v>221</v>
      </c>
      <c r="C45" s="4">
        <v>2</v>
      </c>
      <c r="D45" s="10" t="s">
        <v>368</v>
      </c>
      <c r="E45" s="316" t="s">
        <v>369</v>
      </c>
      <c r="F45" s="10" t="s">
        <v>370</v>
      </c>
      <c r="G45" s="316" t="s">
        <v>477</v>
      </c>
    </row>
    <row r="46" spans="1:7" x14ac:dyDescent="0.25">
      <c r="A46" s="316" t="str">
        <f t="shared" si="0"/>
        <v>H3</v>
      </c>
      <c r="B46" s="316" t="s">
        <v>221</v>
      </c>
      <c r="C46" s="4">
        <v>3</v>
      </c>
      <c r="D46" s="10" t="s">
        <v>371</v>
      </c>
      <c r="E46" s="316" t="s">
        <v>372</v>
      </c>
      <c r="F46" s="10" t="s">
        <v>373</v>
      </c>
      <c r="G46" s="316" t="s">
        <v>478</v>
      </c>
    </row>
    <row r="47" spans="1:7" x14ac:dyDescent="0.25">
      <c r="A47" s="316" t="str">
        <f t="shared" si="0"/>
        <v>H4</v>
      </c>
      <c r="B47" s="316" t="s">
        <v>221</v>
      </c>
      <c r="C47" s="4">
        <v>4</v>
      </c>
      <c r="D47" s="10" t="s">
        <v>374</v>
      </c>
      <c r="E47" s="316" t="s">
        <v>375</v>
      </c>
      <c r="F47" s="10" t="s">
        <v>376</v>
      </c>
      <c r="G47" s="316" t="s">
        <v>479</v>
      </c>
    </row>
    <row r="48" spans="1:7" x14ac:dyDescent="0.25">
      <c r="A48" s="316" t="str">
        <f t="shared" si="0"/>
        <v>H5</v>
      </c>
      <c r="B48" s="316" t="s">
        <v>221</v>
      </c>
      <c r="C48" s="4">
        <v>5</v>
      </c>
      <c r="D48" s="10" t="s">
        <v>377</v>
      </c>
      <c r="E48" s="316" t="s">
        <v>378</v>
      </c>
      <c r="F48" s="10" t="s">
        <v>379</v>
      </c>
      <c r="G48" s="316" t="s">
        <v>480</v>
      </c>
    </row>
    <row r="49" spans="1:7" x14ac:dyDescent="0.25">
      <c r="A49" s="316" t="str">
        <f t="shared" si="0"/>
        <v>H6</v>
      </c>
      <c r="B49" s="316" t="s">
        <v>221</v>
      </c>
      <c r="C49" s="4">
        <v>6</v>
      </c>
      <c r="D49" s="10" t="s">
        <v>380</v>
      </c>
      <c r="E49" s="316" t="s">
        <v>381</v>
      </c>
      <c r="F49" s="10" t="s">
        <v>382</v>
      </c>
      <c r="G49" s="316" t="s">
        <v>481</v>
      </c>
    </row>
    <row r="50" spans="1:7" x14ac:dyDescent="0.25">
      <c r="A50" s="316" t="str">
        <f>CONCATENATE(B50,C50)</f>
        <v>OF1</v>
      </c>
      <c r="B50" s="316" t="s">
        <v>222</v>
      </c>
      <c r="C50" s="316">
        <v>1</v>
      </c>
      <c r="D50" s="10" t="s">
        <v>383</v>
      </c>
      <c r="E50" s="316" t="s">
        <v>384</v>
      </c>
      <c r="F50" s="10" t="s">
        <v>385</v>
      </c>
      <c r="G50" s="316" t="s">
        <v>386</v>
      </c>
    </row>
    <row r="51" spans="1:7" x14ac:dyDescent="0.25">
      <c r="A51" s="316" t="str">
        <f t="shared" si="0"/>
        <v>OF2</v>
      </c>
      <c r="B51" s="316" t="s">
        <v>222</v>
      </c>
      <c r="C51" s="316">
        <v>2</v>
      </c>
      <c r="D51" s="10" t="s">
        <v>387</v>
      </c>
      <c r="E51" s="316" t="s">
        <v>388</v>
      </c>
      <c r="F51" s="10" t="s">
        <v>389</v>
      </c>
      <c r="G51" s="316" t="s">
        <v>390</v>
      </c>
    </row>
    <row r="52" spans="1:7" x14ac:dyDescent="0.25">
      <c r="A52" s="316" t="str">
        <f t="shared" si="0"/>
        <v>OF3</v>
      </c>
      <c r="B52" s="316" t="s">
        <v>222</v>
      </c>
      <c r="C52" s="316">
        <v>3</v>
      </c>
      <c r="D52" s="10" t="s">
        <v>391</v>
      </c>
      <c r="E52" s="316" t="s">
        <v>392</v>
      </c>
      <c r="F52" s="10" t="s">
        <v>393</v>
      </c>
      <c r="G52" s="316" t="s">
        <v>394</v>
      </c>
    </row>
    <row r="53" spans="1:7" x14ac:dyDescent="0.25">
      <c r="A53" s="316" t="str">
        <f t="shared" si="0"/>
        <v>OF4</v>
      </c>
      <c r="B53" s="316" t="s">
        <v>222</v>
      </c>
      <c r="C53" s="316">
        <v>4</v>
      </c>
      <c r="D53" s="10" t="s">
        <v>395</v>
      </c>
      <c r="E53" s="316" t="s">
        <v>396</v>
      </c>
      <c r="F53" s="10" t="s">
        <v>397</v>
      </c>
      <c r="G53" s="316" t="s">
        <v>398</v>
      </c>
    </row>
    <row r="54" spans="1:7" x14ac:dyDescent="0.25">
      <c r="A54" s="316" t="str">
        <f t="shared" si="0"/>
        <v>OF5</v>
      </c>
      <c r="B54" s="316" t="s">
        <v>222</v>
      </c>
      <c r="C54" s="316">
        <v>5</v>
      </c>
      <c r="D54" s="10" t="s">
        <v>399</v>
      </c>
      <c r="E54" s="316" t="s">
        <v>400</v>
      </c>
      <c r="F54" s="10" t="s">
        <v>401</v>
      </c>
      <c r="G54" s="316" t="s">
        <v>402</v>
      </c>
    </row>
    <row r="55" spans="1:7" x14ac:dyDescent="0.25">
      <c r="A55" s="316" t="str">
        <f t="shared" si="0"/>
        <v>OF6</v>
      </c>
      <c r="B55" s="316" t="s">
        <v>222</v>
      </c>
      <c r="C55" s="316">
        <v>6</v>
      </c>
      <c r="D55" s="10" t="s">
        <v>403</v>
      </c>
      <c r="E55" s="316" t="s">
        <v>404</v>
      </c>
      <c r="F55" s="10" t="s">
        <v>405</v>
      </c>
      <c r="G55" s="316" t="s">
        <v>406</v>
      </c>
    </row>
    <row r="56" spans="1:7" x14ac:dyDescent="0.25">
      <c r="A56" s="316" t="str">
        <f t="shared" si="0"/>
        <v>OF7</v>
      </c>
      <c r="B56" s="316" t="s">
        <v>222</v>
      </c>
      <c r="C56" s="316">
        <v>7</v>
      </c>
      <c r="D56" s="10" t="s">
        <v>407</v>
      </c>
      <c r="E56" s="316" t="s">
        <v>408</v>
      </c>
      <c r="F56" s="10" t="s">
        <v>409</v>
      </c>
      <c r="G56" s="316" t="s">
        <v>410</v>
      </c>
    </row>
    <row r="57" spans="1:7" x14ac:dyDescent="0.25">
      <c r="A57" s="316" t="str">
        <f t="shared" si="0"/>
        <v>OF8</v>
      </c>
      <c r="B57" s="316" t="s">
        <v>222</v>
      </c>
      <c r="C57" s="316">
        <v>8</v>
      </c>
      <c r="D57" s="10" t="s">
        <v>411</v>
      </c>
      <c r="E57" s="316" t="s">
        <v>412</v>
      </c>
      <c r="F57" s="10" t="s">
        <v>413</v>
      </c>
      <c r="G57" s="316" t="s">
        <v>414</v>
      </c>
    </row>
    <row r="58" spans="1:7" x14ac:dyDescent="0.25">
      <c r="A58" s="316" t="str">
        <f t="shared" si="0"/>
        <v>CF1</v>
      </c>
      <c r="B58" s="316" t="s">
        <v>223</v>
      </c>
      <c r="C58" s="316">
        <v>1</v>
      </c>
      <c r="D58" s="10" t="s">
        <v>415</v>
      </c>
      <c r="E58" s="316" t="s">
        <v>416</v>
      </c>
      <c r="F58" s="10" t="s">
        <v>417</v>
      </c>
      <c r="G58" s="316" t="s">
        <v>418</v>
      </c>
    </row>
    <row r="59" spans="1:7" x14ac:dyDescent="0.25">
      <c r="A59" s="316" t="str">
        <f t="shared" si="0"/>
        <v>CF2</v>
      </c>
      <c r="B59" s="316" t="s">
        <v>223</v>
      </c>
      <c r="C59" s="316">
        <v>2</v>
      </c>
      <c r="D59" s="10" t="s">
        <v>419</v>
      </c>
      <c r="E59" s="316" t="s">
        <v>420</v>
      </c>
      <c r="F59" s="10" t="s">
        <v>421</v>
      </c>
      <c r="G59" s="316" t="s">
        <v>422</v>
      </c>
    </row>
    <row r="60" spans="1:7" x14ac:dyDescent="0.25">
      <c r="A60" s="316" t="str">
        <f t="shared" si="0"/>
        <v>CF3</v>
      </c>
      <c r="B60" s="316" t="s">
        <v>223</v>
      </c>
      <c r="C60" s="316">
        <v>3</v>
      </c>
      <c r="D60" s="10" t="s">
        <v>423</v>
      </c>
      <c r="E60" s="316" t="s">
        <v>424</v>
      </c>
      <c r="F60" s="10" t="s">
        <v>425</v>
      </c>
      <c r="G60" s="316" t="s">
        <v>426</v>
      </c>
    </row>
    <row r="61" spans="1:7" x14ac:dyDescent="0.25">
      <c r="A61" s="316" t="str">
        <f t="shared" si="0"/>
        <v>CF4</v>
      </c>
      <c r="B61" s="316" t="s">
        <v>223</v>
      </c>
      <c r="C61" s="316">
        <v>4</v>
      </c>
      <c r="D61" s="10" t="s">
        <v>427</v>
      </c>
      <c r="E61" s="316" t="s">
        <v>428</v>
      </c>
      <c r="F61" s="10" t="s">
        <v>429</v>
      </c>
      <c r="G61" s="316" t="s">
        <v>430</v>
      </c>
    </row>
    <row r="62" spans="1:7" x14ac:dyDescent="0.25">
      <c r="A62" s="316" t="str">
        <f t="shared" si="0"/>
        <v>SF1</v>
      </c>
      <c r="B62" s="316" t="s">
        <v>224</v>
      </c>
      <c r="C62" s="316">
        <v>1</v>
      </c>
      <c r="D62" s="10" t="s">
        <v>431</v>
      </c>
      <c r="E62" s="316" t="s">
        <v>432</v>
      </c>
      <c r="F62" s="10" t="s">
        <v>433</v>
      </c>
      <c r="G62" s="316" t="s">
        <v>434</v>
      </c>
    </row>
    <row r="63" spans="1:7" x14ac:dyDescent="0.25">
      <c r="A63" s="316" t="str">
        <f t="shared" si="0"/>
        <v>SF2</v>
      </c>
      <c r="B63" s="316" t="s">
        <v>224</v>
      </c>
      <c r="C63" s="316">
        <v>2</v>
      </c>
      <c r="D63" s="10" t="s">
        <v>435</v>
      </c>
      <c r="E63" s="316" t="s">
        <v>436</v>
      </c>
      <c r="F63" s="10" t="s">
        <v>437</v>
      </c>
      <c r="G63" s="316" t="s">
        <v>438</v>
      </c>
    </row>
    <row r="64" spans="1:7" x14ac:dyDescent="0.25">
      <c r="A64" s="316" t="str">
        <f t="shared" si="0"/>
        <v>3F1</v>
      </c>
      <c r="B64" s="316" t="s">
        <v>225</v>
      </c>
      <c r="C64" s="316">
        <v>1</v>
      </c>
      <c r="D64" s="10" t="s">
        <v>439</v>
      </c>
      <c r="E64" s="316" t="s">
        <v>440</v>
      </c>
      <c r="F64" s="10" t="s">
        <v>441</v>
      </c>
      <c r="G64" s="316" t="s">
        <v>442</v>
      </c>
    </row>
    <row r="65" spans="1:7" x14ac:dyDescent="0.25">
      <c r="A65" s="316" t="str">
        <f t="shared" si="0"/>
        <v>1F1</v>
      </c>
      <c r="B65" s="316" t="s">
        <v>45</v>
      </c>
      <c r="C65" s="316">
        <v>1</v>
      </c>
      <c r="D65" s="10" t="s">
        <v>443</v>
      </c>
      <c r="E65" s="316" t="s">
        <v>444</v>
      </c>
      <c r="F65" s="10" t="s">
        <v>445</v>
      </c>
      <c r="G65" s="316" t="s">
        <v>446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C23" sqref="C23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4" style="38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11.5703125" style="38"/>
    <col min="23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413" t="s">
        <v>6</v>
      </c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5"/>
    </row>
    <row r="3" spans="2:45" ht="15.75" customHeight="1" thickBot="1" x14ac:dyDescent="0.3">
      <c r="B3" s="416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8"/>
    </row>
    <row r="4" spans="2:45" x14ac:dyDescent="0.25">
      <c r="B4" s="427" t="s">
        <v>28</v>
      </c>
      <c r="C4" s="428"/>
      <c r="D4" s="428"/>
      <c r="E4" s="428"/>
      <c r="F4" s="428"/>
      <c r="G4" s="428"/>
      <c r="H4" s="428"/>
      <c r="I4" s="429"/>
      <c r="J4" s="419" t="s">
        <v>24</v>
      </c>
      <c r="K4" s="420"/>
      <c r="L4" s="434"/>
      <c r="M4" s="419" t="s">
        <v>21</v>
      </c>
      <c r="N4" s="420"/>
      <c r="O4" s="420"/>
      <c r="P4" s="420"/>
      <c r="Q4" s="420"/>
      <c r="R4" s="420"/>
      <c r="S4" s="420"/>
      <c r="T4" s="420"/>
      <c r="U4" s="421"/>
    </row>
    <row r="5" spans="2:45" ht="15.75" thickBot="1" x14ac:dyDescent="0.3">
      <c r="B5" s="176" t="s">
        <v>0</v>
      </c>
      <c r="C5" s="184" t="s">
        <v>1</v>
      </c>
      <c r="D5" s="184" t="s">
        <v>196</v>
      </c>
      <c r="E5" s="184" t="s">
        <v>2</v>
      </c>
      <c r="F5" s="425" t="s">
        <v>3</v>
      </c>
      <c r="G5" s="425"/>
      <c r="H5" s="425"/>
      <c r="I5" s="426"/>
      <c r="J5" s="176" t="s">
        <v>9</v>
      </c>
      <c r="K5" s="185" t="s">
        <v>10</v>
      </c>
      <c r="L5" s="186" t="s">
        <v>11</v>
      </c>
      <c r="M5" s="422"/>
      <c r="N5" s="423"/>
      <c r="O5" s="423"/>
      <c r="P5" s="423"/>
      <c r="Q5" s="423"/>
      <c r="R5" s="423"/>
      <c r="S5" s="423"/>
      <c r="T5" s="423"/>
      <c r="U5" s="424"/>
    </row>
    <row r="6" spans="2:45" ht="15.75" thickBot="1" x14ac:dyDescent="0.3">
      <c r="B6" s="430">
        <v>44885</v>
      </c>
      <c r="C6" s="432">
        <v>0.45833333333333331</v>
      </c>
      <c r="D6" s="433" t="s">
        <v>192</v>
      </c>
      <c r="E6" s="174" t="s">
        <v>7</v>
      </c>
      <c r="F6" s="369" t="str">
        <f>Y16</f>
        <v>Qatar</v>
      </c>
      <c r="G6" s="172"/>
      <c r="H6" s="369" t="str">
        <f>Y19</f>
        <v>Ecuador</v>
      </c>
      <c r="I6" s="172"/>
      <c r="J6" s="436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08" t="s">
        <v>12</v>
      </c>
      <c r="N6" s="115" t="s">
        <v>13</v>
      </c>
      <c r="O6" s="115" t="s">
        <v>14</v>
      </c>
      <c r="P6" s="115" t="s">
        <v>15</v>
      </c>
      <c r="Q6" s="115" t="s">
        <v>16</v>
      </c>
      <c r="R6" s="115" t="s">
        <v>17</v>
      </c>
      <c r="S6" s="115" t="s">
        <v>18</v>
      </c>
      <c r="T6" s="115" t="s">
        <v>19</v>
      </c>
      <c r="U6" s="116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31"/>
      <c r="C7" s="383"/>
      <c r="D7" s="386"/>
      <c r="E7" s="231" t="s">
        <v>8</v>
      </c>
      <c r="F7" s="367"/>
      <c r="G7" s="234"/>
      <c r="H7" s="367"/>
      <c r="I7" s="234"/>
      <c r="J7" s="412"/>
      <c r="K7" s="401"/>
      <c r="L7" s="409"/>
      <c r="M7" s="403" t="str">
        <f>Y21</f>
        <v>Qatar</v>
      </c>
      <c r="N7" s="405">
        <f t="shared" ref="N7:T7" si="0">Z21</f>
        <v>0</v>
      </c>
      <c r="O7" s="405">
        <f t="shared" si="0"/>
        <v>0</v>
      </c>
      <c r="P7" s="405">
        <f t="shared" si="0"/>
        <v>0</v>
      </c>
      <c r="Q7" s="405">
        <f t="shared" si="0"/>
        <v>0</v>
      </c>
      <c r="R7" s="405">
        <f t="shared" si="0"/>
        <v>0</v>
      </c>
      <c r="S7" s="405">
        <f t="shared" si="0"/>
        <v>0</v>
      </c>
      <c r="T7" s="405">
        <f t="shared" si="0"/>
        <v>0</v>
      </c>
      <c r="U7" s="402">
        <f>AG21</f>
        <v>0</v>
      </c>
      <c r="Y7" s="390" t="str">
        <f>Y16</f>
        <v>Qatar</v>
      </c>
      <c r="Z7" s="398">
        <f>SUM(IF(AND($G$7&lt;&gt;"",$I$7&lt;&gt;"",$G$7&gt;$I$7),1,0)+IF(AND($G$11&lt;&gt;"",$I$11&lt;&gt;"",$G$11&gt;$I$11),1,0)+IF(AND($G$15&lt;&gt;"",$I$15&lt;&gt;"",$I$15&gt;$G$15),1,0))</f>
        <v>0</v>
      </c>
      <c r="AA7" s="398">
        <f>SUM(IF(AND($G$7&lt;&gt;"",$I$7&lt;&gt;"",$G$7=$I$7),1,0)+IF(AND($G$11&lt;&gt;"",$I$11&lt;&gt;"",$G$11=$I$11),1,0)+IF(AND($G$15&lt;&gt;"",$I$15&lt;&gt;"",$I$15=$G$15),1,0))</f>
        <v>0</v>
      </c>
      <c r="AB7" s="398">
        <f>SUM(IF(AND($G$7&lt;&gt;"",$I$7&lt;&gt;"",$G$7&lt;$I$7),1,0)+IF(AND($G$11&lt;&gt;"",$I$11&lt;&gt;"",$G$11&lt;$I$11),1,0)+IF(AND($G$15&lt;&gt;"",$I$15&lt;&gt;"",$I$15&lt;$G$15),1,0))</f>
        <v>0</v>
      </c>
      <c r="AC7" s="398">
        <f>SUM($G$7,$G$11,$I$15)</f>
        <v>0</v>
      </c>
      <c r="AD7" s="398">
        <f>SUM($I$7+$I$11+$G$15)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376">
        <v>44886</v>
      </c>
      <c r="C8" s="378">
        <v>0.45833333333333331</v>
      </c>
      <c r="D8" s="380" t="s">
        <v>193</v>
      </c>
      <c r="E8" s="175" t="s">
        <v>7</v>
      </c>
      <c r="F8" s="367" t="str">
        <f>Y17</f>
        <v>Senegal</v>
      </c>
      <c r="G8" s="113"/>
      <c r="H8" s="367" t="str">
        <f>Y18</f>
        <v>Países Bajos</v>
      </c>
      <c r="I8" s="113"/>
      <c r="J8" s="41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03"/>
      <c r="N8" s="405"/>
      <c r="O8" s="405"/>
      <c r="P8" s="405"/>
      <c r="Q8" s="405"/>
      <c r="R8" s="405"/>
      <c r="S8" s="405"/>
      <c r="T8" s="405"/>
      <c r="U8" s="402"/>
      <c r="Y8" s="391"/>
      <c r="Z8" s="394"/>
      <c r="AA8" s="394"/>
      <c r="AB8" s="394"/>
      <c r="AC8" s="394"/>
      <c r="AD8" s="39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382"/>
      <c r="C9" s="383"/>
      <c r="D9" s="386"/>
      <c r="E9" s="231" t="s">
        <v>8</v>
      </c>
      <c r="F9" s="367"/>
      <c r="G9" s="234"/>
      <c r="H9" s="367"/>
      <c r="I9" s="234"/>
      <c r="J9" s="412"/>
      <c r="K9" s="401"/>
      <c r="L9" s="409"/>
      <c r="M9" s="403" t="str">
        <f>Y22</f>
        <v>Senegal</v>
      </c>
      <c r="N9" s="405">
        <f t="shared" ref="N9:U9" si="1">Z22</f>
        <v>0</v>
      </c>
      <c r="O9" s="405">
        <f t="shared" si="1"/>
        <v>0</v>
      </c>
      <c r="P9" s="405">
        <f t="shared" si="1"/>
        <v>0</v>
      </c>
      <c r="Q9" s="405">
        <f t="shared" si="1"/>
        <v>0</v>
      </c>
      <c r="R9" s="405">
        <f t="shared" si="1"/>
        <v>0</v>
      </c>
      <c r="S9" s="405">
        <f t="shared" si="1"/>
        <v>0</v>
      </c>
      <c r="T9" s="405">
        <f t="shared" si="1"/>
        <v>0</v>
      </c>
      <c r="U9" s="402">
        <f t="shared" si="1"/>
        <v>0</v>
      </c>
      <c r="Y9" s="392" t="str">
        <f>Y17</f>
        <v>Senegal</v>
      </c>
      <c r="Z9" s="394">
        <f>SUM(IF(AND($G$9&lt;&gt;"",$I$9&lt;&gt;"",$G$9&gt;$I$9),1,0)+IF(AND($G$11&lt;&gt;"",$I$11&lt;&gt;"",$I$11&gt;$G$11),1,0)+IF(AND($G$17&lt;&gt;"",$I$17&lt;&gt;"",$I$17&gt;$G$17),1,0))</f>
        <v>0</v>
      </c>
      <c r="AA9" s="394">
        <f>SUM(IF(AND($G$9&lt;&gt;"",$I$9&lt;&gt;"",$G$9=$I$9),1,0)+IF(AND($G$11&lt;&gt;"",$I$11&lt;&gt;"",$G$11=$I$11),1,0)+IF(AND($G$17&lt;&gt;"",$I$17&lt;&gt;"",$I$17=$G$17),1,0))</f>
        <v>0</v>
      </c>
      <c r="AB9" s="394">
        <f>SUM(IF(AND($G$9&lt;&gt;"",$I$9&lt;&gt;"",$G$9&lt;$I$9),1,0)+IF(AND($G$11&lt;&gt;"",$I$11&lt;&gt;"",$I$11&lt;$G$11),1,0)+IF(AND($G$17&lt;&gt;"",$I$17&lt;&gt;"",$I$17&lt;$G$17),1,0))</f>
        <v>0</v>
      </c>
      <c r="AC9" s="394">
        <f>SUM($G$9,$I$11,$I$17)</f>
        <v>0</v>
      </c>
      <c r="AD9" s="394">
        <f>SUM($I$9,$G$11,$G$17)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376">
        <v>44890</v>
      </c>
      <c r="C10" s="378">
        <v>0.33333333333333331</v>
      </c>
      <c r="D10" s="384" t="s">
        <v>193</v>
      </c>
      <c r="E10" s="175" t="s">
        <v>7</v>
      </c>
      <c r="F10" s="367" t="str">
        <f>Y16</f>
        <v>Qatar</v>
      </c>
      <c r="G10" s="113"/>
      <c r="H10" s="367" t="str">
        <f>Y17</f>
        <v>Senegal</v>
      </c>
      <c r="I10" s="113"/>
      <c r="J10" s="41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03"/>
      <c r="N10" s="405"/>
      <c r="O10" s="405"/>
      <c r="P10" s="405"/>
      <c r="Q10" s="405"/>
      <c r="R10" s="405"/>
      <c r="S10" s="405"/>
      <c r="T10" s="405"/>
      <c r="U10" s="402"/>
      <c r="Y10" s="393"/>
      <c r="Z10" s="394"/>
      <c r="AA10" s="394"/>
      <c r="AB10" s="394"/>
      <c r="AC10" s="394"/>
      <c r="AD10" s="39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382"/>
      <c r="C11" s="383"/>
      <c r="D11" s="385"/>
      <c r="E11" s="231" t="s">
        <v>8</v>
      </c>
      <c r="F11" s="367"/>
      <c r="G11" s="234"/>
      <c r="H11" s="367"/>
      <c r="I11" s="234"/>
      <c r="J11" s="412"/>
      <c r="K11" s="401"/>
      <c r="L11" s="409"/>
      <c r="M11" s="403" t="str">
        <f>Y23</f>
        <v>Países Bajos</v>
      </c>
      <c r="N11" s="405">
        <f t="shared" ref="N11:U11" si="2">Z23</f>
        <v>0</v>
      </c>
      <c r="O11" s="405">
        <f t="shared" si="2"/>
        <v>0</v>
      </c>
      <c r="P11" s="405">
        <f t="shared" si="2"/>
        <v>0</v>
      </c>
      <c r="Q11" s="405">
        <f t="shared" si="2"/>
        <v>0</v>
      </c>
      <c r="R11" s="405">
        <f t="shared" si="2"/>
        <v>0</v>
      </c>
      <c r="S11" s="405">
        <f t="shared" si="2"/>
        <v>0</v>
      </c>
      <c r="T11" s="405">
        <f t="shared" si="2"/>
        <v>0</v>
      </c>
      <c r="U11" s="402">
        <f t="shared" si="2"/>
        <v>0</v>
      </c>
      <c r="Y11" s="391" t="str">
        <f>Y18</f>
        <v>Países Bajos</v>
      </c>
      <c r="Z11" s="394">
        <f>SUM(IF(AND($G$9&lt;&gt;"",$I$9&lt;&gt;"",$I$9&gt;$G$9),1,0)+IF(AND($G$13&lt;&gt;"",$I$13&lt;&gt;"",$G$13&gt;$I$13),1,0)+IF(AND($G$15&lt;&gt;"",$I$15&lt;&gt;"",$G$15&gt;$I$15),1,0))</f>
        <v>0</v>
      </c>
      <c r="AA11" s="394">
        <f>SUM(IF(AND($G$9&lt;&gt;"",$I$9&lt;&gt;"",$G$9=$I$9),1,0)+IF(AND($G$13&lt;&gt;"",$I$13&lt;&gt;"",$G$13=$I$13),1,0)+IF(AND($G$15&lt;&gt;"",$I$15&lt;&gt;"",$I$15=$G$15),1,0))</f>
        <v>0</v>
      </c>
      <c r="AB11" s="394">
        <f>SUM(IF(AND($G$9&lt;&gt;"",$I$9&lt;&gt;"",$I$9&lt;$G$9),1,0)+IF(AND($G$13&lt;&gt;"",$I$13&lt;&gt;"",$G$13&lt;$I$13),1,0)+IF(AND($G$15&lt;&gt;"",$I$15&lt;&gt;"",$G$15&lt;$I$15),1,0))</f>
        <v>0</v>
      </c>
      <c r="AC11" s="394">
        <f>SUM($I$9,$G$13,$G$15)</f>
        <v>0</v>
      </c>
      <c r="AD11" s="394">
        <f>SUM($G$9,$I$13,$I$15)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376">
        <v>44890</v>
      </c>
      <c r="C12" s="378">
        <v>0.45833333333333331</v>
      </c>
      <c r="D12" s="384" t="s">
        <v>194</v>
      </c>
      <c r="E12" s="175" t="s">
        <v>7</v>
      </c>
      <c r="F12" s="367" t="str">
        <f>Y18</f>
        <v>Países Bajos</v>
      </c>
      <c r="G12" s="113"/>
      <c r="H12" s="367" t="str">
        <f>Y19</f>
        <v>Ecuador</v>
      </c>
      <c r="I12" s="113"/>
      <c r="J12" s="41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03"/>
      <c r="N12" s="405"/>
      <c r="O12" s="405"/>
      <c r="P12" s="405"/>
      <c r="Q12" s="405"/>
      <c r="R12" s="405"/>
      <c r="S12" s="405"/>
      <c r="T12" s="405"/>
      <c r="U12" s="402"/>
      <c r="Y12" s="391"/>
      <c r="Z12" s="394"/>
      <c r="AA12" s="394"/>
      <c r="AB12" s="394"/>
      <c r="AC12" s="394"/>
      <c r="AD12" s="39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382"/>
      <c r="C13" s="383"/>
      <c r="D13" s="385"/>
      <c r="E13" s="231" t="s">
        <v>8</v>
      </c>
      <c r="F13" s="367"/>
      <c r="G13" s="234"/>
      <c r="H13" s="367"/>
      <c r="I13" s="234"/>
      <c r="J13" s="412"/>
      <c r="K13" s="401"/>
      <c r="L13" s="409"/>
      <c r="M13" s="403" t="str">
        <f>Y24</f>
        <v>Ecuador</v>
      </c>
      <c r="N13" s="405">
        <f t="shared" ref="N13:U13" si="3">Z24</f>
        <v>0</v>
      </c>
      <c r="O13" s="405">
        <f t="shared" si="3"/>
        <v>0</v>
      </c>
      <c r="P13" s="405">
        <f t="shared" si="3"/>
        <v>0</v>
      </c>
      <c r="Q13" s="405">
        <f t="shared" si="3"/>
        <v>0</v>
      </c>
      <c r="R13" s="405">
        <f t="shared" si="3"/>
        <v>0</v>
      </c>
      <c r="S13" s="405">
        <f t="shared" si="3"/>
        <v>0</v>
      </c>
      <c r="T13" s="405">
        <f t="shared" si="3"/>
        <v>0</v>
      </c>
      <c r="U13" s="402">
        <f t="shared" si="3"/>
        <v>0</v>
      </c>
      <c r="Y13" s="391" t="str">
        <f>Y19</f>
        <v>Ecuador</v>
      </c>
      <c r="Z13" s="394">
        <f>SUM(IF(AND($G$7&lt;&gt;"",$I$7&lt;&gt;"",$I$7&gt;$G$7),1,0)+IF(AND($G$13&lt;&gt;"",$I$13&lt;&gt;"",$I$13&gt;$G$13),1,0)+IF(AND($G$17&lt;&gt;"",$I$17&lt;&gt;"",$G$17&gt;$I$17),1,0))</f>
        <v>0</v>
      </c>
      <c r="AA13" s="394">
        <f>SUM(IF(AND($G$7&lt;&gt;"",$I$7&lt;&gt;"",$G$7=$I$7),1,0)+IF(AND($G$13&lt;&gt;"",$I$13&lt;&gt;"",$G$13=$I$13),1,0)+IF(AND($G$17&lt;&gt;"",$I$17&lt;&gt;"",$G$17=$I$17),1,0))</f>
        <v>0</v>
      </c>
      <c r="AB13" s="394">
        <f>SUM(IF(AND($G$7&lt;&gt;"",$I$7&lt;&gt;"",$I$7&lt;$G$7),1,0)+IF(AND($G$13&lt;&gt;"",$I$13&lt;&gt;"",$I$13&lt;$G$13),1,0)+IF(AND($G$17&lt;&gt;"",$I$17&lt;&gt;"",$G$17&lt;$I$17),1,0))</f>
        <v>0</v>
      </c>
      <c r="AC13" s="394">
        <f>SUM($I$7,$I$13,$G$17)</f>
        <v>0</v>
      </c>
      <c r="AD13" s="394">
        <f>SUM($G$7,$G$13,$I$17)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376">
        <v>44894</v>
      </c>
      <c r="C14" s="378">
        <v>0.41666666666666669</v>
      </c>
      <c r="D14" s="380" t="s">
        <v>192</v>
      </c>
      <c r="E14" s="175" t="s">
        <v>7</v>
      </c>
      <c r="F14" s="367" t="str">
        <f>Y18</f>
        <v>Países Bajos</v>
      </c>
      <c r="G14" s="113"/>
      <c r="H14" s="367" t="str">
        <f>Y16</f>
        <v>Qatar</v>
      </c>
      <c r="I14" s="113"/>
      <c r="J14" s="41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04"/>
      <c r="N14" s="380"/>
      <c r="O14" s="380"/>
      <c r="P14" s="380"/>
      <c r="Q14" s="380"/>
      <c r="R14" s="380"/>
      <c r="S14" s="380"/>
      <c r="T14" s="380"/>
      <c r="U14" s="406"/>
      <c r="Y14" s="392"/>
      <c r="Z14" s="396"/>
      <c r="AA14" s="396"/>
      <c r="AB14" s="396"/>
      <c r="AC14" s="396"/>
      <c r="AD14" s="396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382"/>
      <c r="C15" s="383"/>
      <c r="D15" s="386"/>
      <c r="E15" s="231" t="s">
        <v>8</v>
      </c>
      <c r="F15" s="367"/>
      <c r="G15" s="234"/>
      <c r="H15" s="367"/>
      <c r="I15" s="234"/>
      <c r="J15" s="412"/>
      <c r="K15" s="401"/>
      <c r="L15" s="409"/>
      <c r="M15" s="209" t="s">
        <v>26</v>
      </c>
      <c r="N15" s="388" t="s">
        <v>22</v>
      </c>
      <c r="O15" s="388"/>
      <c r="P15" s="388"/>
      <c r="Q15" s="388"/>
      <c r="R15" s="388" t="s">
        <v>23</v>
      </c>
      <c r="S15" s="388"/>
      <c r="T15" s="388"/>
      <c r="U15" s="131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376">
        <v>44894</v>
      </c>
      <c r="C16" s="378">
        <v>0.41666666666666669</v>
      </c>
      <c r="D16" s="380" t="s">
        <v>194</v>
      </c>
      <c r="E16" s="175" t="s">
        <v>7</v>
      </c>
      <c r="F16" s="367" t="str">
        <f>Y19</f>
        <v>Ecuador</v>
      </c>
      <c r="G16" s="113"/>
      <c r="H16" s="367" t="str">
        <f>Y17</f>
        <v>Senegal</v>
      </c>
      <c r="I16" s="113"/>
      <c r="J16" s="41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Qatar</v>
      </c>
      <c r="S16" s="407"/>
      <c r="T16" s="407"/>
      <c r="U16" s="226">
        <f>IF(OR(N16=R16,N16=R17),AB28,0)+IF(N16=R16,2,0)</f>
        <v>0</v>
      </c>
      <c r="Y16" s="61" t="s">
        <v>183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377"/>
      <c r="C17" s="379"/>
      <c r="D17" s="381"/>
      <c r="E17" s="232" t="s">
        <v>8</v>
      </c>
      <c r="F17" s="368"/>
      <c r="G17" s="233"/>
      <c r="H17" s="368"/>
      <c r="I17" s="233"/>
      <c r="J17" s="448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Senegal</v>
      </c>
      <c r="S17" s="408"/>
      <c r="T17" s="408"/>
      <c r="U17" s="227">
        <f>IF(OR(N17=R17,N17=R16),AB28,0)+IF(N17=R17,2,0)</f>
        <v>0</v>
      </c>
      <c r="Y17" s="68" t="s">
        <v>155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185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74" t="s">
        <v>184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437" t="s">
        <v>27</v>
      </c>
      <c r="J21" s="438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Qatar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3" t="s">
        <v>57</v>
      </c>
      <c r="C22" s="164" t="s">
        <v>26</v>
      </c>
      <c r="D22" s="28"/>
      <c r="E22" s="28"/>
      <c r="F22" s="28"/>
      <c r="G22" s="28"/>
      <c r="H22" s="28"/>
      <c r="I22" s="439"/>
      <c r="J22" s="440"/>
      <c r="K22" s="444"/>
      <c r="L22" s="1"/>
      <c r="M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Senegal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Qatar</v>
      </c>
      <c r="C23" s="109">
        <v>1</v>
      </c>
      <c r="D23" s="28"/>
      <c r="E23" s="28"/>
      <c r="F23" s="28"/>
      <c r="G23" s="28"/>
      <c r="H23" s="28"/>
      <c r="I23" s="441"/>
      <c r="J23" s="442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Países Bajos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Senegal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Ecuador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Países Bajos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Ecuador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Z28" s="69">
        <v>2</v>
      </c>
      <c r="AA28" s="69">
        <v>2</v>
      </c>
      <c r="AB28" s="69">
        <v>2</v>
      </c>
    </row>
  </sheetData>
  <sheetProtection algorithmName="SHA-512" hashValue="+zhq1X7x7iD2GhoXgj1GMZlbYt5zoYDeqAgA6cQuwUWi3wxQzzbTOAdIl9C+GX2YpS/mqMnFWnHunRQXXN4nDw==" saltValue="hprLdr8g35xWevSrTfkWdQ==" spinCount="100000" sheet="1" objects="1" scenarios="1" selectLockedCells="1"/>
  <sortState ref="M6:U9">
    <sortCondition descending="1" ref="T6:T9"/>
  </sortState>
  <mergeCells count="135">
    <mergeCell ref="I21:J23"/>
    <mergeCell ref="K21:K23"/>
    <mergeCell ref="N16:Q16"/>
    <mergeCell ref="N17:Q17"/>
    <mergeCell ref="J14:J15"/>
    <mergeCell ref="K14:K15"/>
    <mergeCell ref="J16:J17"/>
    <mergeCell ref="K16:K17"/>
    <mergeCell ref="M11:M12"/>
    <mergeCell ref="N11:N12"/>
    <mergeCell ref="O11:O12"/>
    <mergeCell ref="P11:P12"/>
    <mergeCell ref="Q11:Q12"/>
    <mergeCell ref="J12:J13"/>
    <mergeCell ref="K12:K13"/>
    <mergeCell ref="B2:U3"/>
    <mergeCell ref="M4:U5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F5:I5"/>
    <mergeCell ref="B4:I4"/>
    <mergeCell ref="B6:B7"/>
    <mergeCell ref="C6:C7"/>
    <mergeCell ref="D6:D7"/>
    <mergeCell ref="B8:B9"/>
    <mergeCell ref="F8:F9"/>
    <mergeCell ref="U9:U10"/>
    <mergeCell ref="J4:L4"/>
    <mergeCell ref="L6:L7"/>
    <mergeCell ref="J10:J11"/>
    <mergeCell ref="K10:K11"/>
    <mergeCell ref="J6:J7"/>
    <mergeCell ref="F10:F11"/>
    <mergeCell ref="F12:F13"/>
    <mergeCell ref="R16:T16"/>
    <mergeCell ref="R17:T17"/>
    <mergeCell ref="R15:T15"/>
    <mergeCell ref="N15:Q15"/>
    <mergeCell ref="R11:R12"/>
    <mergeCell ref="S11:S12"/>
    <mergeCell ref="T11:T12"/>
    <mergeCell ref="M9:M10"/>
    <mergeCell ref="Q9:Q10"/>
    <mergeCell ref="N9:N10"/>
    <mergeCell ref="O9:O10"/>
    <mergeCell ref="P9:P10"/>
    <mergeCell ref="R9:R10"/>
    <mergeCell ref="S9:S10"/>
    <mergeCell ref="T9:T10"/>
    <mergeCell ref="L8:L9"/>
    <mergeCell ref="L10:L11"/>
    <mergeCell ref="L12:L13"/>
    <mergeCell ref="L14:L15"/>
    <mergeCell ref="L16:L17"/>
    <mergeCell ref="J8:J9"/>
    <mergeCell ref="K8:K9"/>
    <mergeCell ref="U11:U12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K6:K7"/>
    <mergeCell ref="Z9:Z10"/>
    <mergeCell ref="AA9:AA10"/>
    <mergeCell ref="AB9:AB10"/>
    <mergeCell ref="AC9:AC10"/>
    <mergeCell ref="AD9:AD10"/>
    <mergeCell ref="AE9:AE10"/>
    <mergeCell ref="AF9:AF10"/>
    <mergeCell ref="AG9:AG10"/>
    <mergeCell ref="Z7:Z8"/>
    <mergeCell ref="AA7:AA8"/>
    <mergeCell ref="AB7:AB8"/>
    <mergeCell ref="AC7:AC8"/>
    <mergeCell ref="AD7:AD8"/>
    <mergeCell ref="Z26:AB26"/>
    <mergeCell ref="Y7:Y8"/>
    <mergeCell ref="Y9:Y10"/>
    <mergeCell ref="Y11:Y12"/>
    <mergeCell ref="Y13:Y14"/>
    <mergeCell ref="AE11:AE12"/>
    <mergeCell ref="AF11:AF12"/>
    <mergeCell ref="AG11:AG12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Z11:Z12"/>
    <mergeCell ref="AA11:AA12"/>
    <mergeCell ref="AB11:AB12"/>
    <mergeCell ref="AC11:AC12"/>
    <mergeCell ref="AD11:AD12"/>
    <mergeCell ref="AE7:AE8"/>
    <mergeCell ref="AF7:AF8"/>
    <mergeCell ref="AG7:AG8"/>
    <mergeCell ref="F14:F15"/>
    <mergeCell ref="F16:F17"/>
    <mergeCell ref="H6:H7"/>
    <mergeCell ref="H8:H9"/>
    <mergeCell ref="H10:H11"/>
    <mergeCell ref="H12:H13"/>
    <mergeCell ref="H14:H15"/>
    <mergeCell ref="H16:H17"/>
    <mergeCell ref="B19:C21"/>
    <mergeCell ref="B16:B17"/>
    <mergeCell ref="C16:C17"/>
    <mergeCell ref="D16:D17"/>
    <mergeCell ref="B12:B13"/>
    <mergeCell ref="C12:C13"/>
    <mergeCell ref="D12:D13"/>
    <mergeCell ref="B14:B15"/>
    <mergeCell ref="C14:C15"/>
    <mergeCell ref="D14:D15"/>
    <mergeCell ref="B10:B11"/>
    <mergeCell ref="C10:C11"/>
    <mergeCell ref="D10:D11"/>
    <mergeCell ref="C8:C9"/>
    <mergeCell ref="D8:D9"/>
    <mergeCell ref="F6:F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G7" sqref="G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42578125" style="112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46" width="11.42578125" style="38" customWidth="1"/>
    <col min="47" max="16384" width="11.5703125" style="38"/>
  </cols>
  <sheetData>
    <row r="1" spans="2:45" ht="4.5" customHeight="1" thickBot="1" x14ac:dyDescent="0.3"/>
    <row r="2" spans="2:45" ht="15" customHeight="1" x14ac:dyDescent="0.25">
      <c r="B2" s="477" t="s">
        <v>80</v>
      </c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9"/>
    </row>
    <row r="3" spans="2:45" ht="15.75" customHeight="1" thickBot="1" x14ac:dyDescent="0.3">
      <c r="B3" s="480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2"/>
    </row>
    <row r="4" spans="2:45" x14ac:dyDescent="0.25">
      <c r="B4" s="483" t="s">
        <v>28</v>
      </c>
      <c r="C4" s="484"/>
      <c r="D4" s="484"/>
      <c r="E4" s="484"/>
      <c r="F4" s="484"/>
      <c r="G4" s="484"/>
      <c r="H4" s="484"/>
      <c r="I4" s="485"/>
      <c r="J4" s="486" t="s">
        <v>24</v>
      </c>
      <c r="K4" s="487"/>
      <c r="L4" s="488"/>
      <c r="M4" s="486" t="s">
        <v>21</v>
      </c>
      <c r="N4" s="487"/>
      <c r="O4" s="487"/>
      <c r="P4" s="487"/>
      <c r="Q4" s="487"/>
      <c r="R4" s="487"/>
      <c r="S4" s="487"/>
      <c r="T4" s="487"/>
      <c r="U4" s="489"/>
    </row>
    <row r="5" spans="2:45" ht="15.75" thickBot="1" x14ac:dyDescent="0.3">
      <c r="B5" s="183" t="s">
        <v>0</v>
      </c>
      <c r="C5" s="205" t="s">
        <v>1</v>
      </c>
      <c r="D5" s="205" t="s">
        <v>196</v>
      </c>
      <c r="E5" s="205" t="s">
        <v>2</v>
      </c>
      <c r="F5" s="493" t="s">
        <v>3</v>
      </c>
      <c r="G5" s="493"/>
      <c r="H5" s="493"/>
      <c r="I5" s="494"/>
      <c r="J5" s="183" t="s">
        <v>9</v>
      </c>
      <c r="K5" s="206" t="s">
        <v>10</v>
      </c>
      <c r="L5" s="207" t="s">
        <v>11</v>
      </c>
      <c r="M5" s="490"/>
      <c r="N5" s="491"/>
      <c r="O5" s="491"/>
      <c r="P5" s="491"/>
      <c r="Q5" s="491"/>
      <c r="R5" s="491"/>
      <c r="S5" s="491"/>
      <c r="T5" s="491"/>
      <c r="U5" s="492"/>
    </row>
    <row r="6" spans="2:45" ht="15.75" thickBot="1" x14ac:dyDescent="0.3">
      <c r="B6" s="495">
        <v>44886</v>
      </c>
      <c r="C6" s="496">
        <v>0.33333333333333331</v>
      </c>
      <c r="D6" s="497" t="s">
        <v>194</v>
      </c>
      <c r="E6" s="174" t="s">
        <v>7</v>
      </c>
      <c r="F6" s="452" t="str">
        <f>Y16</f>
        <v>Inglaterra</v>
      </c>
      <c r="G6" s="173"/>
      <c r="H6" s="452" t="str">
        <f>Y19</f>
        <v>Irán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22" t="s">
        <v>12</v>
      </c>
      <c r="N6" s="129" t="s">
        <v>13</v>
      </c>
      <c r="O6" s="129" t="s">
        <v>14</v>
      </c>
      <c r="P6" s="129" t="s">
        <v>15</v>
      </c>
      <c r="Q6" s="129" t="s">
        <v>16</v>
      </c>
      <c r="R6" s="129" t="s">
        <v>17</v>
      </c>
      <c r="S6" s="129" t="s">
        <v>18</v>
      </c>
      <c r="T6" s="129" t="s">
        <v>19</v>
      </c>
      <c r="U6" s="130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59"/>
      <c r="C7" s="475"/>
      <c r="D7" s="465"/>
      <c r="E7" s="231" t="s">
        <v>8</v>
      </c>
      <c r="F7" s="450"/>
      <c r="G7" s="236"/>
      <c r="H7" s="450"/>
      <c r="I7" s="236"/>
      <c r="J7" s="401"/>
      <c r="K7" s="401"/>
      <c r="L7" s="409"/>
      <c r="M7" s="472" t="str">
        <f>Y21</f>
        <v>Inglaterra</v>
      </c>
      <c r="N7" s="468">
        <f t="shared" ref="N7:T7" si="0">Z21</f>
        <v>0</v>
      </c>
      <c r="O7" s="468">
        <f t="shared" si="0"/>
        <v>0</v>
      </c>
      <c r="P7" s="468">
        <f t="shared" si="0"/>
        <v>0</v>
      </c>
      <c r="Q7" s="468">
        <f t="shared" si="0"/>
        <v>0</v>
      </c>
      <c r="R7" s="468">
        <f t="shared" si="0"/>
        <v>0</v>
      </c>
      <c r="S7" s="468">
        <f t="shared" si="0"/>
        <v>0</v>
      </c>
      <c r="T7" s="468">
        <f t="shared" si="0"/>
        <v>0</v>
      </c>
      <c r="U7" s="470">
        <f>AG21</f>
        <v>0</v>
      </c>
      <c r="Y7" s="390" t="str">
        <f>Y16</f>
        <v>Inglaterra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59">
        <v>44886</v>
      </c>
      <c r="C8" s="461">
        <v>0.58333333333333337</v>
      </c>
      <c r="D8" s="463" t="s">
        <v>195</v>
      </c>
      <c r="E8" s="175" t="s">
        <v>7</v>
      </c>
      <c r="F8" s="450" t="str">
        <f>Y18</f>
        <v>USA</v>
      </c>
      <c r="G8" s="114"/>
      <c r="H8" s="450" t="str">
        <f>Y17</f>
        <v>Gales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72"/>
      <c r="N8" s="468"/>
      <c r="O8" s="468"/>
      <c r="P8" s="468"/>
      <c r="Q8" s="468"/>
      <c r="R8" s="468"/>
      <c r="S8" s="468"/>
      <c r="T8" s="468"/>
      <c r="U8" s="470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59"/>
      <c r="C9" s="461"/>
      <c r="D9" s="463"/>
      <c r="E9" s="231" t="s">
        <v>8</v>
      </c>
      <c r="F9" s="450"/>
      <c r="G9" s="236"/>
      <c r="H9" s="450"/>
      <c r="I9" s="236"/>
      <c r="J9" s="401"/>
      <c r="K9" s="401"/>
      <c r="L9" s="409"/>
      <c r="M9" s="472" t="str">
        <f>Y22</f>
        <v>Gales</v>
      </c>
      <c r="N9" s="468">
        <f t="shared" ref="N9:T9" si="1">Z22</f>
        <v>0</v>
      </c>
      <c r="O9" s="468">
        <f t="shared" si="1"/>
        <v>0</v>
      </c>
      <c r="P9" s="468">
        <f t="shared" si="1"/>
        <v>0</v>
      </c>
      <c r="Q9" s="468">
        <f t="shared" si="1"/>
        <v>0</v>
      </c>
      <c r="R9" s="468">
        <f t="shared" si="1"/>
        <v>0</v>
      </c>
      <c r="S9" s="468">
        <f t="shared" si="1"/>
        <v>0</v>
      </c>
      <c r="T9" s="468">
        <f t="shared" si="1"/>
        <v>0</v>
      </c>
      <c r="U9" s="470">
        <f>AG22</f>
        <v>0</v>
      </c>
      <c r="Y9" s="391" t="str">
        <f>Y17</f>
        <v>Gales</v>
      </c>
      <c r="Z9" s="394">
        <f>SUM(IF(AND($G$9&lt;&gt;"",$I$9&lt;&gt;"",$I$9&gt;$G$9),1,0)+IF(AND($G$11&lt;&gt;"",$I$11&lt;&gt;"",$G$11&gt;$I$11),1,0)+IF(AND($G$17&lt;&gt;"",$I$17&lt;&gt;"",$I$17&gt;$G$17),1,0))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SUM(IF(AND($G$9&lt;&gt;"",$I$9&lt;&gt;"",$I$9&lt;$G$9),1,0)+IF(AND($G$11&lt;&gt;"",$I$11&lt;&gt;"",$G$11&lt;$I$11),1,0)+IF(AND($G$17&lt;&gt;"",$I$17&lt;&gt;"",$I$17&lt;G$15),1,0))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.75" customHeight="1" x14ac:dyDescent="0.25">
      <c r="B10" s="459">
        <v>44890</v>
      </c>
      <c r="C10" s="475">
        <v>0.20833333333333334</v>
      </c>
      <c r="D10" s="463" t="s">
        <v>195</v>
      </c>
      <c r="E10" s="175" t="s">
        <v>7</v>
      </c>
      <c r="F10" s="450" t="str">
        <f>Y17</f>
        <v>Gales</v>
      </c>
      <c r="G10" s="114"/>
      <c r="H10" s="450" t="str">
        <f>Y19</f>
        <v>Irán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72"/>
      <c r="N10" s="468"/>
      <c r="O10" s="468"/>
      <c r="P10" s="468"/>
      <c r="Q10" s="468"/>
      <c r="R10" s="468"/>
      <c r="S10" s="468"/>
      <c r="T10" s="468"/>
      <c r="U10" s="470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59"/>
      <c r="C11" s="475"/>
      <c r="D11" s="463"/>
      <c r="E11" s="231" t="s">
        <v>8</v>
      </c>
      <c r="F11" s="450"/>
      <c r="G11" s="236"/>
      <c r="H11" s="450"/>
      <c r="I11" s="236"/>
      <c r="J11" s="401"/>
      <c r="K11" s="401"/>
      <c r="L11" s="409"/>
      <c r="M11" s="472" t="str">
        <f>Y23</f>
        <v>USA</v>
      </c>
      <c r="N11" s="468">
        <f t="shared" ref="N11:U11" si="2">Z23</f>
        <v>0</v>
      </c>
      <c r="O11" s="468">
        <f t="shared" si="2"/>
        <v>0</v>
      </c>
      <c r="P11" s="468">
        <f t="shared" si="2"/>
        <v>0</v>
      </c>
      <c r="Q11" s="468">
        <f t="shared" si="2"/>
        <v>0</v>
      </c>
      <c r="R11" s="468">
        <f t="shared" si="2"/>
        <v>0</v>
      </c>
      <c r="S11" s="468">
        <f t="shared" si="2"/>
        <v>0</v>
      </c>
      <c r="T11" s="468">
        <f t="shared" si="2"/>
        <v>0</v>
      </c>
      <c r="U11" s="470">
        <f t="shared" si="2"/>
        <v>0</v>
      </c>
      <c r="Y11" s="391" t="str">
        <f>Y18</f>
        <v>USA</v>
      </c>
      <c r="Z11" s="394">
        <f>SUM(IF(AND($G$9&lt;&gt;"",$I$9&lt;&gt;"",$I$9&lt;$G$9),1,0)+IF(AND($G$13&lt;&gt;"",$I$13&lt;&gt;"",$G$13&lt;$I$13),1,0)+IF(AND($G$15&lt;&gt;"",$I$15&lt;&gt;"",$G$15&lt;$I$15),1,0))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459">
        <v>44890</v>
      </c>
      <c r="C12" s="461">
        <v>0.58333333333333337</v>
      </c>
      <c r="D12" s="465" t="s">
        <v>192</v>
      </c>
      <c r="E12" s="175" t="s">
        <v>7</v>
      </c>
      <c r="F12" s="450" t="str">
        <f>Y16</f>
        <v>Inglaterra</v>
      </c>
      <c r="G12" s="114"/>
      <c r="H12" s="450" t="str">
        <f>Y18</f>
        <v>USA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72"/>
      <c r="N12" s="468"/>
      <c r="O12" s="468"/>
      <c r="P12" s="468"/>
      <c r="Q12" s="468"/>
      <c r="R12" s="468"/>
      <c r="S12" s="468"/>
      <c r="T12" s="468"/>
      <c r="U12" s="470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59"/>
      <c r="C13" s="461"/>
      <c r="D13" s="465"/>
      <c r="E13" s="231" t="s">
        <v>8</v>
      </c>
      <c r="F13" s="450"/>
      <c r="G13" s="236"/>
      <c r="H13" s="450"/>
      <c r="I13" s="236"/>
      <c r="J13" s="401"/>
      <c r="K13" s="401"/>
      <c r="L13" s="409"/>
      <c r="M13" s="472" t="str">
        <f>Y24</f>
        <v>Irán</v>
      </c>
      <c r="N13" s="468">
        <f t="shared" ref="N13:U13" si="3">Z24</f>
        <v>0</v>
      </c>
      <c r="O13" s="468">
        <f t="shared" si="3"/>
        <v>0</v>
      </c>
      <c r="P13" s="468">
        <f t="shared" si="3"/>
        <v>0</v>
      </c>
      <c r="Q13" s="468">
        <f t="shared" si="3"/>
        <v>0</v>
      </c>
      <c r="R13" s="468">
        <f t="shared" si="3"/>
        <v>0</v>
      </c>
      <c r="S13" s="468">
        <f t="shared" si="3"/>
        <v>0</v>
      </c>
      <c r="T13" s="468">
        <f t="shared" si="3"/>
        <v>0</v>
      </c>
      <c r="U13" s="470">
        <f t="shared" si="3"/>
        <v>0</v>
      </c>
      <c r="Y13" s="391" t="str">
        <f>Y19</f>
        <v>Irán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59">
        <v>44894</v>
      </c>
      <c r="C14" s="461">
        <v>0.58333333333333337</v>
      </c>
      <c r="D14" s="465" t="s">
        <v>193</v>
      </c>
      <c r="E14" s="175" t="s">
        <v>7</v>
      </c>
      <c r="F14" s="450" t="str">
        <f>Y19</f>
        <v>Irán</v>
      </c>
      <c r="G14" s="114"/>
      <c r="H14" s="450" t="str">
        <f>Y18</f>
        <v>USA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73"/>
      <c r="N14" s="469"/>
      <c r="O14" s="469"/>
      <c r="P14" s="469"/>
      <c r="Q14" s="469"/>
      <c r="R14" s="469"/>
      <c r="S14" s="469"/>
      <c r="T14" s="469"/>
      <c r="U14" s="471"/>
      <c r="Y14" s="392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59"/>
      <c r="C15" s="461"/>
      <c r="D15" s="465"/>
      <c r="E15" s="231" t="s">
        <v>8</v>
      </c>
      <c r="F15" s="450"/>
      <c r="G15" s="236"/>
      <c r="H15" s="450"/>
      <c r="I15" s="236"/>
      <c r="J15" s="401"/>
      <c r="K15" s="401"/>
      <c r="L15" s="409"/>
      <c r="M15" s="223" t="s">
        <v>26</v>
      </c>
      <c r="N15" s="466" t="s">
        <v>22</v>
      </c>
      <c r="O15" s="466"/>
      <c r="P15" s="466"/>
      <c r="Q15" s="466"/>
      <c r="R15" s="466" t="s">
        <v>23</v>
      </c>
      <c r="S15" s="466"/>
      <c r="T15" s="466"/>
      <c r="U15" s="138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ht="15" customHeight="1" x14ac:dyDescent="0.25">
      <c r="B16" s="459">
        <v>44894</v>
      </c>
      <c r="C16" s="461">
        <v>0.58333333333333337</v>
      </c>
      <c r="D16" s="463" t="s">
        <v>195</v>
      </c>
      <c r="E16" s="175" t="s">
        <v>7</v>
      </c>
      <c r="F16" s="450" t="str">
        <f>Y17</f>
        <v>Gales</v>
      </c>
      <c r="G16" s="114"/>
      <c r="H16" s="450" t="str">
        <f>Y16</f>
        <v>Inglaterra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Inglaterra</v>
      </c>
      <c r="S16" s="407"/>
      <c r="T16" s="407"/>
      <c r="U16" s="226">
        <f>IF(OR(N16=R16,N16=R17),AB28,0)+IF(N16=R16,2,0)</f>
        <v>0</v>
      </c>
      <c r="Y16" s="61" t="s">
        <v>106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460"/>
      <c r="C17" s="462"/>
      <c r="D17" s="464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Gales</v>
      </c>
      <c r="S17" s="408"/>
      <c r="T17" s="408"/>
      <c r="U17" s="227">
        <f>IF(OR(N17=R17,N17=R16),AB28,0)+IF(N17=R17,2,0)</f>
        <v>0</v>
      </c>
      <c r="Y17" s="68" t="s">
        <v>187</v>
      </c>
      <c r="Z17" s="69">
        <f t="shared" ref="Z17:AG17" si="5">Z9</f>
        <v>0</v>
      </c>
      <c r="AA17" s="69">
        <f t="shared" si="5"/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110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186</v>
      </c>
      <c r="Z18" s="69">
        <f t="shared" ref="Z18:AG18" si="6">Z11</f>
        <v>0</v>
      </c>
      <c r="AA18" s="69">
        <f t="shared" si="6"/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148</v>
      </c>
      <c r="Z19" s="75">
        <f t="shared" ref="Z19:AG19" si="7">Z13</f>
        <v>0</v>
      </c>
      <c r="AA19" s="75">
        <f t="shared" si="7"/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11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110"/>
      <c r="E21" s="28"/>
      <c r="F21" s="28"/>
      <c r="G21" s="28"/>
      <c r="H21" s="28"/>
      <c r="I21" s="453" t="s">
        <v>91</v>
      </c>
      <c r="J21" s="454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Inglaterra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6" t="s">
        <v>57</v>
      </c>
      <c r="C22" s="171" t="s">
        <v>26</v>
      </c>
      <c r="D22" s="110"/>
      <c r="E22" s="28"/>
      <c r="F22" s="28"/>
      <c r="G22" s="28"/>
      <c r="H22" s="28"/>
      <c r="I22" s="455"/>
      <c r="J22" s="456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Gales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Inglaterra</v>
      </c>
      <c r="C23" s="109">
        <v>1</v>
      </c>
      <c r="D23" s="110"/>
      <c r="E23" s="28"/>
      <c r="F23" s="28"/>
      <c r="G23" s="28"/>
      <c r="H23" s="28"/>
      <c r="I23" s="457"/>
      <c r="J23" s="458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USA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Gales</v>
      </c>
      <c r="C24" s="84">
        <v>2</v>
      </c>
      <c r="D24" s="11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Irán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USA</v>
      </c>
      <c r="C25" s="84">
        <v>3</v>
      </c>
      <c r="D25" s="11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Irán</v>
      </c>
      <c r="C26" s="87">
        <v>4</v>
      </c>
      <c r="D26" s="11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111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B28" s="28"/>
      <c r="C28" s="28"/>
      <c r="D28" s="11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Z28" s="69">
        <v>2</v>
      </c>
      <c r="AA28" s="69">
        <v>2</v>
      </c>
      <c r="AB28" s="69">
        <v>2</v>
      </c>
    </row>
  </sheetData>
  <sheetProtection algorithmName="SHA-512" hashValue="D1FiAcB88xBayCTL1Tgt4YInJjHOdY2BgAbY7yPoBy1E0K6T/FFxny2a69zthKR1hGFaMI8BAnU7JYkFAFTwjA==" saltValue="Cvk1s6o+njuByx9MrGovTQ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G6" sqref="G6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4" style="38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510" t="s">
        <v>81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2"/>
    </row>
    <row r="3" spans="2:45" ht="15.75" customHeight="1" thickBot="1" x14ac:dyDescent="0.3">
      <c r="B3" s="513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5"/>
    </row>
    <row r="4" spans="2:45" x14ac:dyDescent="0.25">
      <c r="B4" s="516" t="s">
        <v>28</v>
      </c>
      <c r="C4" s="517"/>
      <c r="D4" s="517"/>
      <c r="E4" s="517"/>
      <c r="F4" s="517"/>
      <c r="G4" s="517"/>
      <c r="H4" s="517"/>
      <c r="I4" s="518"/>
      <c r="J4" s="519" t="s">
        <v>24</v>
      </c>
      <c r="K4" s="520"/>
      <c r="L4" s="521"/>
      <c r="M4" s="519" t="s">
        <v>21</v>
      </c>
      <c r="N4" s="520"/>
      <c r="O4" s="520"/>
      <c r="P4" s="520"/>
      <c r="Q4" s="520"/>
      <c r="R4" s="520"/>
      <c r="S4" s="520"/>
      <c r="T4" s="520"/>
      <c r="U4" s="522"/>
    </row>
    <row r="5" spans="2:45" ht="15.75" thickBot="1" x14ac:dyDescent="0.3">
      <c r="B5" s="182" t="s">
        <v>0</v>
      </c>
      <c r="C5" s="202" t="s">
        <v>1</v>
      </c>
      <c r="D5" s="202" t="s">
        <v>196</v>
      </c>
      <c r="E5" s="202" t="s">
        <v>2</v>
      </c>
      <c r="F5" s="526" t="s">
        <v>3</v>
      </c>
      <c r="G5" s="526"/>
      <c r="H5" s="526"/>
      <c r="I5" s="527"/>
      <c r="J5" s="182" t="s">
        <v>9</v>
      </c>
      <c r="K5" s="203" t="s">
        <v>10</v>
      </c>
      <c r="L5" s="204" t="s">
        <v>11</v>
      </c>
      <c r="M5" s="523"/>
      <c r="N5" s="524"/>
      <c r="O5" s="524"/>
      <c r="P5" s="524"/>
      <c r="Q5" s="524"/>
      <c r="R5" s="524"/>
      <c r="S5" s="524"/>
      <c r="T5" s="524"/>
      <c r="U5" s="525"/>
    </row>
    <row r="6" spans="2:45" ht="15.75" thickBot="1" x14ac:dyDescent="0.3">
      <c r="B6" s="528">
        <v>44887</v>
      </c>
      <c r="C6" s="529">
        <v>0.20833333333333334</v>
      </c>
      <c r="D6" s="497" t="s">
        <v>198</v>
      </c>
      <c r="E6" s="174" t="s">
        <v>7</v>
      </c>
      <c r="F6" s="452" t="str">
        <f>Y16</f>
        <v>Argentina</v>
      </c>
      <c r="G6" s="173"/>
      <c r="H6" s="452" t="str">
        <f>Y19</f>
        <v>Arabia Saudita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20" t="s">
        <v>12</v>
      </c>
      <c r="N6" s="127" t="s">
        <v>13</v>
      </c>
      <c r="O6" s="127" t="s">
        <v>14</v>
      </c>
      <c r="P6" s="127" t="s">
        <v>15</v>
      </c>
      <c r="Q6" s="127" t="s">
        <v>16</v>
      </c>
      <c r="R6" s="127" t="s">
        <v>17</v>
      </c>
      <c r="S6" s="127" t="s">
        <v>18</v>
      </c>
      <c r="T6" s="127" t="s">
        <v>19</v>
      </c>
      <c r="U6" s="128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504"/>
      <c r="C7" s="506"/>
      <c r="D7" s="465"/>
      <c r="E7" s="231" t="s">
        <v>8</v>
      </c>
      <c r="F7" s="450"/>
      <c r="G7" s="236"/>
      <c r="H7" s="450"/>
      <c r="I7" s="236"/>
      <c r="J7" s="401"/>
      <c r="K7" s="401"/>
      <c r="L7" s="409"/>
      <c r="M7" s="403" t="str">
        <f>Y21</f>
        <v>Argentina</v>
      </c>
      <c r="N7" s="405">
        <f t="shared" ref="N7:T7" si="0">Z21</f>
        <v>0</v>
      </c>
      <c r="O7" s="405">
        <f t="shared" si="0"/>
        <v>0</v>
      </c>
      <c r="P7" s="405">
        <f t="shared" si="0"/>
        <v>0</v>
      </c>
      <c r="Q7" s="405">
        <f t="shared" si="0"/>
        <v>0</v>
      </c>
      <c r="R7" s="405">
        <f t="shared" si="0"/>
        <v>0</v>
      </c>
      <c r="S7" s="405">
        <f t="shared" si="0"/>
        <v>0</v>
      </c>
      <c r="T7" s="405">
        <f t="shared" si="0"/>
        <v>0</v>
      </c>
      <c r="U7" s="402">
        <f>AG21</f>
        <v>0</v>
      </c>
      <c r="Y7" s="390" t="str">
        <f>Y16</f>
        <v>Argentina</v>
      </c>
      <c r="Z7" s="398">
        <f>SUM(IF(AND($G$7&lt;&gt;"",$I$7&lt;&gt;"",$G$7&gt;$I$7),1,0)+IF(AND($G$11&lt;&gt;"",$I$11&lt;&gt;"",$G$11&gt;$I$11),1,0)+IF(AND($G$17&lt;&gt;"",$I$17&lt;&gt;"",$I$17&gt;$G$17),1,0))</f>
        <v>0</v>
      </c>
      <c r="AA7" s="398">
        <f>SUM(IF(AND($G$7&lt;&gt;"",$I$7&lt;&gt;"",$G$7=$I$7),1,0)+IF(AND($G$11&lt;&gt;"",$I$11&lt;&gt;"",$G$11=$I$11),1,0)+IF(AND($G$17&lt;&gt;"",$I$17&lt;&gt;"",$I$17=$G$17),1,0))</f>
        <v>0</v>
      </c>
      <c r="AB7" s="398">
        <f>SUM(IF(AND($G$7&lt;&gt;"",$I$7&lt;&gt;"",$G$7&lt;$I$7),1,0)+IF(AND($G$11&lt;&gt;"",$I$11&lt;&gt;"",$G$11&lt;$I$11),1,0)+IF(AND($G$17&lt;&gt;"",$I$17&lt;&gt;"",$I$17&lt;$G$17),1,0))</f>
        <v>0</v>
      </c>
      <c r="AC7" s="398">
        <f>SUM($G$7,$G$11,$I$17)</f>
        <v>0</v>
      </c>
      <c r="AD7" s="476">
        <f>SUM($I$7+$I$11+$G$17)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504">
        <v>44887</v>
      </c>
      <c r="C8" s="506">
        <v>0.45833333333333331</v>
      </c>
      <c r="D8" s="465">
        <v>974</v>
      </c>
      <c r="E8" s="175" t="s">
        <v>7</v>
      </c>
      <c r="F8" s="450" t="str">
        <f>Y17</f>
        <v>México</v>
      </c>
      <c r="G8" s="114"/>
      <c r="H8" s="450" t="str">
        <f>Y18</f>
        <v>Polonia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03"/>
      <c r="N8" s="405"/>
      <c r="O8" s="405"/>
      <c r="P8" s="405"/>
      <c r="Q8" s="405"/>
      <c r="R8" s="405"/>
      <c r="S8" s="405"/>
      <c r="T8" s="405"/>
      <c r="U8" s="402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504"/>
      <c r="C9" s="506"/>
      <c r="D9" s="465"/>
      <c r="E9" s="231" t="s">
        <v>8</v>
      </c>
      <c r="F9" s="450"/>
      <c r="G9" s="236"/>
      <c r="H9" s="450"/>
      <c r="I9" s="236"/>
      <c r="J9" s="401"/>
      <c r="K9" s="401"/>
      <c r="L9" s="409"/>
      <c r="M9" s="403" t="str">
        <f>Y22</f>
        <v>México</v>
      </c>
      <c r="N9" s="405">
        <f t="shared" ref="N9:U9" si="1">Z22</f>
        <v>0</v>
      </c>
      <c r="O9" s="405">
        <f t="shared" si="1"/>
        <v>0</v>
      </c>
      <c r="P9" s="405">
        <f t="shared" si="1"/>
        <v>0</v>
      </c>
      <c r="Q9" s="405">
        <f t="shared" si="1"/>
        <v>0</v>
      </c>
      <c r="R9" s="405">
        <f t="shared" si="1"/>
        <v>0</v>
      </c>
      <c r="S9" s="405">
        <f t="shared" si="1"/>
        <v>0</v>
      </c>
      <c r="T9" s="405">
        <f t="shared" si="1"/>
        <v>0</v>
      </c>
      <c r="U9" s="402">
        <f t="shared" si="1"/>
        <v>0</v>
      </c>
      <c r="Y9" s="391" t="str">
        <f>Y17</f>
        <v>México</v>
      </c>
      <c r="Z9" s="394">
        <f>SUM(IF(AND($G$9&lt;&gt;"",$I$9&lt;&gt;"",$G$9&gt;$I$9),1,0)+IF(AND($G$11&lt;&gt;"",$I$11&lt;&gt;"",$I$11&gt;$G$11),1,0)+IF(AND($G$15&lt;&gt;"",$I$15&lt;&gt;"",$I$15&gt;$G$15),1,0))</f>
        <v>0</v>
      </c>
      <c r="AA9" s="394">
        <f>SUM(IF(AND($G$9&lt;&gt;"",$I$9&lt;&gt;"",$G$9=$I$9),1,0)+IF(AND($G$11&lt;&gt;"",$I$11&lt;&gt;"",$I$11=$G$11),1,0)+IF(AND($G$15&lt;&gt;"",$I$15&lt;&gt;"",$I$15=$G$15),1,0))</f>
        <v>0</v>
      </c>
      <c r="AB9" s="394">
        <f>SUM(IF(AND($G$9&lt;&gt;"",$I$9&lt;&gt;"",$G$9&lt;$I$9),1,0)+IF(AND($G$11&lt;&gt;"",$I$11&lt;&gt;"",$I$11&lt;$G$11),1,0)+IF(AND($G$15&lt;&gt;"",$I$15&lt;&gt;"",$I$15&lt;G$15),1,0))</f>
        <v>0</v>
      </c>
      <c r="AC9" s="394">
        <f>SUM($G$9,$I$11,$I$15)</f>
        <v>0</v>
      </c>
      <c r="AD9" s="396">
        <f>SUM($I$9,$G$11,$G$15)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504">
        <v>44891</v>
      </c>
      <c r="C10" s="506">
        <v>0.58333333333333337</v>
      </c>
      <c r="D10" s="465" t="s">
        <v>198</v>
      </c>
      <c r="E10" s="175" t="s">
        <v>7</v>
      </c>
      <c r="F10" s="450" t="str">
        <f>Y16</f>
        <v>Argentina</v>
      </c>
      <c r="G10" s="114"/>
      <c r="H10" s="450" t="str">
        <f>Y17</f>
        <v>México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03"/>
      <c r="N10" s="405"/>
      <c r="O10" s="405"/>
      <c r="P10" s="405"/>
      <c r="Q10" s="405"/>
      <c r="R10" s="405"/>
      <c r="S10" s="405"/>
      <c r="T10" s="405"/>
      <c r="U10" s="402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504"/>
      <c r="C11" s="506"/>
      <c r="D11" s="465"/>
      <c r="E11" s="231" t="s">
        <v>8</v>
      </c>
      <c r="F11" s="450"/>
      <c r="G11" s="236"/>
      <c r="H11" s="450"/>
      <c r="I11" s="236"/>
      <c r="J11" s="401"/>
      <c r="K11" s="401"/>
      <c r="L11" s="409"/>
      <c r="M11" s="403" t="str">
        <f>Y23</f>
        <v>Polonia</v>
      </c>
      <c r="N11" s="405">
        <f t="shared" ref="N11:U11" si="2">Z23</f>
        <v>0</v>
      </c>
      <c r="O11" s="405">
        <f t="shared" si="2"/>
        <v>0</v>
      </c>
      <c r="P11" s="405">
        <f t="shared" si="2"/>
        <v>0</v>
      </c>
      <c r="Q11" s="405">
        <f t="shared" si="2"/>
        <v>0</v>
      </c>
      <c r="R11" s="405">
        <f t="shared" si="2"/>
        <v>0</v>
      </c>
      <c r="S11" s="405">
        <f t="shared" si="2"/>
        <v>0</v>
      </c>
      <c r="T11" s="405">
        <f t="shared" si="2"/>
        <v>0</v>
      </c>
      <c r="U11" s="402">
        <f t="shared" si="2"/>
        <v>0</v>
      </c>
      <c r="Y11" s="391" t="str">
        <f>Y18</f>
        <v>Polonia</v>
      </c>
      <c r="Z11" s="394">
        <f>SUM(IF(AND($G$9&lt;&gt;"",$I$9&lt;&gt;"",$I$9&gt;$G$9),1,0)+IF(AND($G$13&lt;&gt;"",$I$13&lt;&gt;"",$G$13&gt;$I$13),1,0)+IF(AND($G$17&lt;&gt;"",$I$17&lt;&gt;"",$G$17&gt;$I$17),1,0))</f>
        <v>0</v>
      </c>
      <c r="AA11" s="394">
        <f>SUM(IF(AND($G$9&lt;&gt;"",$I$9&lt;&gt;"",$I$9=$G$9),1,0)+IF(AND($G$13&lt;&gt;"",$I$13&lt;&gt;"",$G$13=$I$13),1,0)+IF(AND($G$17&lt;&gt;"",$I$17&lt;&gt;"",$G$17=$I$17),1,0))</f>
        <v>0</v>
      </c>
      <c r="AB11" s="394">
        <f>SUM(IF(AND($G$9&lt;&gt;"",$I$9&lt;&gt;"",$I$9&lt;$G$9),1,0)+IF(AND($G$13&lt;&gt;"",$I$13&lt;&gt;"",$G$13&lt;$I$13),1,0)+IF(AND($G$17&lt;&gt;"",$I$17&lt;&gt;"",$G$17&lt;$I$17),1,0))</f>
        <v>0</v>
      </c>
      <c r="AC11" s="394">
        <f>SUM($I$9,$G$13,$G$17)</f>
        <v>0</v>
      </c>
      <c r="AD11" s="396">
        <f>SUM($G$9,$I$13,$I$17)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504">
        <v>44891</v>
      </c>
      <c r="C12" s="506">
        <v>0.33333333333333331</v>
      </c>
      <c r="D12" s="465" t="s">
        <v>197</v>
      </c>
      <c r="E12" s="175" t="s">
        <v>7</v>
      </c>
      <c r="F12" s="450" t="str">
        <f>Y18</f>
        <v>Polonia</v>
      </c>
      <c r="G12" s="114"/>
      <c r="H12" s="450" t="str">
        <f>Y19</f>
        <v>Arabia Saudita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03"/>
      <c r="N12" s="405"/>
      <c r="O12" s="405"/>
      <c r="P12" s="405"/>
      <c r="Q12" s="405"/>
      <c r="R12" s="405"/>
      <c r="S12" s="405"/>
      <c r="T12" s="405"/>
      <c r="U12" s="402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504"/>
      <c r="C13" s="506"/>
      <c r="D13" s="465"/>
      <c r="E13" s="231" t="s">
        <v>8</v>
      </c>
      <c r="F13" s="450"/>
      <c r="G13" s="236"/>
      <c r="H13" s="450"/>
      <c r="I13" s="236"/>
      <c r="J13" s="401"/>
      <c r="K13" s="401"/>
      <c r="L13" s="409"/>
      <c r="M13" s="403" t="str">
        <f>Y24</f>
        <v>Arabia Saudita</v>
      </c>
      <c r="N13" s="405">
        <f t="shared" ref="N13:U13" si="3">Z24</f>
        <v>0</v>
      </c>
      <c r="O13" s="405">
        <f t="shared" si="3"/>
        <v>0</v>
      </c>
      <c r="P13" s="405">
        <f t="shared" si="3"/>
        <v>0</v>
      </c>
      <c r="Q13" s="405">
        <f t="shared" si="3"/>
        <v>0</v>
      </c>
      <c r="R13" s="405">
        <f t="shared" si="3"/>
        <v>0</v>
      </c>
      <c r="S13" s="405">
        <f t="shared" si="3"/>
        <v>0</v>
      </c>
      <c r="T13" s="405">
        <f t="shared" si="3"/>
        <v>0</v>
      </c>
      <c r="U13" s="402">
        <f t="shared" si="3"/>
        <v>0</v>
      </c>
      <c r="Y13" s="391" t="str">
        <f>Y21</f>
        <v>Argentina</v>
      </c>
      <c r="Z13" s="394">
        <f>SUM(IF(AND($G$7&lt;&gt;"",$I$7&lt;&gt;"",$I$7&gt;$G$7),1,0)+IF(AND($G$13&lt;&gt;"",$I$13&lt;&gt;"",$I$13&gt;$G$13),1,0)+IF(AND($G$15&lt;&gt;"",$I$15&lt;&gt;"",$G$15&gt;$I$15),1,0))</f>
        <v>0</v>
      </c>
      <c r="AA13" s="394">
        <f>SUM(IF(AND($G$7&lt;&gt;"",$I$7&lt;&gt;"",$I$7=$G$7),1,0)+IF(AND($G$13&lt;&gt;"",$I$13&lt;&gt;"",$I$13=$G$13),1,0)+IF(AND($G$15&lt;&gt;"",$I$15&lt;&gt;"",$G$15=$I$15),1,0))</f>
        <v>0</v>
      </c>
      <c r="AB13" s="394">
        <f>SUM(IF(AND($G$7&lt;&gt;"",$I$7&lt;&gt;"",$I$7&lt;$G$7),1,0)+IF(AND($G$13&lt;&gt;"",$I$13&lt;&gt;"",$I$13&lt;$G$13),1,0)+IF(AND($G$15&lt;&gt;"",$I$15&lt;&gt;"",$G$15&lt;$I$15),1,0))</f>
        <v>0</v>
      </c>
      <c r="AC13" s="394">
        <f>SUM($I$7,$I$13,$G$15)</f>
        <v>0</v>
      </c>
      <c r="AD13" s="396">
        <f>SUM($G$7,$G$13,$I$15)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504">
        <v>44895</v>
      </c>
      <c r="C14" s="506">
        <v>0.58333333333333337</v>
      </c>
      <c r="D14" s="465" t="s">
        <v>198</v>
      </c>
      <c r="E14" s="175" t="s">
        <v>7</v>
      </c>
      <c r="F14" s="450" t="str">
        <f>Y19</f>
        <v>Arabia Saudita</v>
      </c>
      <c r="G14" s="114"/>
      <c r="H14" s="450" t="str">
        <f>Y17</f>
        <v>México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04"/>
      <c r="N14" s="380"/>
      <c r="O14" s="380"/>
      <c r="P14" s="380"/>
      <c r="Q14" s="380"/>
      <c r="R14" s="380"/>
      <c r="S14" s="380"/>
      <c r="T14" s="380"/>
      <c r="U14" s="406"/>
      <c r="Y14" s="391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504"/>
      <c r="C15" s="506"/>
      <c r="D15" s="465"/>
      <c r="E15" s="231" t="s">
        <v>8</v>
      </c>
      <c r="F15" s="450"/>
      <c r="G15" s="236"/>
      <c r="H15" s="450"/>
      <c r="I15" s="236"/>
      <c r="J15" s="401"/>
      <c r="K15" s="401"/>
      <c r="L15" s="409"/>
      <c r="M15" s="221" t="s">
        <v>26</v>
      </c>
      <c r="N15" s="509" t="s">
        <v>22</v>
      </c>
      <c r="O15" s="509"/>
      <c r="P15" s="509"/>
      <c r="Q15" s="509"/>
      <c r="R15" s="509" t="s">
        <v>23</v>
      </c>
      <c r="S15" s="509"/>
      <c r="T15" s="509"/>
      <c r="U15" s="137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504">
        <v>44895</v>
      </c>
      <c r="C16" s="506">
        <v>0.58333333333333337</v>
      </c>
      <c r="D16" s="465">
        <v>974</v>
      </c>
      <c r="E16" s="175" t="s">
        <v>7</v>
      </c>
      <c r="F16" s="450" t="str">
        <f>Y18</f>
        <v>Polonia</v>
      </c>
      <c r="G16" s="114"/>
      <c r="H16" s="450" t="str">
        <f>Y16</f>
        <v>Argentina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Argentina</v>
      </c>
      <c r="S16" s="407"/>
      <c r="T16" s="407"/>
      <c r="U16" s="226">
        <f>IF(OR(N16=R16,N16=R17),AB28,0)+IF(N16=R16,2,0)</f>
        <v>0</v>
      </c>
      <c r="Y16" s="61" t="s">
        <v>109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05"/>
      <c r="C17" s="507"/>
      <c r="D17" s="508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México</v>
      </c>
      <c r="S17" s="408"/>
      <c r="T17" s="408"/>
      <c r="U17" s="227">
        <f>IF(OR(N17=R17,N17=R16),AB28,0)+IF(N17=R17,2,0)</f>
        <v>0</v>
      </c>
      <c r="Y17" s="68" t="s">
        <v>188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153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146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498" t="s">
        <v>90</v>
      </c>
      <c r="J21" s="499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Argentina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2" t="s">
        <v>57</v>
      </c>
      <c r="C22" s="170" t="s">
        <v>26</v>
      </c>
      <c r="D22" s="28"/>
      <c r="E22" s="28"/>
      <c r="F22" s="28"/>
      <c r="G22" s="28"/>
      <c r="H22" s="28"/>
      <c r="I22" s="500"/>
      <c r="J22" s="501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México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Argentina</v>
      </c>
      <c r="C23" s="109">
        <v>1</v>
      </c>
      <c r="D23" s="28"/>
      <c r="E23" s="28"/>
      <c r="F23" s="28"/>
      <c r="G23" s="28"/>
      <c r="H23" s="28"/>
      <c r="I23" s="502"/>
      <c r="J23" s="503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Polonia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México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Arabia Saudita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Polonia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Argentina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Z28" s="69">
        <v>2</v>
      </c>
      <c r="AA28" s="69">
        <v>2</v>
      </c>
      <c r="AB28" s="69">
        <v>2</v>
      </c>
    </row>
  </sheetData>
  <sheetProtection algorithmName="SHA-512" hashValue="u9ajWRce7DuWnNrOkRhqGWv/IkXvXyhNA+NT1/EUJIDGOBoMyuPqDlVuSmNmGGJ+CouwaV2qczkvyZJy9F2VpQ==" saltValue="S+Iy0xWq4RrzPMorkZbrQg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38"/>
  <sheetViews>
    <sheetView showGridLines="0" zoomScale="80" zoomScaleNormal="80" workbookViewId="0">
      <selection activeCell="C23" sqref="C23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7" ht="4.5" customHeight="1" thickBot="1" x14ac:dyDescent="0.3"/>
    <row r="2" spans="2:47" ht="15" customHeight="1" x14ac:dyDescent="0.25">
      <c r="B2" s="540" t="s">
        <v>82</v>
      </c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2"/>
      <c r="V2" s="10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</row>
    <row r="3" spans="2:47" ht="15.75" customHeight="1" thickBot="1" x14ac:dyDescent="0.3">
      <c r="B3" s="543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5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spans="2:47" x14ac:dyDescent="0.25">
      <c r="B4" s="546" t="s">
        <v>28</v>
      </c>
      <c r="C4" s="547"/>
      <c r="D4" s="547"/>
      <c r="E4" s="547"/>
      <c r="F4" s="547"/>
      <c r="G4" s="547"/>
      <c r="H4" s="547"/>
      <c r="I4" s="548"/>
      <c r="J4" s="549" t="s">
        <v>24</v>
      </c>
      <c r="K4" s="550"/>
      <c r="L4" s="551"/>
      <c r="M4" s="549" t="s">
        <v>21</v>
      </c>
      <c r="N4" s="550"/>
      <c r="O4" s="550"/>
      <c r="P4" s="550"/>
      <c r="Q4" s="550"/>
      <c r="R4" s="550"/>
      <c r="S4" s="550"/>
      <c r="T4" s="550"/>
      <c r="U4" s="552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spans="2:47" ht="15.75" thickBot="1" x14ac:dyDescent="0.3">
      <c r="B5" s="181" t="s">
        <v>0</v>
      </c>
      <c r="C5" s="199" t="s">
        <v>1</v>
      </c>
      <c r="D5" s="199" t="s">
        <v>196</v>
      </c>
      <c r="E5" s="199" t="s">
        <v>2</v>
      </c>
      <c r="F5" s="556" t="s">
        <v>3</v>
      </c>
      <c r="G5" s="556"/>
      <c r="H5" s="556"/>
      <c r="I5" s="557"/>
      <c r="J5" s="181" t="s">
        <v>9</v>
      </c>
      <c r="K5" s="200" t="s">
        <v>10</v>
      </c>
      <c r="L5" s="201" t="s">
        <v>11</v>
      </c>
      <c r="M5" s="553"/>
      <c r="N5" s="554"/>
      <c r="O5" s="554"/>
      <c r="P5" s="554"/>
      <c r="Q5" s="554"/>
      <c r="R5" s="554"/>
      <c r="S5" s="554"/>
      <c r="T5" s="554"/>
      <c r="U5" s="555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2:47" ht="15.75" thickBot="1" x14ac:dyDescent="0.3">
      <c r="B6" s="495">
        <v>44887</v>
      </c>
      <c r="C6" s="496">
        <v>0.58333333333333337</v>
      </c>
      <c r="D6" s="497" t="s">
        <v>199</v>
      </c>
      <c r="E6" s="174" t="s">
        <v>7</v>
      </c>
      <c r="F6" s="452" t="str">
        <f>Y16</f>
        <v>Francia</v>
      </c>
      <c r="G6" s="173"/>
      <c r="H6" s="452" t="str">
        <f>Y19</f>
        <v>Australia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18" t="s">
        <v>12</v>
      </c>
      <c r="N6" s="125" t="s">
        <v>13</v>
      </c>
      <c r="O6" s="125" t="s">
        <v>14</v>
      </c>
      <c r="P6" s="125" t="s">
        <v>15</v>
      </c>
      <c r="Q6" s="125" t="s">
        <v>16</v>
      </c>
      <c r="R6" s="125" t="s">
        <v>17</v>
      </c>
      <c r="S6" s="125" t="s">
        <v>18</v>
      </c>
      <c r="T6" s="125" t="s">
        <v>19</v>
      </c>
      <c r="U6" s="126" t="s">
        <v>20</v>
      </c>
      <c r="V6" s="28"/>
      <c r="W6" s="28"/>
      <c r="X6" s="28"/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H6" s="28"/>
      <c r="AI6" s="28"/>
      <c r="AJ6" s="28"/>
      <c r="AK6" s="51"/>
      <c r="AL6" s="51"/>
      <c r="AM6" s="51"/>
      <c r="AN6" s="51"/>
      <c r="AO6" s="51"/>
      <c r="AP6" s="51"/>
      <c r="AQ6" s="51"/>
      <c r="AR6" s="51"/>
      <c r="AS6" s="54"/>
      <c r="AT6" s="28"/>
      <c r="AU6" s="28"/>
    </row>
    <row r="7" spans="2:47" x14ac:dyDescent="0.25">
      <c r="B7" s="459"/>
      <c r="C7" s="475"/>
      <c r="D7" s="465"/>
      <c r="E7" s="231" t="s">
        <v>8</v>
      </c>
      <c r="F7" s="450"/>
      <c r="G7" s="236"/>
      <c r="H7" s="450"/>
      <c r="I7" s="236"/>
      <c r="J7" s="401"/>
      <c r="K7" s="401"/>
      <c r="L7" s="409"/>
      <c r="M7" s="403" t="str">
        <f>Y21</f>
        <v>Francia</v>
      </c>
      <c r="N7" s="405">
        <f t="shared" ref="N7:T7" si="0">Z21</f>
        <v>0</v>
      </c>
      <c r="O7" s="405">
        <f t="shared" si="0"/>
        <v>0</v>
      </c>
      <c r="P7" s="405">
        <f t="shared" si="0"/>
        <v>0</v>
      </c>
      <c r="Q7" s="405">
        <f t="shared" si="0"/>
        <v>0</v>
      </c>
      <c r="R7" s="405">
        <f t="shared" si="0"/>
        <v>0</v>
      </c>
      <c r="S7" s="405">
        <f t="shared" si="0"/>
        <v>0</v>
      </c>
      <c r="T7" s="538">
        <f t="shared" si="0"/>
        <v>0</v>
      </c>
      <c r="U7" s="402">
        <f>AG21</f>
        <v>0</v>
      </c>
      <c r="V7" s="28"/>
      <c r="W7" s="28"/>
      <c r="X7" s="28"/>
      <c r="Y7" s="390" t="str">
        <f>Y16</f>
        <v>Francia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J7" s="28"/>
      <c r="AK7" s="54"/>
      <c r="AL7" s="54"/>
      <c r="AM7" s="54"/>
      <c r="AN7" s="54"/>
      <c r="AO7" s="54"/>
      <c r="AP7" s="54"/>
      <c r="AQ7" s="54"/>
      <c r="AR7" s="54"/>
      <c r="AS7" s="54"/>
      <c r="AT7" s="28"/>
      <c r="AU7" s="28"/>
    </row>
    <row r="8" spans="2:47" x14ac:dyDescent="0.25">
      <c r="B8" s="459">
        <v>44887</v>
      </c>
      <c r="C8" s="475">
        <v>0.33333333333333331</v>
      </c>
      <c r="D8" s="465" t="s">
        <v>197</v>
      </c>
      <c r="E8" s="175" t="s">
        <v>7</v>
      </c>
      <c r="F8" s="450" t="str">
        <f>Y18</f>
        <v>Dinamarca</v>
      </c>
      <c r="G8" s="114"/>
      <c r="H8" s="450" t="str">
        <f>Y17</f>
        <v>Túnez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03"/>
      <c r="N8" s="405"/>
      <c r="O8" s="405"/>
      <c r="P8" s="405"/>
      <c r="Q8" s="405"/>
      <c r="R8" s="405"/>
      <c r="S8" s="405"/>
      <c r="T8" s="538"/>
      <c r="U8" s="402"/>
      <c r="V8" s="28"/>
      <c r="W8" s="28"/>
      <c r="X8" s="28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J8" s="28"/>
      <c r="AK8" s="54"/>
      <c r="AL8" s="54"/>
      <c r="AM8" s="54"/>
      <c r="AN8" s="54"/>
      <c r="AO8" s="54"/>
      <c r="AP8" s="54"/>
      <c r="AQ8" s="54"/>
      <c r="AR8" s="54"/>
      <c r="AS8" s="54"/>
      <c r="AT8" s="28"/>
      <c r="AU8" s="28"/>
    </row>
    <row r="9" spans="2:47" x14ac:dyDescent="0.25">
      <c r="B9" s="459"/>
      <c r="C9" s="475"/>
      <c r="D9" s="465"/>
      <c r="E9" s="231" t="s">
        <v>8</v>
      </c>
      <c r="F9" s="450"/>
      <c r="G9" s="236"/>
      <c r="H9" s="450"/>
      <c r="I9" s="236"/>
      <c r="J9" s="401"/>
      <c r="K9" s="401"/>
      <c r="L9" s="409"/>
      <c r="M9" s="403" t="str">
        <f>Y22</f>
        <v>Túnez</v>
      </c>
      <c r="N9" s="405">
        <f t="shared" ref="N9:U9" si="1">Z22</f>
        <v>0</v>
      </c>
      <c r="O9" s="405">
        <f t="shared" si="1"/>
        <v>0</v>
      </c>
      <c r="P9" s="405">
        <f t="shared" si="1"/>
        <v>0</v>
      </c>
      <c r="Q9" s="405">
        <f t="shared" si="1"/>
        <v>0</v>
      </c>
      <c r="R9" s="405">
        <f t="shared" si="1"/>
        <v>0</v>
      </c>
      <c r="S9" s="405">
        <f t="shared" si="1"/>
        <v>0</v>
      </c>
      <c r="T9" s="538">
        <f t="shared" si="1"/>
        <v>0</v>
      </c>
      <c r="U9" s="402">
        <f t="shared" si="1"/>
        <v>0</v>
      </c>
      <c r="V9" s="28"/>
      <c r="W9" s="28"/>
      <c r="X9" s="28"/>
      <c r="Y9" s="391" t="str">
        <f>Y17</f>
        <v>Túnez</v>
      </c>
      <c r="Z9" s="394">
        <f>SUM(IF(AND($G$9&lt;&gt;"",$I$9&lt;&gt;"",$G$9&lt;$I$9),1,0)+IF(AND($G$11&lt;&gt;"",$I$11&lt;&gt;"",$I$11&lt;$G$11),1,0)+IF(AND($G$17&lt;&gt;"",$I$17&lt;&gt;"",$I$17&lt;$G$17),1,0))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SUM(IF(AND($G$9&lt;&gt;"",$I$9&lt;&gt;"",$G$9&gt;$I$9),1,0)+IF(AND($G$11&lt;&gt;"",$I$11&lt;&gt;"",$I$11&gt;$G$11),1,0)+IF(AND($G$17&lt;&gt;"",$I$17&lt;&gt;"",$I$17&gt;G$17),1,0))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J9" s="28"/>
      <c r="AK9" s="54"/>
      <c r="AL9" s="54"/>
      <c r="AM9" s="54"/>
      <c r="AN9" s="54"/>
      <c r="AO9" s="54"/>
      <c r="AP9" s="54"/>
      <c r="AQ9" s="54"/>
      <c r="AR9" s="54"/>
      <c r="AS9" s="54"/>
      <c r="AT9" s="28"/>
      <c r="AU9" s="28"/>
    </row>
    <row r="10" spans="2:47" x14ac:dyDescent="0.25">
      <c r="B10" s="459">
        <v>44891</v>
      </c>
      <c r="C10" s="475">
        <v>0.20833333333333334</v>
      </c>
      <c r="D10" s="465" t="s">
        <v>199</v>
      </c>
      <c r="E10" s="175" t="s">
        <v>7</v>
      </c>
      <c r="F10" s="450" t="str">
        <f>Y17</f>
        <v>Túnez</v>
      </c>
      <c r="G10" s="114"/>
      <c r="H10" s="450" t="str">
        <f>Y19</f>
        <v>Australia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03"/>
      <c r="N10" s="405"/>
      <c r="O10" s="405"/>
      <c r="P10" s="405"/>
      <c r="Q10" s="405"/>
      <c r="R10" s="405"/>
      <c r="S10" s="405"/>
      <c r="T10" s="538"/>
      <c r="U10" s="402"/>
      <c r="V10" s="28"/>
      <c r="W10" s="28"/>
      <c r="X10" s="28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J10" s="28"/>
      <c r="AK10" s="54"/>
      <c r="AL10" s="54"/>
      <c r="AM10" s="54"/>
      <c r="AN10" s="54"/>
      <c r="AO10" s="54"/>
      <c r="AP10" s="54"/>
      <c r="AQ10" s="54"/>
      <c r="AR10" s="54"/>
      <c r="AS10" s="54"/>
      <c r="AT10" s="28"/>
      <c r="AU10" s="28"/>
    </row>
    <row r="11" spans="2:47" x14ac:dyDescent="0.25">
      <c r="B11" s="459"/>
      <c r="C11" s="475"/>
      <c r="D11" s="465"/>
      <c r="E11" s="231" t="s">
        <v>8</v>
      </c>
      <c r="F11" s="450"/>
      <c r="G11" s="236"/>
      <c r="H11" s="450"/>
      <c r="I11" s="236"/>
      <c r="J11" s="401"/>
      <c r="K11" s="401"/>
      <c r="L11" s="409"/>
      <c r="M11" s="403" t="str">
        <f>Y23</f>
        <v>Dinamarca</v>
      </c>
      <c r="N11" s="405">
        <f t="shared" ref="N11:U11" si="2">Z23</f>
        <v>0</v>
      </c>
      <c r="O11" s="405">
        <f t="shared" si="2"/>
        <v>0</v>
      </c>
      <c r="P11" s="405">
        <f t="shared" si="2"/>
        <v>0</v>
      </c>
      <c r="Q11" s="405">
        <f t="shared" si="2"/>
        <v>0</v>
      </c>
      <c r="R11" s="405">
        <f t="shared" si="2"/>
        <v>0</v>
      </c>
      <c r="S11" s="405">
        <f t="shared" si="2"/>
        <v>0</v>
      </c>
      <c r="T11" s="538">
        <f t="shared" si="2"/>
        <v>0</v>
      </c>
      <c r="U11" s="402">
        <f t="shared" si="2"/>
        <v>0</v>
      </c>
      <c r="V11" s="28"/>
      <c r="W11" s="28"/>
      <c r="X11" s="28"/>
      <c r="Y11" s="391" t="str">
        <f>Y18</f>
        <v>Dinamarca</v>
      </c>
      <c r="Z11" s="394">
        <f>SUM(IF(AND($G$9&lt;&gt;"",$I$9&lt;&gt;"",$I$9&lt;$G$9),1,0)+IF(AND($G$13&lt;&gt;"",$I$13&lt;&gt;"",$G$13&lt;I$13),1,0)+IF(AND($G$15&lt;&gt;"",$I$15&lt;&gt;"",$G$15&lt;$I$15),1,0))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2:47" x14ac:dyDescent="0.25">
      <c r="B12" s="459">
        <v>44891</v>
      </c>
      <c r="C12" s="475">
        <v>0.45833333333333331</v>
      </c>
      <c r="D12" s="465">
        <v>974</v>
      </c>
      <c r="E12" s="175" t="s">
        <v>7</v>
      </c>
      <c r="F12" s="450" t="str">
        <f>Y16</f>
        <v>Francia</v>
      </c>
      <c r="G12" s="114"/>
      <c r="H12" s="450" t="str">
        <f>Y18</f>
        <v>Dinamarca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03"/>
      <c r="N12" s="405"/>
      <c r="O12" s="405"/>
      <c r="P12" s="405"/>
      <c r="Q12" s="405"/>
      <c r="R12" s="405"/>
      <c r="S12" s="405"/>
      <c r="T12" s="538"/>
      <c r="U12" s="402"/>
      <c r="V12" s="28"/>
      <c r="W12" s="28"/>
      <c r="X12" s="28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J12" s="28"/>
      <c r="AK12" s="51"/>
      <c r="AL12" s="54"/>
      <c r="AM12" s="54"/>
      <c r="AN12" s="54"/>
      <c r="AO12" s="54"/>
      <c r="AP12" s="54"/>
      <c r="AQ12" s="54"/>
      <c r="AR12" s="54"/>
      <c r="AS12" s="28"/>
      <c r="AT12" s="28"/>
      <c r="AU12" s="28"/>
    </row>
    <row r="13" spans="2:47" x14ac:dyDescent="0.25">
      <c r="B13" s="459"/>
      <c r="C13" s="475"/>
      <c r="D13" s="465"/>
      <c r="E13" s="231" t="s">
        <v>8</v>
      </c>
      <c r="F13" s="450"/>
      <c r="G13" s="236"/>
      <c r="H13" s="450"/>
      <c r="I13" s="236"/>
      <c r="J13" s="401"/>
      <c r="K13" s="401"/>
      <c r="L13" s="409"/>
      <c r="M13" s="403" t="str">
        <f>Y24</f>
        <v>Australia</v>
      </c>
      <c r="N13" s="405">
        <f t="shared" ref="N13:U13" si="3">Z24</f>
        <v>0</v>
      </c>
      <c r="O13" s="405">
        <f t="shared" si="3"/>
        <v>0</v>
      </c>
      <c r="P13" s="405">
        <f t="shared" si="3"/>
        <v>0</v>
      </c>
      <c r="Q13" s="405">
        <f t="shared" si="3"/>
        <v>0</v>
      </c>
      <c r="R13" s="405">
        <f t="shared" si="3"/>
        <v>0</v>
      </c>
      <c r="S13" s="405">
        <f t="shared" si="3"/>
        <v>0</v>
      </c>
      <c r="T13" s="538">
        <f t="shared" si="3"/>
        <v>0</v>
      </c>
      <c r="U13" s="402">
        <f t="shared" si="3"/>
        <v>0</v>
      </c>
      <c r="V13" s="28"/>
      <c r="W13" s="28"/>
      <c r="X13" s="28"/>
      <c r="Y13" s="391" t="str">
        <f>Y19</f>
        <v>Australia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J13" s="28"/>
      <c r="AK13" s="54"/>
      <c r="AL13" s="54"/>
      <c r="AM13" s="54"/>
      <c r="AN13" s="54"/>
      <c r="AO13" s="54"/>
      <c r="AP13" s="54"/>
      <c r="AQ13" s="54"/>
      <c r="AR13" s="54"/>
      <c r="AS13" s="28"/>
      <c r="AT13" s="28"/>
      <c r="AU13" s="28"/>
    </row>
    <row r="14" spans="2:47" ht="15.75" thickBot="1" x14ac:dyDescent="0.3">
      <c r="B14" s="459">
        <v>44895</v>
      </c>
      <c r="C14" s="475">
        <v>0.41666666666666669</v>
      </c>
      <c r="D14" s="465" t="s">
        <v>199</v>
      </c>
      <c r="E14" s="175" t="s">
        <v>7</v>
      </c>
      <c r="F14" s="450" t="str">
        <f>Y19</f>
        <v>Australia</v>
      </c>
      <c r="G14" s="114"/>
      <c r="H14" s="450" t="str">
        <f>Y18</f>
        <v>Dinamarca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04"/>
      <c r="N14" s="380"/>
      <c r="O14" s="380"/>
      <c r="P14" s="380"/>
      <c r="Q14" s="380"/>
      <c r="R14" s="380"/>
      <c r="S14" s="380"/>
      <c r="T14" s="539"/>
      <c r="U14" s="406"/>
      <c r="V14" s="28"/>
      <c r="W14" s="28"/>
      <c r="X14" s="28"/>
      <c r="Y14" s="391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J14" s="28"/>
      <c r="AK14" s="54"/>
      <c r="AL14" s="54"/>
      <c r="AM14" s="54"/>
      <c r="AN14" s="54"/>
      <c r="AO14" s="54"/>
      <c r="AP14" s="54"/>
      <c r="AQ14" s="54"/>
      <c r="AR14" s="54"/>
      <c r="AS14" s="28"/>
      <c r="AT14" s="28"/>
      <c r="AU14" s="28"/>
    </row>
    <row r="15" spans="2:47" ht="15.75" thickBot="1" x14ac:dyDescent="0.3">
      <c r="B15" s="459"/>
      <c r="C15" s="475"/>
      <c r="D15" s="465"/>
      <c r="E15" s="231" t="s">
        <v>8</v>
      </c>
      <c r="F15" s="450"/>
      <c r="G15" s="236"/>
      <c r="H15" s="450"/>
      <c r="I15" s="236"/>
      <c r="J15" s="401"/>
      <c r="K15" s="401"/>
      <c r="L15" s="409"/>
      <c r="M15" s="219" t="s">
        <v>26</v>
      </c>
      <c r="N15" s="537" t="s">
        <v>22</v>
      </c>
      <c r="O15" s="537"/>
      <c r="P15" s="537"/>
      <c r="Q15" s="537"/>
      <c r="R15" s="537" t="s">
        <v>23</v>
      </c>
      <c r="S15" s="537"/>
      <c r="T15" s="537"/>
      <c r="U15" s="136" t="s">
        <v>25</v>
      </c>
      <c r="V15" s="28"/>
      <c r="W15" s="28"/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  <c r="AS15" s="28"/>
      <c r="AT15" s="28"/>
      <c r="AU15" s="28"/>
    </row>
    <row r="16" spans="2:47" x14ac:dyDescent="0.25">
      <c r="B16" s="459">
        <v>44895</v>
      </c>
      <c r="C16" s="475">
        <v>0.41666666666666669</v>
      </c>
      <c r="D16" s="465" t="s">
        <v>197</v>
      </c>
      <c r="E16" s="175" t="s">
        <v>7</v>
      </c>
      <c r="F16" s="450" t="str">
        <f>Y17</f>
        <v>Túnez</v>
      </c>
      <c r="G16" s="114"/>
      <c r="H16" s="450" t="str">
        <f>Y16</f>
        <v>Francia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12" t="str">
        <f>M7</f>
        <v>Francia</v>
      </c>
      <c r="S16" s="412"/>
      <c r="T16" s="412"/>
      <c r="U16" s="226">
        <f>IF(OR(N16=R16,N16=R17),AB28,0)+IF(N16=R16,2,0)</f>
        <v>0</v>
      </c>
      <c r="V16" s="28"/>
      <c r="W16" s="28"/>
      <c r="Y16" s="61" t="s">
        <v>108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  <c r="AS16" s="28"/>
      <c r="AT16" s="28"/>
      <c r="AU16" s="28"/>
    </row>
    <row r="17" spans="2:47" ht="15.75" thickBot="1" x14ac:dyDescent="0.3">
      <c r="B17" s="460"/>
      <c r="C17" s="536"/>
      <c r="D17" s="508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49" t="str">
        <f>M9</f>
        <v>Túnez</v>
      </c>
      <c r="S17" s="449"/>
      <c r="T17" s="449"/>
      <c r="U17" s="227">
        <f>IF(OR(N17=R17,N17=R16),AB28,0)+IF(N17=R17,2,0)</f>
        <v>0</v>
      </c>
      <c r="V17" s="28"/>
      <c r="W17" s="28"/>
      <c r="Y17" s="68" t="s">
        <v>152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  <c r="AS17" s="28"/>
      <c r="AT17" s="28"/>
      <c r="AU17" s="28"/>
    </row>
    <row r="18" spans="2:47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28"/>
      <c r="W18" s="28"/>
      <c r="Y18" s="68" t="s">
        <v>149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  <c r="AS18" s="28"/>
      <c r="AT18" s="28"/>
      <c r="AU18" s="28"/>
    </row>
    <row r="19" spans="2:47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V19" s="28"/>
      <c r="W19" s="28"/>
      <c r="Y19" s="68" t="s">
        <v>103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  <c r="AS19" s="28"/>
      <c r="AT19" s="28"/>
      <c r="AU19" s="28"/>
    </row>
    <row r="20" spans="2:47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V20" s="28"/>
      <c r="W20" s="28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  <c r="AS20" s="28"/>
      <c r="AT20" s="28"/>
      <c r="AU20" s="28"/>
    </row>
    <row r="21" spans="2:47" ht="15" customHeight="1" thickBot="1" x14ac:dyDescent="0.3">
      <c r="B21" s="374"/>
      <c r="C21" s="375"/>
      <c r="D21" s="28"/>
      <c r="E21" s="28"/>
      <c r="F21" s="28"/>
      <c r="G21" s="28"/>
      <c r="H21" s="28"/>
      <c r="I21" s="530" t="s">
        <v>89</v>
      </c>
      <c r="J21" s="531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V21" s="28"/>
      <c r="W21" s="28"/>
      <c r="X21" s="61">
        <v>1</v>
      </c>
      <c r="Y21" s="62" t="str">
        <f>INDEX(Equipos,MATCH($X21,Jera2,0))</f>
        <v>Francia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  <c r="AS21" s="28"/>
      <c r="AT21" s="28"/>
      <c r="AU21" s="28"/>
    </row>
    <row r="22" spans="2:47" ht="15" customHeight="1" thickBot="1" x14ac:dyDescent="0.3">
      <c r="B22" s="161" t="s">
        <v>57</v>
      </c>
      <c r="C22" s="169" t="s">
        <v>26</v>
      </c>
      <c r="D22" s="28"/>
      <c r="E22" s="28"/>
      <c r="F22" s="28"/>
      <c r="G22" s="28"/>
      <c r="H22" s="28"/>
      <c r="I22" s="532"/>
      <c r="J22" s="533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V22" s="28"/>
      <c r="W22" s="28"/>
      <c r="X22" s="68">
        <v>2</v>
      </c>
      <c r="Y22" s="69" t="str">
        <f>INDEX(Equipos,MATCH(X22,Jera2,0))</f>
        <v>Túnez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  <c r="AS22" s="28"/>
      <c r="AT22" s="28"/>
      <c r="AU22" s="28"/>
    </row>
    <row r="23" spans="2:47" ht="15" customHeight="1" thickBot="1" x14ac:dyDescent="0.3">
      <c r="B23" s="228" t="str">
        <f>Y7</f>
        <v>Francia</v>
      </c>
      <c r="C23" s="109">
        <v>1</v>
      </c>
      <c r="D23" s="28"/>
      <c r="E23" s="28"/>
      <c r="F23" s="28"/>
      <c r="G23" s="28"/>
      <c r="H23" s="28"/>
      <c r="I23" s="534"/>
      <c r="J23" s="535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V23" s="28"/>
      <c r="W23" s="28"/>
      <c r="X23" s="68">
        <v>3</v>
      </c>
      <c r="Y23" s="69" t="str">
        <f>INDEX(Equipos,MATCH(X23,Jera2,0))</f>
        <v>Dinamarca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  <c r="AS23" s="28"/>
      <c r="AT23" s="28"/>
      <c r="AU23" s="28"/>
    </row>
    <row r="24" spans="2:47" ht="15.75" thickBot="1" x14ac:dyDescent="0.3">
      <c r="B24" s="229" t="str">
        <f>Y9</f>
        <v>Túnez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28"/>
      <c r="W24" s="28"/>
      <c r="X24" s="85">
        <v>4</v>
      </c>
      <c r="Y24" s="78" t="str">
        <f>INDEX(Equipos,MATCH(X24,Jera2,0))</f>
        <v>Australia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  <c r="AS24" s="28"/>
      <c r="AT24" s="28"/>
      <c r="AU24" s="28"/>
    </row>
    <row r="25" spans="2:47" ht="15.75" thickBot="1" x14ac:dyDescent="0.3">
      <c r="B25" s="229" t="str">
        <f>Y11</f>
        <v>Dinamarca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  <c r="V25" s="28"/>
      <c r="W25" s="28"/>
      <c r="AS25" s="28"/>
      <c r="AT25" s="28"/>
      <c r="AU25" s="28"/>
    </row>
    <row r="26" spans="2:47" ht="15.75" thickBot="1" x14ac:dyDescent="0.3">
      <c r="B26" s="230" t="str">
        <f>Y13</f>
        <v>Australia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V26" s="28"/>
      <c r="W26" s="28"/>
      <c r="Z26" s="387" t="s">
        <v>65</v>
      </c>
      <c r="AA26" s="388"/>
      <c r="AB26" s="389"/>
      <c r="AC26" s="3"/>
      <c r="AS26" s="28"/>
      <c r="AT26" s="28"/>
      <c r="AU26" s="28"/>
    </row>
    <row r="27" spans="2:47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V27" s="28"/>
      <c r="W27" s="28"/>
      <c r="Z27" s="62" t="s">
        <v>66</v>
      </c>
      <c r="AA27" s="62" t="s">
        <v>67</v>
      </c>
      <c r="AB27" s="62" t="s">
        <v>68</v>
      </c>
      <c r="AS27" s="28"/>
      <c r="AT27" s="28"/>
      <c r="AU27" s="28"/>
    </row>
    <row r="28" spans="2:47" x14ac:dyDescent="0.25">
      <c r="C28" s="54"/>
      <c r="D28" s="103"/>
      <c r="E28" s="104"/>
      <c r="F28" s="26"/>
      <c r="G28" s="105"/>
      <c r="H28" s="26"/>
      <c r="I28" s="105"/>
      <c r="J28" s="26"/>
      <c r="K28" s="105"/>
      <c r="L28" s="105"/>
      <c r="M28" s="105"/>
      <c r="N28" s="92"/>
      <c r="V28" s="28"/>
      <c r="W28" s="28"/>
      <c r="Z28" s="69">
        <v>2</v>
      </c>
      <c r="AA28" s="69">
        <v>2</v>
      </c>
      <c r="AB28" s="69">
        <v>2</v>
      </c>
      <c r="AS28" s="28"/>
      <c r="AT28" s="28"/>
      <c r="AU28" s="28"/>
    </row>
    <row r="29" spans="2:47" x14ac:dyDescent="0.25">
      <c r="C29" s="54"/>
      <c r="D29" s="103"/>
      <c r="E29" s="104"/>
      <c r="F29" s="26"/>
      <c r="G29" s="105"/>
      <c r="H29" s="26"/>
      <c r="I29" s="105"/>
      <c r="J29" s="26"/>
      <c r="K29" s="105"/>
      <c r="L29" s="105"/>
      <c r="M29" s="105"/>
      <c r="N29" s="92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2:47" x14ac:dyDescent="0.25">
      <c r="C30" s="54"/>
      <c r="D30" s="103"/>
      <c r="E30" s="104"/>
      <c r="F30" s="26"/>
      <c r="G30" s="105"/>
      <c r="H30" s="26"/>
      <c r="I30" s="105"/>
      <c r="J30" s="26"/>
      <c r="K30" s="105"/>
      <c r="L30" s="105"/>
      <c r="M30" s="105"/>
      <c r="N30" s="92"/>
    </row>
    <row r="31" spans="2:47" x14ac:dyDescent="0.25">
      <c r="C31" s="54"/>
      <c r="D31" s="103"/>
      <c r="E31" s="104"/>
      <c r="F31" s="26"/>
      <c r="G31" s="105"/>
      <c r="H31" s="26"/>
      <c r="I31" s="105"/>
      <c r="J31" s="26"/>
      <c r="K31" s="105"/>
      <c r="L31" s="105"/>
      <c r="M31" s="105"/>
      <c r="N31" s="92"/>
    </row>
    <row r="32" spans="2:47" x14ac:dyDescent="0.25">
      <c r="C32" s="54"/>
      <c r="D32" s="103"/>
      <c r="E32" s="104"/>
      <c r="F32" s="26"/>
      <c r="G32" s="105"/>
      <c r="H32" s="26"/>
      <c r="I32" s="105"/>
      <c r="J32" s="26"/>
      <c r="K32" s="105"/>
      <c r="L32" s="105"/>
      <c r="M32" s="105"/>
      <c r="N32" s="92"/>
    </row>
    <row r="33" spans="3:14" x14ac:dyDescent="0.25">
      <c r="C33" s="54"/>
      <c r="D33" s="103"/>
      <c r="E33" s="104"/>
      <c r="F33" s="26"/>
      <c r="G33" s="105"/>
      <c r="H33" s="26"/>
      <c r="I33" s="105"/>
      <c r="J33" s="26"/>
      <c r="K33" s="105"/>
      <c r="L33" s="105"/>
      <c r="M33" s="105"/>
      <c r="N33" s="92"/>
    </row>
    <row r="34" spans="3:14" x14ac:dyDescent="0.25">
      <c r="C34" s="54"/>
      <c r="D34" s="54"/>
      <c r="E34" s="54"/>
      <c r="F34" s="105"/>
      <c r="G34" s="105"/>
      <c r="H34" s="105"/>
      <c r="I34" s="105"/>
      <c r="J34" s="105"/>
      <c r="K34" s="105"/>
      <c r="L34" s="105"/>
      <c r="M34" s="105"/>
      <c r="N34" s="92"/>
    </row>
    <row r="35" spans="3:14" x14ac:dyDescent="0.25">
      <c r="F35" s="92"/>
      <c r="G35" s="92"/>
      <c r="H35" s="92"/>
      <c r="I35" s="92"/>
      <c r="J35" s="92"/>
      <c r="K35" s="92"/>
      <c r="L35" s="92"/>
      <c r="M35" s="92"/>
      <c r="N35" s="92"/>
    </row>
    <row r="36" spans="3:14" x14ac:dyDescent="0.25">
      <c r="F36" s="92"/>
      <c r="G36" s="92"/>
      <c r="H36" s="92"/>
      <c r="I36" s="92"/>
      <c r="J36" s="92"/>
      <c r="K36" s="92"/>
      <c r="L36" s="92"/>
      <c r="M36" s="92"/>
      <c r="N36" s="92"/>
    </row>
    <row r="37" spans="3:14" x14ac:dyDescent="0.25">
      <c r="F37" s="92"/>
      <c r="G37" s="92"/>
      <c r="H37" s="92"/>
      <c r="I37" s="92"/>
      <c r="J37" s="92"/>
      <c r="K37" s="92"/>
      <c r="L37" s="92"/>
      <c r="M37" s="92"/>
      <c r="N37" s="92"/>
    </row>
    <row r="38" spans="3:14" x14ac:dyDescent="0.25">
      <c r="F38" s="92"/>
      <c r="G38" s="92"/>
      <c r="H38" s="92"/>
      <c r="I38" s="92"/>
      <c r="J38" s="92"/>
      <c r="K38" s="92"/>
      <c r="L38" s="92"/>
      <c r="M38" s="92"/>
      <c r="N38" s="92"/>
    </row>
  </sheetData>
  <sheetProtection algorithmName="SHA-512" hashValue="+PpT5A6fDlzFGXxdovLgAphZMqlABpT8ovzDic83KJ61qgKoCvWR9BVoVfvj48+8yranC8iYS0H5J4aAW8Mvuw==" saltValue="z7Dl0G4S9Zt9bkYGFjFL4g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conditionalFormatting sqref="G28:G33">
    <cfRule type="cellIs" dxfId="15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0"/>
  <sheetViews>
    <sheetView showGridLines="0" zoomScale="80" zoomScaleNormal="80" workbookViewId="0">
      <selection activeCell="G6" sqref="G6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566" t="s">
        <v>83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8"/>
    </row>
    <row r="3" spans="2:45" ht="15.75" customHeight="1" thickBot="1" x14ac:dyDescent="0.3">
      <c r="B3" s="569"/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  <c r="N3" s="570"/>
      <c r="O3" s="570"/>
      <c r="P3" s="570"/>
      <c r="Q3" s="570"/>
      <c r="R3" s="570"/>
      <c r="S3" s="570"/>
      <c r="T3" s="570"/>
      <c r="U3" s="571"/>
    </row>
    <row r="4" spans="2:45" x14ac:dyDescent="0.25">
      <c r="B4" s="572" t="s">
        <v>28</v>
      </c>
      <c r="C4" s="573"/>
      <c r="D4" s="573"/>
      <c r="E4" s="573"/>
      <c r="F4" s="573"/>
      <c r="G4" s="573"/>
      <c r="H4" s="573"/>
      <c r="I4" s="574"/>
      <c r="J4" s="575" t="s">
        <v>24</v>
      </c>
      <c r="K4" s="576"/>
      <c r="L4" s="577"/>
      <c r="M4" s="575" t="s">
        <v>21</v>
      </c>
      <c r="N4" s="576"/>
      <c r="O4" s="576"/>
      <c r="P4" s="576"/>
      <c r="Q4" s="576"/>
      <c r="R4" s="576"/>
      <c r="S4" s="576"/>
      <c r="T4" s="576"/>
      <c r="U4" s="578"/>
    </row>
    <row r="5" spans="2:45" ht="15.75" thickBot="1" x14ac:dyDescent="0.3">
      <c r="B5" s="180" t="s">
        <v>0</v>
      </c>
      <c r="C5" s="196" t="s">
        <v>1</v>
      </c>
      <c r="D5" s="196" t="s">
        <v>196</v>
      </c>
      <c r="E5" s="196" t="s">
        <v>2</v>
      </c>
      <c r="F5" s="582" t="s">
        <v>3</v>
      </c>
      <c r="G5" s="582"/>
      <c r="H5" s="582"/>
      <c r="I5" s="583"/>
      <c r="J5" s="180" t="s">
        <v>9</v>
      </c>
      <c r="K5" s="197" t="s">
        <v>10</v>
      </c>
      <c r="L5" s="198" t="s">
        <v>11</v>
      </c>
      <c r="M5" s="579"/>
      <c r="N5" s="580"/>
      <c r="O5" s="580"/>
      <c r="P5" s="580"/>
      <c r="Q5" s="580"/>
      <c r="R5" s="580"/>
      <c r="S5" s="580"/>
      <c r="T5" s="580"/>
      <c r="U5" s="581"/>
    </row>
    <row r="6" spans="2:45" ht="15.75" thickBot="1" x14ac:dyDescent="0.3">
      <c r="B6" s="430">
        <v>44888</v>
      </c>
      <c r="C6" s="584">
        <v>0.45833333333333331</v>
      </c>
      <c r="D6" s="585" t="s">
        <v>193</v>
      </c>
      <c r="E6" s="174" t="s">
        <v>7</v>
      </c>
      <c r="F6" s="452" t="str">
        <f>Y16</f>
        <v>España</v>
      </c>
      <c r="G6" s="173"/>
      <c r="H6" s="452" t="str">
        <f>Y19</f>
        <v>Costa Rica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16" t="s">
        <v>12</v>
      </c>
      <c r="N6" s="123" t="s">
        <v>13</v>
      </c>
      <c r="O6" s="123" t="s">
        <v>14</v>
      </c>
      <c r="P6" s="123" t="s">
        <v>15</v>
      </c>
      <c r="Q6" s="123" t="s">
        <v>16</v>
      </c>
      <c r="R6" s="123" t="s">
        <v>17</v>
      </c>
      <c r="S6" s="123" t="s">
        <v>18</v>
      </c>
      <c r="T6" s="123" t="s">
        <v>19</v>
      </c>
      <c r="U6" s="124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31"/>
      <c r="C7" s="461"/>
      <c r="D7" s="405"/>
      <c r="E7" s="231" t="s">
        <v>8</v>
      </c>
      <c r="F7" s="450"/>
      <c r="G7" s="236"/>
      <c r="H7" s="450"/>
      <c r="I7" s="236"/>
      <c r="J7" s="401"/>
      <c r="K7" s="401"/>
      <c r="L7" s="409"/>
      <c r="M7" s="403" t="str">
        <f>Y21</f>
        <v>España</v>
      </c>
      <c r="N7" s="405">
        <f t="shared" ref="N7:T7" si="0">Z21</f>
        <v>0</v>
      </c>
      <c r="O7" s="405">
        <f t="shared" si="0"/>
        <v>0</v>
      </c>
      <c r="P7" s="405">
        <f t="shared" si="0"/>
        <v>0</v>
      </c>
      <c r="Q7" s="405">
        <f t="shared" si="0"/>
        <v>0</v>
      </c>
      <c r="R7" s="405">
        <f t="shared" si="0"/>
        <v>0</v>
      </c>
      <c r="S7" s="405">
        <f t="shared" si="0"/>
        <v>0</v>
      </c>
      <c r="T7" s="538">
        <f t="shared" si="0"/>
        <v>0</v>
      </c>
      <c r="U7" s="402">
        <f>AG21</f>
        <v>0</v>
      </c>
      <c r="Y7" s="390" t="str">
        <f>Y16</f>
        <v>España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31">
        <v>44888</v>
      </c>
      <c r="C8" s="461">
        <v>0.33333333333333331</v>
      </c>
      <c r="D8" s="463" t="s">
        <v>200</v>
      </c>
      <c r="E8" s="175" t="s">
        <v>7</v>
      </c>
      <c r="F8" s="450" t="str">
        <f>Y18</f>
        <v>Alemania</v>
      </c>
      <c r="G8" s="114"/>
      <c r="H8" s="450" t="str">
        <f>Y17</f>
        <v>Japón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03"/>
      <c r="N8" s="405"/>
      <c r="O8" s="405"/>
      <c r="P8" s="405"/>
      <c r="Q8" s="405"/>
      <c r="R8" s="405"/>
      <c r="S8" s="405"/>
      <c r="T8" s="538"/>
      <c r="U8" s="402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31"/>
      <c r="C9" s="461"/>
      <c r="D9" s="463"/>
      <c r="E9" s="231" t="s">
        <v>8</v>
      </c>
      <c r="F9" s="450"/>
      <c r="G9" s="236"/>
      <c r="H9" s="450"/>
      <c r="I9" s="236"/>
      <c r="J9" s="401"/>
      <c r="K9" s="401"/>
      <c r="L9" s="409"/>
      <c r="M9" s="403" t="str">
        <f>Y22</f>
        <v>Japón</v>
      </c>
      <c r="N9" s="405">
        <f t="shared" ref="N9:U9" si="1">Z22</f>
        <v>0</v>
      </c>
      <c r="O9" s="405">
        <f t="shared" si="1"/>
        <v>0</v>
      </c>
      <c r="P9" s="405">
        <f t="shared" si="1"/>
        <v>0</v>
      </c>
      <c r="Q9" s="405">
        <f t="shared" si="1"/>
        <v>0</v>
      </c>
      <c r="R9" s="405">
        <f t="shared" si="1"/>
        <v>0</v>
      </c>
      <c r="S9" s="405">
        <f t="shared" si="1"/>
        <v>0</v>
      </c>
      <c r="T9" s="538">
        <f t="shared" si="1"/>
        <v>0</v>
      </c>
      <c r="U9" s="402">
        <f t="shared" si="1"/>
        <v>0</v>
      </c>
      <c r="Y9" s="391" t="str">
        <f>Y17</f>
        <v>Japón</v>
      </c>
      <c r="Z9" s="394">
        <f>SUM(IF(AND($G$9&lt;&gt;"",$I$9&lt;&gt;"",$G$9&lt;$I$9),1,0)+IF(AND($G$11&lt;&gt;"",$I$11&lt;&gt;"",$I$11&lt;$G$11),1,0)+IF(AND($G$17&lt;&gt;"",$I$17&lt;&gt;"",$I$17&lt;$G$17),1,0))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SUM(IF(AND($G$9&lt;&gt;"",$I$9&lt;&gt;"",$G$9&gt;$I$9),1,0)+IF(AND($G$11&lt;&gt;"",$I$11&lt;&gt;"",$I$11&gt;$G$11),1,0)+IF(AND($G$17&lt;&gt;"",$I$17&lt;&gt;"",$I$17&gt;G$17),1,0))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431">
        <v>44892</v>
      </c>
      <c r="C10" s="461">
        <v>0.20833333333333334</v>
      </c>
      <c r="D10" s="463" t="s">
        <v>195</v>
      </c>
      <c r="E10" s="175" t="s">
        <v>7</v>
      </c>
      <c r="F10" s="450" t="str">
        <f>Y17</f>
        <v>Japón</v>
      </c>
      <c r="G10" s="114"/>
      <c r="H10" s="450" t="str">
        <f>Y19</f>
        <v>Costa Rica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03"/>
      <c r="N10" s="405"/>
      <c r="O10" s="405"/>
      <c r="P10" s="405"/>
      <c r="Q10" s="405"/>
      <c r="R10" s="405"/>
      <c r="S10" s="405"/>
      <c r="T10" s="538"/>
      <c r="U10" s="402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31"/>
      <c r="C11" s="461"/>
      <c r="D11" s="463"/>
      <c r="E11" s="231" t="s">
        <v>8</v>
      </c>
      <c r="F11" s="450"/>
      <c r="G11" s="236"/>
      <c r="H11" s="450"/>
      <c r="I11" s="236"/>
      <c r="J11" s="401"/>
      <c r="K11" s="401"/>
      <c r="L11" s="409"/>
      <c r="M11" s="403" t="str">
        <f>Y23</f>
        <v>Alemania</v>
      </c>
      <c r="N11" s="405">
        <f t="shared" ref="N11:U11" si="2">Z23</f>
        <v>0</v>
      </c>
      <c r="O11" s="405">
        <f t="shared" si="2"/>
        <v>0</v>
      </c>
      <c r="P11" s="405">
        <f t="shared" si="2"/>
        <v>0</v>
      </c>
      <c r="Q11" s="405">
        <f t="shared" si="2"/>
        <v>0</v>
      </c>
      <c r="R11" s="405">
        <f t="shared" si="2"/>
        <v>0</v>
      </c>
      <c r="S11" s="405">
        <f t="shared" si="2"/>
        <v>0</v>
      </c>
      <c r="T11" s="538">
        <f t="shared" si="2"/>
        <v>0</v>
      </c>
      <c r="U11" s="402">
        <f t="shared" si="2"/>
        <v>0</v>
      </c>
      <c r="Y11" s="391" t="str">
        <f>Y18</f>
        <v>Alemania</v>
      </c>
      <c r="Z11" s="394">
        <f>SUM(IF(AND($G$9&lt;&gt;"",$I$9&lt;&gt;"",$I$9&lt;$G$9),1,0)+IF(AND($G$13&lt;&gt;"",$I$13&lt;&gt;"",$G$13&lt;I$13),1,0)+IF(AND($G$15&lt;&gt;"",$I$15&lt;&gt;"",$G$15&lt;$I$15),1,0))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431">
        <v>44892</v>
      </c>
      <c r="C12" s="461">
        <v>0.58333333333333337</v>
      </c>
      <c r="D12" s="405" t="s">
        <v>192</v>
      </c>
      <c r="E12" s="175" t="s">
        <v>7</v>
      </c>
      <c r="F12" s="450" t="str">
        <f>Y16</f>
        <v>España</v>
      </c>
      <c r="G12" s="114"/>
      <c r="H12" s="450" t="str">
        <f>Y18</f>
        <v>Alemania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03"/>
      <c r="N12" s="405"/>
      <c r="O12" s="405"/>
      <c r="P12" s="405"/>
      <c r="Q12" s="405"/>
      <c r="R12" s="405"/>
      <c r="S12" s="405"/>
      <c r="T12" s="538"/>
      <c r="U12" s="402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31"/>
      <c r="C13" s="461"/>
      <c r="D13" s="405"/>
      <c r="E13" s="231" t="s">
        <v>8</v>
      </c>
      <c r="F13" s="450"/>
      <c r="G13" s="236"/>
      <c r="H13" s="450"/>
      <c r="I13" s="236"/>
      <c r="J13" s="401"/>
      <c r="K13" s="401"/>
      <c r="L13" s="409"/>
      <c r="M13" s="403" t="str">
        <f>Y24</f>
        <v>Costa Rica</v>
      </c>
      <c r="N13" s="405">
        <f t="shared" ref="N13:U13" si="3">Z24</f>
        <v>0</v>
      </c>
      <c r="O13" s="405">
        <f t="shared" si="3"/>
        <v>0</v>
      </c>
      <c r="P13" s="405">
        <f t="shared" si="3"/>
        <v>0</v>
      </c>
      <c r="Q13" s="405">
        <f t="shared" si="3"/>
        <v>0</v>
      </c>
      <c r="R13" s="405">
        <f t="shared" si="3"/>
        <v>0</v>
      </c>
      <c r="S13" s="405">
        <f t="shared" si="3"/>
        <v>0</v>
      </c>
      <c r="T13" s="538">
        <f t="shared" si="3"/>
        <v>0</v>
      </c>
      <c r="U13" s="402">
        <f t="shared" si="3"/>
        <v>0</v>
      </c>
      <c r="Y13" s="391" t="str">
        <f>Y19</f>
        <v>Costa Rica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31">
        <v>44896</v>
      </c>
      <c r="C14" s="461">
        <v>0.58333333333333337</v>
      </c>
      <c r="D14" s="405" t="s">
        <v>192</v>
      </c>
      <c r="E14" s="175" t="s">
        <v>7</v>
      </c>
      <c r="F14" s="450" t="str">
        <f>Y19</f>
        <v>Costa Rica</v>
      </c>
      <c r="G14" s="114"/>
      <c r="H14" s="450" t="str">
        <f>Y18</f>
        <v>Alemania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04"/>
      <c r="N14" s="380"/>
      <c r="O14" s="380"/>
      <c r="P14" s="380"/>
      <c r="Q14" s="380"/>
      <c r="R14" s="380"/>
      <c r="S14" s="380"/>
      <c r="T14" s="539"/>
      <c r="U14" s="406"/>
      <c r="Y14" s="392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31"/>
      <c r="C15" s="461"/>
      <c r="D15" s="405"/>
      <c r="E15" s="231" t="s">
        <v>8</v>
      </c>
      <c r="F15" s="450"/>
      <c r="G15" s="236"/>
      <c r="H15" s="450"/>
      <c r="I15" s="236"/>
      <c r="J15" s="401"/>
      <c r="K15" s="401"/>
      <c r="L15" s="409"/>
      <c r="M15" s="217" t="s">
        <v>26</v>
      </c>
      <c r="N15" s="565" t="s">
        <v>22</v>
      </c>
      <c r="O15" s="565"/>
      <c r="P15" s="565"/>
      <c r="Q15" s="565"/>
      <c r="R15" s="565" t="s">
        <v>23</v>
      </c>
      <c r="S15" s="565"/>
      <c r="T15" s="565"/>
      <c r="U15" s="135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31">
        <v>44896</v>
      </c>
      <c r="C16" s="461">
        <v>0.58333333333333337</v>
      </c>
      <c r="D16" s="463" t="s">
        <v>200</v>
      </c>
      <c r="E16" s="175" t="s">
        <v>7</v>
      </c>
      <c r="F16" s="450" t="str">
        <f>Y17</f>
        <v>Japón</v>
      </c>
      <c r="G16" s="114"/>
      <c r="H16" s="450" t="str">
        <f>Y16</f>
        <v>España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España</v>
      </c>
      <c r="S16" s="407"/>
      <c r="T16" s="407"/>
      <c r="U16" s="226">
        <f>IF(OR(N16=R16,N16=R17),AB28,0)+IF(N16=R16,2,0)</f>
        <v>0</v>
      </c>
      <c r="Y16" s="61" t="s">
        <v>102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64"/>
      <c r="C17" s="462"/>
      <c r="D17" s="464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Japón</v>
      </c>
      <c r="S17" s="408"/>
      <c r="T17" s="408"/>
      <c r="U17" s="227">
        <f>IF(OR(N17=R17,N17=R16),AB28,0)+IF(N17=R17,2,0)</f>
        <v>0</v>
      </c>
      <c r="Y17" s="68" t="s">
        <v>154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110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105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558" t="s">
        <v>88</v>
      </c>
      <c r="J21" s="559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España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0" t="s">
        <v>57</v>
      </c>
      <c r="C22" s="168" t="s">
        <v>26</v>
      </c>
      <c r="D22" s="28"/>
      <c r="E22" s="28"/>
      <c r="F22" s="28"/>
      <c r="G22" s="28"/>
      <c r="H22" s="28"/>
      <c r="I22" s="560"/>
      <c r="J22" s="561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Japón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España</v>
      </c>
      <c r="C23" s="140">
        <v>1</v>
      </c>
      <c r="D23" s="28"/>
      <c r="E23" s="28"/>
      <c r="F23" s="28"/>
      <c r="G23" s="28"/>
      <c r="H23" s="28"/>
      <c r="I23" s="562"/>
      <c r="J23" s="563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Alemania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Japón</v>
      </c>
      <c r="C24" s="30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Costa Rica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Alemania</v>
      </c>
      <c r="C25" s="30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Costa Rica</v>
      </c>
      <c r="C26" s="31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54"/>
      <c r="Z28" s="69">
        <v>2</v>
      </c>
      <c r="AA28" s="69">
        <v>2</v>
      </c>
      <c r="AB28" s="69">
        <v>2</v>
      </c>
    </row>
    <row r="29" spans="2:44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54"/>
    </row>
    <row r="30" spans="2:44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54"/>
    </row>
    <row r="31" spans="2:44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54"/>
    </row>
    <row r="32" spans="2:44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54"/>
    </row>
    <row r="33" spans="4:14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54"/>
    </row>
    <row r="34" spans="4:14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54"/>
    </row>
    <row r="35" spans="4:14" x14ac:dyDescent="0.25">
      <c r="G35" s="92"/>
      <c r="H35" s="92"/>
      <c r="I35" s="92"/>
      <c r="J35" s="92"/>
      <c r="K35" s="92"/>
      <c r="L35" s="92"/>
      <c r="M35" s="92"/>
    </row>
    <row r="36" spans="4:14" x14ac:dyDescent="0.25">
      <c r="G36" s="92"/>
      <c r="H36" s="92"/>
      <c r="I36" s="92"/>
      <c r="J36" s="92"/>
      <c r="K36" s="92"/>
      <c r="L36" s="92"/>
      <c r="M36" s="92"/>
    </row>
    <row r="37" spans="4:14" x14ac:dyDescent="0.25">
      <c r="G37" s="92"/>
      <c r="H37" s="92"/>
      <c r="I37" s="92"/>
      <c r="J37" s="92"/>
      <c r="K37" s="92"/>
      <c r="L37" s="92"/>
      <c r="M37" s="92"/>
    </row>
    <row r="38" spans="4:14" x14ac:dyDescent="0.25">
      <c r="G38" s="92"/>
      <c r="H38" s="92"/>
      <c r="I38" s="92"/>
      <c r="J38" s="92"/>
      <c r="K38" s="92"/>
      <c r="L38" s="92"/>
      <c r="M38" s="92"/>
    </row>
    <row r="39" spans="4:14" x14ac:dyDescent="0.25">
      <c r="G39" s="92"/>
      <c r="H39" s="92"/>
      <c r="I39" s="92"/>
      <c r="J39" s="92"/>
      <c r="K39" s="92"/>
      <c r="L39" s="92"/>
      <c r="M39" s="92"/>
    </row>
    <row r="40" spans="4:14" x14ac:dyDescent="0.25">
      <c r="G40" s="92"/>
      <c r="H40" s="92"/>
      <c r="I40" s="92"/>
      <c r="J40" s="92"/>
      <c r="K40" s="92"/>
      <c r="L40" s="92"/>
      <c r="M40" s="92"/>
    </row>
  </sheetData>
  <sheetProtection algorithmName="SHA-512" hashValue="wtcgxuD5ymDLp2UBZO2p1r65iocMAzbPMNSIIgDyVKW75Pb1Cks0ruP/esosZ5dSnbIHnRJeGFT3LcubI5KEnw==" saltValue="fMOhfwJdOEGWKzEmF/J7jw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conditionalFormatting sqref="H28:H33">
    <cfRule type="cellIs" dxfId="14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8"/>
  <sheetViews>
    <sheetView showGridLines="0" zoomScale="80" zoomScaleNormal="80" workbookViewId="0">
      <selection activeCell="G6" sqref="G6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595" t="s">
        <v>84</v>
      </c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7"/>
    </row>
    <row r="3" spans="2:45" ht="15.75" customHeight="1" thickBot="1" x14ac:dyDescent="0.3">
      <c r="B3" s="598"/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600"/>
    </row>
    <row r="4" spans="2:45" x14ac:dyDescent="0.25">
      <c r="B4" s="601" t="s">
        <v>28</v>
      </c>
      <c r="C4" s="602"/>
      <c r="D4" s="602"/>
      <c r="E4" s="602"/>
      <c r="F4" s="602"/>
      <c r="G4" s="602"/>
      <c r="H4" s="602"/>
      <c r="I4" s="603"/>
      <c r="J4" s="604" t="s">
        <v>24</v>
      </c>
      <c r="K4" s="605"/>
      <c r="L4" s="606"/>
      <c r="M4" s="604" t="s">
        <v>21</v>
      </c>
      <c r="N4" s="605"/>
      <c r="O4" s="605"/>
      <c r="P4" s="605"/>
      <c r="Q4" s="605"/>
      <c r="R4" s="605"/>
      <c r="S4" s="605"/>
      <c r="T4" s="605"/>
      <c r="U4" s="607"/>
    </row>
    <row r="5" spans="2:45" ht="15.75" thickBot="1" x14ac:dyDescent="0.3">
      <c r="B5" s="179" t="s">
        <v>0</v>
      </c>
      <c r="C5" s="193" t="s">
        <v>1</v>
      </c>
      <c r="D5" s="193" t="s">
        <v>196</v>
      </c>
      <c r="E5" s="193" t="s">
        <v>2</v>
      </c>
      <c r="F5" s="611" t="s">
        <v>3</v>
      </c>
      <c r="G5" s="611"/>
      <c r="H5" s="611"/>
      <c r="I5" s="612"/>
      <c r="J5" s="179" t="s">
        <v>9</v>
      </c>
      <c r="K5" s="194" t="s">
        <v>10</v>
      </c>
      <c r="L5" s="195" t="s">
        <v>11</v>
      </c>
      <c r="M5" s="608"/>
      <c r="N5" s="609"/>
      <c r="O5" s="609"/>
      <c r="P5" s="609"/>
      <c r="Q5" s="609"/>
      <c r="R5" s="609"/>
      <c r="S5" s="609"/>
      <c r="T5" s="609"/>
      <c r="U5" s="610"/>
    </row>
    <row r="6" spans="2:45" ht="15.75" customHeight="1" thickBot="1" x14ac:dyDescent="0.3">
      <c r="B6" s="430">
        <v>44888</v>
      </c>
      <c r="C6" s="584">
        <v>0.58333333333333337</v>
      </c>
      <c r="D6" s="613" t="s">
        <v>195</v>
      </c>
      <c r="E6" s="174" t="s">
        <v>7</v>
      </c>
      <c r="F6" s="452" t="str">
        <f>Y16</f>
        <v>Bélgica</v>
      </c>
      <c r="G6" s="173"/>
      <c r="H6" s="452" t="str">
        <f>Y19</f>
        <v>Canadá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14" t="s">
        <v>12</v>
      </c>
      <c r="N6" s="121" t="s">
        <v>13</v>
      </c>
      <c r="O6" s="121" t="s">
        <v>14</v>
      </c>
      <c r="P6" s="121" t="s">
        <v>15</v>
      </c>
      <c r="Q6" s="121" t="s">
        <v>16</v>
      </c>
      <c r="R6" s="121" t="s">
        <v>17</v>
      </c>
      <c r="S6" s="121" t="s">
        <v>18</v>
      </c>
      <c r="T6" s="121" t="s">
        <v>19</v>
      </c>
      <c r="U6" s="122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31"/>
      <c r="C7" s="461"/>
      <c r="D7" s="463"/>
      <c r="E7" s="231" t="s">
        <v>8</v>
      </c>
      <c r="F7" s="450"/>
      <c r="G7" s="236"/>
      <c r="H7" s="450"/>
      <c r="I7" s="236"/>
      <c r="J7" s="401"/>
      <c r="K7" s="401"/>
      <c r="L7" s="409"/>
      <c r="M7" s="472" t="str">
        <f>Y21</f>
        <v>Bélgica</v>
      </c>
      <c r="N7" s="468">
        <f t="shared" ref="N7:T7" si="0">Z21</f>
        <v>0</v>
      </c>
      <c r="O7" s="468">
        <f t="shared" si="0"/>
        <v>0</v>
      </c>
      <c r="P7" s="468">
        <f t="shared" si="0"/>
        <v>0</v>
      </c>
      <c r="Q7" s="468">
        <f t="shared" si="0"/>
        <v>0</v>
      </c>
      <c r="R7" s="468">
        <f t="shared" si="0"/>
        <v>0</v>
      </c>
      <c r="S7" s="468">
        <f t="shared" si="0"/>
        <v>0</v>
      </c>
      <c r="T7" s="593">
        <f t="shared" si="0"/>
        <v>0</v>
      </c>
      <c r="U7" s="470">
        <f>AG21</f>
        <v>0</v>
      </c>
      <c r="Y7" s="390" t="str">
        <f>Y16</f>
        <v>Bélgica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31">
        <v>44888</v>
      </c>
      <c r="C8" s="461">
        <v>0.20833333333333334</v>
      </c>
      <c r="D8" s="405" t="s">
        <v>192</v>
      </c>
      <c r="E8" s="175" t="s">
        <v>7</v>
      </c>
      <c r="F8" s="450" t="str">
        <f>Y18</f>
        <v>Marruecos</v>
      </c>
      <c r="G8" s="114"/>
      <c r="H8" s="450" t="str">
        <f>Y17</f>
        <v>Croacia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72"/>
      <c r="N8" s="468"/>
      <c r="O8" s="468"/>
      <c r="P8" s="468"/>
      <c r="Q8" s="468"/>
      <c r="R8" s="468"/>
      <c r="S8" s="468"/>
      <c r="T8" s="593"/>
      <c r="U8" s="470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31"/>
      <c r="C9" s="461"/>
      <c r="D9" s="405"/>
      <c r="E9" s="231" t="s">
        <v>8</v>
      </c>
      <c r="F9" s="450"/>
      <c r="G9" s="236"/>
      <c r="H9" s="450"/>
      <c r="I9" s="236"/>
      <c r="J9" s="401"/>
      <c r="K9" s="401"/>
      <c r="L9" s="409"/>
      <c r="M9" s="472" t="str">
        <f>Y22</f>
        <v>Croacia</v>
      </c>
      <c r="N9" s="468">
        <f t="shared" ref="N9:U9" si="1">Z22</f>
        <v>0</v>
      </c>
      <c r="O9" s="468">
        <f t="shared" si="1"/>
        <v>0</v>
      </c>
      <c r="P9" s="468">
        <f t="shared" si="1"/>
        <v>0</v>
      </c>
      <c r="Q9" s="468">
        <f t="shared" si="1"/>
        <v>0</v>
      </c>
      <c r="R9" s="468">
        <f t="shared" si="1"/>
        <v>0</v>
      </c>
      <c r="S9" s="468">
        <f t="shared" si="1"/>
        <v>0</v>
      </c>
      <c r="T9" s="593">
        <f t="shared" si="1"/>
        <v>0</v>
      </c>
      <c r="U9" s="470">
        <f t="shared" si="1"/>
        <v>0</v>
      </c>
      <c r="Y9" s="391" t="str">
        <f>Y17</f>
        <v>Croacia</v>
      </c>
      <c r="Z9" s="394">
        <f>SUM(IF(AND($G$9&lt;&gt;"",$I$9&lt;&gt;"",$G$9&lt;$I$9),1,0)+IF(AND($G$11&lt;&gt;"",$I$11&lt;&gt;"",$I$11&lt;$G$11),1,0)+IF(AND($G$17&lt;&gt;"",$I$17&lt;&gt;"",$I$17&lt;$G$17),1,0))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SUM(IF(AND($G$9&lt;&gt;"",$I$9&lt;&gt;"",$G$9&gt;$I$9),1,0)+IF(AND($G$11&lt;&gt;"",$I$11&lt;&gt;"",$I$11&gt;$G$11),1,0)+IF(AND($G$17&lt;&gt;"",$I$17&lt;&gt;"",$I$17&gt;G$17),1,0))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" customHeight="1" x14ac:dyDescent="0.25">
      <c r="B10" s="431">
        <v>44892</v>
      </c>
      <c r="C10" s="461">
        <v>0.45833333333333331</v>
      </c>
      <c r="D10" s="463" t="s">
        <v>200</v>
      </c>
      <c r="E10" s="175" t="s">
        <v>7</v>
      </c>
      <c r="F10" s="450" t="str">
        <f>Y17</f>
        <v>Croacia</v>
      </c>
      <c r="G10" s="114"/>
      <c r="H10" s="450" t="str">
        <f>Y19</f>
        <v>Canadá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72"/>
      <c r="N10" s="468"/>
      <c r="O10" s="468"/>
      <c r="P10" s="468"/>
      <c r="Q10" s="468"/>
      <c r="R10" s="468"/>
      <c r="S10" s="468"/>
      <c r="T10" s="593"/>
      <c r="U10" s="470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31"/>
      <c r="C11" s="461"/>
      <c r="D11" s="463"/>
      <c r="E11" s="231" t="s">
        <v>8</v>
      </c>
      <c r="F11" s="450"/>
      <c r="G11" s="236"/>
      <c r="H11" s="450"/>
      <c r="I11" s="236"/>
      <c r="J11" s="401"/>
      <c r="K11" s="401"/>
      <c r="L11" s="409"/>
      <c r="M11" s="472" t="str">
        <f>Y23</f>
        <v>Marruecos</v>
      </c>
      <c r="N11" s="468">
        <f t="shared" ref="N11:U11" si="2">Z23</f>
        <v>0</v>
      </c>
      <c r="O11" s="468">
        <f t="shared" si="2"/>
        <v>0</v>
      </c>
      <c r="P11" s="468">
        <f t="shared" si="2"/>
        <v>0</v>
      </c>
      <c r="Q11" s="468">
        <f t="shared" si="2"/>
        <v>0</v>
      </c>
      <c r="R11" s="468">
        <f t="shared" si="2"/>
        <v>0</v>
      </c>
      <c r="S11" s="468">
        <f t="shared" si="2"/>
        <v>0</v>
      </c>
      <c r="T11" s="593">
        <f t="shared" si="2"/>
        <v>0</v>
      </c>
      <c r="U11" s="470">
        <f t="shared" si="2"/>
        <v>0</v>
      </c>
      <c r="Y11" s="391" t="str">
        <f>Y18</f>
        <v>Marruecos</v>
      </c>
      <c r="Z11" s="394">
        <f>SUM(IF(AND($G$9&lt;&gt;"",$I$9&lt;&gt;"",$I$9&lt;$G$9),1,0)+IF(AND($G$13&lt;&gt;"",$I$13&lt;&gt;"",$G$13&lt;I$13),1,0)+IF(AND($G$15&lt;&gt;"",$I$15&lt;&gt;"",$G$15&lt;$I$15),1,0))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431">
        <v>44892</v>
      </c>
      <c r="C12" s="461">
        <v>0.33333333333333331</v>
      </c>
      <c r="D12" s="405" t="s">
        <v>193</v>
      </c>
      <c r="E12" s="175" t="s">
        <v>7</v>
      </c>
      <c r="F12" s="450" t="str">
        <f>Y16</f>
        <v>Bélgica</v>
      </c>
      <c r="G12" s="114"/>
      <c r="H12" s="450" t="str">
        <f>Y18</f>
        <v>Marruecos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72"/>
      <c r="N12" s="468"/>
      <c r="O12" s="468"/>
      <c r="P12" s="468"/>
      <c r="Q12" s="468"/>
      <c r="R12" s="468"/>
      <c r="S12" s="468"/>
      <c r="T12" s="593"/>
      <c r="U12" s="470"/>
      <c r="Y12" s="392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31"/>
      <c r="C13" s="461"/>
      <c r="D13" s="405"/>
      <c r="E13" s="231" t="s">
        <v>8</v>
      </c>
      <c r="F13" s="450"/>
      <c r="G13" s="236"/>
      <c r="H13" s="450"/>
      <c r="I13" s="236"/>
      <c r="J13" s="401"/>
      <c r="K13" s="401"/>
      <c r="L13" s="409"/>
      <c r="M13" s="472" t="str">
        <f>Y24</f>
        <v>Canadá</v>
      </c>
      <c r="N13" s="468">
        <f t="shared" ref="N13:U13" si="3">Z24</f>
        <v>0</v>
      </c>
      <c r="O13" s="468">
        <f t="shared" si="3"/>
        <v>0</v>
      </c>
      <c r="P13" s="468">
        <f t="shared" si="3"/>
        <v>0</v>
      </c>
      <c r="Q13" s="468">
        <f t="shared" si="3"/>
        <v>0</v>
      </c>
      <c r="R13" s="468">
        <f t="shared" si="3"/>
        <v>0</v>
      </c>
      <c r="S13" s="468">
        <f t="shared" si="3"/>
        <v>0</v>
      </c>
      <c r="T13" s="593">
        <f t="shared" si="3"/>
        <v>0</v>
      </c>
      <c r="U13" s="470">
        <f t="shared" si="3"/>
        <v>0</v>
      </c>
      <c r="Y13" s="391" t="str">
        <f>Y19</f>
        <v>Canadá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31">
        <v>44896</v>
      </c>
      <c r="C14" s="461">
        <v>0.41666666666666669</v>
      </c>
      <c r="D14" s="405" t="s">
        <v>193</v>
      </c>
      <c r="E14" s="175" t="s">
        <v>7</v>
      </c>
      <c r="F14" s="450" t="str">
        <f>Y19</f>
        <v>Canadá</v>
      </c>
      <c r="G14" s="114"/>
      <c r="H14" s="450" t="str">
        <f>Y18</f>
        <v>Marruecos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73"/>
      <c r="N14" s="469"/>
      <c r="O14" s="469"/>
      <c r="P14" s="469"/>
      <c r="Q14" s="469"/>
      <c r="R14" s="469"/>
      <c r="S14" s="469"/>
      <c r="T14" s="594"/>
      <c r="U14" s="471"/>
      <c r="Y14" s="392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31"/>
      <c r="C15" s="461"/>
      <c r="D15" s="405"/>
      <c r="E15" s="231" t="s">
        <v>8</v>
      </c>
      <c r="F15" s="450"/>
      <c r="G15" s="236"/>
      <c r="H15" s="450"/>
      <c r="I15" s="236"/>
      <c r="J15" s="401"/>
      <c r="K15" s="401"/>
      <c r="L15" s="409"/>
      <c r="M15" s="215" t="s">
        <v>26</v>
      </c>
      <c r="N15" s="592" t="s">
        <v>22</v>
      </c>
      <c r="O15" s="592"/>
      <c r="P15" s="592"/>
      <c r="Q15" s="592"/>
      <c r="R15" s="592" t="s">
        <v>23</v>
      </c>
      <c r="S15" s="592"/>
      <c r="T15" s="592"/>
      <c r="U15" s="134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31">
        <v>44896</v>
      </c>
      <c r="C16" s="461">
        <v>0.41666666666666669</v>
      </c>
      <c r="D16" s="463" t="s">
        <v>195</v>
      </c>
      <c r="E16" s="175" t="s">
        <v>7</v>
      </c>
      <c r="F16" s="450" t="str">
        <f>Y17</f>
        <v>Croacia</v>
      </c>
      <c r="G16" s="114"/>
      <c r="H16" s="450" t="str">
        <f>Y16</f>
        <v>Bélgica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Bélgica</v>
      </c>
      <c r="S16" s="407"/>
      <c r="T16" s="407"/>
      <c r="U16" s="226">
        <f>IF(OR(N16=R16,N16=R17),AB28,0)+IF(N16=R16,2,0)</f>
        <v>0</v>
      </c>
      <c r="Y16" s="61" t="s">
        <v>151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64"/>
      <c r="C17" s="462"/>
      <c r="D17" s="464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Croacia</v>
      </c>
      <c r="S17" s="408"/>
      <c r="T17" s="408"/>
      <c r="U17" s="227">
        <f>IF(OR(N17=R17,N17=R16),AB28,0)+IF(N17=R17,2,0)</f>
        <v>0</v>
      </c>
      <c r="Y17" s="68" t="s">
        <v>5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147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189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586" t="s">
        <v>85</v>
      </c>
      <c r="J21" s="587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Bélgica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9" t="s">
        <v>57</v>
      </c>
      <c r="C22" s="167" t="s">
        <v>26</v>
      </c>
      <c r="D22" s="28"/>
      <c r="E22" s="28"/>
      <c r="F22" s="28"/>
      <c r="G22" s="28"/>
      <c r="H22" s="28"/>
      <c r="I22" s="588"/>
      <c r="J22" s="589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Croacia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Bélgica</v>
      </c>
      <c r="C23" s="139">
        <v>1</v>
      </c>
      <c r="D23" s="28"/>
      <c r="E23" s="28"/>
      <c r="F23" s="28"/>
      <c r="G23" s="28"/>
      <c r="H23" s="28"/>
      <c r="I23" s="590"/>
      <c r="J23" s="591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Marruecos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Croacia</v>
      </c>
      <c r="C24" s="106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Canadá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Marruecos</v>
      </c>
      <c r="C25" s="106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Canadá</v>
      </c>
      <c r="C26" s="10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C28" s="92"/>
      <c r="D28" s="105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54"/>
      <c r="Z28" s="69">
        <v>2</v>
      </c>
      <c r="AA28" s="69">
        <v>2</v>
      </c>
      <c r="AB28" s="69">
        <v>2</v>
      </c>
    </row>
    <row r="29" spans="2:44" x14ac:dyDescent="0.25">
      <c r="C29" s="92"/>
      <c r="D29" s="105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54"/>
    </row>
    <row r="30" spans="2:44" x14ac:dyDescent="0.25">
      <c r="C30" s="92"/>
      <c r="D30" s="105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54"/>
    </row>
    <row r="31" spans="2:44" x14ac:dyDescent="0.25">
      <c r="C31" s="92"/>
      <c r="D31" s="105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54"/>
    </row>
    <row r="32" spans="2:44" x14ac:dyDescent="0.25">
      <c r="C32" s="92"/>
      <c r="D32" s="105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54"/>
    </row>
    <row r="33" spans="3:15" x14ac:dyDescent="0.25">
      <c r="C33" s="92"/>
      <c r="D33" s="105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54"/>
    </row>
    <row r="34" spans="3:15" x14ac:dyDescent="0.25">
      <c r="C34" s="92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54"/>
    </row>
    <row r="35" spans="3:15" x14ac:dyDescent="0.25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3:15" x14ac:dyDescent="0.25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</row>
    <row r="37" spans="3:15" x14ac:dyDescent="0.25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</row>
    <row r="38" spans="3:15" x14ac:dyDescent="0.25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</row>
    <row r="39" spans="3:15" x14ac:dyDescent="0.25">
      <c r="H39" s="92"/>
      <c r="I39" s="92"/>
      <c r="J39" s="92"/>
      <c r="K39" s="92"/>
      <c r="L39" s="92"/>
      <c r="M39" s="92"/>
      <c r="N39" s="92"/>
    </row>
    <row r="40" spans="3:15" x14ac:dyDescent="0.25">
      <c r="H40" s="92"/>
      <c r="I40" s="92"/>
      <c r="J40" s="92"/>
      <c r="K40" s="92"/>
      <c r="L40" s="92"/>
      <c r="M40" s="92"/>
      <c r="N40" s="92"/>
    </row>
    <row r="41" spans="3:15" x14ac:dyDescent="0.25">
      <c r="H41" s="92"/>
      <c r="I41" s="92"/>
      <c r="J41" s="92"/>
      <c r="K41" s="92"/>
      <c r="L41" s="92"/>
      <c r="M41" s="92"/>
      <c r="N41" s="92"/>
    </row>
    <row r="42" spans="3:15" x14ac:dyDescent="0.25">
      <c r="H42" s="92"/>
      <c r="I42" s="92"/>
      <c r="J42" s="92"/>
      <c r="K42" s="92"/>
      <c r="L42" s="92"/>
      <c r="M42" s="92"/>
      <c r="N42" s="92"/>
    </row>
    <row r="43" spans="3:15" x14ac:dyDescent="0.25">
      <c r="H43" s="92"/>
      <c r="I43" s="92"/>
      <c r="J43" s="92"/>
      <c r="K43" s="92"/>
      <c r="L43" s="92"/>
      <c r="M43" s="92"/>
      <c r="N43" s="92"/>
    </row>
    <row r="44" spans="3:15" x14ac:dyDescent="0.25">
      <c r="H44" s="92"/>
      <c r="I44" s="92"/>
      <c r="J44" s="92"/>
      <c r="K44" s="92"/>
      <c r="L44" s="92"/>
      <c r="M44" s="92"/>
      <c r="N44" s="92"/>
    </row>
    <row r="45" spans="3:15" x14ac:dyDescent="0.25">
      <c r="H45" s="92"/>
      <c r="I45" s="92"/>
      <c r="J45" s="92"/>
      <c r="K45" s="92"/>
      <c r="L45" s="92"/>
      <c r="M45" s="92"/>
      <c r="N45" s="92"/>
    </row>
    <row r="46" spans="3:15" x14ac:dyDescent="0.25">
      <c r="H46" s="92"/>
      <c r="I46" s="92"/>
      <c r="J46" s="92"/>
      <c r="K46" s="92"/>
      <c r="L46" s="92"/>
      <c r="M46" s="92"/>
      <c r="N46" s="92"/>
    </row>
    <row r="47" spans="3:15" x14ac:dyDescent="0.25">
      <c r="H47" s="92"/>
      <c r="I47" s="92"/>
      <c r="J47" s="92"/>
      <c r="K47" s="92"/>
      <c r="L47" s="92"/>
      <c r="M47" s="92"/>
      <c r="N47" s="92"/>
    </row>
    <row r="48" spans="3:15" x14ac:dyDescent="0.25">
      <c r="H48" s="92"/>
      <c r="I48" s="92"/>
      <c r="J48" s="92"/>
      <c r="K48" s="92"/>
      <c r="L48" s="92"/>
      <c r="M48" s="92"/>
      <c r="N48" s="92"/>
    </row>
  </sheetData>
  <sheetProtection algorithmName="SHA-512" hashValue="8C+LcPMEeKRUu7iS/ZIgQYQdrFQsrL+pNzLMPqIMjKDycoF84P6WdA0V53bR563CueeDnLnRQzBPQJRnDHYL3Q==" saltValue="Fb+jZSJ4b9Ixk4pcXQ+x+Q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conditionalFormatting sqref="H28:H33">
    <cfRule type="cellIs" dxfId="13" priority="1" stopIfTrue="1" operator="equal">
      <formula>"HOY!"</formula>
    </cfRule>
  </conditionalFormatting>
  <dataValidations disablePrompts="1"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51"/>
  <sheetViews>
    <sheetView showGridLines="0" zoomScale="80" zoomScaleNormal="80" workbookViewId="0">
      <selection activeCell="G6" sqref="G6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621" t="s">
        <v>86</v>
      </c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3"/>
    </row>
    <row r="3" spans="2:45" ht="15.75" customHeight="1" thickBot="1" x14ac:dyDescent="0.3">
      <c r="B3" s="624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6"/>
    </row>
    <row r="4" spans="2:45" x14ac:dyDescent="0.25">
      <c r="B4" s="627" t="s">
        <v>28</v>
      </c>
      <c r="C4" s="628"/>
      <c r="D4" s="628"/>
      <c r="E4" s="628"/>
      <c r="F4" s="628"/>
      <c r="G4" s="628"/>
      <c r="H4" s="628"/>
      <c r="I4" s="629"/>
      <c r="J4" s="630" t="s">
        <v>24</v>
      </c>
      <c r="K4" s="631"/>
      <c r="L4" s="632"/>
      <c r="M4" s="630" t="s">
        <v>21</v>
      </c>
      <c r="N4" s="631"/>
      <c r="O4" s="631"/>
      <c r="P4" s="631"/>
      <c r="Q4" s="631"/>
      <c r="R4" s="631"/>
      <c r="S4" s="631"/>
      <c r="T4" s="631"/>
      <c r="U4" s="633"/>
    </row>
    <row r="5" spans="2:45" ht="15.75" thickBot="1" x14ac:dyDescent="0.3">
      <c r="B5" s="178" t="s">
        <v>0</v>
      </c>
      <c r="C5" s="190" t="s">
        <v>1</v>
      </c>
      <c r="D5" s="190" t="s">
        <v>196</v>
      </c>
      <c r="E5" s="190" t="s">
        <v>2</v>
      </c>
      <c r="F5" s="637" t="s">
        <v>3</v>
      </c>
      <c r="G5" s="637"/>
      <c r="H5" s="637"/>
      <c r="I5" s="638"/>
      <c r="J5" s="178" t="s">
        <v>9</v>
      </c>
      <c r="K5" s="191" t="s">
        <v>10</v>
      </c>
      <c r="L5" s="192" t="s">
        <v>11</v>
      </c>
      <c r="M5" s="634"/>
      <c r="N5" s="635"/>
      <c r="O5" s="635"/>
      <c r="P5" s="635"/>
      <c r="Q5" s="635"/>
      <c r="R5" s="635"/>
      <c r="S5" s="635"/>
      <c r="T5" s="635"/>
      <c r="U5" s="636"/>
    </row>
    <row r="6" spans="2:45" ht="15.75" thickBot="1" x14ac:dyDescent="0.3">
      <c r="B6" s="430">
        <v>44889</v>
      </c>
      <c r="C6" s="584">
        <v>0.58333333333333337</v>
      </c>
      <c r="D6" s="585" t="s">
        <v>198</v>
      </c>
      <c r="E6" s="174" t="s">
        <v>7</v>
      </c>
      <c r="F6" s="452" t="str">
        <f>Y16</f>
        <v>Brasil</v>
      </c>
      <c r="G6" s="173"/>
      <c r="H6" s="452" t="str">
        <f>Y19</f>
        <v>Serbia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12" t="s">
        <v>12</v>
      </c>
      <c r="N6" s="119" t="s">
        <v>13</v>
      </c>
      <c r="O6" s="119" t="s">
        <v>14</v>
      </c>
      <c r="P6" s="119" t="s">
        <v>15</v>
      </c>
      <c r="Q6" s="119" t="s">
        <v>16</v>
      </c>
      <c r="R6" s="119" t="s">
        <v>17</v>
      </c>
      <c r="S6" s="119" t="s">
        <v>18</v>
      </c>
      <c r="T6" s="119" t="s">
        <v>19</v>
      </c>
      <c r="U6" s="120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31"/>
      <c r="C7" s="461"/>
      <c r="D7" s="405"/>
      <c r="E7" s="231" t="s">
        <v>8</v>
      </c>
      <c r="F7" s="450"/>
      <c r="G7" s="236"/>
      <c r="H7" s="450"/>
      <c r="I7" s="236"/>
      <c r="J7" s="401"/>
      <c r="K7" s="401"/>
      <c r="L7" s="409"/>
      <c r="M7" s="472" t="str">
        <f>Y21</f>
        <v>Brasil</v>
      </c>
      <c r="N7" s="468">
        <f t="shared" ref="N7:T7" si="0">Z21</f>
        <v>0</v>
      </c>
      <c r="O7" s="468">
        <f t="shared" si="0"/>
        <v>0</v>
      </c>
      <c r="P7" s="468">
        <f t="shared" si="0"/>
        <v>0</v>
      </c>
      <c r="Q7" s="468">
        <f t="shared" si="0"/>
        <v>0</v>
      </c>
      <c r="R7" s="468">
        <f t="shared" si="0"/>
        <v>0</v>
      </c>
      <c r="S7" s="468">
        <f t="shared" si="0"/>
        <v>0</v>
      </c>
      <c r="T7" s="593">
        <f t="shared" si="0"/>
        <v>0</v>
      </c>
      <c r="U7" s="470">
        <f>AG21</f>
        <v>0</v>
      </c>
      <c r="Y7" s="390" t="str">
        <f>Y16</f>
        <v>Brasil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31">
        <v>44889</v>
      </c>
      <c r="C8" s="461">
        <v>0.20833333333333334</v>
      </c>
      <c r="D8" s="463" t="s">
        <v>199</v>
      </c>
      <c r="E8" s="175" t="s">
        <v>7</v>
      </c>
      <c r="F8" s="450" t="str">
        <f>Y18</f>
        <v>Suiza</v>
      </c>
      <c r="G8" s="114"/>
      <c r="H8" s="450" t="str">
        <f>Y17</f>
        <v>Camerún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72"/>
      <c r="N8" s="468"/>
      <c r="O8" s="468"/>
      <c r="P8" s="468"/>
      <c r="Q8" s="468"/>
      <c r="R8" s="468"/>
      <c r="S8" s="468"/>
      <c r="T8" s="593"/>
      <c r="U8" s="470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31"/>
      <c r="C9" s="461"/>
      <c r="D9" s="463"/>
      <c r="E9" s="231" t="s">
        <v>8</v>
      </c>
      <c r="F9" s="450"/>
      <c r="G9" s="236"/>
      <c r="H9" s="450"/>
      <c r="I9" s="236"/>
      <c r="J9" s="401"/>
      <c r="K9" s="401"/>
      <c r="L9" s="409"/>
      <c r="M9" s="472" t="str">
        <f>Y22</f>
        <v>Camerún</v>
      </c>
      <c r="N9" s="468">
        <f t="shared" ref="N9:U9" si="1">Z22</f>
        <v>0</v>
      </c>
      <c r="O9" s="468">
        <f t="shared" si="1"/>
        <v>0</v>
      </c>
      <c r="P9" s="468">
        <f t="shared" si="1"/>
        <v>0</v>
      </c>
      <c r="Q9" s="468">
        <f t="shared" si="1"/>
        <v>0</v>
      </c>
      <c r="R9" s="468">
        <f t="shared" si="1"/>
        <v>0</v>
      </c>
      <c r="S9" s="468">
        <f t="shared" si="1"/>
        <v>0</v>
      </c>
      <c r="T9" s="593">
        <f t="shared" si="1"/>
        <v>0</v>
      </c>
      <c r="U9" s="470">
        <f t="shared" si="1"/>
        <v>0</v>
      </c>
      <c r="Y9" s="391" t="str">
        <f>Y17</f>
        <v>Camerún</v>
      </c>
      <c r="Z9" s="394">
        <f>SUM(IF(AND($G$9&lt;&gt;"",$I$9&lt;&gt;"",$G$9&lt;$I$9),1,0)+IF(AND($G$11&lt;&gt;"",$I$11&lt;&gt;"",$I$11&lt;$G$11),1,0)+IF(AND($G$17&lt;&gt;"",$I$17&lt;&gt;"",$I$17&lt;$G$17),1,0))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SUM(IF(AND($G$9&lt;&gt;"",$I$9&lt;&gt;"",$G$9&gt;$I$9),1,0)+IF(AND($G$11&lt;&gt;"",$I$11&lt;&gt;"",$I$11&gt;$G$11),1,0)+IF(AND($G$17&lt;&gt;"",$I$17&lt;&gt;"",$I$17&gt;G$17),1,0))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431">
        <v>44893</v>
      </c>
      <c r="C10" s="461">
        <v>0.20833333333333334</v>
      </c>
      <c r="D10" s="463" t="s">
        <v>199</v>
      </c>
      <c r="E10" s="175" t="s">
        <v>7</v>
      </c>
      <c r="F10" s="450" t="str">
        <f>Y17</f>
        <v>Camerún</v>
      </c>
      <c r="G10" s="114"/>
      <c r="H10" s="450" t="str">
        <f>Y19</f>
        <v>Serbia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72"/>
      <c r="N10" s="468"/>
      <c r="O10" s="468"/>
      <c r="P10" s="468"/>
      <c r="Q10" s="468"/>
      <c r="R10" s="468"/>
      <c r="S10" s="468"/>
      <c r="T10" s="593"/>
      <c r="U10" s="470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31"/>
      <c r="C11" s="461"/>
      <c r="D11" s="463"/>
      <c r="E11" s="231" t="s">
        <v>8</v>
      </c>
      <c r="F11" s="450"/>
      <c r="G11" s="236"/>
      <c r="H11" s="450"/>
      <c r="I11" s="236"/>
      <c r="J11" s="401"/>
      <c r="K11" s="401"/>
      <c r="L11" s="409"/>
      <c r="M11" s="472" t="str">
        <f>Y23</f>
        <v>Suiza</v>
      </c>
      <c r="N11" s="468">
        <f t="shared" ref="N11:U11" si="2">Z23</f>
        <v>0</v>
      </c>
      <c r="O11" s="468">
        <f t="shared" si="2"/>
        <v>0</v>
      </c>
      <c r="P11" s="468">
        <f t="shared" si="2"/>
        <v>0</v>
      </c>
      <c r="Q11" s="468">
        <f t="shared" si="2"/>
        <v>0</v>
      </c>
      <c r="R11" s="468">
        <f t="shared" si="2"/>
        <v>0</v>
      </c>
      <c r="S11" s="468">
        <f t="shared" si="2"/>
        <v>0</v>
      </c>
      <c r="T11" s="593">
        <f t="shared" si="2"/>
        <v>0</v>
      </c>
      <c r="U11" s="470">
        <f t="shared" si="2"/>
        <v>0</v>
      </c>
      <c r="Y11" s="391" t="str">
        <f>Y18</f>
        <v>Suiza</v>
      </c>
      <c r="Z11" s="394">
        <f>SUM(IF(AND($G$9&lt;&gt;"",$I$9&lt;&gt;"",$I$9&lt;$G$9),1,0)+IF(AND($G$13&lt;&gt;"",$I$13&lt;&gt;"",$G$13&lt;I$13),1,0)+IF(AND($G$15&lt;&gt;"",$I$15&lt;&gt;"",$G$15&lt;$I$15),1,0))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431">
        <v>44893</v>
      </c>
      <c r="C12" s="461">
        <v>0.45833333333333331</v>
      </c>
      <c r="D12" s="405">
        <v>974</v>
      </c>
      <c r="E12" s="175" t="s">
        <v>7</v>
      </c>
      <c r="F12" s="450" t="str">
        <f>Y16</f>
        <v>Brasil</v>
      </c>
      <c r="G12" s="114"/>
      <c r="H12" s="450" t="str">
        <f>Y18</f>
        <v>Suiza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72"/>
      <c r="N12" s="468"/>
      <c r="O12" s="468"/>
      <c r="P12" s="468"/>
      <c r="Q12" s="468"/>
      <c r="R12" s="468"/>
      <c r="S12" s="468"/>
      <c r="T12" s="593"/>
      <c r="U12" s="470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31"/>
      <c r="C13" s="461"/>
      <c r="D13" s="405"/>
      <c r="E13" s="231" t="s">
        <v>8</v>
      </c>
      <c r="F13" s="450"/>
      <c r="G13" s="236"/>
      <c r="H13" s="450"/>
      <c r="I13" s="236"/>
      <c r="J13" s="401"/>
      <c r="K13" s="401"/>
      <c r="L13" s="409"/>
      <c r="M13" s="472" t="str">
        <f>Y24</f>
        <v>Serbia</v>
      </c>
      <c r="N13" s="468">
        <f t="shared" ref="N13:U13" si="3">Z24</f>
        <v>0</v>
      </c>
      <c r="O13" s="468">
        <f t="shared" si="3"/>
        <v>0</v>
      </c>
      <c r="P13" s="468">
        <f t="shared" si="3"/>
        <v>0</v>
      </c>
      <c r="Q13" s="468">
        <f t="shared" si="3"/>
        <v>0</v>
      </c>
      <c r="R13" s="468">
        <f t="shared" si="3"/>
        <v>0</v>
      </c>
      <c r="S13" s="468">
        <f t="shared" si="3"/>
        <v>0</v>
      </c>
      <c r="T13" s="593">
        <f t="shared" si="3"/>
        <v>0</v>
      </c>
      <c r="U13" s="470">
        <f t="shared" si="3"/>
        <v>0</v>
      </c>
      <c r="Y13" s="391" t="str">
        <f>Y19</f>
        <v>Serbia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31">
        <v>44897</v>
      </c>
      <c r="C14" s="461">
        <v>0.58333333333333337</v>
      </c>
      <c r="D14" s="405">
        <v>974</v>
      </c>
      <c r="E14" s="175" t="s">
        <v>7</v>
      </c>
      <c r="F14" s="450" t="str">
        <f>Y19</f>
        <v>Serbia</v>
      </c>
      <c r="G14" s="114"/>
      <c r="H14" s="450" t="str">
        <f>Y18</f>
        <v>Suiza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73"/>
      <c r="N14" s="469"/>
      <c r="O14" s="469"/>
      <c r="P14" s="469"/>
      <c r="Q14" s="469"/>
      <c r="R14" s="469"/>
      <c r="S14" s="469"/>
      <c r="T14" s="594"/>
      <c r="U14" s="471"/>
      <c r="Y14" s="392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31"/>
      <c r="C15" s="461"/>
      <c r="D15" s="405"/>
      <c r="E15" s="231" t="s">
        <v>8</v>
      </c>
      <c r="F15" s="450"/>
      <c r="G15" s="236"/>
      <c r="H15" s="450"/>
      <c r="I15" s="236"/>
      <c r="J15" s="401"/>
      <c r="K15" s="401"/>
      <c r="L15" s="409"/>
      <c r="M15" s="213" t="s">
        <v>26</v>
      </c>
      <c r="N15" s="620" t="s">
        <v>22</v>
      </c>
      <c r="O15" s="620"/>
      <c r="P15" s="620"/>
      <c r="Q15" s="620"/>
      <c r="R15" s="620" t="s">
        <v>23</v>
      </c>
      <c r="S15" s="620"/>
      <c r="T15" s="620"/>
      <c r="U15" s="133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31">
        <v>44897</v>
      </c>
      <c r="C16" s="461">
        <v>0.58333333333333337</v>
      </c>
      <c r="D16" s="463" t="s">
        <v>198</v>
      </c>
      <c r="E16" s="175" t="s">
        <v>7</v>
      </c>
      <c r="F16" s="450" t="str">
        <f>Y17</f>
        <v>Camerún</v>
      </c>
      <c r="G16" s="114"/>
      <c r="H16" s="450" t="str">
        <f>Y16</f>
        <v>Brasil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Brasil</v>
      </c>
      <c r="S16" s="407"/>
      <c r="T16" s="407"/>
      <c r="U16" s="226">
        <f>IF(OR(N16=R16,N16=R17),AB28,0)+IF(N16=R16,2,0)</f>
        <v>0</v>
      </c>
      <c r="Y16" s="61" t="s">
        <v>4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64"/>
      <c r="C17" s="462"/>
      <c r="D17" s="464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Camerún</v>
      </c>
      <c r="S17" s="408"/>
      <c r="T17" s="408"/>
      <c r="U17" s="227">
        <f>IF(OR(N17=R17,N17=R16),AB28,0)+IF(N17=R17,2,0)</f>
        <v>0</v>
      </c>
      <c r="Y17" s="68" t="s">
        <v>190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107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150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614" t="s">
        <v>87</v>
      </c>
      <c r="J21" s="615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Brasil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8" t="s">
        <v>57</v>
      </c>
      <c r="C22" s="166" t="s">
        <v>26</v>
      </c>
      <c r="D22" s="28"/>
      <c r="E22" s="28"/>
      <c r="F22" s="28"/>
      <c r="G22" s="28"/>
      <c r="H22" s="28"/>
      <c r="I22" s="616"/>
      <c r="J22" s="617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Camerún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Brasil</v>
      </c>
      <c r="C23" s="109">
        <v>1</v>
      </c>
      <c r="D23" s="28"/>
      <c r="E23" s="28"/>
      <c r="F23" s="28"/>
      <c r="G23" s="28"/>
      <c r="H23" s="28"/>
      <c r="I23" s="618"/>
      <c r="J23" s="619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Suiza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Camerún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Serbia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Suiza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Serbia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99"/>
      <c r="E27" s="100"/>
      <c r="F27" s="101"/>
      <c r="G27" s="32"/>
      <c r="H27" s="102"/>
      <c r="I27" s="32"/>
      <c r="J27" s="102"/>
      <c r="K27" s="32"/>
      <c r="L27" s="102"/>
      <c r="M27" s="102"/>
      <c r="N27" s="91"/>
      <c r="O27" s="91"/>
      <c r="P27" s="91"/>
      <c r="Q27" s="91"/>
      <c r="R27" s="91"/>
      <c r="S27" s="91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92"/>
      <c r="O28" s="92"/>
      <c r="P28" s="92"/>
      <c r="Q28" s="92"/>
      <c r="R28" s="92"/>
      <c r="S28" s="92"/>
      <c r="Z28" s="69">
        <v>2</v>
      </c>
      <c r="AA28" s="69">
        <v>2</v>
      </c>
      <c r="AB28" s="69">
        <v>2</v>
      </c>
    </row>
    <row r="29" spans="2:44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92"/>
      <c r="O29" s="92"/>
      <c r="P29" s="92"/>
      <c r="Q29" s="92"/>
      <c r="R29" s="92"/>
      <c r="S29" s="92"/>
    </row>
    <row r="30" spans="2:44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92"/>
      <c r="O30" s="92"/>
      <c r="P30" s="92"/>
      <c r="Q30" s="92"/>
      <c r="R30" s="92"/>
      <c r="S30" s="92"/>
    </row>
    <row r="31" spans="2:44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92"/>
      <c r="O31" s="92"/>
      <c r="P31" s="92"/>
      <c r="Q31" s="92"/>
      <c r="R31" s="92"/>
      <c r="S31" s="92"/>
    </row>
    <row r="32" spans="2:44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92"/>
      <c r="O32" s="92"/>
      <c r="P32" s="92"/>
      <c r="Q32" s="92"/>
      <c r="R32" s="92"/>
      <c r="S32" s="92"/>
    </row>
    <row r="33" spans="4:19" x14ac:dyDescent="0.25">
      <c r="D33" s="54"/>
      <c r="E33" s="105"/>
      <c r="F33" s="105"/>
      <c r="G33" s="105"/>
      <c r="H33" s="105"/>
      <c r="I33" s="105"/>
      <c r="J33" s="105"/>
      <c r="K33" s="105"/>
      <c r="L33" s="105"/>
      <c r="M33" s="105"/>
      <c r="N33" s="92"/>
      <c r="O33" s="92"/>
      <c r="P33" s="92"/>
      <c r="Q33" s="92"/>
      <c r="R33" s="92"/>
      <c r="S33" s="92"/>
    </row>
    <row r="34" spans="4:19" x14ac:dyDescent="0.25"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</row>
    <row r="35" spans="4:19" x14ac:dyDescent="0.25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</row>
    <row r="36" spans="4:19" x14ac:dyDescent="0.25"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</row>
    <row r="37" spans="4:19" x14ac:dyDescent="0.25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4:19" x14ac:dyDescent="0.25"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</row>
    <row r="39" spans="4:19" x14ac:dyDescent="0.25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</row>
    <row r="40" spans="4:19" x14ac:dyDescent="0.25"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</row>
    <row r="41" spans="4:19" x14ac:dyDescent="0.25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</row>
    <row r="42" spans="4:19" x14ac:dyDescent="0.25"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</row>
    <row r="43" spans="4:19" x14ac:dyDescent="0.25"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</row>
    <row r="44" spans="4:19" x14ac:dyDescent="0.25"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4:19" x14ac:dyDescent="0.25"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</row>
    <row r="46" spans="4:19" x14ac:dyDescent="0.25"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</row>
    <row r="47" spans="4:19" x14ac:dyDescent="0.25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</row>
    <row r="48" spans="4:19" x14ac:dyDescent="0.25"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</row>
    <row r="49" spans="5:18" x14ac:dyDescent="0.25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</row>
    <row r="50" spans="5:18" x14ac:dyDescent="0.25"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5:18" x14ac:dyDescent="0.25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</row>
  </sheetData>
  <sheetProtection algorithmName="SHA-512" hashValue="qMLoHe2lJXpReVH9bMQGH0k1Xejlpul9UON8dqA7MSg+zr3/wSxyl/+Xeh2SIeevKJ/LK4oaqesZ95NicngQMQ==" saltValue="98HVCKW2xLoNXVw6L1VAaQ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conditionalFormatting sqref="H27:H32">
    <cfRule type="cellIs" dxfId="12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38"/>
  <sheetViews>
    <sheetView showGridLines="0" zoomScale="80" zoomScaleNormal="80" workbookViewId="0">
      <selection activeCell="G8" sqref="G8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25" width="11.7109375" style="38" hidden="1" customWidth="1"/>
    <col min="26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646" t="s">
        <v>92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  <c r="R2" s="647"/>
      <c r="S2" s="647"/>
      <c r="T2" s="647"/>
      <c r="U2" s="648"/>
    </row>
    <row r="3" spans="2:45" ht="15.75" customHeight="1" thickBot="1" x14ac:dyDescent="0.3">
      <c r="B3" s="649"/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  <c r="P3" s="650"/>
      <c r="Q3" s="650"/>
      <c r="R3" s="650"/>
      <c r="S3" s="650"/>
      <c r="T3" s="650"/>
      <c r="U3" s="651"/>
    </row>
    <row r="4" spans="2:45" x14ac:dyDescent="0.25">
      <c r="B4" s="652" t="s">
        <v>28</v>
      </c>
      <c r="C4" s="653"/>
      <c r="D4" s="653"/>
      <c r="E4" s="653"/>
      <c r="F4" s="653"/>
      <c r="G4" s="653"/>
      <c r="H4" s="653"/>
      <c r="I4" s="654"/>
      <c r="J4" s="655" t="s">
        <v>24</v>
      </c>
      <c r="K4" s="656"/>
      <c r="L4" s="657"/>
      <c r="M4" s="655" t="s">
        <v>21</v>
      </c>
      <c r="N4" s="656"/>
      <c r="O4" s="656"/>
      <c r="P4" s="656"/>
      <c r="Q4" s="656"/>
      <c r="R4" s="656"/>
      <c r="S4" s="656"/>
      <c r="T4" s="656"/>
      <c r="U4" s="658"/>
    </row>
    <row r="5" spans="2:45" ht="15.75" thickBot="1" x14ac:dyDescent="0.3">
      <c r="B5" s="177" t="s">
        <v>0</v>
      </c>
      <c r="C5" s="187" t="s">
        <v>1</v>
      </c>
      <c r="D5" s="187" t="s">
        <v>196</v>
      </c>
      <c r="E5" s="187" t="s">
        <v>2</v>
      </c>
      <c r="F5" s="662" t="s">
        <v>3</v>
      </c>
      <c r="G5" s="662"/>
      <c r="H5" s="662"/>
      <c r="I5" s="663"/>
      <c r="J5" s="177" t="s">
        <v>9</v>
      </c>
      <c r="K5" s="188" t="s">
        <v>10</v>
      </c>
      <c r="L5" s="189" t="s">
        <v>11</v>
      </c>
      <c r="M5" s="659"/>
      <c r="N5" s="660"/>
      <c r="O5" s="660"/>
      <c r="P5" s="660"/>
      <c r="Q5" s="660"/>
      <c r="R5" s="660"/>
      <c r="S5" s="660"/>
      <c r="T5" s="660"/>
      <c r="U5" s="661"/>
    </row>
    <row r="6" spans="2:45" ht="15.75" customHeight="1" thickBot="1" x14ac:dyDescent="0.3">
      <c r="B6" s="430">
        <v>44889</v>
      </c>
      <c r="C6" s="584">
        <v>0.45833333333333331</v>
      </c>
      <c r="D6" s="585">
        <v>974</v>
      </c>
      <c r="E6" s="174" t="s">
        <v>7</v>
      </c>
      <c r="F6" s="452" t="str">
        <f>Y16</f>
        <v>Portugal</v>
      </c>
      <c r="G6" s="173"/>
      <c r="H6" s="452" t="str">
        <f>Y19</f>
        <v>Ghana</v>
      </c>
      <c r="I6" s="173"/>
      <c r="J6" s="400">
        <f>IF(OR(G6="",I6="",G7="",I7=""),0,(IF(OR(AND(G6&gt;I6,G7&gt;I7),AND(G6=I6,G7=I7),AND(G6&lt;I6,G7&lt;I7)),Z28,0)))</f>
        <v>0</v>
      </c>
      <c r="K6" s="400">
        <f>IF(OR(G6="",I6="",G7="",I7=""),0,IF(AND(G6=G7,I6=I7),AA28,0))</f>
        <v>0</v>
      </c>
      <c r="L6" s="435">
        <f>J6+K6</f>
        <v>0</v>
      </c>
      <c r="M6" s="210" t="s">
        <v>12</v>
      </c>
      <c r="N6" s="117" t="s">
        <v>13</v>
      </c>
      <c r="O6" s="117" t="s">
        <v>14</v>
      </c>
      <c r="P6" s="117" t="s">
        <v>15</v>
      </c>
      <c r="Q6" s="117" t="s">
        <v>16</v>
      </c>
      <c r="R6" s="117" t="s">
        <v>17</v>
      </c>
      <c r="S6" s="117" t="s">
        <v>18</v>
      </c>
      <c r="T6" s="117" t="s">
        <v>19</v>
      </c>
      <c r="U6" s="118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31"/>
      <c r="C7" s="461"/>
      <c r="D7" s="405"/>
      <c r="E7" s="231" t="s">
        <v>8</v>
      </c>
      <c r="F7" s="450"/>
      <c r="G7" s="236"/>
      <c r="H7" s="450"/>
      <c r="I7" s="236"/>
      <c r="J7" s="401"/>
      <c r="K7" s="401"/>
      <c r="L7" s="409"/>
      <c r="M7" s="472" t="str">
        <f>Y21</f>
        <v>Portugal</v>
      </c>
      <c r="N7" s="468">
        <f t="shared" ref="N7:T7" si="0">Z21</f>
        <v>0</v>
      </c>
      <c r="O7" s="468">
        <f t="shared" si="0"/>
        <v>0</v>
      </c>
      <c r="P7" s="468">
        <f t="shared" si="0"/>
        <v>0</v>
      </c>
      <c r="Q7" s="468">
        <f t="shared" si="0"/>
        <v>0</v>
      </c>
      <c r="R7" s="468">
        <f t="shared" si="0"/>
        <v>0</v>
      </c>
      <c r="S7" s="468">
        <f t="shared" si="0"/>
        <v>0</v>
      </c>
      <c r="T7" s="593">
        <f t="shared" si="0"/>
        <v>0</v>
      </c>
      <c r="U7" s="470">
        <f>AG21</f>
        <v>0</v>
      </c>
      <c r="Y7" s="390" t="str">
        <f>Y16</f>
        <v>Portugal</v>
      </c>
      <c r="Z7" s="398">
        <f>SUM(IF(AND($G$7&lt;&gt;"",$I$7&lt;&gt;"",$G$7&gt;$I$7),1,0)+IF(AND($G$13&lt;&gt;"",$I$13&lt;&gt;"",$G$13&gt;$I$13),1,0)+IF(AND($G$17&lt;&gt;"",$I$17&lt;&gt;"",$I$17&gt;$G$17),1,0))</f>
        <v>0</v>
      </c>
      <c r="AA7" s="398">
        <f>SUM(IF(AND($G$7&lt;&gt;"",$I$7&lt;&gt;"",$G$7=$I$7),1,0)+IF(AND($G$13&lt;&gt;"",$I$13&lt;&gt;"",$G$13=$I$13),1,0)+IF(AND($G$17&lt;&gt;"",$I$17&lt;&gt;"",$I$17=$G$17),1,0))</f>
        <v>0</v>
      </c>
      <c r="AB7" s="398">
        <f>SUM(IF(AND($G$7&lt;&gt;"",$I$7&lt;&gt;"",$G$7&lt;$I$7),1,0)+IF(AND($G$13&lt;&gt;"",$I$13&lt;&gt;"",$G$13&lt;$I$13),1,0)+IF(AND($G$17&lt;&gt;"",$I$17&lt;&gt;"",$I$17&lt;$G$17),1,0))</f>
        <v>0</v>
      </c>
      <c r="AC7" s="398">
        <f>SUM($G$7,$G$13,$I$17)</f>
        <v>0</v>
      </c>
      <c r="AD7" s="476">
        <f>SUM($I$7+$I$13+$G$17)</f>
        <v>0</v>
      </c>
      <c r="AE7" s="398">
        <f>AC7-AD7</f>
        <v>0</v>
      </c>
      <c r="AF7" s="398">
        <f>(Z7*3+AA7)</f>
        <v>0</v>
      </c>
      <c r="AG7" s="399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31">
        <v>44889</v>
      </c>
      <c r="C8" s="461">
        <v>0.33333333333333331</v>
      </c>
      <c r="D8" s="463" t="s">
        <v>197</v>
      </c>
      <c r="E8" s="175" t="s">
        <v>7</v>
      </c>
      <c r="F8" s="450" t="str">
        <f>Y18</f>
        <v>Uruguay</v>
      </c>
      <c r="G8" s="114"/>
      <c r="H8" s="450" t="str">
        <f>Y17</f>
        <v>Corea del Sur</v>
      </c>
      <c r="I8" s="114"/>
      <c r="J8" s="401">
        <f>IF(OR(G8="",I8="",G9="",I9=""),0,(IF(OR(AND(G8&gt;I8,G9&gt;I9),AND(G8=I8,G9=I9),AND(G8&lt;I8,G9&lt;I9)),Z28,0)))</f>
        <v>0</v>
      </c>
      <c r="K8" s="401">
        <f>IF(OR(G8="",I8="",G9="",I9=""),0,IF(AND(G8=G9,I8=I9),AA28,0))</f>
        <v>0</v>
      </c>
      <c r="L8" s="409">
        <f>J8+K8</f>
        <v>0</v>
      </c>
      <c r="M8" s="472"/>
      <c r="N8" s="468"/>
      <c r="O8" s="468"/>
      <c r="P8" s="468"/>
      <c r="Q8" s="468"/>
      <c r="R8" s="468"/>
      <c r="S8" s="468"/>
      <c r="T8" s="593"/>
      <c r="U8" s="470"/>
      <c r="Y8" s="391"/>
      <c r="Z8" s="394"/>
      <c r="AA8" s="394"/>
      <c r="AB8" s="394"/>
      <c r="AC8" s="394"/>
      <c r="AD8" s="474"/>
      <c r="AE8" s="394"/>
      <c r="AF8" s="394"/>
      <c r="AG8" s="395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31"/>
      <c r="C9" s="461"/>
      <c r="D9" s="463"/>
      <c r="E9" s="231" t="s">
        <v>8</v>
      </c>
      <c r="F9" s="450"/>
      <c r="G9" s="236"/>
      <c r="H9" s="450"/>
      <c r="I9" s="236"/>
      <c r="J9" s="401"/>
      <c r="K9" s="401"/>
      <c r="L9" s="409"/>
      <c r="M9" s="472" t="str">
        <f>Y22</f>
        <v>Corea del Sur</v>
      </c>
      <c r="N9" s="468">
        <f t="shared" ref="N9:U9" si="1">Z22</f>
        <v>0</v>
      </c>
      <c r="O9" s="468">
        <f t="shared" si="1"/>
        <v>0</v>
      </c>
      <c r="P9" s="468">
        <f t="shared" si="1"/>
        <v>0</v>
      </c>
      <c r="Q9" s="468">
        <f t="shared" si="1"/>
        <v>0</v>
      </c>
      <c r="R9" s="468">
        <f t="shared" si="1"/>
        <v>0</v>
      </c>
      <c r="S9" s="468">
        <f t="shared" si="1"/>
        <v>0</v>
      </c>
      <c r="T9" s="593">
        <f t="shared" si="1"/>
        <v>0</v>
      </c>
      <c r="U9" s="470">
        <f t="shared" si="1"/>
        <v>0</v>
      </c>
      <c r="Y9" s="391" t="str">
        <f>Y17</f>
        <v>Corea del Sur</v>
      </c>
      <c r="Z9" s="394">
        <f>SUM(IF(AND($G$9&lt;&gt;"",$I$9&lt;&gt;"",$G$9&lt;$I$9),1,0)+IF(AND($G$11&lt;&gt;"",$I$11&lt;&gt;"",$I$11&lt;$G$11),1,0)+IF(AND($G$17&lt;&gt;"",$I$17&lt;&gt;"",$I$17&lt;$G$17),1,0))</f>
        <v>0</v>
      </c>
      <c r="AA9" s="394">
        <f>SUM(IF(AND($G$9&lt;&gt;"",$I$9&lt;&gt;"",$G$9=$I$9),1,0)+IF(AND($G$11&lt;&gt;"",$I$11&lt;&gt;"",$I$11=$G$11),1,0)+IF(AND($G$17&lt;&gt;"",$I$17&lt;&gt;"",$I$17=$G$17),1,0))</f>
        <v>0</v>
      </c>
      <c r="AB9" s="394">
        <f>SUM(IF(AND($G$9&lt;&gt;"",$I$9&lt;&gt;"",$G$9&gt;$I$9),1,0)+IF(AND($G$11&lt;&gt;"",$I$11&lt;&gt;"",$I$11&gt;$G$11),1,0)+IF(AND($G$17&lt;&gt;"",$I$17&lt;&gt;"",$I$17&gt;G$17),1,0))</f>
        <v>0</v>
      </c>
      <c r="AC9" s="394">
        <f>SUM($I$9,$G$11,$G$17)</f>
        <v>0</v>
      </c>
      <c r="AD9" s="396">
        <f>SUM($G$9,$I$11,$I$17)</f>
        <v>0</v>
      </c>
      <c r="AE9" s="394">
        <f>AC9-AD9</f>
        <v>0</v>
      </c>
      <c r="AF9" s="394">
        <f>(Z9*3+AA9)</f>
        <v>0</v>
      </c>
      <c r="AG9" s="395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" customHeight="1" x14ac:dyDescent="0.25">
      <c r="B10" s="431">
        <v>44893</v>
      </c>
      <c r="C10" s="461">
        <v>0.33333333333333331</v>
      </c>
      <c r="D10" s="463" t="s">
        <v>197</v>
      </c>
      <c r="E10" s="175" t="s">
        <v>7</v>
      </c>
      <c r="F10" s="450" t="str">
        <f>Y17</f>
        <v>Corea del Sur</v>
      </c>
      <c r="G10" s="114"/>
      <c r="H10" s="450" t="str">
        <f>Y19</f>
        <v>Ghana</v>
      </c>
      <c r="I10" s="114"/>
      <c r="J10" s="401">
        <f>IF(OR(G10="",I10="",G11="",I11=""),0,(IF(OR(AND(G10&gt;I10,G11&gt;I11),AND(G10=I10,G11=I11),AND(G10&lt;I10,G11&lt;I11)),Z28,0)))</f>
        <v>0</v>
      </c>
      <c r="K10" s="401">
        <f>IF(OR(G10="",I10="",G11="",I11=""),0,IF(AND(G10=G11,I10=I11),AA28,0))</f>
        <v>0</v>
      </c>
      <c r="L10" s="409">
        <f>J10+K10</f>
        <v>0</v>
      </c>
      <c r="M10" s="472"/>
      <c r="N10" s="468"/>
      <c r="O10" s="468"/>
      <c r="P10" s="468"/>
      <c r="Q10" s="468"/>
      <c r="R10" s="468"/>
      <c r="S10" s="468"/>
      <c r="T10" s="593"/>
      <c r="U10" s="470"/>
      <c r="Y10" s="391"/>
      <c r="Z10" s="394"/>
      <c r="AA10" s="394"/>
      <c r="AB10" s="394"/>
      <c r="AC10" s="394"/>
      <c r="AD10" s="474"/>
      <c r="AE10" s="394"/>
      <c r="AF10" s="394"/>
      <c r="AG10" s="395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31"/>
      <c r="C11" s="461"/>
      <c r="D11" s="463"/>
      <c r="E11" s="231" t="s">
        <v>8</v>
      </c>
      <c r="F11" s="450"/>
      <c r="G11" s="236"/>
      <c r="H11" s="450"/>
      <c r="I11" s="236"/>
      <c r="J11" s="401"/>
      <c r="K11" s="401"/>
      <c r="L11" s="409"/>
      <c r="M11" s="472" t="str">
        <f>Y23</f>
        <v>Uruguay</v>
      </c>
      <c r="N11" s="468">
        <f t="shared" ref="N11:U11" si="2">Z23</f>
        <v>0</v>
      </c>
      <c r="O11" s="468">
        <f t="shared" si="2"/>
        <v>0</v>
      </c>
      <c r="P11" s="468">
        <f t="shared" si="2"/>
        <v>0</v>
      </c>
      <c r="Q11" s="468">
        <f t="shared" si="2"/>
        <v>0</v>
      </c>
      <c r="R11" s="468">
        <f t="shared" si="2"/>
        <v>0</v>
      </c>
      <c r="S11" s="468">
        <f t="shared" si="2"/>
        <v>0</v>
      </c>
      <c r="T11" s="593">
        <f t="shared" si="2"/>
        <v>0</v>
      </c>
      <c r="U11" s="470">
        <f t="shared" si="2"/>
        <v>0</v>
      </c>
      <c r="Y11" s="391" t="str">
        <f>Y18</f>
        <v>Uruguay</v>
      </c>
      <c r="Z11" s="394">
        <f>SUM(IF(AND($G$9&lt;&gt;"",$I$9&lt;&gt;"",$I$9&lt;$G$9),1,0)+IF(AND($G$13&lt;&gt;"",$I$13&lt;&gt;"",$G$13&lt;I$13),1,0)+IF(AND($G$15&lt;&gt;"",$I$15&lt;&gt;"",$G$15&lt;$I$15),1,0))</f>
        <v>0</v>
      </c>
      <c r="AA11" s="394">
        <f>SUM(IF(AND($G$9&lt;&gt;"",$I$9&lt;&gt;"",$I$9=$G$9),1,0)+IF(AND($G$13&lt;&gt;"",$I$13&lt;&gt;"",$G$13=$I$13),1,0)+IF(AND($G$15&lt;&gt;"",$I$15&lt;&gt;"",$G$15=$I$15),1,0))</f>
        <v>0</v>
      </c>
      <c r="AB11" s="394">
        <f>SUM(IF(AND($G$9&lt;&gt;"",$I$9&lt;&gt;"",$I$9&gt;$G$9),1,0)+IF(AND($G$13&lt;&gt;"",$I$13&lt;&gt;"",$G$13&gt;$I$13),1,0)+IF(AND($G$15&lt;&gt;"",$I$15&lt;&gt;"",$G$15&gt;$I$15),1,0))</f>
        <v>0</v>
      </c>
      <c r="AC11" s="394">
        <f>SUM($G$9,$I$13,$I$15)</f>
        <v>0</v>
      </c>
      <c r="AD11" s="396">
        <f>SUM($I$9,$G$13,$G$15)</f>
        <v>0</v>
      </c>
      <c r="AE11" s="394">
        <f>AC11-AD11</f>
        <v>0</v>
      </c>
      <c r="AF11" s="394">
        <f>(Z11*3+AA11)</f>
        <v>0</v>
      </c>
      <c r="AG11" s="395">
        <f>SUM(Z11,AA11,AB11)</f>
        <v>0</v>
      </c>
      <c r="AH11" s="53"/>
      <c r="AI11" s="53"/>
    </row>
    <row r="12" spans="2:45" x14ac:dyDescent="0.25">
      <c r="B12" s="431">
        <v>44893</v>
      </c>
      <c r="C12" s="461">
        <v>0.58333333333333337</v>
      </c>
      <c r="D12" s="405" t="s">
        <v>198</v>
      </c>
      <c r="E12" s="175" t="s">
        <v>7</v>
      </c>
      <c r="F12" s="450" t="str">
        <f>Y16</f>
        <v>Portugal</v>
      </c>
      <c r="G12" s="114"/>
      <c r="H12" s="450" t="str">
        <f>Y18</f>
        <v>Uruguay</v>
      </c>
      <c r="I12" s="114"/>
      <c r="J12" s="401">
        <f>IF(OR(G12="",I12="",G13="",I13=""),0,(IF(OR(AND(G12&gt;I12,G13&gt;I13),AND(G12=I12,G13=I13),AND(G12&lt;I12,G13&lt;I13)),Z28,0)))</f>
        <v>0</v>
      </c>
      <c r="K12" s="401">
        <f>IF(OR(G12="",I12="",G13="",I13=""),0,IF(AND(G12=G13,I12=I13),AA28,0))</f>
        <v>0</v>
      </c>
      <c r="L12" s="409">
        <f>J12+K12</f>
        <v>0</v>
      </c>
      <c r="M12" s="472"/>
      <c r="N12" s="468"/>
      <c r="O12" s="468"/>
      <c r="P12" s="468"/>
      <c r="Q12" s="468"/>
      <c r="R12" s="468"/>
      <c r="S12" s="468"/>
      <c r="T12" s="593"/>
      <c r="U12" s="470"/>
      <c r="Y12" s="391"/>
      <c r="Z12" s="394"/>
      <c r="AA12" s="394"/>
      <c r="AB12" s="394"/>
      <c r="AC12" s="394"/>
      <c r="AD12" s="474"/>
      <c r="AE12" s="394"/>
      <c r="AF12" s="394"/>
      <c r="AG12" s="395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31"/>
      <c r="C13" s="461"/>
      <c r="D13" s="405"/>
      <c r="E13" s="231" t="s">
        <v>8</v>
      </c>
      <c r="F13" s="450"/>
      <c r="G13" s="236"/>
      <c r="H13" s="450"/>
      <c r="I13" s="236"/>
      <c r="J13" s="401"/>
      <c r="K13" s="401"/>
      <c r="L13" s="409"/>
      <c r="M13" s="472" t="str">
        <f>Y24</f>
        <v>Ghana</v>
      </c>
      <c r="N13" s="468">
        <f t="shared" ref="N13:U13" si="3">Z24</f>
        <v>0</v>
      </c>
      <c r="O13" s="468">
        <f t="shared" si="3"/>
        <v>0</v>
      </c>
      <c r="P13" s="468">
        <f t="shared" si="3"/>
        <v>0</v>
      </c>
      <c r="Q13" s="468">
        <f t="shared" si="3"/>
        <v>0</v>
      </c>
      <c r="R13" s="468">
        <f t="shared" si="3"/>
        <v>0</v>
      </c>
      <c r="S13" s="468">
        <f t="shared" si="3"/>
        <v>0</v>
      </c>
      <c r="T13" s="593">
        <f t="shared" si="3"/>
        <v>0</v>
      </c>
      <c r="U13" s="470">
        <f t="shared" si="3"/>
        <v>0</v>
      </c>
      <c r="Y13" s="391" t="str">
        <f>Y19</f>
        <v>Ghana</v>
      </c>
      <c r="Z13" s="394">
        <f>SUM(IF(AND($G$7&lt;&gt;"",$I$7&lt;&gt;"",$I$7&gt;$G$7),1,0)+IF(AND($G$11&lt;&gt;"",$I$11&lt;&gt;"",$I$11&gt;$G$11),1,0)+IF(AND($G$15&lt;&gt;"",$I$15&lt;&gt;"",$G$15&gt;$I$15),1,0))</f>
        <v>0</v>
      </c>
      <c r="AA13" s="394">
        <f>SUM(IF(AND($G$7&lt;&gt;"",$I$7&lt;&gt;"",$I$7=$G$7),1,0)+IF(AND($G$11&lt;&gt;"",$I$11&lt;&gt;"",$I$11=$G$11),1,0)+IF(AND($G$15&lt;&gt;"",$I$15&lt;&gt;"",$G$15=$I$15),1,0))</f>
        <v>0</v>
      </c>
      <c r="AB13" s="394">
        <f>SUM(IF(AND($G$7&lt;&gt;"",$I$7&lt;&gt;"",$I$7&lt;$G$7),1,0)+IF(AND($G$11&lt;&gt;"",$I$11&lt;&gt;"",$I$11&lt;$G$11),1,0)+IF(AND($G$15&lt;&gt;"",$I$15&lt;&gt;"",$G$15&lt;$I$15),1,0))</f>
        <v>0</v>
      </c>
      <c r="AC13" s="394">
        <f>SUM($I$7,$I$11,$G$15)</f>
        <v>0</v>
      </c>
      <c r="AD13" s="396">
        <f>SUM($G$7,$G$11,$I$15)</f>
        <v>0</v>
      </c>
      <c r="AE13" s="394">
        <f>AC13-AD13</f>
        <v>0</v>
      </c>
      <c r="AF13" s="394">
        <f>(Z13*3+AA13)</f>
        <v>0</v>
      </c>
      <c r="AG13" s="395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31">
        <v>44897</v>
      </c>
      <c r="C14" s="461">
        <v>0.41666666666666669</v>
      </c>
      <c r="D14" s="405" t="s">
        <v>199</v>
      </c>
      <c r="E14" s="175" t="s">
        <v>7</v>
      </c>
      <c r="F14" s="450" t="str">
        <f>Y19</f>
        <v>Ghana</v>
      </c>
      <c r="G14" s="114"/>
      <c r="H14" s="450" t="str">
        <f>Y18</f>
        <v>Uruguay</v>
      </c>
      <c r="I14" s="114"/>
      <c r="J14" s="401">
        <f>IF(OR(G14="",I14="",G15="",I15=""),0,(IF(OR(AND(G14&gt;I14,G15&gt;I15),AND(G14=I14,G15=I15),AND(G14&lt;I14,G15&lt;I15)),Z28,0)))</f>
        <v>0</v>
      </c>
      <c r="K14" s="401">
        <f>IF(OR(G14="",I14="",G15="",I15=""),0,IF(AND(G14=G15,I14=I15),AA28,0))</f>
        <v>0</v>
      </c>
      <c r="L14" s="409">
        <f>J14+K14</f>
        <v>0</v>
      </c>
      <c r="M14" s="473"/>
      <c r="N14" s="469"/>
      <c r="O14" s="469"/>
      <c r="P14" s="469"/>
      <c r="Q14" s="469"/>
      <c r="R14" s="469"/>
      <c r="S14" s="469"/>
      <c r="T14" s="594"/>
      <c r="U14" s="471"/>
      <c r="Y14" s="392"/>
      <c r="Z14" s="396"/>
      <c r="AA14" s="396"/>
      <c r="AB14" s="396"/>
      <c r="AC14" s="396"/>
      <c r="AD14" s="467"/>
      <c r="AE14" s="396"/>
      <c r="AF14" s="396"/>
      <c r="AG14" s="397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31"/>
      <c r="C15" s="461"/>
      <c r="D15" s="405"/>
      <c r="E15" s="231" t="s">
        <v>8</v>
      </c>
      <c r="F15" s="450"/>
      <c r="G15" s="236"/>
      <c r="H15" s="450"/>
      <c r="I15" s="236"/>
      <c r="J15" s="401"/>
      <c r="K15" s="401"/>
      <c r="L15" s="409"/>
      <c r="M15" s="211" t="s">
        <v>26</v>
      </c>
      <c r="N15" s="645" t="s">
        <v>22</v>
      </c>
      <c r="O15" s="645"/>
      <c r="P15" s="645"/>
      <c r="Q15" s="645"/>
      <c r="R15" s="645" t="s">
        <v>23</v>
      </c>
      <c r="S15" s="645"/>
      <c r="T15" s="645"/>
      <c r="U15" s="132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31">
        <v>44897</v>
      </c>
      <c r="C16" s="461">
        <v>0.41666666666666669</v>
      </c>
      <c r="D16" s="463" t="s">
        <v>197</v>
      </c>
      <c r="E16" s="175" t="s">
        <v>7</v>
      </c>
      <c r="F16" s="450" t="str">
        <f>Y17</f>
        <v>Corea del Sur</v>
      </c>
      <c r="G16" s="114"/>
      <c r="H16" s="450" t="str">
        <f>Y16</f>
        <v>Portugal</v>
      </c>
      <c r="I16" s="114"/>
      <c r="J16" s="401">
        <f>IF(OR(G16="",I16="",G17="",I17=""),0,(IF(OR(AND(G16&gt;I16,G17&gt;I17),AND(G16=I16,G17=I17),AND(G16&lt;I16,G17&lt;I17)),Z28,0)))</f>
        <v>0</v>
      </c>
      <c r="K16" s="401">
        <f>IF(OR(G16="",I16="",G17="",I17=""),0,IF(AND(G16=G17,I16=I17),AA28,0))</f>
        <v>0</v>
      </c>
      <c r="L16" s="409">
        <f>J16+K16</f>
        <v>0</v>
      </c>
      <c r="M16" s="224">
        <v>1</v>
      </c>
      <c r="N16" s="446"/>
      <c r="O16" s="446"/>
      <c r="P16" s="446"/>
      <c r="Q16" s="446"/>
      <c r="R16" s="407" t="str">
        <f>M7</f>
        <v>Portugal</v>
      </c>
      <c r="S16" s="407"/>
      <c r="T16" s="407"/>
      <c r="U16" s="226">
        <f>IF(OR(N16=R16,N16=R17),AB28,0)+IF(N16=R16,2,0)</f>
        <v>0</v>
      </c>
      <c r="Y16" s="61" t="s">
        <v>111</v>
      </c>
      <c r="Z16" s="62">
        <f t="shared" ref="Z16:AG16" si="4">Z7</f>
        <v>0</v>
      </c>
      <c r="AA16" s="62">
        <f t="shared" si="4"/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3">
        <f t="shared" si="4"/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64"/>
      <c r="C17" s="462"/>
      <c r="D17" s="464"/>
      <c r="E17" s="232" t="s">
        <v>8</v>
      </c>
      <c r="F17" s="451"/>
      <c r="G17" s="235"/>
      <c r="H17" s="451"/>
      <c r="I17" s="235"/>
      <c r="J17" s="449"/>
      <c r="K17" s="449"/>
      <c r="L17" s="410"/>
      <c r="M17" s="225">
        <v>2</v>
      </c>
      <c r="N17" s="447"/>
      <c r="O17" s="447"/>
      <c r="P17" s="447"/>
      <c r="Q17" s="447"/>
      <c r="R17" s="408" t="str">
        <f>M9</f>
        <v>Corea del Sur</v>
      </c>
      <c r="S17" s="408"/>
      <c r="T17" s="408"/>
      <c r="U17" s="227">
        <f>IF(OR(N17=R17,N17=R16),AB28,0)+IF(N17=R17,2,0)</f>
        <v>0</v>
      </c>
      <c r="Y17" s="68" t="s">
        <v>112</v>
      </c>
      <c r="Z17" s="69">
        <f>Z9</f>
        <v>0</v>
      </c>
      <c r="AA17" s="69">
        <f>AA9</f>
        <v>0</v>
      </c>
      <c r="AB17" s="69">
        <f t="shared" ref="AB17:AG17" si="5">AB9</f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70">
        <f t="shared" si="5"/>
        <v>0</v>
      </c>
      <c r="AH17" s="71">
        <f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104</v>
      </c>
      <c r="Z18" s="69">
        <f>Z11</f>
        <v>0</v>
      </c>
      <c r="AA18" s="69">
        <f>AA11</f>
        <v>0</v>
      </c>
      <c r="AB18" s="69">
        <f t="shared" ref="AB18:AG18" si="6">AB11</f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70">
        <f t="shared" si="6"/>
        <v>0</v>
      </c>
      <c r="AH18" s="71">
        <f>(AF18*10000)+(AE18*1000)+(AC18*10)</f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>AL18+AK18+AJ18+AH18</f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370" t="s">
        <v>182</v>
      </c>
      <c r="C19" s="37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191</v>
      </c>
      <c r="Z19" s="75">
        <f>Z13</f>
        <v>0</v>
      </c>
      <c r="AA19" s="75">
        <f t="shared" ref="AA19:AG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6">
        <f t="shared" si="7"/>
        <v>0</v>
      </c>
      <c r="AH19" s="77">
        <f>(AF19*10000)+(AE19*1000)+(AC19*10)</f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>AL19+AK19+AJ19+AH19</f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372"/>
      <c r="C20" s="37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374"/>
      <c r="C21" s="375"/>
      <c r="D21" s="28"/>
      <c r="E21" s="28"/>
      <c r="F21" s="28"/>
      <c r="G21" s="28"/>
      <c r="H21" s="28"/>
      <c r="I21" s="639" t="s">
        <v>93</v>
      </c>
      <c r="J21" s="640"/>
      <c r="K21" s="44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Portugal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7" t="s">
        <v>57</v>
      </c>
      <c r="C22" s="165" t="s">
        <v>26</v>
      </c>
      <c r="D22" s="28"/>
      <c r="E22" s="28"/>
      <c r="F22" s="28"/>
      <c r="G22" s="28"/>
      <c r="H22" s="28"/>
      <c r="I22" s="641"/>
      <c r="J22" s="642"/>
      <c r="K22" s="44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Corea del Sur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Portugal</v>
      </c>
      <c r="C23" s="109">
        <v>1</v>
      </c>
      <c r="D23" s="28"/>
      <c r="E23" s="28"/>
      <c r="F23" s="28"/>
      <c r="G23" s="28"/>
      <c r="H23" s="28"/>
      <c r="I23" s="643"/>
      <c r="J23" s="644"/>
      <c r="K23" s="44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Uruguay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Corea del Sur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Ghana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Uruguay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Ghana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387" t="s">
        <v>65</v>
      </c>
      <c r="AA26" s="388"/>
      <c r="AB26" s="389"/>
      <c r="AC26" s="3"/>
    </row>
    <row r="27" spans="2:44" ht="15.75" thickBot="1" x14ac:dyDescent="0.3">
      <c r="B27" s="88"/>
      <c r="C27" s="89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C28" s="92"/>
      <c r="D28" s="93"/>
      <c r="E28" s="94"/>
      <c r="F28" s="33"/>
      <c r="G28" s="95"/>
      <c r="H28" s="33"/>
      <c r="I28" s="96"/>
      <c r="J28" s="33"/>
      <c r="K28" s="97"/>
      <c r="L28" s="98"/>
      <c r="M28" s="92"/>
      <c r="N28" s="92"/>
      <c r="O28" s="92"/>
      <c r="P28" s="92"/>
      <c r="Q28" s="92"/>
      <c r="R28" s="92"/>
      <c r="S28" s="92"/>
      <c r="T28" s="92"/>
      <c r="Z28" s="69">
        <v>2</v>
      </c>
      <c r="AA28" s="69">
        <v>2</v>
      </c>
      <c r="AB28" s="69">
        <v>2</v>
      </c>
    </row>
    <row r="29" spans="2:44" x14ac:dyDescent="0.25">
      <c r="C29" s="92"/>
      <c r="D29" s="93"/>
      <c r="E29" s="94"/>
      <c r="F29" s="33"/>
      <c r="G29" s="95"/>
      <c r="H29" s="33"/>
      <c r="I29" s="96"/>
      <c r="J29" s="33"/>
      <c r="K29" s="97"/>
      <c r="L29" s="98"/>
      <c r="M29" s="92"/>
      <c r="N29" s="92"/>
      <c r="O29" s="92"/>
      <c r="P29" s="92"/>
      <c r="Q29" s="92"/>
      <c r="R29" s="92"/>
      <c r="S29" s="92"/>
      <c r="T29" s="92"/>
    </row>
    <row r="30" spans="2:44" x14ac:dyDescent="0.25">
      <c r="C30" s="92"/>
      <c r="D30" s="93"/>
      <c r="E30" s="94"/>
      <c r="F30" s="33"/>
      <c r="G30" s="95"/>
      <c r="H30" s="33"/>
      <c r="I30" s="96"/>
      <c r="J30" s="33"/>
      <c r="K30" s="97"/>
      <c r="L30" s="98"/>
      <c r="M30" s="92"/>
      <c r="N30" s="92"/>
      <c r="O30" s="92"/>
      <c r="P30" s="92"/>
      <c r="Q30" s="92"/>
      <c r="R30" s="92"/>
      <c r="S30" s="92"/>
      <c r="T30" s="92"/>
    </row>
    <row r="31" spans="2:44" x14ac:dyDescent="0.25">
      <c r="C31" s="92"/>
      <c r="D31" s="93"/>
      <c r="E31" s="94"/>
      <c r="F31" s="33"/>
      <c r="G31" s="95"/>
      <c r="H31" s="33"/>
      <c r="I31" s="96"/>
      <c r="J31" s="33"/>
      <c r="K31" s="97"/>
      <c r="L31" s="98"/>
      <c r="M31" s="92"/>
      <c r="N31" s="92"/>
      <c r="O31" s="92"/>
      <c r="P31" s="92"/>
      <c r="Q31" s="92"/>
      <c r="R31" s="92"/>
      <c r="S31" s="92"/>
      <c r="T31" s="92"/>
    </row>
    <row r="32" spans="2:44" x14ac:dyDescent="0.25">
      <c r="C32" s="92"/>
      <c r="D32" s="93"/>
      <c r="E32" s="94"/>
      <c r="F32" s="33"/>
      <c r="G32" s="95"/>
      <c r="H32" s="33"/>
      <c r="I32" s="96"/>
      <c r="J32" s="33"/>
      <c r="K32" s="97"/>
      <c r="L32" s="98"/>
      <c r="M32" s="92"/>
      <c r="N32" s="92"/>
      <c r="O32" s="92"/>
      <c r="P32" s="92"/>
      <c r="Q32" s="92"/>
      <c r="R32" s="92"/>
      <c r="S32" s="92"/>
      <c r="T32" s="92"/>
    </row>
    <row r="33" spans="3:20" x14ac:dyDescent="0.25">
      <c r="C33" s="92"/>
      <c r="D33" s="93"/>
      <c r="E33" s="94"/>
      <c r="F33" s="33"/>
      <c r="G33" s="95"/>
      <c r="H33" s="33"/>
      <c r="I33" s="96"/>
      <c r="J33" s="33"/>
      <c r="K33" s="97"/>
      <c r="L33" s="98"/>
      <c r="M33" s="92"/>
      <c r="N33" s="92"/>
      <c r="O33" s="92"/>
      <c r="P33" s="92"/>
      <c r="Q33" s="92"/>
      <c r="R33" s="92"/>
      <c r="S33" s="92"/>
      <c r="T33" s="92"/>
    </row>
    <row r="34" spans="3:20" x14ac:dyDescent="0.25"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3:20" x14ac:dyDescent="0.25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3:20" x14ac:dyDescent="0.25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3:20" x14ac:dyDescent="0.25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3:20" x14ac:dyDescent="0.25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</row>
  </sheetData>
  <sheetProtection algorithmName="SHA-512" hashValue="weoyb/ga2FB4LVM9BAFaUvhTQIZxpAXjkUC4wJGg/LOK7oesXnfFY1Wd4MWddJWZVnrJR3kFuRGrQa70S9sv6g==" saltValue="obOAySvVdDe6udTES36tWQ==" spinCount="100000" sheet="1" objects="1" scenarios="1" selectLockedCells="1"/>
  <mergeCells count="135"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</mergeCells>
  <conditionalFormatting sqref="G28:G33">
    <cfRule type="cellIs" dxfId="11" priority="1" stopIfTrue="1" operator="equal">
      <formula>"HOY!"</formula>
    </cfRule>
  </conditionalFormatting>
  <dataValidations disablePrompts="1"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2022-11-08T23:58:18Z</dcterms:modified>
</cp:coreProperties>
</file>