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oli\ELEMENTOS FINITOS\Elementos finitos_1\Porticos 2D\Parrilla\"/>
    </mc:Choice>
  </mc:AlternateContent>
  <xr:revisionPtr revIDLastSave="0" documentId="13_ncr:1_{5B71C818-CD6D-4EB0-9A03-97791ED9EE3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bf">Hoja1!$T$7</definedName>
    <definedName name="d">Hoja1!$T$6</definedName>
    <definedName name="Es">Hoja1!$T$10</definedName>
    <definedName name="G">Hoja1!$T$11</definedName>
    <definedName name="J">Hoja1!$T$12</definedName>
    <definedName name="tf">Hoja1!#REF!</definedName>
    <definedName name="tw">Hoja1!#REF!</definedName>
  </definedNames>
  <calcPr calcId="191029"/>
</workbook>
</file>

<file path=xl/calcChain.xml><?xml version="1.0" encoding="utf-8"?>
<calcChain xmlns="http://schemas.openxmlformats.org/spreadsheetml/2006/main">
  <c r="BT100" i="1" l="1"/>
  <c r="BT101" i="1"/>
  <c r="BT102" i="1"/>
  <c r="BT103" i="1"/>
  <c r="BT104" i="1"/>
  <c r="BT105" i="1"/>
  <c r="BT106" i="1"/>
  <c r="BT107" i="1"/>
  <c r="BT108" i="1"/>
  <c r="BT109" i="1"/>
  <c r="BT110" i="1"/>
  <c r="BT99" i="1"/>
  <c r="BE110" i="1"/>
  <c r="BF110" i="1"/>
  <c r="BG110" i="1"/>
  <c r="BH110" i="1"/>
  <c r="BI110" i="1"/>
  <c r="BJ110" i="1"/>
  <c r="BQ41" i="1"/>
  <c r="BQ42" i="1"/>
  <c r="BQ49" i="1"/>
  <c r="BQ50" i="1"/>
  <c r="BQ51" i="1"/>
  <c r="BQ40" i="1"/>
  <c r="BU42" i="1"/>
  <c r="S3" i="1"/>
  <c r="S4" i="1"/>
  <c r="S2" i="1"/>
  <c r="T12" i="1"/>
  <c r="T11" i="1" l="1"/>
  <c r="T2" i="1" s="1"/>
  <c r="T10" i="1"/>
  <c r="BZ78" i="1"/>
  <c r="BZ77" i="1"/>
  <c r="BV72" i="1" a="1"/>
  <c r="BV75" i="1" s="1"/>
  <c r="T4" i="1" l="1"/>
  <c r="U2" i="1"/>
  <c r="U4" i="1"/>
  <c r="U3" i="1"/>
  <c r="T3" i="1"/>
  <c r="BV82" i="1"/>
  <c r="BV78" i="1"/>
  <c r="BV74" i="1"/>
  <c r="BV81" i="1"/>
  <c r="BV77" i="1"/>
  <c r="BV73" i="1"/>
  <c r="BV80" i="1"/>
  <c r="BV76" i="1"/>
  <c r="BV72" i="1"/>
  <c r="BV83" i="1"/>
  <c r="BV79" i="1"/>
  <c r="J3" i="1" l="1"/>
  <c r="K3" i="1"/>
  <c r="L3" i="1"/>
  <c r="J4" i="1"/>
  <c r="K4" i="1"/>
  <c r="L4" i="1"/>
  <c r="I3" i="1"/>
  <c r="I4" i="1"/>
  <c r="I2" i="1"/>
  <c r="X36" i="1" l="1"/>
  <c r="W36" i="1"/>
  <c r="M39" i="1" s="1"/>
  <c r="Y53" i="1"/>
  <c r="X53" i="1"/>
  <c r="W53" i="1"/>
  <c r="M56" i="1" s="1"/>
  <c r="V53" i="1"/>
  <c r="J56" i="1" s="1"/>
  <c r="Y36" i="1"/>
  <c r="V36" i="1"/>
  <c r="J39" i="1" s="1"/>
  <c r="M3" i="1"/>
  <c r="M4" i="1"/>
  <c r="K36" i="1"/>
  <c r="K53" i="1"/>
  <c r="K19" i="1"/>
  <c r="L36" i="1"/>
  <c r="L53" i="1"/>
  <c r="L19" i="1"/>
  <c r="Y19" i="1"/>
  <c r="X19" i="1"/>
  <c r="W19" i="1"/>
  <c r="M22" i="1" s="1"/>
  <c r="AB22" i="1" s="1"/>
  <c r="AJ22" i="1" s="1"/>
  <c r="V19" i="1"/>
  <c r="J22" i="1" s="1"/>
  <c r="K22" i="1" s="1"/>
  <c r="L22" i="1" s="1"/>
  <c r="AA22" i="1" s="1"/>
  <c r="AI22" i="1" s="1"/>
  <c r="L2" i="1"/>
  <c r="J2" i="1"/>
  <c r="K2" i="1"/>
  <c r="N4" i="1" l="1"/>
  <c r="N53" i="1" s="1"/>
  <c r="P53" i="1"/>
  <c r="Q53" i="1" s="1"/>
  <c r="N39" i="1"/>
  <c r="AB39" i="1"/>
  <c r="AJ39" i="1" s="1"/>
  <c r="K39" i="1"/>
  <c r="Y39" i="1"/>
  <c r="AG39" i="1" s="1"/>
  <c r="O3" i="1"/>
  <c r="P36" i="1"/>
  <c r="Q36" i="1" s="1"/>
  <c r="Y56" i="1"/>
  <c r="AG56" i="1" s="1"/>
  <c r="K56" i="1"/>
  <c r="AB56" i="1"/>
  <c r="AJ56" i="1" s="1"/>
  <c r="N56" i="1"/>
  <c r="N3" i="1"/>
  <c r="N36" i="1" s="1"/>
  <c r="O4" i="1"/>
  <c r="O53" i="1" s="1"/>
  <c r="M36" i="1"/>
  <c r="M19" i="1"/>
  <c r="M53" i="1"/>
  <c r="M2" i="1"/>
  <c r="Y22" i="1"/>
  <c r="AG22" i="1" s="1"/>
  <c r="Z22" i="1"/>
  <c r="AH22" i="1" s="1"/>
  <c r="N22" i="1"/>
  <c r="T61" i="1" l="1"/>
  <c r="U60" i="1"/>
  <c r="Q58" i="1"/>
  <c r="R57" i="1"/>
  <c r="N61" i="1"/>
  <c r="K61" i="1"/>
  <c r="N58" i="1"/>
  <c r="K58" i="1"/>
  <c r="N44" i="1"/>
  <c r="K44" i="1"/>
  <c r="N41" i="1"/>
  <c r="K41" i="1"/>
  <c r="O36" i="1"/>
  <c r="T44" i="1" s="1"/>
  <c r="U53" i="1"/>
  <c r="S36" i="1"/>
  <c r="T43" i="1"/>
  <c r="Q40" i="1"/>
  <c r="U44" i="1"/>
  <c r="R41" i="1"/>
  <c r="U36" i="1"/>
  <c r="T53" i="1"/>
  <c r="T36" i="1"/>
  <c r="R36" i="1"/>
  <c r="R53" i="1"/>
  <c r="S53" i="1"/>
  <c r="O39" i="1"/>
  <c r="AD39" i="1" s="1"/>
  <c r="AL39" i="1" s="1"/>
  <c r="AC39" i="1"/>
  <c r="AK39" i="1" s="1"/>
  <c r="L56" i="1"/>
  <c r="Z56" i="1"/>
  <c r="AH56" i="1" s="1"/>
  <c r="O2" i="1"/>
  <c r="O19" i="1" s="1"/>
  <c r="T27" i="1" s="1"/>
  <c r="P19" i="1"/>
  <c r="AC56" i="1"/>
  <c r="AK56" i="1" s="1"/>
  <c r="O56" i="1"/>
  <c r="AD56" i="1" s="1"/>
  <c r="AL56" i="1" s="1"/>
  <c r="L39" i="1"/>
  <c r="Z39" i="1"/>
  <c r="AH39" i="1" s="1"/>
  <c r="U61" i="1"/>
  <c r="T60" i="1"/>
  <c r="R58" i="1"/>
  <c r="Q57" i="1"/>
  <c r="Y4" i="1"/>
  <c r="AA53" i="1" s="1"/>
  <c r="AL62" i="1" s="1"/>
  <c r="AA4" i="1"/>
  <c r="AC53" i="1" s="1"/>
  <c r="AL60" i="1" s="1"/>
  <c r="Z4" i="1"/>
  <c r="AB53" i="1" s="1"/>
  <c r="AI57" i="1" s="1"/>
  <c r="X4" i="1"/>
  <c r="Z53" i="1" s="1"/>
  <c r="AI59" i="1" s="1"/>
  <c r="X3" i="1"/>
  <c r="Z36" i="1" s="1"/>
  <c r="AI42" i="1" s="1"/>
  <c r="AA2" i="1"/>
  <c r="AC19" i="1" s="1"/>
  <c r="AL26" i="1" s="1"/>
  <c r="Z2" i="1"/>
  <c r="AB19" i="1" s="1"/>
  <c r="AI23" i="1" s="1"/>
  <c r="X2" i="1"/>
  <c r="Z19" i="1" s="1"/>
  <c r="AI25" i="1" s="1"/>
  <c r="Y2" i="1"/>
  <c r="AA19" i="1" s="1"/>
  <c r="AL28" i="1" s="1"/>
  <c r="N2" i="1"/>
  <c r="N19" i="1" s="1"/>
  <c r="O22" i="1"/>
  <c r="AD22" i="1" s="1"/>
  <c r="AL22" i="1" s="1"/>
  <c r="AC22" i="1"/>
  <c r="AK22" i="1" s="1"/>
  <c r="AX57" i="1" l="1" a="1"/>
  <c r="R40" i="1"/>
  <c r="M43" i="1"/>
  <c r="J40" i="1"/>
  <c r="J43" i="1"/>
  <c r="M40" i="1"/>
  <c r="L60" i="1"/>
  <c r="O57" i="1"/>
  <c r="M62" i="1"/>
  <c r="J59" i="1"/>
  <c r="O60" i="1"/>
  <c r="L57" i="1"/>
  <c r="J62" i="1"/>
  <c r="M59" i="1"/>
  <c r="M60" i="1"/>
  <c r="J57" i="1"/>
  <c r="L43" i="1"/>
  <c r="O40" i="1"/>
  <c r="M45" i="1"/>
  <c r="J42" i="1"/>
  <c r="O43" i="1"/>
  <c r="L40" i="1"/>
  <c r="J45" i="1"/>
  <c r="M42" i="1"/>
  <c r="O45" i="1"/>
  <c r="L42" i="1"/>
  <c r="L45" i="1"/>
  <c r="O42" i="1"/>
  <c r="O62" i="1"/>
  <c r="L59" i="1"/>
  <c r="L62" i="1"/>
  <c r="O59" i="1"/>
  <c r="U43" i="1"/>
  <c r="J60" i="1"/>
  <c r="M57" i="1"/>
  <c r="Q41" i="1"/>
  <c r="Q19" i="1"/>
  <c r="U26" i="1"/>
  <c r="R23" i="1"/>
  <c r="Q24" i="1"/>
  <c r="AA56" i="1"/>
  <c r="AI56" i="1" s="1"/>
  <c r="I57" i="1" a="1"/>
  <c r="AA39" i="1"/>
  <c r="AI39" i="1" s="1"/>
  <c r="I40" i="1" a="1"/>
  <c r="AX30" i="1"/>
  <c r="AA3" i="1"/>
  <c r="AC36" i="1" s="1"/>
  <c r="AL43" i="1" s="1"/>
  <c r="Z3" i="1"/>
  <c r="AB36" i="1" s="1"/>
  <c r="AI40" i="1" s="1"/>
  <c r="Y3" i="1"/>
  <c r="AA36" i="1" s="1"/>
  <c r="AL45" i="1" s="1"/>
  <c r="T19" i="1"/>
  <c r="M26" i="1" s="1"/>
  <c r="U19" i="1"/>
  <c r="M23" i="1" s="1"/>
  <c r="S19" i="1"/>
  <c r="R19" i="1"/>
  <c r="Q23" i="1"/>
  <c r="T26" i="1"/>
  <c r="R24" i="1"/>
  <c r="U27" i="1"/>
  <c r="I23" i="1" a="1"/>
  <c r="I24" i="1" s="1"/>
  <c r="X24" i="1" s="1"/>
  <c r="AX57" i="1" l="1"/>
  <c r="AX62" i="1"/>
  <c r="AX59" i="1"/>
  <c r="AX58" i="1"/>
  <c r="AX60" i="1"/>
  <c r="AX61" i="1"/>
  <c r="AX47" i="1"/>
  <c r="N27" i="1"/>
  <c r="N24" i="1"/>
  <c r="K27" i="1"/>
  <c r="K24" i="1"/>
  <c r="O28" i="1"/>
  <c r="L25" i="1"/>
  <c r="O25" i="1"/>
  <c r="L28" i="1"/>
  <c r="M25" i="1"/>
  <c r="O26" i="1"/>
  <c r="L23" i="1"/>
  <c r="M28" i="1"/>
  <c r="O23" i="1"/>
  <c r="L26" i="1"/>
  <c r="J26" i="1"/>
  <c r="J23" i="1"/>
  <c r="J28" i="1"/>
  <c r="J25" i="1"/>
  <c r="Y57" i="1" a="1"/>
  <c r="Z57" i="1" s="1"/>
  <c r="I62" i="1"/>
  <c r="X62" i="1" s="1"/>
  <c r="I61" i="1"/>
  <c r="X61" i="1" s="1"/>
  <c r="I59" i="1"/>
  <c r="X59" i="1" s="1"/>
  <c r="I58" i="1"/>
  <c r="X58" i="1" s="1"/>
  <c r="I57" i="1"/>
  <c r="X57" i="1" s="1"/>
  <c r="I60" i="1"/>
  <c r="X60" i="1" s="1"/>
  <c r="I41" i="1"/>
  <c r="X41" i="1" s="1"/>
  <c r="I40" i="1"/>
  <c r="X40" i="1" s="1"/>
  <c r="I42" i="1"/>
  <c r="X42" i="1" s="1"/>
  <c r="I43" i="1"/>
  <c r="X43" i="1" s="1"/>
  <c r="I45" i="1"/>
  <c r="X45" i="1" s="1"/>
  <c r="I44" i="1"/>
  <c r="X44" i="1" s="1"/>
  <c r="Y40" i="1" a="1"/>
  <c r="AX23" i="1" a="1"/>
  <c r="AX28" i="1" s="1"/>
  <c r="AF24" i="1"/>
  <c r="I25" i="1"/>
  <c r="X25" i="1" s="1"/>
  <c r="I26" i="1"/>
  <c r="X26" i="1" s="1"/>
  <c r="AF26" i="1" s="1"/>
  <c r="I27" i="1"/>
  <c r="X27" i="1" s="1"/>
  <c r="AF27" i="1" s="1"/>
  <c r="I28" i="1"/>
  <c r="X28" i="1" s="1"/>
  <c r="AF28" i="1" s="1"/>
  <c r="I23" i="1"/>
  <c r="X23" i="1" s="1"/>
  <c r="AX40" i="1" l="1" a="1"/>
  <c r="AX41" i="1" s="1"/>
  <c r="BQ44" i="1" s="1"/>
  <c r="AA60" i="1"/>
  <c r="BG66" i="1" s="1"/>
  <c r="AD59" i="1"/>
  <c r="BP59" i="1" s="1"/>
  <c r="AA61" i="1"/>
  <c r="BG67" i="1" s="1"/>
  <c r="AD62" i="1"/>
  <c r="BP68" i="1" s="1"/>
  <c r="AB58" i="1"/>
  <c r="BN64" i="1" s="1"/>
  <c r="AD61" i="1"/>
  <c r="BP67" i="1" s="1"/>
  <c r="AC59" i="1"/>
  <c r="BO59" i="1" s="1"/>
  <c r="Y61" i="1"/>
  <c r="BE67" i="1" s="1"/>
  <c r="AB59" i="1"/>
  <c r="BN59" i="1" s="1"/>
  <c r="AB62" i="1"/>
  <c r="BN68" i="1" s="1"/>
  <c r="AD57" i="1"/>
  <c r="BP57" i="1" s="1"/>
  <c r="AB57" i="1"/>
  <c r="BN57" i="1" s="1"/>
  <c r="Z62" i="1"/>
  <c r="BL68" i="1" s="1"/>
  <c r="AA62" i="1"/>
  <c r="BG68" i="1" s="1"/>
  <c r="AC62" i="1"/>
  <c r="BO68" i="1" s="1"/>
  <c r="Y57" i="1"/>
  <c r="BK63" i="1" s="1"/>
  <c r="Y60" i="1"/>
  <c r="BE66" i="1" s="1"/>
  <c r="AC57" i="1"/>
  <c r="BO57" i="1" s="1"/>
  <c r="AC61" i="1"/>
  <c r="BO67" i="1" s="1"/>
  <c r="Z61" i="1"/>
  <c r="BF67" i="1" s="1"/>
  <c r="AA58" i="1"/>
  <c r="BG58" i="1" s="1"/>
  <c r="AC58" i="1"/>
  <c r="BO58" i="1" s="1"/>
  <c r="AC60" i="1"/>
  <c r="BO66" i="1" s="1"/>
  <c r="AA57" i="1"/>
  <c r="BG57" i="1" s="1"/>
  <c r="Z60" i="1"/>
  <c r="BF66" i="1" s="1"/>
  <c r="AB61" i="1"/>
  <c r="BN67" i="1" s="1"/>
  <c r="AD60" i="1"/>
  <c r="BP66" i="1" s="1"/>
  <c r="Y59" i="1"/>
  <c r="BE59" i="1" s="1"/>
  <c r="AD58" i="1"/>
  <c r="BP64" i="1" s="1"/>
  <c r="Z59" i="1"/>
  <c r="BF59" i="1" s="1"/>
  <c r="Z58" i="1"/>
  <c r="BF58" i="1" s="1"/>
  <c r="Y62" i="1"/>
  <c r="BE68" i="1" s="1"/>
  <c r="AB60" i="1"/>
  <c r="BN66" i="1" s="1"/>
  <c r="Y58" i="1"/>
  <c r="BE58" i="1" s="1"/>
  <c r="AA59" i="1"/>
  <c r="BM65" i="1" s="1"/>
  <c r="AD40" i="1"/>
  <c r="BM43" i="1" s="1"/>
  <c r="Z41" i="1"/>
  <c r="BI44" i="1" s="1"/>
  <c r="AC41" i="1"/>
  <c r="BL44" i="1" s="1"/>
  <c r="AD42" i="1"/>
  <c r="BM45" i="1" s="1"/>
  <c r="AC43" i="1"/>
  <c r="BL46" i="1" s="1"/>
  <c r="Z45" i="1"/>
  <c r="BI48" i="1" s="1"/>
  <c r="AD43" i="1"/>
  <c r="BM46" i="1" s="1"/>
  <c r="AC44" i="1"/>
  <c r="BL47" i="1" s="1"/>
  <c r="AD45" i="1"/>
  <c r="BM48" i="1" s="1"/>
  <c r="AA40" i="1"/>
  <c r="BJ43" i="1" s="1"/>
  <c r="AA42" i="1"/>
  <c r="BJ45" i="1" s="1"/>
  <c r="AD44" i="1"/>
  <c r="BM47" i="1" s="1"/>
  <c r="Z44" i="1"/>
  <c r="BI47" i="1" s="1"/>
  <c r="Y41" i="1"/>
  <c r="BH44" i="1" s="1"/>
  <c r="AA43" i="1"/>
  <c r="BJ46" i="1" s="1"/>
  <c r="AB44" i="1"/>
  <c r="BK47" i="1" s="1"/>
  <c r="AB45" i="1"/>
  <c r="BK48" i="1" s="1"/>
  <c r="AA45" i="1"/>
  <c r="BJ48" i="1" s="1"/>
  <c r="AB40" i="1"/>
  <c r="BK43" i="1" s="1"/>
  <c r="AC45" i="1"/>
  <c r="BL48" i="1" s="1"/>
  <c r="Y43" i="1"/>
  <c r="BH46" i="1" s="1"/>
  <c r="Y42" i="1"/>
  <c r="BH45" i="1" s="1"/>
  <c r="Z43" i="1"/>
  <c r="BI46" i="1" s="1"/>
  <c r="AB41" i="1"/>
  <c r="BK44" i="1" s="1"/>
  <c r="Y44" i="1"/>
  <c r="BH47" i="1" s="1"/>
  <c r="AA44" i="1"/>
  <c r="BJ47" i="1" s="1"/>
  <c r="Y40" i="1"/>
  <c r="BH43" i="1" s="1"/>
  <c r="AB42" i="1"/>
  <c r="BK45" i="1" s="1"/>
  <c r="AC40" i="1"/>
  <c r="BL43" i="1" s="1"/>
  <c r="AD41" i="1"/>
  <c r="BM44" i="1" s="1"/>
  <c r="Z40" i="1"/>
  <c r="BI43" i="1" s="1"/>
  <c r="AC42" i="1"/>
  <c r="BL45" i="1" s="1"/>
  <c r="AA41" i="1"/>
  <c r="BJ44" i="1" s="1"/>
  <c r="Y45" i="1"/>
  <c r="BH48" i="1" s="1"/>
  <c r="AB43" i="1"/>
  <c r="BK46" i="1" s="1"/>
  <c r="Z42" i="1"/>
  <c r="BI45" i="1" s="1"/>
  <c r="AF43" i="1"/>
  <c r="BK59" i="1"/>
  <c r="BH60" i="1"/>
  <c r="BP60" i="1"/>
  <c r="BE61" i="1"/>
  <c r="BM61" i="1"/>
  <c r="BJ62" i="1"/>
  <c r="BG63" i="1"/>
  <c r="BO63" i="1"/>
  <c r="BL64" i="1"/>
  <c r="BI65" i="1"/>
  <c r="BK67" i="1"/>
  <c r="BH68" i="1"/>
  <c r="BL59" i="1"/>
  <c r="BI60" i="1"/>
  <c r="BF61" i="1"/>
  <c r="BN61" i="1"/>
  <c r="BK62" i="1"/>
  <c r="BH63" i="1"/>
  <c r="BP63" i="1"/>
  <c r="BE64" i="1"/>
  <c r="BM64" i="1"/>
  <c r="BJ65" i="1"/>
  <c r="BL67" i="1"/>
  <c r="BI68" i="1"/>
  <c r="BH58" i="1"/>
  <c r="BM59" i="1"/>
  <c r="BJ60" i="1"/>
  <c r="BG61" i="1"/>
  <c r="BO61" i="1"/>
  <c r="BL62" i="1"/>
  <c r="BI63" i="1"/>
  <c r="BF64" i="1"/>
  <c r="BK65" i="1"/>
  <c r="BH66" i="1"/>
  <c r="BM67" i="1"/>
  <c r="BJ68" i="1"/>
  <c r="BJ58" i="1"/>
  <c r="BL60" i="1"/>
  <c r="BI61" i="1"/>
  <c r="BF62" i="1"/>
  <c r="BN62" i="1"/>
  <c r="BH64" i="1"/>
  <c r="BE65" i="1"/>
  <c r="BJ66" i="1"/>
  <c r="BK58" i="1"/>
  <c r="BH59" i="1"/>
  <c r="BE60" i="1"/>
  <c r="BM60" i="1"/>
  <c r="BJ61" i="1"/>
  <c r="BG62" i="1"/>
  <c r="BO62" i="1"/>
  <c r="BL63" i="1"/>
  <c r="BI64" i="1"/>
  <c r="BF65" i="1"/>
  <c r="BN65" i="1"/>
  <c r="BK66" i="1"/>
  <c r="BH67" i="1"/>
  <c r="BM68" i="1"/>
  <c r="BM58" i="1"/>
  <c r="BJ59" i="1"/>
  <c r="BG60" i="1"/>
  <c r="BO60" i="1"/>
  <c r="BL61" i="1"/>
  <c r="BI62" i="1"/>
  <c r="BF63" i="1"/>
  <c r="BN63" i="1"/>
  <c r="BK64" i="1"/>
  <c r="BH65" i="1"/>
  <c r="BP65" i="1"/>
  <c r="BM66" i="1"/>
  <c r="BJ67" i="1"/>
  <c r="BM62" i="1"/>
  <c r="BG64" i="1"/>
  <c r="BI59" i="1"/>
  <c r="BP62" i="1"/>
  <c r="BJ64" i="1"/>
  <c r="BH57" i="1"/>
  <c r="BH61" i="1"/>
  <c r="BO64" i="1"/>
  <c r="BI66" i="1"/>
  <c r="BI57" i="1"/>
  <c r="BK61" i="1"/>
  <c r="BE63" i="1"/>
  <c r="BL66" i="1"/>
  <c r="BJ57" i="1"/>
  <c r="BI58" i="1"/>
  <c r="BP61" i="1"/>
  <c r="BJ63" i="1"/>
  <c r="BK68" i="1"/>
  <c r="BK57" i="1"/>
  <c r="BL58" i="1"/>
  <c r="BF60" i="1"/>
  <c r="BM63" i="1"/>
  <c r="BG65" i="1"/>
  <c r="BL57" i="1"/>
  <c r="BK60" i="1"/>
  <c r="BE62" i="1"/>
  <c r="BL65" i="1"/>
  <c r="BM57" i="1"/>
  <c r="BN60" i="1"/>
  <c r="BH62" i="1"/>
  <c r="BO65" i="1"/>
  <c r="BI67" i="1"/>
  <c r="BF57" i="1"/>
  <c r="AF57" i="1"/>
  <c r="AF42" i="1"/>
  <c r="AF58" i="1"/>
  <c r="BG41" i="1"/>
  <c r="BO41" i="1"/>
  <c r="BL42" i="1"/>
  <c r="BF44" i="1"/>
  <c r="BN44" i="1"/>
  <c r="BP46" i="1"/>
  <c r="BE47" i="1"/>
  <c r="BG49" i="1"/>
  <c r="BO49" i="1"/>
  <c r="BL50" i="1"/>
  <c r="BI51" i="1"/>
  <c r="BJ40" i="1"/>
  <c r="BH41" i="1"/>
  <c r="BP41" i="1"/>
  <c r="BE42" i="1"/>
  <c r="BM42" i="1"/>
  <c r="BG44" i="1"/>
  <c r="BO44" i="1"/>
  <c r="BF47" i="1"/>
  <c r="BN47" i="1"/>
  <c r="BH49" i="1"/>
  <c r="BP49" i="1"/>
  <c r="BE50" i="1"/>
  <c r="BM50" i="1"/>
  <c r="BJ51" i="1"/>
  <c r="BI41" i="1"/>
  <c r="BF42" i="1"/>
  <c r="BN42" i="1"/>
  <c r="BP44" i="1"/>
  <c r="BE45" i="1"/>
  <c r="BG47" i="1"/>
  <c r="BO47" i="1"/>
  <c r="BI49" i="1"/>
  <c r="BF50" i="1"/>
  <c r="BN50" i="1"/>
  <c r="BK51" i="1"/>
  <c r="BJ41" i="1"/>
  <c r="BG42" i="1"/>
  <c r="BO42" i="1"/>
  <c r="BF45" i="1"/>
  <c r="BN45" i="1"/>
  <c r="BP47" i="1"/>
  <c r="BE48" i="1"/>
  <c r="BJ49" i="1"/>
  <c r="BG50" i="1"/>
  <c r="BO50" i="1"/>
  <c r="BL51" i="1"/>
  <c r="BK41" i="1"/>
  <c r="BH42" i="1"/>
  <c r="BP42" i="1"/>
  <c r="BE43" i="1"/>
  <c r="BG45" i="1"/>
  <c r="BO45" i="1"/>
  <c r="BF48" i="1"/>
  <c r="BN48" i="1"/>
  <c r="BK49" i="1"/>
  <c r="BH50" i="1"/>
  <c r="BP50" i="1"/>
  <c r="BE51" i="1"/>
  <c r="BM51" i="1"/>
  <c r="BL41" i="1"/>
  <c r="BI42" i="1"/>
  <c r="BF43" i="1"/>
  <c r="BN43" i="1"/>
  <c r="BP45" i="1"/>
  <c r="BE46" i="1"/>
  <c r="BG48" i="1"/>
  <c r="BO48" i="1"/>
  <c r="BL49" i="1"/>
  <c r="BI50" i="1"/>
  <c r="BF51" i="1"/>
  <c r="BN51" i="1"/>
  <c r="BE41" i="1"/>
  <c r="BM41" i="1"/>
  <c r="BJ42" i="1"/>
  <c r="BG43" i="1"/>
  <c r="BO43" i="1"/>
  <c r="BF46" i="1"/>
  <c r="BN46" i="1"/>
  <c r="BP48" i="1"/>
  <c r="BE49" i="1"/>
  <c r="BM49" i="1"/>
  <c r="BJ50" i="1"/>
  <c r="BG51" i="1"/>
  <c r="BO51" i="1"/>
  <c r="BF41" i="1"/>
  <c r="BN41" i="1"/>
  <c r="BK42" i="1"/>
  <c r="BP43" i="1"/>
  <c r="BE44" i="1"/>
  <c r="BG46" i="1"/>
  <c r="BO46" i="1"/>
  <c r="BF49" i="1"/>
  <c r="BN49" i="1"/>
  <c r="BK50" i="1"/>
  <c r="BH51" i="1"/>
  <c r="BP51" i="1"/>
  <c r="BI40" i="1"/>
  <c r="BK40" i="1"/>
  <c r="BN40" i="1"/>
  <c r="BO40" i="1"/>
  <c r="BP40" i="1"/>
  <c r="BE40" i="1"/>
  <c r="BL40" i="1"/>
  <c r="BF40" i="1"/>
  <c r="BG40" i="1"/>
  <c r="BH40" i="1"/>
  <c r="BM40" i="1"/>
  <c r="AF40" i="1"/>
  <c r="AF59" i="1"/>
  <c r="AF41" i="1"/>
  <c r="AF61" i="1"/>
  <c r="AF62" i="1"/>
  <c r="AF44" i="1"/>
  <c r="AF45" i="1"/>
  <c r="AF60" i="1"/>
  <c r="BM24" i="1"/>
  <c r="BO26" i="1"/>
  <c r="BF29" i="1"/>
  <c r="BN24" i="1"/>
  <c r="BK25" i="1"/>
  <c r="BP26" i="1"/>
  <c r="BG29" i="1"/>
  <c r="BO29" i="1"/>
  <c r="BF32" i="1"/>
  <c r="BN32" i="1"/>
  <c r="BK33" i="1"/>
  <c r="BH34" i="1"/>
  <c r="BP34" i="1"/>
  <c r="BO24" i="1"/>
  <c r="BL25" i="1"/>
  <c r="BN27" i="1"/>
  <c r="BP29" i="1"/>
  <c r="BE30" i="1"/>
  <c r="BG32" i="1"/>
  <c r="BO32" i="1"/>
  <c r="BL33" i="1"/>
  <c r="BP24" i="1"/>
  <c r="BM25" i="1"/>
  <c r="BO27" i="1"/>
  <c r="BF30" i="1"/>
  <c r="BN30" i="1"/>
  <c r="BH32" i="1"/>
  <c r="BP32" i="1"/>
  <c r="BE33" i="1"/>
  <c r="BM33" i="1"/>
  <c r="BJ34" i="1"/>
  <c r="BN25" i="1"/>
  <c r="BP27" i="1"/>
  <c r="BO25" i="1"/>
  <c r="BN28" i="1"/>
  <c r="BP30" i="1"/>
  <c r="BE31" i="1"/>
  <c r="BJ32" i="1"/>
  <c r="BG33" i="1"/>
  <c r="BO33" i="1"/>
  <c r="BL34" i="1"/>
  <c r="BK24" i="1"/>
  <c r="BP25" i="1"/>
  <c r="BO28" i="1"/>
  <c r="BF31" i="1"/>
  <c r="BN31" i="1"/>
  <c r="BK32" i="1"/>
  <c r="BH33" i="1"/>
  <c r="BP33" i="1"/>
  <c r="BL24" i="1"/>
  <c r="BN26" i="1"/>
  <c r="BP28" i="1"/>
  <c r="BE29" i="1"/>
  <c r="BG31" i="1"/>
  <c r="BO31" i="1"/>
  <c r="BL32" i="1"/>
  <c r="BI33" i="1"/>
  <c r="BF34" i="1"/>
  <c r="BN34" i="1"/>
  <c r="BN29" i="1"/>
  <c r="BF33" i="1"/>
  <c r="BP31" i="1"/>
  <c r="BJ33" i="1"/>
  <c r="BE34" i="1"/>
  <c r="BG30" i="1"/>
  <c r="BN33" i="1"/>
  <c r="BG34" i="1"/>
  <c r="BE32" i="1"/>
  <c r="BI34" i="1"/>
  <c r="BO30" i="1"/>
  <c r="BI32" i="1"/>
  <c r="BK34" i="1"/>
  <c r="BM32" i="1"/>
  <c r="BM34" i="1"/>
  <c r="BO34" i="1"/>
  <c r="BM23" i="1"/>
  <c r="BN23" i="1"/>
  <c r="BO23" i="1"/>
  <c r="BP23" i="1"/>
  <c r="BK23" i="1"/>
  <c r="BL23" i="1"/>
  <c r="AX25" i="1"/>
  <c r="AX24" i="1"/>
  <c r="AX27" i="1"/>
  <c r="AX23" i="1"/>
  <c r="AX26" i="1"/>
  <c r="AF23" i="1"/>
  <c r="AF25" i="1"/>
  <c r="Y23" i="1" a="1"/>
  <c r="AC24" i="1" s="1"/>
  <c r="BG78" i="1" l="1"/>
  <c r="BG104" i="1" s="1"/>
  <c r="BG82" i="1"/>
  <c r="BG108" i="1" s="1"/>
  <c r="BQ60" i="1"/>
  <c r="BQ64" i="1"/>
  <c r="BQ68" i="1"/>
  <c r="BQ61" i="1"/>
  <c r="BQ65" i="1"/>
  <c r="BQ57" i="1"/>
  <c r="BQ58" i="1"/>
  <c r="BQ62" i="1"/>
  <c r="BQ66" i="1"/>
  <c r="BQ59" i="1"/>
  <c r="BQ63" i="1"/>
  <c r="BQ67" i="1"/>
  <c r="BG80" i="1"/>
  <c r="BG106" i="1" s="1"/>
  <c r="BF80" i="1"/>
  <c r="BF106" i="1" s="1"/>
  <c r="BH81" i="1"/>
  <c r="BH107" i="1" s="1"/>
  <c r="BG83" i="1"/>
  <c r="BG109" i="1" s="1"/>
  <c r="BG79" i="1"/>
  <c r="BG105" i="1" s="1"/>
  <c r="BF78" i="1"/>
  <c r="BF104" i="1" s="1"/>
  <c r="BH82" i="1"/>
  <c r="BH108" i="1" s="1"/>
  <c r="BF81" i="1"/>
  <c r="BF107" i="1" s="1"/>
  <c r="BE81" i="1"/>
  <c r="BE107" i="1" s="1"/>
  <c r="BG81" i="1"/>
  <c r="BG107" i="1" s="1"/>
  <c r="BE78" i="1"/>
  <c r="BE104" i="1" s="1"/>
  <c r="BJ82" i="1"/>
  <c r="BJ108" i="1" s="1"/>
  <c r="BE80" i="1"/>
  <c r="BE106" i="1" s="1"/>
  <c r="BI82" i="1"/>
  <c r="BI108" i="1" s="1"/>
  <c r="BI81" i="1"/>
  <c r="BI107" i="1" s="1"/>
  <c r="BJ81" i="1"/>
  <c r="BJ107" i="1" s="1"/>
  <c r="BJ83" i="1"/>
  <c r="BJ109" i="1" s="1"/>
  <c r="BF79" i="1"/>
  <c r="BF105" i="1" s="1"/>
  <c r="BI83" i="1"/>
  <c r="BI109" i="1" s="1"/>
  <c r="BE79" i="1"/>
  <c r="BE105" i="1" s="1"/>
  <c r="BH83" i="1"/>
  <c r="BH109" i="1" s="1"/>
  <c r="BE83" i="1"/>
  <c r="BE109" i="1" s="1"/>
  <c r="BF82" i="1"/>
  <c r="BF108" i="1" s="1"/>
  <c r="BE82" i="1"/>
  <c r="BE108" i="1" s="1"/>
  <c r="BN58" i="1"/>
  <c r="BF68" i="1"/>
  <c r="BF83" i="1" s="1"/>
  <c r="BF109" i="1" s="1"/>
  <c r="BE57" i="1"/>
  <c r="BG59" i="1"/>
  <c r="BP58" i="1"/>
  <c r="AX44" i="1"/>
  <c r="BQ47" i="1" s="1"/>
  <c r="BQ79" i="1" s="1"/>
  <c r="AX43" i="1"/>
  <c r="BQ46" i="1" s="1"/>
  <c r="AX42" i="1"/>
  <c r="BQ45" i="1" s="1"/>
  <c r="AX45" i="1"/>
  <c r="BQ48" i="1" s="1"/>
  <c r="AX40" i="1"/>
  <c r="BQ43" i="1" s="1"/>
  <c r="BL27" i="1"/>
  <c r="BI24" i="1"/>
  <c r="BQ25" i="1"/>
  <c r="BQ26" i="1"/>
  <c r="BQ28" i="1"/>
  <c r="BQ27" i="1"/>
  <c r="BQ24" i="1"/>
  <c r="BQ34" i="1"/>
  <c r="BQ29" i="1"/>
  <c r="BQ30" i="1"/>
  <c r="BQ31" i="1"/>
  <c r="BQ33" i="1"/>
  <c r="BQ32" i="1"/>
  <c r="BQ81" i="1" s="1"/>
  <c r="BQ23" i="1"/>
  <c r="AD28" i="1"/>
  <c r="Y25" i="1"/>
  <c r="BE25" i="1" s="1"/>
  <c r="Z24" i="1"/>
  <c r="BF24" i="1" s="1"/>
  <c r="BF73" i="1" s="1"/>
  <c r="BF99" i="1" s="1"/>
  <c r="AC25" i="1"/>
  <c r="BL28" i="1" s="1"/>
  <c r="AA26" i="1"/>
  <c r="BJ29" i="1" s="1"/>
  <c r="AA28" i="1"/>
  <c r="BJ31" i="1" s="1"/>
  <c r="BJ80" i="1" s="1"/>
  <c r="BJ106" i="1" s="1"/>
  <c r="AD23" i="1"/>
  <c r="BM26" i="1" s="1"/>
  <c r="AD24" i="1"/>
  <c r="BM27" i="1" s="1"/>
  <c r="AB23" i="1"/>
  <c r="BK26" i="1" s="1"/>
  <c r="AA24" i="1"/>
  <c r="BG24" i="1" s="1"/>
  <c r="AB24" i="1"/>
  <c r="BK27" i="1" s="1"/>
  <c r="AB28" i="1"/>
  <c r="Z23" i="1"/>
  <c r="BF23" i="1" s="1"/>
  <c r="Y27" i="1"/>
  <c r="BH30" i="1" s="1"/>
  <c r="BH79" i="1" s="1"/>
  <c r="BH105" i="1" s="1"/>
  <c r="Z26" i="1"/>
  <c r="BI29" i="1" s="1"/>
  <c r="AD27" i="1"/>
  <c r="AA25" i="1"/>
  <c r="BG25" i="1" s="1"/>
  <c r="AA27" i="1"/>
  <c r="BJ30" i="1" s="1"/>
  <c r="BJ79" i="1" s="1"/>
  <c r="BJ105" i="1" s="1"/>
  <c r="Z27" i="1"/>
  <c r="BI30" i="1" s="1"/>
  <c r="BI79" i="1" s="1"/>
  <c r="BI105" i="1" s="1"/>
  <c r="AC23" i="1"/>
  <c r="BL26" i="1" s="1"/>
  <c r="Y24" i="1"/>
  <c r="BE24" i="1" s="1"/>
  <c r="AB25" i="1"/>
  <c r="BK28" i="1" s="1"/>
  <c r="AC28" i="1"/>
  <c r="Z25" i="1"/>
  <c r="BF25" i="1" s="1"/>
  <c r="AB26" i="1"/>
  <c r="Z28" i="1"/>
  <c r="BI31" i="1" s="1"/>
  <c r="BI80" i="1" s="1"/>
  <c r="BI106" i="1" s="1"/>
  <c r="AC26" i="1"/>
  <c r="AA23" i="1"/>
  <c r="BG23" i="1" s="1"/>
  <c r="AC27" i="1"/>
  <c r="AB27" i="1"/>
  <c r="Y26" i="1"/>
  <c r="BH29" i="1" s="1"/>
  <c r="Y23" i="1"/>
  <c r="AD25" i="1"/>
  <c r="BM28" i="1" s="1"/>
  <c r="AD26" i="1"/>
  <c r="Y28" i="1"/>
  <c r="BH31" i="1" s="1"/>
  <c r="BH80" i="1" s="1"/>
  <c r="BH106" i="1" s="1"/>
  <c r="BQ76" i="1" l="1"/>
  <c r="BQ72" i="1"/>
  <c r="BT72" i="1" s="1"/>
  <c r="BQ82" i="1"/>
  <c r="BQ83" i="1"/>
  <c r="BT83" i="1" s="1"/>
  <c r="BQ73" i="1"/>
  <c r="BT73" i="1" s="1"/>
  <c r="BQ74" i="1"/>
  <c r="BQ78" i="1"/>
  <c r="BT78" i="1" s="1"/>
  <c r="BQ80" i="1"/>
  <c r="BT80" i="1" s="1"/>
  <c r="BQ77" i="1"/>
  <c r="BT77" i="1" s="1"/>
  <c r="BQ75" i="1"/>
  <c r="BG74" i="1"/>
  <c r="BG100" i="1" s="1"/>
  <c r="BF72" i="1"/>
  <c r="BF98" i="1" s="1"/>
  <c r="BI73" i="1"/>
  <c r="BI99" i="1" s="1"/>
  <c r="BT82" i="1"/>
  <c r="BT76" i="1"/>
  <c r="BF74" i="1"/>
  <c r="BF100" i="1" s="1"/>
  <c r="BG72" i="1"/>
  <c r="BG98" i="1" s="1"/>
  <c r="BE73" i="1"/>
  <c r="BE99" i="1" s="1"/>
  <c r="BT74" i="1"/>
  <c r="BT79" i="1"/>
  <c r="BI78" i="1"/>
  <c r="BI104" i="1" s="1"/>
  <c r="BE74" i="1"/>
  <c r="BE100" i="1" s="1"/>
  <c r="BJ78" i="1"/>
  <c r="BJ104" i="1" s="1"/>
  <c r="BG73" i="1"/>
  <c r="BG99" i="1" s="1"/>
  <c r="BH78" i="1"/>
  <c r="BH104" i="1" s="1"/>
  <c r="BT81" i="1"/>
  <c r="BT75" i="1"/>
  <c r="BJ26" i="1"/>
  <c r="BM29" i="1"/>
  <c r="BH26" i="1"/>
  <c r="BK29" i="1"/>
  <c r="BJ28" i="1"/>
  <c r="BM31" i="1"/>
  <c r="BJ27" i="1"/>
  <c r="BM30" i="1"/>
  <c r="BI28" i="1"/>
  <c r="BL31" i="1"/>
  <c r="BH27" i="1"/>
  <c r="BK30" i="1"/>
  <c r="BH28" i="1"/>
  <c r="BK31" i="1"/>
  <c r="BI27" i="1"/>
  <c r="BL30" i="1"/>
  <c r="BI26" i="1"/>
  <c r="BL29" i="1"/>
  <c r="BJ25" i="1"/>
  <c r="BE28" i="1"/>
  <c r="BF27" i="1"/>
  <c r="BF28" i="1"/>
  <c r="BH23" i="1"/>
  <c r="BH72" i="1" s="1"/>
  <c r="BH98" i="1" s="1"/>
  <c r="BE23" i="1"/>
  <c r="BF26" i="1"/>
  <c r="BH24" i="1"/>
  <c r="BG27" i="1"/>
  <c r="BE26" i="1"/>
  <c r="BH25" i="1"/>
  <c r="BE27" i="1"/>
  <c r="BG28" i="1"/>
  <c r="BJ24" i="1"/>
  <c r="BG26" i="1"/>
  <c r="BJ23" i="1"/>
  <c r="BI23" i="1"/>
  <c r="BI25" i="1"/>
  <c r="BE76" i="1" l="1"/>
  <c r="BE102" i="1" s="1"/>
  <c r="BH73" i="1"/>
  <c r="BH99" i="1" s="1"/>
  <c r="BI74" i="1"/>
  <c r="BI100" i="1" s="1"/>
  <c r="BJ73" i="1"/>
  <c r="BJ99" i="1" s="1"/>
  <c r="BE75" i="1"/>
  <c r="BE101" i="1" s="1"/>
  <c r="BE77" i="1"/>
  <c r="BE103" i="1" s="1"/>
  <c r="BI72" i="1"/>
  <c r="BI98" i="1" s="1"/>
  <c r="BG77" i="1"/>
  <c r="BG103" i="1" s="1"/>
  <c r="BG76" i="1"/>
  <c r="BG102" i="1" s="1"/>
  <c r="BJ74" i="1"/>
  <c r="BJ100" i="1" s="1"/>
  <c r="BI76" i="1"/>
  <c r="BI102" i="1" s="1"/>
  <c r="BH76" i="1"/>
  <c r="BH102" i="1" s="1"/>
  <c r="BJ76" i="1"/>
  <c r="BJ102" i="1" s="1"/>
  <c r="BH75" i="1"/>
  <c r="BH101" i="1" s="1"/>
  <c r="BE72" i="1"/>
  <c r="BE98" i="1" s="1"/>
  <c r="BF77" i="1"/>
  <c r="BF103" i="1" s="1"/>
  <c r="BJ72" i="1"/>
  <c r="BJ98" i="1" s="1"/>
  <c r="BG75" i="1"/>
  <c r="BG101" i="1" s="1"/>
  <c r="BH74" i="1"/>
  <c r="BH100" i="1" s="1"/>
  <c r="BF75" i="1"/>
  <c r="BF101" i="1" s="1"/>
  <c r="BF76" i="1"/>
  <c r="BF102" i="1" s="1"/>
  <c r="BI75" i="1"/>
  <c r="BI101" i="1" s="1"/>
  <c r="BH77" i="1"/>
  <c r="BH103" i="1" s="1"/>
  <c r="BI77" i="1"/>
  <c r="BI103" i="1" s="1"/>
  <c r="BJ77" i="1"/>
  <c r="BJ103" i="1" s="1"/>
  <c r="BJ75" i="1"/>
  <c r="BJ101" i="1" s="1"/>
  <c r="BU72" i="1" l="1" a="1"/>
  <c r="BU75" i="1" l="1"/>
  <c r="BU82" i="1"/>
  <c r="AY61" i="1" s="1"/>
  <c r="BU77" i="1"/>
  <c r="BU72" i="1"/>
  <c r="BW72" i="1" s="1"/>
  <c r="AY23" i="1" s="1"/>
  <c r="BU78" i="1"/>
  <c r="AY43" i="1" s="1"/>
  <c r="BU73" i="1"/>
  <c r="BW73" i="1" s="1"/>
  <c r="AY24" i="1" s="1"/>
  <c r="BU83" i="1"/>
  <c r="AY62" i="1" s="1"/>
  <c r="BU81" i="1"/>
  <c r="AY60" i="1" s="1"/>
  <c r="BU76" i="1"/>
  <c r="BU74" i="1"/>
  <c r="BW74" i="1" s="1"/>
  <c r="AY25" i="1" s="1"/>
  <c r="BU80" i="1"/>
  <c r="AY45" i="1" s="1"/>
  <c r="BU79" i="1"/>
  <c r="AY44" i="1" s="1"/>
  <c r="AY58" i="1" l="1"/>
  <c r="BW77" i="1"/>
  <c r="AY28" i="1" s="1"/>
  <c r="AY57" i="1"/>
  <c r="AY59" i="1"/>
  <c r="BW76" i="1"/>
  <c r="AY27" i="1" s="1"/>
  <c r="BW75" i="1"/>
  <c r="AY40" i="1" s="1"/>
  <c r="AZ57" i="1" l="1" a="1"/>
  <c r="AZ60" i="1" s="1"/>
  <c r="AY42" i="1"/>
  <c r="AY26" i="1"/>
  <c r="AZ23" i="1" s="1" a="1"/>
  <c r="AZ28" i="1" s="1"/>
  <c r="AY41" i="1"/>
  <c r="AZ62" i="1" l="1"/>
  <c r="AZ59" i="1"/>
  <c r="AZ61" i="1"/>
  <c r="AZ58" i="1"/>
  <c r="AZ57" i="1"/>
  <c r="AZ40" i="1" a="1"/>
  <c r="AZ40" i="1" s="1"/>
  <c r="AZ24" i="1"/>
  <c r="AZ27" i="1"/>
  <c r="AZ25" i="1"/>
  <c r="AZ26" i="1"/>
  <c r="AZ23" i="1"/>
  <c r="AZ44" i="1" l="1"/>
  <c r="AZ42" i="1"/>
  <c r="AZ43" i="1"/>
  <c r="AZ41" i="1"/>
  <c r="AZ45" i="1"/>
</calcChain>
</file>

<file path=xl/sharedStrings.xml><?xml version="1.0" encoding="utf-8"?>
<sst xmlns="http://schemas.openxmlformats.org/spreadsheetml/2006/main" count="170" uniqueCount="79">
  <si>
    <t>nudo</t>
  </si>
  <si>
    <t>x</t>
  </si>
  <si>
    <t>y</t>
  </si>
  <si>
    <t>Eelemetos</t>
  </si>
  <si>
    <t>Ni</t>
  </si>
  <si>
    <t>Nf</t>
  </si>
  <si>
    <t>xi</t>
  </si>
  <si>
    <t>yi</t>
  </si>
  <si>
    <t>xf</t>
  </si>
  <si>
    <t>yf</t>
  </si>
  <si>
    <t>cos</t>
  </si>
  <si>
    <t>sen</t>
  </si>
  <si>
    <t>A</t>
  </si>
  <si>
    <t>Ix</t>
  </si>
  <si>
    <t>E</t>
  </si>
  <si>
    <t>G</t>
  </si>
  <si>
    <t>As2</t>
  </si>
  <si>
    <t>EI</t>
  </si>
  <si>
    <t>EA</t>
  </si>
  <si>
    <t>Ac</t>
  </si>
  <si>
    <t>elemento</t>
  </si>
  <si>
    <t>EA/L</t>
  </si>
  <si>
    <t>AC</t>
  </si>
  <si>
    <t>L</t>
  </si>
  <si>
    <t>12EI</t>
  </si>
  <si>
    <t>6EI</t>
  </si>
  <si>
    <t>4EI</t>
  </si>
  <si>
    <t>2EI</t>
  </si>
  <si>
    <t>Hi</t>
  </si>
  <si>
    <t>Vi</t>
  </si>
  <si>
    <t>Gi</t>
  </si>
  <si>
    <t>Gf</t>
  </si>
  <si>
    <t>Vf</t>
  </si>
  <si>
    <t>Hf</t>
  </si>
  <si>
    <t>T</t>
  </si>
  <si>
    <t>def</t>
  </si>
  <si>
    <t>Fno</t>
  </si>
  <si>
    <t>w1</t>
  </si>
  <si>
    <t>w2</t>
  </si>
  <si>
    <t>Ra</t>
  </si>
  <si>
    <t>Rb</t>
  </si>
  <si>
    <t>Ma</t>
  </si>
  <si>
    <t>Mb</t>
  </si>
  <si>
    <t>ME</t>
  </si>
  <si>
    <t>VDC</t>
  </si>
  <si>
    <t>VFNE</t>
  </si>
  <si>
    <t>Vfe</t>
  </si>
  <si>
    <t>Ray</t>
  </si>
  <si>
    <t>Rby</t>
  </si>
  <si>
    <t>May</t>
  </si>
  <si>
    <t>Mby</t>
  </si>
  <si>
    <t>w1y</t>
  </si>
  <si>
    <t>w2y</t>
  </si>
  <si>
    <t>CP</t>
  </si>
  <si>
    <t>FT</t>
  </si>
  <si>
    <t>d4</t>
  </si>
  <si>
    <t>d5</t>
  </si>
  <si>
    <t>d6</t>
  </si>
  <si>
    <t>r1</t>
  </si>
  <si>
    <t>r2</t>
  </si>
  <si>
    <t>r3</t>
  </si>
  <si>
    <t>RF</t>
  </si>
  <si>
    <t>D</t>
  </si>
  <si>
    <t>GJ</t>
  </si>
  <si>
    <t>d1</t>
  </si>
  <si>
    <t>d2</t>
  </si>
  <si>
    <t>d3</t>
  </si>
  <si>
    <t>r4</t>
  </si>
  <si>
    <t>r5</t>
  </si>
  <si>
    <t>r6</t>
  </si>
  <si>
    <t>Mf</t>
  </si>
  <si>
    <t>V</t>
  </si>
  <si>
    <t>Mt</t>
  </si>
  <si>
    <t>d</t>
  </si>
  <si>
    <t>bf</t>
  </si>
  <si>
    <t>J</t>
  </si>
  <si>
    <t>Mi</t>
  </si>
  <si>
    <t>Ti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</si>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</sst>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00"/>
    <numFmt numFmtId="168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/>
    <xf numFmtId="2" fontId="0" fillId="3" borderId="1" xfId="0" applyNumberFormat="1" applyFill="1" applyBorder="1"/>
    <xf numFmtId="1" fontId="0" fillId="2" borderId="1" xfId="0" applyNumberFormat="1" applyFill="1" applyBorder="1"/>
    <xf numFmtId="166" fontId="0" fillId="4" borderId="1" xfId="0" applyNumberFormat="1" applyFill="1" applyBorder="1"/>
    <xf numFmtId="1" fontId="0" fillId="4" borderId="1" xfId="0" applyNumberFormat="1" applyFill="1" applyBorder="1"/>
    <xf numFmtId="1" fontId="0" fillId="6" borderId="1" xfId="0" applyNumberFormat="1" applyFill="1" applyBorder="1"/>
    <xf numFmtId="0" fontId="0" fillId="0" borderId="1" xfId="0" applyBorder="1"/>
    <xf numFmtId="165" fontId="0" fillId="0" borderId="1" xfId="0" applyNumberFormat="1" applyBorder="1"/>
    <xf numFmtId="1" fontId="0" fillId="3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1" fontId="0" fillId="0" borderId="0" xfId="0" applyNumberFormat="1"/>
    <xf numFmtId="0" fontId="0" fillId="5" borderId="0" xfId="0" applyFill="1"/>
    <xf numFmtId="0" fontId="0" fillId="5" borderId="4" xfId="0" applyFill="1" applyBorder="1"/>
    <xf numFmtId="0" fontId="0" fillId="5" borderId="2" xfId="0" applyFill="1" applyBorder="1"/>
    <xf numFmtId="0" fontId="1" fillId="5" borderId="2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167" fontId="0" fillId="5" borderId="0" xfId="0" applyNumberFormat="1" applyFill="1"/>
    <xf numFmtId="164" fontId="0" fillId="5" borderId="0" xfId="0" applyNumberFormat="1" applyFill="1" applyAlignment="1">
      <alignment horizontal="center"/>
    </xf>
    <xf numFmtId="166" fontId="0" fillId="5" borderId="0" xfId="0" applyNumberFormat="1" applyFill="1" applyAlignment="1">
      <alignment horizontal="center"/>
    </xf>
    <xf numFmtId="166" fontId="0" fillId="5" borderId="0" xfId="0" applyNumberFormat="1" applyFill="1"/>
    <xf numFmtId="165" fontId="1" fillId="3" borderId="2" xfId="0" applyNumberFormat="1" applyFont="1" applyFill="1" applyBorder="1"/>
    <xf numFmtId="165" fontId="1" fillId="5" borderId="2" xfId="0" applyNumberFormat="1" applyFont="1" applyFill="1" applyBorder="1"/>
    <xf numFmtId="165" fontId="0" fillId="5" borderId="2" xfId="0" applyNumberFormat="1" applyFill="1" applyBorder="1"/>
    <xf numFmtId="0" fontId="2" fillId="0" borderId="1" xfId="0" applyFont="1" applyBorder="1" applyAlignment="1">
      <alignment horizontal="center"/>
    </xf>
    <xf numFmtId="0" fontId="0" fillId="5" borderId="7" xfId="0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1" fontId="0" fillId="5" borderId="1" xfId="0" applyNumberFormat="1" applyFill="1" applyBorder="1"/>
    <xf numFmtId="0" fontId="0" fillId="5" borderId="1" xfId="0" applyFill="1" applyBorder="1"/>
    <xf numFmtId="2" fontId="0" fillId="3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1" fillId="5" borderId="1" xfId="0" applyFont="1" applyFill="1" applyBorder="1"/>
    <xf numFmtId="164" fontId="1" fillId="5" borderId="1" xfId="0" applyNumberFormat="1" applyFont="1" applyFill="1" applyBorder="1"/>
    <xf numFmtId="2" fontId="1" fillId="3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/>
    <xf numFmtId="2" fontId="1" fillId="5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3" borderId="2" xfId="0" applyNumberFormat="1" applyFill="1" applyBorder="1"/>
    <xf numFmtId="2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0" fontId="3" fillId="2" borderId="0" xfId="0" applyFont="1" applyFill="1"/>
    <xf numFmtId="164" fontId="0" fillId="2" borderId="0" xfId="0" applyNumberFormat="1" applyFill="1"/>
    <xf numFmtId="167" fontId="0" fillId="2" borderId="0" xfId="0" applyNumberFormat="1" applyFill="1"/>
    <xf numFmtId="166" fontId="0" fillId="2" borderId="0" xfId="0" applyNumberFormat="1" applyFill="1" applyAlignment="1">
      <alignment horizontal="center"/>
    </xf>
    <xf numFmtId="166" fontId="0" fillId="2" borderId="0" xfId="0" applyNumberFormat="1" applyFill="1"/>
    <xf numFmtId="168" fontId="0" fillId="2" borderId="0" xfId="0" applyNumberFormat="1" applyFill="1"/>
    <xf numFmtId="1" fontId="0" fillId="2" borderId="0" xfId="0" applyNumberFormat="1" applyFill="1"/>
    <xf numFmtId="0" fontId="0" fillId="2" borderId="1" xfId="0" applyFill="1" applyBorder="1"/>
    <xf numFmtId="1" fontId="0" fillId="2" borderId="1" xfId="0" applyNumberFormat="1" applyFill="1" applyBorder="1" applyAlignment="1">
      <alignment horizontal="center"/>
    </xf>
    <xf numFmtId="0" fontId="0" fillId="0" borderId="8" xfId="0" applyBorder="1"/>
    <xf numFmtId="0" fontId="3" fillId="5" borderId="0" xfId="0" applyFont="1" applyFill="1"/>
    <xf numFmtId="165" fontId="0" fillId="5" borderId="0" xfId="0" applyNumberFormat="1" applyFill="1" applyAlignment="1">
      <alignment horizontal="center"/>
    </xf>
    <xf numFmtId="168" fontId="0" fillId="5" borderId="0" xfId="0" applyNumberFormat="1" applyFill="1"/>
    <xf numFmtId="164" fontId="0" fillId="5" borderId="0" xfId="0" applyNumberFormat="1" applyFill="1"/>
    <xf numFmtId="165" fontId="0" fillId="5" borderId="0" xfId="0" applyNumberFormat="1" applyFill="1"/>
    <xf numFmtId="2" fontId="0" fillId="5" borderId="0" xfId="0" applyNumberFormat="1" applyFill="1" applyAlignment="1">
      <alignment horizontal="center"/>
    </xf>
    <xf numFmtId="0" fontId="0" fillId="5" borderId="3" xfId="0" applyFill="1" applyBorder="1"/>
    <xf numFmtId="0" fontId="3" fillId="5" borderId="4" xfId="0" applyFont="1" applyFill="1" applyBorder="1"/>
    <xf numFmtId="165" fontId="0" fillId="5" borderId="4" xfId="0" applyNumberFormat="1" applyFill="1" applyBorder="1" applyAlignment="1">
      <alignment horizontal="center"/>
    </xf>
    <xf numFmtId="168" fontId="0" fillId="5" borderId="4" xfId="0" applyNumberFormat="1" applyFill="1" applyBorder="1"/>
    <xf numFmtId="167" fontId="0" fillId="5" borderId="4" xfId="0" applyNumberFormat="1" applyFill="1" applyBorder="1"/>
    <xf numFmtId="164" fontId="0" fillId="5" borderId="4" xfId="0" applyNumberFormat="1" applyFill="1" applyBorder="1" applyAlignment="1">
      <alignment horizontal="center"/>
    </xf>
    <xf numFmtId="166" fontId="0" fillId="5" borderId="4" xfId="0" applyNumberFormat="1" applyFill="1" applyBorder="1" applyAlignment="1">
      <alignment horizontal="center"/>
    </xf>
    <xf numFmtId="166" fontId="0" fillId="5" borderId="4" xfId="0" applyNumberFormat="1" applyFill="1" applyBorder="1"/>
    <xf numFmtId="2" fontId="0" fillId="5" borderId="4" xfId="0" applyNumberFormat="1" applyFill="1" applyBorder="1" applyAlignment="1">
      <alignment horizontal="center"/>
    </xf>
    <xf numFmtId="0" fontId="0" fillId="5" borderId="6" xfId="0" applyFill="1" applyBorder="1"/>
    <xf numFmtId="166" fontId="1" fillId="5" borderId="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 applyAlignment="1">
      <alignment horizontal="center"/>
    </xf>
    <xf numFmtId="2" fontId="0" fillId="0" borderId="0" xfId="0" applyNumberFormat="1"/>
    <xf numFmtId="168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19050</xdr:colOff>
      <xdr:row>98</xdr:row>
      <xdr:rowOff>133350</xdr:rowOff>
    </xdr:from>
    <xdr:to>
      <xdr:col>70</xdr:col>
      <xdr:colOff>199589</xdr:colOff>
      <xdr:row>110</xdr:row>
      <xdr:rowOff>85445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D30EF0-8613-4FB0-C626-C4AEB96EE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0" y="18840450"/>
          <a:ext cx="3485714" cy="2238095"/>
        </a:xfrm>
        <a:prstGeom prst="rect">
          <a:avLst/>
        </a:prstGeom>
      </xdr:spPr>
    </xdr:pic>
    <xdr:clientData/>
  </xdr:twoCellAnchor>
  <xdr:twoCellAnchor editAs="oneCell">
    <xdr:from>
      <xdr:col>73</xdr:col>
      <xdr:colOff>180975</xdr:colOff>
      <xdr:row>85</xdr:row>
      <xdr:rowOff>171450</xdr:rowOff>
    </xdr:from>
    <xdr:to>
      <xdr:col>80</xdr:col>
      <xdr:colOff>285331</xdr:colOff>
      <xdr:row>97</xdr:row>
      <xdr:rowOff>133069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81E78-EA48-AAFE-6FD4-649C57E9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53500" y="16402050"/>
          <a:ext cx="3352381" cy="2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5"/>
  <sheetViews>
    <sheetView tabSelected="1" topLeftCell="AS40" zoomScaleNormal="100" workbookViewId="0">
      <selection activeCell="BA57" sqref="BA57:BA62"/>
    </sheetView>
  </sheetViews>
  <sheetFormatPr baseColWidth="10" defaultColWidth="10.7109375" defaultRowHeight="15" x14ac:dyDescent="0.25"/>
  <cols>
    <col min="1" max="1" width="5.5703125" bestFit="1" customWidth="1"/>
    <col min="2" max="2" width="4.42578125" bestFit="1" customWidth="1"/>
    <col min="3" max="3" width="3.42578125" bestFit="1" customWidth="1"/>
    <col min="5" max="5" width="6.7109375" bestFit="1" customWidth="1"/>
    <col min="6" max="6" width="10.85546875" bestFit="1" customWidth="1"/>
    <col min="7" max="7" width="13.42578125" bestFit="1" customWidth="1"/>
    <col min="8" max="8" width="9.42578125" bestFit="1" customWidth="1"/>
    <col min="9" max="9" width="3.42578125" bestFit="1" customWidth="1"/>
    <col min="10" max="12" width="14" bestFit="1" customWidth="1"/>
    <col min="13" max="13" width="15.5703125" bestFit="1" customWidth="1"/>
    <col min="14" max="15" width="14" bestFit="1" customWidth="1"/>
    <col min="16" max="17" width="13.42578125" bestFit="1" customWidth="1"/>
    <col min="18" max="18" width="10.5703125" bestFit="1" customWidth="1"/>
    <col min="19" max="19" width="12.85546875" bestFit="1" customWidth="1"/>
    <col min="20" max="20" width="10.140625" bestFit="1" customWidth="1"/>
    <col min="21" max="21" width="7.7109375" customWidth="1"/>
    <col min="22" max="23" width="7.85546875" bestFit="1" customWidth="1"/>
    <col min="24" max="30" width="14" bestFit="1" customWidth="1"/>
    <col min="31" max="31" width="3.7109375" bestFit="1" customWidth="1"/>
    <col min="32" max="32" width="3.42578125" bestFit="1" customWidth="1"/>
    <col min="33" max="35" width="4" bestFit="1" customWidth="1"/>
    <col min="36" max="36" width="5.5703125" bestFit="1" customWidth="1"/>
    <col min="37" max="38" width="4" bestFit="1" customWidth="1"/>
    <col min="39" max="39" width="9.42578125" bestFit="1" customWidth="1"/>
    <col min="40" max="47" width="5.28515625" customWidth="1"/>
    <col min="48" max="48" width="4.85546875" bestFit="1" customWidth="1"/>
    <col min="49" max="49" width="3.42578125" bestFit="1" customWidth="1"/>
    <col min="50" max="50" width="9.42578125" bestFit="1" customWidth="1"/>
    <col min="51" max="51" width="14" style="19" bestFit="1" customWidth="1"/>
    <col min="52" max="52" width="14.5703125" style="19" bestFit="1" customWidth="1"/>
    <col min="53" max="53" width="10.85546875" style="19" bestFit="1" customWidth="1"/>
    <col min="54" max="54" width="18.140625" style="19" customWidth="1"/>
    <col min="55" max="55" width="15.85546875" style="19" customWidth="1"/>
    <col min="56" max="56" width="3.42578125" bestFit="1" customWidth="1"/>
    <col min="57" max="57" width="8.42578125" bestFit="1" customWidth="1"/>
    <col min="58" max="58" width="9.5703125" bestFit="1" customWidth="1"/>
    <col min="59" max="59" width="9" bestFit="1" customWidth="1"/>
    <col min="60" max="68" width="14" bestFit="1" customWidth="1"/>
    <col min="69" max="69" width="4.140625" bestFit="1" customWidth="1"/>
    <col min="70" max="70" width="3.42578125" bestFit="1" customWidth="1"/>
    <col min="71" max="71" width="6.7109375" bestFit="1" customWidth="1"/>
    <col min="72" max="72" width="7.28515625" bestFit="1" customWidth="1"/>
    <col min="73" max="73" width="14" bestFit="1" customWidth="1"/>
    <col min="74" max="74" width="4.42578125" bestFit="1" customWidth="1"/>
    <col min="75" max="75" width="7.85546875" bestFit="1" customWidth="1"/>
    <col min="76" max="76" width="5.85546875" bestFit="1" customWidth="1"/>
    <col min="77" max="77" width="3.42578125" bestFit="1" customWidth="1"/>
    <col min="78" max="78" width="5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F1" s="23" t="s">
        <v>3</v>
      </c>
      <c r="G1" t="s">
        <v>4</v>
      </c>
      <c r="H1" t="s">
        <v>5</v>
      </c>
      <c r="I1" t="s">
        <v>6</v>
      </c>
      <c r="J1" t="s">
        <v>8</v>
      </c>
      <c r="K1" t="s">
        <v>7</v>
      </c>
      <c r="L1" t="s">
        <v>9</v>
      </c>
      <c r="M1" s="24" t="s">
        <v>23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17</v>
      </c>
      <c r="T1" t="s">
        <v>63</v>
      </c>
      <c r="U1" t="s">
        <v>19</v>
      </c>
      <c r="V1" t="s">
        <v>51</v>
      </c>
      <c r="W1" t="s">
        <v>52</v>
      </c>
      <c r="X1" t="s">
        <v>47</v>
      </c>
      <c r="Y1" t="s">
        <v>48</v>
      </c>
      <c r="Z1" t="s">
        <v>49</v>
      </c>
      <c r="AA1" t="s">
        <v>50</v>
      </c>
    </row>
    <row r="2" spans="1:34" s="53" customFormat="1" x14ac:dyDescent="0.25">
      <c r="A2" s="53">
        <v>1</v>
      </c>
      <c r="B2" s="53">
        <v>0</v>
      </c>
      <c r="C2" s="53">
        <v>0</v>
      </c>
      <c r="F2" s="54">
        <v>1</v>
      </c>
      <c r="G2" s="53">
        <v>1</v>
      </c>
      <c r="H2" s="53">
        <v>2</v>
      </c>
      <c r="I2" s="53">
        <f t="shared" ref="I2:J4" si="0">SUMIF($A$2:$A$16,G2,$B$2:$B$16)</f>
        <v>0</v>
      </c>
      <c r="J2" s="53">
        <f t="shared" si="0"/>
        <v>1.2</v>
      </c>
      <c r="K2" s="53">
        <f t="shared" ref="K2:L4" si="1">SUMIF($A$2:$A$16,G2,$C$2:$C$16)</f>
        <v>0</v>
      </c>
      <c r="L2" s="53">
        <f t="shared" si="1"/>
        <v>0</v>
      </c>
      <c r="M2" s="51">
        <f>SQRT((J2-I2)^2+(L2-K2)^2)</f>
        <v>1.2</v>
      </c>
      <c r="N2" s="53">
        <f>(J2-I2)/M2</f>
        <v>1</v>
      </c>
      <c r="O2" s="53">
        <f>(L2-K2)/M2</f>
        <v>0</v>
      </c>
      <c r="R2" s="59"/>
      <c r="S2" s="55">
        <f>Es*bf*d^3/12</f>
        <v>39792.099718411453</v>
      </c>
      <c r="T2" s="53">
        <f>+J*G</f>
        <v>19337.474088329378</v>
      </c>
      <c r="U2" s="60">
        <f>+bf*d*G*5/6</f>
        <v>994802.49296028621</v>
      </c>
      <c r="V2" s="52">
        <v>30</v>
      </c>
      <c r="W2" s="52">
        <v>30</v>
      </c>
      <c r="X2" s="56">
        <f>($M2*(80*$S2*V2 + 40*$S2*W2 + 7*$U2*$M2^2*V2 + 3*$U2*$M2^2*W2))/(20*$U2*$M2^2 + 240*$S2)</f>
        <v>18</v>
      </c>
      <c r="Y2" s="50">
        <f>($M2*(40*$S2*V2 + 80*$S2*W2 + 3*$U2*$M2^2*V2 + 7*$U2*$M2^2*W2))/(20*($U2*$M2^2 + 12*$S2))</f>
        <v>18</v>
      </c>
      <c r="Z2" s="57">
        <f>($M2^2*(30*$S2*V2 + 30*$S2*W2 + 3*$U2*$M2^2*V2 + 2*$U2*$M2^2*W2))/(60*($U2*$M2^2 + 12*$S2))</f>
        <v>3.6</v>
      </c>
      <c r="AA2" s="58">
        <f>($M2^2*(30*$S2*V2 + 30*$S2*W2 + 2*$U2*$M2^2*V2 + 3*$U2*$M2^2*W2))/(60*($U2*$M2^2 + 12*$S2))</f>
        <v>3.6</v>
      </c>
      <c r="AB2" s="52"/>
      <c r="AC2" s="52"/>
      <c r="AD2" s="56"/>
      <c r="AE2" s="56"/>
      <c r="AF2" s="50"/>
      <c r="AG2" s="57"/>
      <c r="AH2" s="58"/>
    </row>
    <row r="3" spans="1:34" s="53" customFormat="1" x14ac:dyDescent="0.25">
      <c r="A3" s="53">
        <v>2</v>
      </c>
      <c r="B3" s="53">
        <v>1.2</v>
      </c>
      <c r="C3" s="53">
        <v>0</v>
      </c>
      <c r="F3" s="54">
        <v>2</v>
      </c>
      <c r="G3" s="53">
        <v>2</v>
      </c>
      <c r="H3" s="53">
        <v>3</v>
      </c>
      <c r="I3" s="53">
        <f t="shared" si="0"/>
        <v>1.2</v>
      </c>
      <c r="J3" s="53">
        <f t="shared" si="0"/>
        <v>2.4</v>
      </c>
      <c r="K3" s="53">
        <f t="shared" si="1"/>
        <v>0</v>
      </c>
      <c r="L3" s="53">
        <f t="shared" si="1"/>
        <v>0</v>
      </c>
      <c r="M3" s="51">
        <f t="shared" ref="M3:M4" si="2">SQRT((J3-I3)^2+(L3-K3)^2)</f>
        <v>1.2</v>
      </c>
      <c r="N3" s="53">
        <f t="shared" ref="N3:N4" si="3">(J3-I3)/M3</f>
        <v>1</v>
      </c>
      <c r="O3" s="53">
        <f t="shared" ref="O3:O4" si="4">(L3-K3)/M3</f>
        <v>0</v>
      </c>
      <c r="R3" s="59"/>
      <c r="S3" s="55">
        <f>Es*bf*d^3/12</f>
        <v>39792.099718411453</v>
      </c>
      <c r="T3" s="53">
        <f>+J*G</f>
        <v>19337.474088329378</v>
      </c>
      <c r="U3" s="60">
        <f>+bf*d*G*5/6</f>
        <v>994802.49296028621</v>
      </c>
      <c r="V3" s="52">
        <v>30</v>
      </c>
      <c r="W3" s="52">
        <v>30</v>
      </c>
      <c r="X3" s="56">
        <f>(M3*(80*$S3*V3 + 40*$S3*W3 + 7*$U3*$M3^2*V3 + 3*$U3*$M3^2*W3))/(20*$U3*$M3^2 + 240*S3)</f>
        <v>18</v>
      </c>
      <c r="Y3" s="50">
        <f t="shared" ref="Y3:Y4" si="5">($M3*(40*$S3*V3 + 80*$S3*W3 + 3*$U3*$M3^2*V3 + 7*$U3*$M3^2*W3))/(20*($U3*$M3^2 + 12*$S3))</f>
        <v>18</v>
      </c>
      <c r="Z3" s="57">
        <f t="shared" ref="Z3:Z4" si="6">($M3^2*(30*$S3*V3 + 30*$S3*W3 + 3*$U3*$M3^2*V3 + 2*$U3*$M3^2*W3))/(60*($U3*$M3^2 + 12*$S3))</f>
        <v>3.6</v>
      </c>
      <c r="AA3" s="58">
        <f t="shared" ref="AA3:AA4" si="7">($M3^2*(30*$S3*V3 + 30*$S3*W3 + 2*$U3*$M3^2*V3 + 3*$U3*$M3^2*W3))/(60*($U3*$M3^2 + 12*$S3))</f>
        <v>3.6</v>
      </c>
      <c r="AB3" s="52"/>
      <c r="AC3" s="52"/>
      <c r="AD3" s="56"/>
      <c r="AE3" s="56"/>
      <c r="AF3" s="50"/>
      <c r="AG3" s="57"/>
      <c r="AH3" s="58"/>
    </row>
    <row r="4" spans="1:34" s="53" customFormat="1" x14ac:dyDescent="0.25">
      <c r="A4" s="53">
        <v>3</v>
      </c>
      <c r="B4" s="53">
        <v>2.4</v>
      </c>
      <c r="C4" s="53">
        <v>0</v>
      </c>
      <c r="F4" s="54">
        <v>3</v>
      </c>
      <c r="G4" s="53">
        <v>1</v>
      </c>
      <c r="H4" s="53">
        <v>4</v>
      </c>
      <c r="I4" s="53">
        <f t="shared" si="0"/>
        <v>0</v>
      </c>
      <c r="J4" s="53">
        <f t="shared" si="0"/>
        <v>0</v>
      </c>
      <c r="K4" s="53">
        <f t="shared" si="1"/>
        <v>0</v>
      </c>
      <c r="L4" s="53">
        <f t="shared" si="1"/>
        <v>3</v>
      </c>
      <c r="M4" s="51">
        <f t="shared" si="2"/>
        <v>3</v>
      </c>
      <c r="N4" s="53">
        <f t="shared" si="3"/>
        <v>0</v>
      </c>
      <c r="O4" s="53">
        <f t="shared" si="4"/>
        <v>1</v>
      </c>
      <c r="R4" s="59"/>
      <c r="S4" s="55">
        <f>Es*bf*d^3/12</f>
        <v>39792.099718411453</v>
      </c>
      <c r="T4" s="53">
        <f>+J*G</f>
        <v>19337.474088329378</v>
      </c>
      <c r="U4" s="60">
        <f>+bf*d*G*5/6</f>
        <v>994802.49296028621</v>
      </c>
      <c r="V4" s="52">
        <v>20</v>
      </c>
      <c r="W4" s="52">
        <v>20</v>
      </c>
      <c r="X4" s="58">
        <f t="shared" ref="X4" si="8">($M4*(80*$S4*V4 + 40*$S4*W4 + 7*$U4*$M4^2*V4 + 3*$U4*$M4^2*W4))/(20*$U4*$M4^2 + 240*$S4)</f>
        <v>30</v>
      </c>
      <c r="Y4" s="57">
        <f t="shared" si="5"/>
        <v>30</v>
      </c>
      <c r="Z4" s="57">
        <f t="shared" si="6"/>
        <v>15</v>
      </c>
      <c r="AA4" s="58">
        <f t="shared" si="7"/>
        <v>15</v>
      </c>
      <c r="AB4" s="52"/>
      <c r="AC4" s="52"/>
      <c r="AD4" s="56"/>
      <c r="AE4" s="56"/>
      <c r="AF4" s="50"/>
      <c r="AG4" s="57"/>
      <c r="AH4" s="58"/>
    </row>
    <row r="5" spans="1:34" s="53" customFormat="1" x14ac:dyDescent="0.25">
      <c r="A5" s="53">
        <v>4</v>
      </c>
      <c r="B5" s="53">
        <v>0</v>
      </c>
      <c r="C5" s="53">
        <v>3</v>
      </c>
      <c r="F5" s="64"/>
      <c r="G5" s="19"/>
      <c r="H5" s="19"/>
      <c r="I5" s="19"/>
      <c r="J5" s="19"/>
      <c r="K5" s="19"/>
      <c r="L5" s="19"/>
      <c r="M5" s="65"/>
      <c r="N5" s="19"/>
      <c r="O5" s="19"/>
      <c r="P5" s="19"/>
      <c r="Q5" s="19"/>
      <c r="R5" s="66"/>
      <c r="S5" s="67"/>
      <c r="T5" s="19"/>
      <c r="U5" s="68"/>
      <c r="V5" s="69"/>
      <c r="W5" s="69"/>
      <c r="X5" s="26"/>
      <c r="Y5" s="27"/>
      <c r="Z5" s="28"/>
      <c r="AA5" s="29"/>
      <c r="AB5" s="52"/>
      <c r="AC5" s="52"/>
      <c r="AD5" s="56"/>
      <c r="AE5" s="56"/>
      <c r="AF5" s="50"/>
      <c r="AG5" s="57"/>
      <c r="AH5" s="58"/>
    </row>
    <row r="6" spans="1:34" s="19" customFormat="1" x14ac:dyDescent="0.25">
      <c r="F6" s="64"/>
      <c r="M6" s="65"/>
      <c r="R6" s="66"/>
      <c r="S6" s="67" t="s">
        <v>73</v>
      </c>
      <c r="T6" s="19">
        <v>0.4</v>
      </c>
      <c r="U6" s="68"/>
      <c r="V6" s="69"/>
      <c r="W6" s="69"/>
      <c r="X6" s="26"/>
      <c r="Y6" s="27"/>
      <c r="Z6" s="28"/>
      <c r="AA6" s="29"/>
      <c r="AB6" s="69"/>
      <c r="AC6" s="69"/>
      <c r="AD6" s="26"/>
      <c r="AE6" s="26"/>
      <c r="AF6" s="27"/>
      <c r="AG6" s="28"/>
      <c r="AH6" s="29"/>
    </row>
    <row r="7" spans="1:34" s="19" customFormat="1" x14ac:dyDescent="0.25">
      <c r="F7" s="64"/>
      <c r="M7" s="65"/>
      <c r="R7" s="66"/>
      <c r="S7" s="67" t="s">
        <v>74</v>
      </c>
      <c r="T7" s="19">
        <v>0.3</v>
      </c>
      <c r="U7" s="68"/>
      <c r="V7" s="69"/>
      <c r="W7" s="69"/>
      <c r="X7" s="26"/>
      <c r="Y7" s="27"/>
      <c r="Z7" s="28"/>
      <c r="AA7" s="29"/>
      <c r="AB7" s="69"/>
      <c r="AC7" s="69"/>
      <c r="AD7" s="26"/>
      <c r="AE7" s="26"/>
      <c r="AF7" s="27"/>
      <c r="AG7" s="28"/>
      <c r="AH7" s="29"/>
    </row>
    <row r="8" spans="1:34" s="19" customFormat="1" x14ac:dyDescent="0.25">
      <c r="F8" s="64"/>
      <c r="M8" s="65"/>
      <c r="R8" s="66"/>
      <c r="S8" s="67"/>
      <c r="U8" s="68"/>
      <c r="V8" s="69"/>
      <c r="W8" s="69"/>
      <c r="X8" s="26"/>
      <c r="Y8" s="27"/>
      <c r="Z8" s="28"/>
      <c r="AA8" s="29"/>
      <c r="AB8" s="69"/>
      <c r="AC8" s="69"/>
      <c r="AD8" s="26"/>
      <c r="AE8" s="26"/>
      <c r="AF8" s="27"/>
      <c r="AG8" s="28"/>
      <c r="AH8" s="29"/>
    </row>
    <row r="9" spans="1:34" s="19" customFormat="1" x14ac:dyDescent="0.25">
      <c r="F9" s="64"/>
      <c r="M9" s="65"/>
      <c r="R9" s="66"/>
      <c r="S9" s="67"/>
      <c r="U9" s="68"/>
      <c r="V9" s="69"/>
      <c r="W9" s="69"/>
      <c r="X9" s="26"/>
      <c r="Y9" s="27"/>
      <c r="Z9" s="28"/>
      <c r="AA9" s="29"/>
      <c r="AB9" s="69"/>
      <c r="AC9" s="69"/>
      <c r="AD9" s="26"/>
      <c r="AE9" s="26"/>
      <c r="AF9" s="27"/>
      <c r="AG9" s="28"/>
      <c r="AH9" s="29"/>
    </row>
    <row r="10" spans="1:34" s="19" customFormat="1" x14ac:dyDescent="0.25">
      <c r="F10" s="64"/>
      <c r="M10" s="65"/>
      <c r="R10" s="66"/>
      <c r="S10" t="s">
        <v>14</v>
      </c>
      <c r="T10" s="18">
        <f>4700*SQRT(28)*1000</f>
        <v>24870062.324007154</v>
      </c>
      <c r="U10" s="68"/>
      <c r="V10" s="69"/>
      <c r="W10" s="69"/>
      <c r="X10" s="26"/>
      <c r="Y10" s="27"/>
      <c r="Z10" s="28"/>
      <c r="AA10" s="29"/>
      <c r="AB10" s="69"/>
      <c r="AC10" s="69"/>
      <c r="AD10" s="26"/>
      <c r="AE10" s="26"/>
      <c r="AF10" s="27"/>
      <c r="AG10" s="28"/>
      <c r="AH10" s="29"/>
    </row>
    <row r="11" spans="1:34" s="19" customFormat="1" x14ac:dyDescent="0.25">
      <c r="F11" s="64"/>
      <c r="M11" s="65"/>
      <c r="R11" s="66"/>
      <c r="S11" t="s">
        <v>15</v>
      </c>
      <c r="T11" s="18">
        <f>+Es*0.4</f>
        <v>9948024.9296028614</v>
      </c>
      <c r="U11" s="68"/>
      <c r="V11" s="69"/>
      <c r="W11" s="69"/>
      <c r="X11" s="26"/>
      <c r="Y11" s="27"/>
      <c r="Z11" s="28"/>
      <c r="AA11" s="29"/>
      <c r="AB11" s="69"/>
      <c r="AC11" s="69"/>
      <c r="AD11" s="26"/>
      <c r="AE11" s="26"/>
      <c r="AF11" s="27"/>
      <c r="AG11" s="28"/>
      <c r="AH11" s="29"/>
    </row>
    <row r="12" spans="1:34" s="19" customFormat="1" x14ac:dyDescent="0.25">
      <c r="F12" s="64"/>
      <c r="M12" s="65"/>
      <c r="R12" s="66"/>
      <c r="S12" s="67" t="s">
        <v>75</v>
      </c>
      <c r="T12" s="19">
        <f>d/2*(bf/2)^3*(16/3-3.36*(bf/2)/(d/2)*(1-(bf/2)^4/(12*(d/2)^4)))</f>
        <v>1.9438505859374999E-3</v>
      </c>
      <c r="U12" s="68"/>
      <c r="V12" s="69"/>
      <c r="W12" s="69"/>
      <c r="X12" s="26"/>
      <c r="Y12" s="27"/>
      <c r="Z12" s="28"/>
      <c r="AA12" s="29"/>
      <c r="AB12" s="69"/>
      <c r="AC12" s="69"/>
      <c r="AD12" s="26"/>
      <c r="AE12" s="26"/>
      <c r="AF12" s="27"/>
      <c r="AG12" s="28"/>
      <c r="AH12" s="29"/>
    </row>
    <row r="13" spans="1:34" s="19" customFormat="1" x14ac:dyDescent="0.25">
      <c r="F13" s="64"/>
      <c r="M13" s="65"/>
      <c r="R13" s="66"/>
      <c r="S13" s="67"/>
      <c r="U13" s="68"/>
      <c r="V13" s="69"/>
      <c r="W13" s="69"/>
      <c r="X13" s="26"/>
      <c r="Y13" s="27"/>
      <c r="Z13" s="28"/>
      <c r="AA13" s="29"/>
      <c r="AB13" s="69"/>
      <c r="AC13" s="69"/>
      <c r="AD13" s="26"/>
      <c r="AE13" s="26"/>
      <c r="AF13" s="27"/>
      <c r="AG13" s="28"/>
      <c r="AH13" s="29"/>
    </row>
    <row r="14" spans="1:34" s="19" customFormat="1" ht="15.75" thickBot="1" x14ac:dyDescent="0.3">
      <c r="F14" s="64"/>
      <c r="M14" s="65"/>
      <c r="R14" s="66"/>
      <c r="S14" s="67"/>
      <c r="U14" s="68"/>
      <c r="V14" s="69"/>
      <c r="W14" s="69"/>
      <c r="X14" s="26"/>
      <c r="Y14" s="27"/>
      <c r="Z14" s="28"/>
      <c r="AA14" s="29"/>
      <c r="AB14" s="69"/>
      <c r="AC14" s="69"/>
      <c r="AD14" s="26"/>
      <c r="AE14" s="26"/>
      <c r="AF14" s="27"/>
      <c r="AG14" s="28"/>
      <c r="AH14" s="29"/>
    </row>
    <row r="15" spans="1:34" s="20" customFormat="1" x14ac:dyDescent="0.25">
      <c r="A15" s="70"/>
      <c r="F15" s="71"/>
      <c r="M15" s="72"/>
      <c r="R15" s="73"/>
      <c r="S15" s="67"/>
      <c r="T15" s="19"/>
      <c r="U15" s="68"/>
      <c r="V15" s="65"/>
      <c r="W15" s="65"/>
      <c r="X15" s="74"/>
      <c r="Y15" s="75"/>
      <c r="Z15" s="76"/>
      <c r="AA15" s="77"/>
      <c r="AB15" s="78"/>
      <c r="AC15" s="78"/>
      <c r="AD15" s="74"/>
      <c r="AE15" s="74"/>
      <c r="AF15" s="75"/>
      <c r="AG15" s="76"/>
      <c r="AH15" s="77"/>
    </row>
    <row r="16" spans="1:34" s="19" customFormat="1" x14ac:dyDescent="0.25">
      <c r="A16" s="79"/>
      <c r="F16" s="64"/>
      <c r="M16" s="65"/>
      <c r="R16" s="66"/>
      <c r="S16" s="67"/>
      <c r="U16" s="68"/>
      <c r="V16" s="65"/>
      <c r="W16" s="65"/>
      <c r="X16" s="26"/>
      <c r="Y16" s="27"/>
      <c r="Z16" s="28"/>
      <c r="AA16" s="29"/>
      <c r="AB16" s="69"/>
      <c r="AC16" s="69"/>
      <c r="AD16" s="26"/>
      <c r="AE16" s="26"/>
      <c r="AF16" s="27"/>
      <c r="AG16" s="28"/>
      <c r="AH16" s="29"/>
    </row>
    <row r="17" spans="1:69" ht="15.75" thickBot="1" x14ac:dyDescent="0.3"/>
    <row r="18" spans="1:69" s="15" customFormat="1" x14ac:dyDescent="0.25">
      <c r="A18" s="14"/>
      <c r="J18" s="16" t="s">
        <v>20</v>
      </c>
      <c r="K18" s="16" t="s">
        <v>18</v>
      </c>
      <c r="L18" s="16" t="s">
        <v>17</v>
      </c>
      <c r="M18" s="16" t="s">
        <v>22</v>
      </c>
      <c r="N18" s="16" t="s">
        <v>10</v>
      </c>
      <c r="O18" s="16" t="s">
        <v>11</v>
      </c>
      <c r="P18" s="16" t="s">
        <v>23</v>
      </c>
      <c r="Q18" s="16" t="s">
        <v>21</v>
      </c>
      <c r="R18" s="16" t="s">
        <v>24</v>
      </c>
      <c r="S18" s="16" t="s">
        <v>25</v>
      </c>
      <c r="T18" s="16" t="s">
        <v>26</v>
      </c>
      <c r="U18" s="16" t="s">
        <v>27</v>
      </c>
      <c r="V18" s="16" t="s">
        <v>4</v>
      </c>
      <c r="W18" s="16" t="s">
        <v>5</v>
      </c>
      <c r="X18" s="33" t="s">
        <v>37</v>
      </c>
      <c r="Y18" s="33" t="s">
        <v>38</v>
      </c>
      <c r="Z18" s="33" t="s">
        <v>39</v>
      </c>
      <c r="AA18" s="33" t="s">
        <v>40</v>
      </c>
      <c r="AB18" s="33" t="s">
        <v>41</v>
      </c>
      <c r="AC18" s="33" t="s">
        <v>42</v>
      </c>
      <c r="AY18" s="20"/>
      <c r="AZ18" s="20"/>
      <c r="BA18" s="20"/>
      <c r="BB18" s="20"/>
      <c r="BC18" s="20"/>
    </row>
    <row r="19" spans="1:69" x14ac:dyDescent="0.25">
      <c r="A19" s="17"/>
      <c r="J19" s="2">
        <v>1</v>
      </c>
      <c r="K19" s="47">
        <f>SUMIF($F$2:$F$16,J19,$T$2:$T$16)</f>
        <v>19337.474088329378</v>
      </c>
      <c r="L19" s="3">
        <f>SUMIF($F$2:$F$16,J19,$S$2:$S$16)</f>
        <v>39792.099718411453</v>
      </c>
      <c r="M19" s="3">
        <f>SUMIF($F$2:$F$16,J19,$U$2:$U$16)</f>
        <v>994802.49296028621</v>
      </c>
      <c r="N19" s="1">
        <f>SUMIF($F$2:$F$16,J19,$N$2:$N$16)</f>
        <v>1</v>
      </c>
      <c r="O19" s="1">
        <f>SUMIF($F$2:$F$16,J19,$O$2:$O$16)</f>
        <v>0</v>
      </c>
      <c r="P19" s="1">
        <f>SUMIF($F$2:$F$16,J19,$M$2:$M$16)</f>
        <v>1.2</v>
      </c>
      <c r="Q19" s="6">
        <f>K19/P19</f>
        <v>16114.561740274483</v>
      </c>
      <c r="R19" s="12">
        <f>(12*M19*L19)/(P19*(M19*P19^2 + 12*L19))</f>
        <v>207250.51936672631</v>
      </c>
      <c r="S19" s="8">
        <f>(6*M19*L19)/(M19*P19^2 + 12*L19)</f>
        <v>124350.31162003579</v>
      </c>
      <c r="T19" s="9">
        <f>(4*L19*(M19*P19^2 + 3*L19))/(P19*(M19*P19^2 + 12*L19))</f>
        <v>107770.27007069768</v>
      </c>
      <c r="U19" s="4">
        <f>-(2*L19*(- M19*P19^2 + 6*L19))/(P19*(M19*P19^2 + 12*L19))</f>
        <v>41450.103873345259</v>
      </c>
      <c r="V19" s="10">
        <f>SUMIF($F$2:$F$16,J19,$G$2:$G$16)</f>
        <v>1</v>
      </c>
      <c r="W19" s="10">
        <f>SUMIF($F$2:$F$16,J19,$H$2:$H$16)</f>
        <v>2</v>
      </c>
      <c r="X19" s="10">
        <f>SUMIF($F$2:$F$16,J19,$V$2:$V$16)</f>
        <v>30</v>
      </c>
      <c r="Y19" s="10">
        <f>SUMIF($F$2:$F$16,J19,$W$2:$W$16)</f>
        <v>30</v>
      </c>
      <c r="Z19" s="10">
        <f>SUMIF($F$2:$F$16,J19,$X$2:$X$16)</f>
        <v>18</v>
      </c>
      <c r="AA19" s="10">
        <f>SUMIF($F$2:$F$16,J19,$Y$2:$Y$16)</f>
        <v>18</v>
      </c>
      <c r="AB19" s="10">
        <f>SUMIF($F$2:$F$16,J19,$Z$2:$Z$16)</f>
        <v>3.6</v>
      </c>
      <c r="AC19" s="10">
        <f>SUMIF($F$2:$F$16,J19,$AA$2:$AA$16)</f>
        <v>3.6</v>
      </c>
    </row>
    <row r="20" spans="1:69" x14ac:dyDescent="0.25">
      <c r="A20" s="17"/>
      <c r="J20">
        <v>3</v>
      </c>
    </row>
    <row r="21" spans="1:69" x14ac:dyDescent="0.25">
      <c r="A21" s="17"/>
      <c r="H21" s="10"/>
      <c r="I21" s="10"/>
      <c r="J21" s="10" t="s">
        <v>28</v>
      </c>
      <c r="K21" s="10" t="s">
        <v>29</v>
      </c>
      <c r="L21" s="10" t="s">
        <v>30</v>
      </c>
      <c r="M21" s="10" t="s">
        <v>33</v>
      </c>
      <c r="N21" s="10" t="s">
        <v>32</v>
      </c>
      <c r="O21" s="10" t="s">
        <v>31</v>
      </c>
      <c r="AF21" s="92" t="s">
        <v>43</v>
      </c>
      <c r="AG21" s="92"/>
      <c r="AH21" s="92"/>
      <c r="AI21" s="92"/>
      <c r="AJ21" s="92"/>
      <c r="AK21" s="92"/>
      <c r="AL21" s="92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</row>
    <row r="22" spans="1:69" x14ac:dyDescent="0.25">
      <c r="A22" s="17"/>
      <c r="H22" s="10"/>
      <c r="I22" s="10"/>
      <c r="J22" s="10">
        <f>V19*3-2</f>
        <v>1</v>
      </c>
      <c r="K22" s="10">
        <f>+J22+1</f>
        <v>2</v>
      </c>
      <c r="L22" s="10">
        <f>K22+1</f>
        <v>3</v>
      </c>
      <c r="M22" s="10">
        <f>W19*3-2</f>
        <v>4</v>
      </c>
      <c r="N22" s="10">
        <f>M22+1</f>
        <v>5</v>
      </c>
      <c r="O22" s="10">
        <f>N22+1</f>
        <v>6</v>
      </c>
      <c r="Q22" s="91" t="s">
        <v>34</v>
      </c>
      <c r="R22" s="91"/>
      <c r="S22" s="91"/>
      <c r="T22" s="91"/>
      <c r="U22" s="91"/>
      <c r="V22" s="91"/>
      <c r="X22" s="10"/>
      <c r="Y22" s="10">
        <f>J22</f>
        <v>1</v>
      </c>
      <c r="Z22" s="10">
        <f t="shared" ref="Z22:AC22" si="9">K22</f>
        <v>2</v>
      </c>
      <c r="AA22" s="10">
        <f t="shared" si="9"/>
        <v>3</v>
      </c>
      <c r="AB22" s="10">
        <f t="shared" si="9"/>
        <v>4</v>
      </c>
      <c r="AC22" s="10">
        <f t="shared" si="9"/>
        <v>5</v>
      </c>
      <c r="AD22" s="13">
        <f>O22</f>
        <v>6</v>
      </c>
      <c r="AE22" s="13"/>
      <c r="AF22" s="36"/>
      <c r="AG22" s="36">
        <f t="shared" ref="AG22:AL22" si="10">+Y22</f>
        <v>1</v>
      </c>
      <c r="AH22" s="36">
        <f t="shared" si="10"/>
        <v>2</v>
      </c>
      <c r="AI22" s="36">
        <f t="shared" si="10"/>
        <v>3</v>
      </c>
      <c r="AJ22" s="36">
        <f t="shared" si="10"/>
        <v>4</v>
      </c>
      <c r="AK22" s="36">
        <f t="shared" si="10"/>
        <v>5</v>
      </c>
      <c r="AL22" s="36">
        <f t="shared" si="10"/>
        <v>6</v>
      </c>
      <c r="AM22" s="36"/>
      <c r="AN22" s="36"/>
      <c r="AO22" s="36"/>
      <c r="AP22" s="36"/>
      <c r="AQ22" s="36"/>
      <c r="AR22" s="36"/>
      <c r="AS22" s="36"/>
      <c r="AT22" s="36"/>
      <c r="AU22" s="36"/>
      <c r="AV22" s="36" t="s">
        <v>44</v>
      </c>
      <c r="AW22" s="36"/>
      <c r="AX22" s="36" t="s">
        <v>45</v>
      </c>
      <c r="AY22" s="34" t="s">
        <v>35</v>
      </c>
      <c r="AZ22" s="21" t="s">
        <v>36</v>
      </c>
      <c r="BA22" s="21"/>
      <c r="BB22" s="21"/>
      <c r="BC22" s="21"/>
      <c r="BD22" s="10"/>
      <c r="BE22" s="10">
        <v>1</v>
      </c>
      <c r="BF22" s="10">
        <v>2</v>
      </c>
      <c r="BG22" s="10">
        <v>3</v>
      </c>
      <c r="BH22" s="10">
        <v>4</v>
      </c>
      <c r="BI22" s="10">
        <v>5</v>
      </c>
      <c r="BJ22" s="10">
        <v>6</v>
      </c>
      <c r="BK22" s="10">
        <v>7</v>
      </c>
      <c r="BL22" s="10">
        <v>8</v>
      </c>
      <c r="BM22" s="10">
        <v>9</v>
      </c>
      <c r="BN22" s="10">
        <v>10</v>
      </c>
      <c r="BO22" s="10">
        <v>11</v>
      </c>
      <c r="BP22" s="10">
        <v>12</v>
      </c>
      <c r="BQ22" s="33" t="s">
        <v>46</v>
      </c>
    </row>
    <row r="23" spans="1:69" x14ac:dyDescent="0.25">
      <c r="A23" s="17"/>
      <c r="H23" s="10"/>
      <c r="I23" s="10">
        <f t="array" ref="I23:I28">TRANSPOSE(J22:O22)</f>
        <v>1</v>
      </c>
      <c r="J23" s="9">
        <f>+T19</f>
        <v>107770.27007069768</v>
      </c>
      <c r="K23" s="37">
        <v>0</v>
      </c>
      <c r="L23" s="8">
        <f>+S19</f>
        <v>124350.31162003579</v>
      </c>
      <c r="M23" s="37">
        <f>+U19</f>
        <v>41450.103873345259</v>
      </c>
      <c r="N23" s="37">
        <v>0</v>
      </c>
      <c r="O23" s="8">
        <f>-S19</f>
        <v>-124350.31162003579</v>
      </c>
      <c r="Q23" s="11">
        <f>N19</f>
        <v>1</v>
      </c>
      <c r="R23" s="11">
        <f>O19</f>
        <v>0</v>
      </c>
      <c r="S23" s="11">
        <v>0</v>
      </c>
      <c r="T23" s="11">
        <v>0</v>
      </c>
      <c r="U23" s="11">
        <v>0</v>
      </c>
      <c r="V23" s="11">
        <v>0</v>
      </c>
      <c r="X23" s="10">
        <f>+I23</f>
        <v>1</v>
      </c>
      <c r="Y23" s="81">
        <f t="array" ref="Y23:AD28">MMULT(MMULT(TRANSPOSE(Q23:V28),J23:O28),Q23:V28)</f>
        <v>107770.27007069768</v>
      </c>
      <c r="Z23" s="81">
        <v>0</v>
      </c>
      <c r="AA23" s="81">
        <v>124350.31162003579</v>
      </c>
      <c r="AB23" s="82">
        <v>41450.103873345259</v>
      </c>
      <c r="AC23" s="82">
        <v>0</v>
      </c>
      <c r="AD23" s="83">
        <v>-124350.31162003579</v>
      </c>
      <c r="AE23" s="83"/>
      <c r="AF23" s="36">
        <f>+X23</f>
        <v>1</v>
      </c>
      <c r="AG23" s="37">
        <v>0</v>
      </c>
      <c r="AH23" s="37">
        <v>0</v>
      </c>
      <c r="AI23" s="37">
        <f>-AB19</f>
        <v>-3.6</v>
      </c>
      <c r="AJ23" s="38">
        <v>0</v>
      </c>
      <c r="AK23" s="38">
        <v>0</v>
      </c>
      <c r="AL23" s="38">
        <v>0</v>
      </c>
      <c r="AM23" s="38"/>
      <c r="AN23" s="38"/>
      <c r="AO23" s="38"/>
      <c r="AP23" s="38"/>
      <c r="AQ23" s="38"/>
      <c r="AR23" s="38"/>
      <c r="AS23" s="38"/>
      <c r="AT23" s="38"/>
      <c r="AU23" s="38"/>
      <c r="AV23" s="38">
        <v>0</v>
      </c>
      <c r="AW23" s="38"/>
      <c r="AX23" s="39">
        <f t="array" ref="AX23:AX28">MMULT(MMULT(TRANSPOSE(Q23:V28),MMULT(AG23:AL28,Q23:V28)),AV23:AV28)</f>
        <v>-3.6</v>
      </c>
      <c r="AY23" s="34">
        <f t="shared" ref="AY23:AY28" si="11">SUMIF($BR$72:$BR$83,X23,$BW$72:$BW$83)</f>
        <v>1.5057932115124259E-3</v>
      </c>
      <c r="AZ23" s="48">
        <f t="array" ref="AZ23:AZ28">MMULT(Q23:V28,MMULT(Y23:AD28,AY23:AY28)-AX23:AX28)</f>
        <v>-9.7060790700013175</v>
      </c>
      <c r="BA23" s="21" t="s">
        <v>76</v>
      </c>
      <c r="BC23" s="21"/>
      <c r="BD23" s="10">
        <v>1</v>
      </c>
      <c r="BE23" s="47">
        <f t="shared" ref="BE23:BP34" si="12">IFERROR(INDEX($Y$23:$AD$28,MATCH($BD23,$X$23:$X$28,0),MATCH(BE$22,$Y$22:$AD$22,0)),0)</f>
        <v>107770.27007069768</v>
      </c>
      <c r="BF23" s="47">
        <f t="shared" si="12"/>
        <v>0</v>
      </c>
      <c r="BG23" s="47">
        <f t="shared" si="12"/>
        <v>124350.31162003579</v>
      </c>
      <c r="BH23" s="47">
        <f t="shared" si="12"/>
        <v>41450.103873345259</v>
      </c>
      <c r="BI23" s="47">
        <f t="shared" si="12"/>
        <v>0</v>
      </c>
      <c r="BJ23" s="47">
        <f t="shared" si="12"/>
        <v>-124350.31162003579</v>
      </c>
      <c r="BK23" s="47">
        <f t="shared" si="12"/>
        <v>0</v>
      </c>
      <c r="BL23" s="47">
        <f t="shared" si="12"/>
        <v>0</v>
      </c>
      <c r="BM23" s="47">
        <f t="shared" si="12"/>
        <v>0</v>
      </c>
      <c r="BN23" s="47">
        <f t="shared" si="12"/>
        <v>0</v>
      </c>
      <c r="BO23" s="47">
        <f t="shared" si="12"/>
        <v>0</v>
      </c>
      <c r="BP23" s="47">
        <f t="shared" si="12"/>
        <v>0</v>
      </c>
      <c r="BQ23" s="46">
        <f t="shared" ref="BQ23:BQ34" si="13">SUMIF($AF$23:$AF$28,BD23,$AX$23:$AX$28)</f>
        <v>-3.6</v>
      </c>
    </row>
    <row r="24" spans="1:69" x14ac:dyDescent="0.25">
      <c r="A24" s="17"/>
      <c r="H24" s="10"/>
      <c r="I24" s="10">
        <v>2</v>
      </c>
      <c r="J24" s="37">
        <v>0</v>
      </c>
      <c r="K24" s="6">
        <f>+Q19</f>
        <v>16114.561740274483</v>
      </c>
      <c r="L24" s="37">
        <v>0</v>
      </c>
      <c r="M24" s="37">
        <v>0</v>
      </c>
      <c r="N24" s="6">
        <f>-Q19</f>
        <v>-16114.561740274483</v>
      </c>
      <c r="O24" s="37">
        <v>0</v>
      </c>
      <c r="Q24" s="11">
        <f>-O19</f>
        <v>0</v>
      </c>
      <c r="R24" s="11">
        <f>N19</f>
        <v>1</v>
      </c>
      <c r="S24" s="11">
        <v>0</v>
      </c>
      <c r="T24" s="11">
        <v>0</v>
      </c>
      <c r="U24" s="11">
        <v>0</v>
      </c>
      <c r="V24" s="11">
        <v>0</v>
      </c>
      <c r="X24" s="10">
        <f t="shared" ref="X24:X28" si="14">+I24</f>
        <v>2</v>
      </c>
      <c r="Y24" s="81">
        <v>0</v>
      </c>
      <c r="Z24" s="81">
        <v>16114.561740274483</v>
      </c>
      <c r="AA24" s="81">
        <v>0</v>
      </c>
      <c r="AB24" s="82">
        <v>0</v>
      </c>
      <c r="AC24" s="82">
        <v>-16114.561740274483</v>
      </c>
      <c r="AD24" s="83">
        <v>0</v>
      </c>
      <c r="AE24" s="83"/>
      <c r="AF24" s="36">
        <f t="shared" ref="AF24:AF28" si="15">+X24</f>
        <v>2</v>
      </c>
      <c r="AG24" s="37">
        <v>0</v>
      </c>
      <c r="AH24" s="37">
        <v>0</v>
      </c>
      <c r="AI24" s="37">
        <v>0</v>
      </c>
      <c r="AJ24" s="38">
        <v>0</v>
      </c>
      <c r="AK24" s="38">
        <v>0</v>
      </c>
      <c r="AL24" s="38">
        <v>0</v>
      </c>
      <c r="AM24" s="38"/>
      <c r="AN24" s="38"/>
      <c r="AO24" s="38"/>
      <c r="AP24" s="38"/>
      <c r="AQ24" s="38"/>
      <c r="AR24" s="38"/>
      <c r="AS24" s="38"/>
      <c r="AT24" s="38"/>
      <c r="AU24" s="38"/>
      <c r="AV24" s="38">
        <v>0</v>
      </c>
      <c r="AW24" s="38"/>
      <c r="AX24" s="40">
        <v>0</v>
      </c>
      <c r="AY24" s="34">
        <f t="shared" si="11"/>
        <v>-1.0627749552173905E-3</v>
      </c>
      <c r="AZ24" s="32">
        <v>-8.5630763159340457</v>
      </c>
      <c r="BA24" s="21" t="s">
        <v>77</v>
      </c>
      <c r="BC24" s="21"/>
      <c r="BD24" s="10">
        <v>2</v>
      </c>
      <c r="BE24" s="47">
        <f t="shared" si="12"/>
        <v>0</v>
      </c>
      <c r="BF24" s="47">
        <f t="shared" si="12"/>
        <v>16114.561740274483</v>
      </c>
      <c r="BG24" s="47">
        <f t="shared" si="12"/>
        <v>0</v>
      </c>
      <c r="BH24" s="47">
        <f t="shared" si="12"/>
        <v>0</v>
      </c>
      <c r="BI24" s="47">
        <f t="shared" si="12"/>
        <v>-16114.561740274483</v>
      </c>
      <c r="BJ24" s="47">
        <f t="shared" si="12"/>
        <v>0</v>
      </c>
      <c r="BK24" s="47">
        <f t="shared" si="12"/>
        <v>0</v>
      </c>
      <c r="BL24" s="47">
        <f t="shared" si="12"/>
        <v>0</v>
      </c>
      <c r="BM24" s="47">
        <f t="shared" si="12"/>
        <v>0</v>
      </c>
      <c r="BN24" s="47">
        <f t="shared" si="12"/>
        <v>0</v>
      </c>
      <c r="BO24" s="47">
        <f t="shared" si="12"/>
        <v>0</v>
      </c>
      <c r="BP24" s="47">
        <f t="shared" si="12"/>
        <v>0</v>
      </c>
      <c r="BQ24" s="46">
        <f t="shared" si="13"/>
        <v>0</v>
      </c>
    </row>
    <row r="25" spans="1:69" x14ac:dyDescent="0.25">
      <c r="A25" s="17"/>
      <c r="H25" s="10"/>
      <c r="I25" s="10">
        <v>3</v>
      </c>
      <c r="J25" s="8">
        <f>+S19</f>
        <v>124350.31162003579</v>
      </c>
      <c r="K25" s="37">
        <v>0</v>
      </c>
      <c r="L25" s="12">
        <f>+R19</f>
        <v>207250.51936672631</v>
      </c>
      <c r="M25" s="8">
        <f>+S19</f>
        <v>124350.31162003579</v>
      </c>
      <c r="N25" s="37">
        <v>0</v>
      </c>
      <c r="O25" s="12">
        <f>-R19</f>
        <v>-207250.51936672631</v>
      </c>
      <c r="Q25" s="11">
        <v>0</v>
      </c>
      <c r="R25" s="11">
        <v>0</v>
      </c>
      <c r="S25" s="11">
        <v>1</v>
      </c>
      <c r="T25" s="11">
        <v>0</v>
      </c>
      <c r="U25" s="11">
        <v>0</v>
      </c>
      <c r="V25" s="11">
        <v>0</v>
      </c>
      <c r="X25" s="10">
        <f t="shared" si="14"/>
        <v>3</v>
      </c>
      <c r="Y25" s="81">
        <v>124350.31162003579</v>
      </c>
      <c r="Z25" s="81">
        <v>0</v>
      </c>
      <c r="AA25" s="81">
        <v>207250.51936672631</v>
      </c>
      <c r="AB25" s="82">
        <v>124350.31162003579</v>
      </c>
      <c r="AC25" s="82">
        <v>0</v>
      </c>
      <c r="AD25" s="83">
        <v>-207250.51936672631</v>
      </c>
      <c r="AE25" s="83"/>
      <c r="AF25" s="36">
        <f t="shared" si="15"/>
        <v>3</v>
      </c>
      <c r="AG25" s="37">
        <v>0</v>
      </c>
      <c r="AH25" s="37">
        <v>0</v>
      </c>
      <c r="AI25" s="37">
        <f>-Z19</f>
        <v>-18</v>
      </c>
      <c r="AJ25" s="38">
        <v>0</v>
      </c>
      <c r="AK25" s="38">
        <v>0</v>
      </c>
      <c r="AL25" s="38">
        <v>0</v>
      </c>
      <c r="AM25" s="38"/>
      <c r="AN25" s="38"/>
      <c r="AO25" s="38"/>
      <c r="AP25" s="38"/>
      <c r="AQ25" s="38"/>
      <c r="AR25" s="38"/>
      <c r="AS25" s="38"/>
      <c r="AT25" s="38"/>
      <c r="AU25" s="38"/>
      <c r="AV25" s="38">
        <v>1</v>
      </c>
      <c r="AW25" s="38"/>
      <c r="AX25" s="40">
        <v>-18</v>
      </c>
      <c r="AY25" s="34">
        <f t="shared" si="11"/>
        <v>-3.0894949004498361E-3</v>
      </c>
      <c r="AZ25" s="32">
        <v>-4.8934942346570551</v>
      </c>
      <c r="BA25" s="21" t="s">
        <v>29</v>
      </c>
      <c r="BC25" s="21"/>
      <c r="BD25" s="10">
        <v>3</v>
      </c>
      <c r="BE25" s="47">
        <f t="shared" si="12"/>
        <v>124350.31162003579</v>
      </c>
      <c r="BF25" s="47">
        <f t="shared" si="12"/>
        <v>0</v>
      </c>
      <c r="BG25" s="47">
        <f t="shared" si="12"/>
        <v>207250.51936672631</v>
      </c>
      <c r="BH25" s="47">
        <f t="shared" si="12"/>
        <v>124350.31162003579</v>
      </c>
      <c r="BI25" s="47">
        <f t="shared" si="12"/>
        <v>0</v>
      </c>
      <c r="BJ25" s="47">
        <f t="shared" si="12"/>
        <v>-207250.51936672631</v>
      </c>
      <c r="BK25" s="47">
        <f t="shared" si="12"/>
        <v>0</v>
      </c>
      <c r="BL25" s="47">
        <f t="shared" si="12"/>
        <v>0</v>
      </c>
      <c r="BM25" s="47">
        <f t="shared" si="12"/>
        <v>0</v>
      </c>
      <c r="BN25" s="47">
        <f t="shared" si="12"/>
        <v>0</v>
      </c>
      <c r="BO25" s="47">
        <f t="shared" si="12"/>
        <v>0</v>
      </c>
      <c r="BP25" s="47">
        <f t="shared" si="12"/>
        <v>0</v>
      </c>
      <c r="BQ25" s="46">
        <f t="shared" si="13"/>
        <v>-18</v>
      </c>
    </row>
    <row r="26" spans="1:69" x14ac:dyDescent="0.25">
      <c r="A26" s="17"/>
      <c r="H26" s="10"/>
      <c r="I26" s="10">
        <v>4</v>
      </c>
      <c r="J26" s="37">
        <f>+U19</f>
        <v>41450.103873345259</v>
      </c>
      <c r="K26" s="37">
        <v>0</v>
      </c>
      <c r="L26" s="8">
        <f>+S19</f>
        <v>124350.31162003579</v>
      </c>
      <c r="M26" s="9">
        <f>+T19</f>
        <v>107770.27007069768</v>
      </c>
      <c r="N26" s="37">
        <v>0</v>
      </c>
      <c r="O26" s="37">
        <f>-S19</f>
        <v>-124350.31162003579</v>
      </c>
      <c r="Q26" s="11">
        <v>0</v>
      </c>
      <c r="R26" s="11">
        <v>0</v>
      </c>
      <c r="S26" s="11">
        <v>0</v>
      </c>
      <c r="T26" s="11">
        <f>N19</f>
        <v>1</v>
      </c>
      <c r="U26" s="11">
        <f>O19</f>
        <v>0</v>
      </c>
      <c r="V26" s="11">
        <v>0</v>
      </c>
      <c r="X26" s="10">
        <f t="shared" si="14"/>
        <v>4</v>
      </c>
      <c r="Y26" s="84">
        <v>41450.103873345259</v>
      </c>
      <c r="Z26" s="84">
        <v>0</v>
      </c>
      <c r="AA26" s="84">
        <v>124350.31162003579</v>
      </c>
      <c r="AB26" s="85">
        <v>107770.27007069768</v>
      </c>
      <c r="AC26" s="85">
        <v>0</v>
      </c>
      <c r="AD26" s="86">
        <v>-124350.31162003579</v>
      </c>
      <c r="AE26" s="86"/>
      <c r="AF26" s="36">
        <f t="shared" si="15"/>
        <v>4</v>
      </c>
      <c r="AG26" s="41">
        <v>0</v>
      </c>
      <c r="AH26" s="41">
        <v>0</v>
      </c>
      <c r="AI26" s="41">
        <v>0</v>
      </c>
      <c r="AJ26" s="42">
        <v>0</v>
      </c>
      <c r="AK26" s="41">
        <v>0</v>
      </c>
      <c r="AL26" s="41">
        <f>+AC19</f>
        <v>3.6</v>
      </c>
      <c r="AM26" s="41"/>
      <c r="AN26" s="41"/>
      <c r="AO26" s="41"/>
      <c r="AP26" s="41"/>
      <c r="AQ26" s="41"/>
      <c r="AR26" s="41"/>
      <c r="AS26" s="41"/>
      <c r="AT26" s="41"/>
      <c r="AU26" s="41"/>
      <c r="AV26" s="41">
        <v>0</v>
      </c>
      <c r="AW26" s="41"/>
      <c r="AX26" s="43">
        <v>3.6</v>
      </c>
      <c r="AY26" s="34">
        <f t="shared" si="11"/>
        <v>1.4928252865071315E-3</v>
      </c>
      <c r="AZ26" s="30">
        <v>-17.76611401158727</v>
      </c>
      <c r="BA26" s="21" t="s">
        <v>70</v>
      </c>
      <c r="BB26" s="22"/>
      <c r="BC26" s="22"/>
      <c r="BD26" s="10">
        <v>4</v>
      </c>
      <c r="BE26" s="47">
        <f t="shared" si="12"/>
        <v>41450.103873345259</v>
      </c>
      <c r="BF26" s="47">
        <f t="shared" si="12"/>
        <v>0</v>
      </c>
      <c r="BG26" s="47">
        <f t="shared" si="12"/>
        <v>124350.31162003579</v>
      </c>
      <c r="BH26" s="47">
        <f t="shared" si="12"/>
        <v>107770.27007069768</v>
      </c>
      <c r="BI26" s="47">
        <f t="shared" si="12"/>
        <v>0</v>
      </c>
      <c r="BJ26" s="47">
        <f t="shared" si="12"/>
        <v>-124350.31162003579</v>
      </c>
      <c r="BK26" s="47">
        <f t="shared" si="12"/>
        <v>0</v>
      </c>
      <c r="BL26" s="47">
        <f t="shared" si="12"/>
        <v>0</v>
      </c>
      <c r="BM26" s="47">
        <f t="shared" si="12"/>
        <v>0</v>
      </c>
      <c r="BN26" s="47">
        <f t="shared" si="12"/>
        <v>0</v>
      </c>
      <c r="BO26" s="47">
        <f t="shared" si="12"/>
        <v>0</v>
      </c>
      <c r="BP26" s="47">
        <f t="shared" si="12"/>
        <v>0</v>
      </c>
      <c r="BQ26" s="46">
        <f t="shared" si="13"/>
        <v>3.6</v>
      </c>
    </row>
    <row r="27" spans="1:69" x14ac:dyDescent="0.25">
      <c r="A27" s="17"/>
      <c r="H27" s="10"/>
      <c r="I27" s="10">
        <v>5</v>
      </c>
      <c r="J27" s="37">
        <v>0</v>
      </c>
      <c r="K27" s="6">
        <f>-Q19</f>
        <v>-16114.561740274483</v>
      </c>
      <c r="L27" s="37">
        <v>0</v>
      </c>
      <c r="M27" s="37">
        <v>0</v>
      </c>
      <c r="N27" s="6">
        <f>+Q19</f>
        <v>16114.561740274483</v>
      </c>
      <c r="O27" s="37">
        <v>0</v>
      </c>
      <c r="Q27" s="11">
        <v>0</v>
      </c>
      <c r="R27" s="11">
        <v>0</v>
      </c>
      <c r="S27" s="11">
        <v>0</v>
      </c>
      <c r="T27" s="11">
        <f>-O19</f>
        <v>0</v>
      </c>
      <c r="U27" s="11">
        <f>N19</f>
        <v>1</v>
      </c>
      <c r="V27" s="11">
        <v>0</v>
      </c>
      <c r="X27" s="10">
        <f t="shared" si="14"/>
        <v>5</v>
      </c>
      <c r="Y27" s="84">
        <v>0</v>
      </c>
      <c r="Z27" s="84">
        <v>-16114.561740274483</v>
      </c>
      <c r="AA27" s="84">
        <v>0</v>
      </c>
      <c r="AB27" s="85">
        <v>0</v>
      </c>
      <c r="AC27" s="85">
        <v>16114.561740274483</v>
      </c>
      <c r="AD27" s="86">
        <v>0</v>
      </c>
      <c r="AE27" s="86"/>
      <c r="AF27" s="36">
        <f t="shared" si="15"/>
        <v>5</v>
      </c>
      <c r="AG27" s="41">
        <v>0</v>
      </c>
      <c r="AH27" s="41">
        <v>0</v>
      </c>
      <c r="AI27" s="41">
        <v>0</v>
      </c>
      <c r="AJ27" s="41">
        <v>0</v>
      </c>
      <c r="AK27" s="44">
        <v>0</v>
      </c>
      <c r="AL27" s="44">
        <v>0</v>
      </c>
      <c r="AM27" s="41"/>
      <c r="AN27" s="41"/>
      <c r="AO27" s="41"/>
      <c r="AP27" s="41"/>
      <c r="AQ27" s="41"/>
      <c r="AR27" s="41"/>
      <c r="AS27" s="41"/>
      <c r="AT27" s="41"/>
      <c r="AU27" s="41"/>
      <c r="AV27" s="41">
        <v>0</v>
      </c>
      <c r="AW27" s="41"/>
      <c r="AX27" s="45">
        <v>0</v>
      </c>
      <c r="AY27" s="34">
        <f t="shared" si="11"/>
        <v>-5.3138747760869513E-4</v>
      </c>
      <c r="AZ27" s="31">
        <v>8.5630763159340457</v>
      </c>
      <c r="BA27" s="21" t="s">
        <v>78</v>
      </c>
      <c r="BB27" s="22"/>
      <c r="BC27" s="22"/>
      <c r="BD27" s="10">
        <v>5</v>
      </c>
      <c r="BE27" s="47">
        <f t="shared" si="12"/>
        <v>0</v>
      </c>
      <c r="BF27" s="47">
        <f t="shared" si="12"/>
        <v>-16114.561740274483</v>
      </c>
      <c r="BG27" s="47">
        <f t="shared" si="12"/>
        <v>0</v>
      </c>
      <c r="BH27" s="47">
        <f t="shared" si="12"/>
        <v>0</v>
      </c>
      <c r="BI27" s="47">
        <f t="shared" si="12"/>
        <v>16114.561740274483</v>
      </c>
      <c r="BJ27" s="47">
        <f t="shared" si="12"/>
        <v>0</v>
      </c>
      <c r="BK27" s="47">
        <f t="shared" si="12"/>
        <v>0</v>
      </c>
      <c r="BL27" s="47">
        <f t="shared" si="12"/>
        <v>0</v>
      </c>
      <c r="BM27" s="47">
        <f t="shared" si="12"/>
        <v>0</v>
      </c>
      <c r="BN27" s="47">
        <f t="shared" si="12"/>
        <v>0</v>
      </c>
      <c r="BO27" s="47">
        <f t="shared" si="12"/>
        <v>0</v>
      </c>
      <c r="BP27" s="47">
        <f t="shared" si="12"/>
        <v>0</v>
      </c>
      <c r="BQ27" s="46">
        <f t="shared" si="13"/>
        <v>0</v>
      </c>
    </row>
    <row r="28" spans="1:69" x14ac:dyDescent="0.25">
      <c r="A28" s="17"/>
      <c r="H28" s="10"/>
      <c r="I28" s="10">
        <v>6</v>
      </c>
      <c r="J28" s="8">
        <f>-S19</f>
        <v>-124350.31162003579</v>
      </c>
      <c r="K28" s="37">
        <v>0</v>
      </c>
      <c r="L28" s="12">
        <f>-R19</f>
        <v>-207250.51936672631</v>
      </c>
      <c r="M28" s="8">
        <f>-S19</f>
        <v>-124350.31162003579</v>
      </c>
      <c r="N28" s="37">
        <v>0</v>
      </c>
      <c r="O28" s="12">
        <f>+R19</f>
        <v>207250.51936672631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1</v>
      </c>
      <c r="X28" s="10">
        <f t="shared" si="14"/>
        <v>6</v>
      </c>
      <c r="Y28" s="84">
        <v>-124350.31162003579</v>
      </c>
      <c r="Z28" s="84">
        <v>0</v>
      </c>
      <c r="AA28" s="84">
        <v>-207250.51936672631</v>
      </c>
      <c r="AB28" s="85">
        <v>-124350.31162003579</v>
      </c>
      <c r="AC28" s="85">
        <v>0</v>
      </c>
      <c r="AD28" s="86">
        <v>207250.51936672631</v>
      </c>
      <c r="AE28" s="86"/>
      <c r="AF28" s="36">
        <f t="shared" si="15"/>
        <v>6</v>
      </c>
      <c r="AG28" s="41">
        <v>0</v>
      </c>
      <c r="AH28" s="41">
        <v>0</v>
      </c>
      <c r="AI28" s="41">
        <v>0</v>
      </c>
      <c r="AJ28" s="41">
        <v>0</v>
      </c>
      <c r="AK28" s="44">
        <v>0</v>
      </c>
      <c r="AL28" s="44">
        <f>-AA19</f>
        <v>-18</v>
      </c>
      <c r="AM28" s="41"/>
      <c r="AN28" s="41"/>
      <c r="AO28" s="41"/>
      <c r="AP28" s="41"/>
      <c r="AQ28" s="41"/>
      <c r="AR28" s="41"/>
      <c r="AS28" s="41"/>
      <c r="AT28" s="41"/>
      <c r="AU28" s="41"/>
      <c r="AV28" s="41">
        <v>1</v>
      </c>
      <c r="AW28" s="41"/>
      <c r="AX28" s="45">
        <v>-18</v>
      </c>
      <c r="AY28" s="34">
        <f t="shared" si="11"/>
        <v>-1.1798608975903319E-3</v>
      </c>
      <c r="AZ28" s="31">
        <v>40.893494234657055</v>
      </c>
      <c r="BA28" s="21" t="s">
        <v>32</v>
      </c>
      <c r="BB28" s="22"/>
      <c r="BC28" s="22"/>
      <c r="BD28" s="10">
        <v>6</v>
      </c>
      <c r="BE28" s="47">
        <f t="shared" si="12"/>
        <v>-124350.31162003579</v>
      </c>
      <c r="BF28" s="47">
        <f t="shared" si="12"/>
        <v>0</v>
      </c>
      <c r="BG28" s="47">
        <f t="shared" si="12"/>
        <v>-207250.51936672631</v>
      </c>
      <c r="BH28" s="47">
        <f t="shared" si="12"/>
        <v>-124350.31162003579</v>
      </c>
      <c r="BI28" s="47">
        <f t="shared" si="12"/>
        <v>0</v>
      </c>
      <c r="BJ28" s="47">
        <f t="shared" si="12"/>
        <v>207250.51936672631</v>
      </c>
      <c r="BK28" s="47">
        <f t="shared" si="12"/>
        <v>0</v>
      </c>
      <c r="BL28" s="47">
        <f t="shared" si="12"/>
        <v>0</v>
      </c>
      <c r="BM28" s="47">
        <f t="shared" si="12"/>
        <v>0</v>
      </c>
      <c r="BN28" s="47">
        <f t="shared" si="12"/>
        <v>0</v>
      </c>
      <c r="BO28" s="47">
        <f t="shared" si="12"/>
        <v>0</v>
      </c>
      <c r="BP28" s="47">
        <f t="shared" si="12"/>
        <v>0</v>
      </c>
      <c r="BQ28" s="46">
        <f t="shared" si="13"/>
        <v>-18</v>
      </c>
    </row>
    <row r="29" spans="1:69" x14ac:dyDescent="0.25">
      <c r="A29" s="17"/>
      <c r="BD29" s="10">
        <v>7</v>
      </c>
      <c r="BE29" s="47">
        <f t="shared" si="12"/>
        <v>0</v>
      </c>
      <c r="BF29" s="47">
        <f t="shared" si="12"/>
        <v>0</v>
      </c>
      <c r="BG29" s="47">
        <f t="shared" si="12"/>
        <v>0</v>
      </c>
      <c r="BH29" s="47">
        <f t="shared" si="12"/>
        <v>0</v>
      </c>
      <c r="BI29" s="47">
        <f t="shared" si="12"/>
        <v>0</v>
      </c>
      <c r="BJ29" s="47">
        <f t="shared" si="12"/>
        <v>0</v>
      </c>
      <c r="BK29" s="47">
        <f t="shared" si="12"/>
        <v>0</v>
      </c>
      <c r="BL29" s="47">
        <f t="shared" si="12"/>
        <v>0</v>
      </c>
      <c r="BM29" s="47">
        <f t="shared" si="12"/>
        <v>0</v>
      </c>
      <c r="BN29" s="47">
        <f t="shared" si="12"/>
        <v>0</v>
      </c>
      <c r="BO29" s="47">
        <f t="shared" si="12"/>
        <v>0</v>
      </c>
      <c r="BP29" s="47">
        <f t="shared" si="12"/>
        <v>0</v>
      </c>
      <c r="BQ29" s="46">
        <f t="shared" si="13"/>
        <v>0</v>
      </c>
    </row>
    <row r="30" spans="1:69" x14ac:dyDescent="0.25">
      <c r="A30" s="17"/>
      <c r="P30" s="18"/>
      <c r="Q30" s="18"/>
      <c r="R30" s="18"/>
      <c r="S30" s="18"/>
      <c r="T30" s="18"/>
      <c r="U30" s="18"/>
      <c r="V30" s="18"/>
      <c r="AX30" s="49">
        <f>-O19*AH25</f>
        <v>0</v>
      </c>
      <c r="BD30" s="10">
        <v>8</v>
      </c>
      <c r="BE30" s="47">
        <f t="shared" si="12"/>
        <v>0</v>
      </c>
      <c r="BF30" s="47">
        <f t="shared" si="12"/>
        <v>0</v>
      </c>
      <c r="BG30" s="47">
        <f t="shared" si="12"/>
        <v>0</v>
      </c>
      <c r="BH30" s="47">
        <f t="shared" si="12"/>
        <v>0</v>
      </c>
      <c r="BI30" s="47">
        <f t="shared" si="12"/>
        <v>0</v>
      </c>
      <c r="BJ30" s="47">
        <f t="shared" si="12"/>
        <v>0</v>
      </c>
      <c r="BK30" s="47">
        <f t="shared" si="12"/>
        <v>0</v>
      </c>
      <c r="BL30" s="47">
        <f t="shared" si="12"/>
        <v>0</v>
      </c>
      <c r="BM30" s="47">
        <f t="shared" si="12"/>
        <v>0</v>
      </c>
      <c r="BN30" s="47">
        <f t="shared" si="12"/>
        <v>0</v>
      </c>
      <c r="BO30" s="47">
        <f t="shared" si="12"/>
        <v>0</v>
      </c>
      <c r="BP30" s="47">
        <f t="shared" si="12"/>
        <v>0</v>
      </c>
      <c r="BQ30" s="46">
        <f t="shared" si="13"/>
        <v>0</v>
      </c>
    </row>
    <row r="31" spans="1:69" x14ac:dyDescent="0.25">
      <c r="A31" s="17"/>
      <c r="P31" s="18"/>
      <c r="Q31" s="18"/>
      <c r="R31" s="18"/>
      <c r="S31" s="18"/>
      <c r="T31" s="18"/>
      <c r="U31" s="18"/>
      <c r="V31" s="18"/>
      <c r="AX31" s="52"/>
      <c r="BD31" s="10">
        <v>9</v>
      </c>
      <c r="BE31" s="47">
        <f t="shared" si="12"/>
        <v>0</v>
      </c>
      <c r="BF31" s="47">
        <f t="shared" si="12"/>
        <v>0</v>
      </c>
      <c r="BG31" s="47">
        <f t="shared" si="12"/>
        <v>0</v>
      </c>
      <c r="BH31" s="47">
        <f t="shared" si="12"/>
        <v>0</v>
      </c>
      <c r="BI31" s="47">
        <f t="shared" si="12"/>
        <v>0</v>
      </c>
      <c r="BJ31" s="47">
        <f t="shared" si="12"/>
        <v>0</v>
      </c>
      <c r="BK31" s="47">
        <f t="shared" si="12"/>
        <v>0</v>
      </c>
      <c r="BL31" s="47">
        <f t="shared" si="12"/>
        <v>0</v>
      </c>
      <c r="BM31" s="47">
        <f t="shared" si="12"/>
        <v>0</v>
      </c>
      <c r="BN31" s="47">
        <f t="shared" si="12"/>
        <v>0</v>
      </c>
      <c r="BO31" s="47">
        <f t="shared" si="12"/>
        <v>0</v>
      </c>
      <c r="BP31" s="47">
        <f t="shared" si="12"/>
        <v>0</v>
      </c>
      <c r="BQ31" s="46">
        <f t="shared" si="13"/>
        <v>0</v>
      </c>
    </row>
    <row r="32" spans="1:69" x14ac:dyDescent="0.25">
      <c r="A32" s="17"/>
      <c r="P32" s="18"/>
      <c r="Q32" s="18"/>
      <c r="R32" s="18"/>
      <c r="S32" s="18"/>
      <c r="T32" s="18"/>
      <c r="U32" s="18"/>
      <c r="V32" s="18"/>
      <c r="AX32" s="49"/>
      <c r="BD32" s="10">
        <v>10</v>
      </c>
      <c r="BE32" s="47">
        <f t="shared" si="12"/>
        <v>0</v>
      </c>
      <c r="BF32" s="47">
        <f t="shared" si="12"/>
        <v>0</v>
      </c>
      <c r="BG32" s="47">
        <f t="shared" si="12"/>
        <v>0</v>
      </c>
      <c r="BH32" s="47">
        <f t="shared" si="12"/>
        <v>0</v>
      </c>
      <c r="BI32" s="47">
        <f t="shared" si="12"/>
        <v>0</v>
      </c>
      <c r="BJ32" s="47">
        <f t="shared" si="12"/>
        <v>0</v>
      </c>
      <c r="BK32" s="47">
        <f t="shared" si="12"/>
        <v>0</v>
      </c>
      <c r="BL32" s="47">
        <f t="shared" si="12"/>
        <v>0</v>
      </c>
      <c r="BM32" s="47">
        <f t="shared" si="12"/>
        <v>0</v>
      </c>
      <c r="BN32" s="47">
        <f t="shared" si="12"/>
        <v>0</v>
      </c>
      <c r="BO32" s="47">
        <f t="shared" si="12"/>
        <v>0</v>
      </c>
      <c r="BP32" s="47">
        <f t="shared" si="12"/>
        <v>0</v>
      </c>
      <c r="BQ32" s="46">
        <f t="shared" si="13"/>
        <v>0</v>
      </c>
    </row>
    <row r="33" spans="1:73" x14ac:dyDescent="0.25">
      <c r="A33" s="17"/>
      <c r="P33" s="18"/>
      <c r="Q33" s="18"/>
      <c r="R33" s="18"/>
      <c r="S33" s="18"/>
      <c r="T33" s="18"/>
      <c r="U33" s="18"/>
      <c r="V33" s="18"/>
      <c r="AX33" s="49"/>
      <c r="BD33" s="10">
        <v>11</v>
      </c>
      <c r="BE33" s="47">
        <f t="shared" si="12"/>
        <v>0</v>
      </c>
      <c r="BF33" s="47">
        <f t="shared" si="12"/>
        <v>0</v>
      </c>
      <c r="BG33" s="47">
        <f t="shared" si="12"/>
        <v>0</v>
      </c>
      <c r="BH33" s="47">
        <f t="shared" si="12"/>
        <v>0</v>
      </c>
      <c r="BI33" s="47">
        <f t="shared" si="12"/>
        <v>0</v>
      </c>
      <c r="BJ33" s="47">
        <f t="shared" si="12"/>
        <v>0</v>
      </c>
      <c r="BK33" s="47">
        <f t="shared" si="12"/>
        <v>0</v>
      </c>
      <c r="BL33" s="47">
        <f t="shared" si="12"/>
        <v>0</v>
      </c>
      <c r="BM33" s="47">
        <f t="shared" si="12"/>
        <v>0</v>
      </c>
      <c r="BN33" s="47">
        <f t="shared" si="12"/>
        <v>0</v>
      </c>
      <c r="BO33" s="47">
        <f t="shared" si="12"/>
        <v>0</v>
      </c>
      <c r="BP33" s="47">
        <f t="shared" si="12"/>
        <v>0</v>
      </c>
      <c r="BQ33" s="46">
        <f t="shared" si="13"/>
        <v>0</v>
      </c>
    </row>
    <row r="34" spans="1:73" ht="15.75" thickBot="1" x14ac:dyDescent="0.3">
      <c r="A34" s="17"/>
      <c r="P34" s="18"/>
      <c r="Q34" s="18"/>
      <c r="R34" s="18"/>
      <c r="S34" s="18"/>
      <c r="T34" s="18"/>
      <c r="U34" s="18"/>
      <c r="V34" s="18"/>
      <c r="AX34" s="52"/>
      <c r="BD34" s="10">
        <v>12</v>
      </c>
      <c r="BE34" s="47">
        <f t="shared" si="12"/>
        <v>0</v>
      </c>
      <c r="BF34" s="47">
        <f t="shared" si="12"/>
        <v>0</v>
      </c>
      <c r="BG34" s="47">
        <f t="shared" si="12"/>
        <v>0</v>
      </c>
      <c r="BH34" s="47">
        <f t="shared" si="12"/>
        <v>0</v>
      </c>
      <c r="BI34" s="47">
        <f t="shared" si="12"/>
        <v>0</v>
      </c>
      <c r="BJ34" s="47">
        <f t="shared" si="12"/>
        <v>0</v>
      </c>
      <c r="BK34" s="47">
        <f t="shared" si="12"/>
        <v>0</v>
      </c>
      <c r="BL34" s="47">
        <f t="shared" si="12"/>
        <v>0</v>
      </c>
      <c r="BM34" s="47">
        <f t="shared" si="12"/>
        <v>0</v>
      </c>
      <c r="BN34" s="47">
        <f t="shared" si="12"/>
        <v>0</v>
      </c>
      <c r="BO34" s="47">
        <f t="shared" si="12"/>
        <v>0</v>
      </c>
      <c r="BP34" s="47">
        <f t="shared" si="12"/>
        <v>0</v>
      </c>
      <c r="BQ34" s="46">
        <f t="shared" si="13"/>
        <v>0</v>
      </c>
    </row>
    <row r="35" spans="1:73" s="15" customFormat="1" x14ac:dyDescent="0.25">
      <c r="A35" s="14"/>
      <c r="J35" s="16" t="s">
        <v>20</v>
      </c>
      <c r="K35" s="16" t="s">
        <v>18</v>
      </c>
      <c r="L35" s="16" t="s">
        <v>17</v>
      </c>
      <c r="M35" s="16" t="s">
        <v>22</v>
      </c>
      <c r="N35" s="16" t="s">
        <v>10</v>
      </c>
      <c r="O35" s="16" t="s">
        <v>11</v>
      </c>
      <c r="P35" s="16" t="s">
        <v>23</v>
      </c>
      <c r="Q35" s="16" t="s">
        <v>21</v>
      </c>
      <c r="R35" s="16" t="s">
        <v>24</v>
      </c>
      <c r="S35" s="16" t="s">
        <v>25</v>
      </c>
      <c r="T35" s="16" t="s">
        <v>26</v>
      </c>
      <c r="U35" s="16" t="s">
        <v>27</v>
      </c>
      <c r="V35" s="16" t="s">
        <v>4</v>
      </c>
      <c r="W35" s="16" t="s">
        <v>5</v>
      </c>
      <c r="X35" s="33" t="s">
        <v>37</v>
      </c>
      <c r="Y35" s="33" t="s">
        <v>38</v>
      </c>
      <c r="Z35" s="33" t="s">
        <v>39</v>
      </c>
      <c r="AA35" s="33" t="s">
        <v>40</v>
      </c>
      <c r="AB35" s="33" t="s">
        <v>41</v>
      </c>
      <c r="AC35" s="33" t="s">
        <v>42</v>
      </c>
      <c r="AY35" s="20"/>
      <c r="AZ35" s="20"/>
      <c r="BA35" s="20"/>
      <c r="BB35" s="20"/>
      <c r="BC35" s="20"/>
    </row>
    <row r="36" spans="1:73" x14ac:dyDescent="0.25">
      <c r="A36" s="17"/>
      <c r="J36" s="2">
        <v>2</v>
      </c>
      <c r="K36" s="47">
        <f>SUMIF($F$2:$F$16,J36,$T$2:$T$16)</f>
        <v>19337.474088329378</v>
      </c>
      <c r="L36" s="3">
        <f>SUMIF($F$2:$F$16,J36,$S$2:$S$16)</f>
        <v>39792.099718411453</v>
      </c>
      <c r="M36" s="3">
        <f>SUMIF($F$2:$F$16,J36,$U$2:$U$16)</f>
        <v>994802.49296028621</v>
      </c>
      <c r="N36" s="1">
        <f>SUMIF($F$2:$F$16,J36,$N$2:$N$16)</f>
        <v>1</v>
      </c>
      <c r="O36" s="1">
        <f>SUMIF($F$2:$F$16,J36,$O$2:$O$16)</f>
        <v>0</v>
      </c>
      <c r="P36" s="1">
        <f>SUMIF($F$2:$F$16,J36,$M$2:$M$16)</f>
        <v>1.2</v>
      </c>
      <c r="Q36" s="6">
        <f>K36/P36</f>
        <v>16114.561740274483</v>
      </c>
      <c r="R36" s="5">
        <f>(12*M36*L36)/(P36*(M36*P36^2 + 12*L36))</f>
        <v>207250.51936672631</v>
      </c>
      <c r="S36" s="7">
        <f>(6*M36*L36)/(M36*P36^2 + 12*L36)</f>
        <v>124350.31162003579</v>
      </c>
      <c r="T36" s="9">
        <f>(4*L36*(M36*P36^2 + 3*L36))/(P36*(M36*P36^2 + 12*L36))</f>
        <v>107770.27007069768</v>
      </c>
      <c r="U36" s="4">
        <f>-(2*L36*(- M36*P36^2 + 6*L36))/(P36*(M36*P36^2 + 12*L36))</f>
        <v>41450.103873345259</v>
      </c>
      <c r="V36" s="10">
        <f>SUMIF($F$2:$F$16,J36,$G$2:$G$16)</f>
        <v>2</v>
      </c>
      <c r="W36" s="10">
        <f>SUMIF($F$2:$F$16,J36,$H$2:$H$16)</f>
        <v>3</v>
      </c>
      <c r="X36" s="10">
        <f>SUMIF($F$2:$F$16,J36,$V$2:$V$16)</f>
        <v>30</v>
      </c>
      <c r="Y36" s="10">
        <f>SUMIF($F$2:$F$16,J36,$W$2:$W$16)</f>
        <v>30</v>
      </c>
      <c r="Z36" s="10">
        <f>SUMIF($F$2:$F$16,J36,$X$2:$X$16)</f>
        <v>18</v>
      </c>
      <c r="AA36" s="10">
        <f>SUMIF($F$2:$F$16,J36,$Y$2:$Y$16)</f>
        <v>18</v>
      </c>
      <c r="AB36" s="10">
        <f>SUMIF($F$2:$F$16,J36,$Z$2:$Z$16)</f>
        <v>3.6</v>
      </c>
      <c r="AC36" s="10">
        <f>SUMIF($F$2:$F$16,J36,$AA$2:$AA$16)</f>
        <v>3.6</v>
      </c>
    </row>
    <row r="37" spans="1:73" x14ac:dyDescent="0.25">
      <c r="A37" s="17"/>
      <c r="J37">
        <v>3</v>
      </c>
    </row>
    <row r="38" spans="1:73" x14ac:dyDescent="0.25">
      <c r="A38" s="17"/>
      <c r="H38" s="10"/>
      <c r="I38" s="10"/>
      <c r="J38" s="10" t="s">
        <v>28</v>
      </c>
      <c r="K38" s="10" t="s">
        <v>29</v>
      </c>
      <c r="L38" s="10" t="s">
        <v>30</v>
      </c>
      <c r="M38" s="10" t="s">
        <v>33</v>
      </c>
      <c r="N38" s="10" t="s">
        <v>32</v>
      </c>
      <c r="O38" s="10" t="s">
        <v>31</v>
      </c>
      <c r="AF38" s="92" t="s">
        <v>43</v>
      </c>
      <c r="AG38" s="92"/>
      <c r="AH38" s="92"/>
      <c r="AI38" s="92"/>
      <c r="AJ38" s="92"/>
      <c r="AK38" s="92"/>
      <c r="AL38" s="92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</row>
    <row r="39" spans="1:73" x14ac:dyDescent="0.25">
      <c r="A39" s="17"/>
      <c r="H39" s="10"/>
      <c r="I39" s="10"/>
      <c r="J39" s="10">
        <f>V36*3-2</f>
        <v>4</v>
      </c>
      <c r="K39" s="10">
        <f>+J39+1</f>
        <v>5</v>
      </c>
      <c r="L39" s="10">
        <f>K39+1</f>
        <v>6</v>
      </c>
      <c r="M39" s="10">
        <f>W36*3-2</f>
        <v>7</v>
      </c>
      <c r="N39" s="10">
        <f>M39+1</f>
        <v>8</v>
      </c>
      <c r="O39" s="10">
        <f>N39+1</f>
        <v>9</v>
      </c>
      <c r="Q39" s="91" t="s">
        <v>34</v>
      </c>
      <c r="R39" s="91"/>
      <c r="S39" s="91"/>
      <c r="T39" s="91"/>
      <c r="U39" s="91"/>
      <c r="V39" s="91"/>
      <c r="X39" s="10"/>
      <c r="Y39" s="10">
        <f>J39</f>
        <v>4</v>
      </c>
      <c r="Z39" s="10">
        <f t="shared" ref="Z39" si="16">K39</f>
        <v>5</v>
      </c>
      <c r="AA39" s="10">
        <f t="shared" ref="AA39" si="17">L39</f>
        <v>6</v>
      </c>
      <c r="AB39" s="10">
        <f t="shared" ref="AB39" si="18">M39</f>
        <v>7</v>
      </c>
      <c r="AC39" s="10">
        <f t="shared" ref="AC39" si="19">N39</f>
        <v>8</v>
      </c>
      <c r="AD39" s="13">
        <f>O39</f>
        <v>9</v>
      </c>
      <c r="AE39" s="13"/>
      <c r="AF39" s="36"/>
      <c r="AG39" s="36">
        <f>+Y39</f>
        <v>4</v>
      </c>
      <c r="AH39" s="36">
        <f t="shared" ref="AH39" si="20">+Z39</f>
        <v>5</v>
      </c>
      <c r="AI39" s="36">
        <f t="shared" ref="AI39" si="21">+AA39</f>
        <v>6</v>
      </c>
      <c r="AJ39" s="36">
        <f t="shared" ref="AJ39" si="22">+AB39</f>
        <v>7</v>
      </c>
      <c r="AK39" s="36">
        <f t="shared" ref="AK39" si="23">+AC39</f>
        <v>8</v>
      </c>
      <c r="AL39" s="36">
        <f>+AD39</f>
        <v>9</v>
      </c>
      <c r="AM39" s="36"/>
      <c r="AN39" s="36"/>
      <c r="AO39" s="36"/>
      <c r="AP39" s="36"/>
      <c r="AQ39" s="36"/>
      <c r="AR39" s="36"/>
      <c r="AS39" s="36"/>
      <c r="AT39" s="36"/>
      <c r="AU39" s="36"/>
      <c r="AV39" s="36" t="s">
        <v>44</v>
      </c>
      <c r="AW39" s="36"/>
      <c r="AX39" s="36" t="s">
        <v>45</v>
      </c>
      <c r="AY39" s="34" t="s">
        <v>35</v>
      </c>
      <c r="AZ39" s="21" t="s">
        <v>36</v>
      </c>
      <c r="BA39" s="21"/>
      <c r="BB39" s="21"/>
      <c r="BC39" s="21"/>
      <c r="BD39" s="10"/>
      <c r="BE39" s="10">
        <v>1</v>
      </c>
      <c r="BF39" s="10">
        <v>2</v>
      </c>
      <c r="BG39" s="10">
        <v>3</v>
      </c>
      <c r="BH39" s="10">
        <v>4</v>
      </c>
      <c r="BI39" s="10">
        <v>5</v>
      </c>
      <c r="BJ39" s="10">
        <v>6</v>
      </c>
      <c r="BK39" s="10">
        <v>7</v>
      </c>
      <c r="BL39" s="10">
        <v>8</v>
      </c>
      <c r="BM39" s="10">
        <v>9</v>
      </c>
      <c r="BN39" s="10">
        <v>10</v>
      </c>
      <c r="BO39" s="10">
        <v>11</v>
      </c>
      <c r="BP39" s="10">
        <v>12</v>
      </c>
      <c r="BQ39" s="33" t="s">
        <v>46</v>
      </c>
    </row>
    <row r="40" spans="1:73" x14ac:dyDescent="0.25">
      <c r="A40" s="17"/>
      <c r="H40" s="10"/>
      <c r="I40" s="10">
        <f t="array" ref="I40:I45">TRANSPOSE(J39:O39)</f>
        <v>4</v>
      </c>
      <c r="J40" s="9">
        <f>+T36</f>
        <v>107770.27007069768</v>
      </c>
      <c r="K40" s="37">
        <v>0</v>
      </c>
      <c r="L40" s="8">
        <f>+S36</f>
        <v>124350.31162003579</v>
      </c>
      <c r="M40" s="37">
        <f>+U36</f>
        <v>41450.103873345259</v>
      </c>
      <c r="N40" s="37">
        <v>0</v>
      </c>
      <c r="O40" s="8">
        <f>-S36</f>
        <v>-124350.31162003579</v>
      </c>
      <c r="Q40" s="11">
        <f>N36</f>
        <v>1</v>
      </c>
      <c r="R40" s="11">
        <f>O36</f>
        <v>0</v>
      </c>
      <c r="S40" s="11">
        <v>0</v>
      </c>
      <c r="T40" s="11">
        <v>0</v>
      </c>
      <c r="U40" s="11">
        <v>0</v>
      </c>
      <c r="V40" s="11">
        <v>0</v>
      </c>
      <c r="X40" s="10">
        <f>+I40</f>
        <v>4</v>
      </c>
      <c r="Y40" s="81">
        <f t="array" ref="Y40:AD45">MMULT(MMULT(TRANSPOSE(Q40:V45),J40:O45),Q40:V45)</f>
        <v>107770.27007069768</v>
      </c>
      <c r="Z40" s="81">
        <v>0</v>
      </c>
      <c r="AA40" s="81">
        <v>124350.31162003579</v>
      </c>
      <c r="AB40" s="82">
        <v>41450.103873345259</v>
      </c>
      <c r="AC40" s="82">
        <v>0</v>
      </c>
      <c r="AD40" s="83">
        <v>-124350.31162003579</v>
      </c>
      <c r="AE40" s="83"/>
      <c r="AF40" s="36">
        <f>+X40</f>
        <v>4</v>
      </c>
      <c r="AG40" s="37">
        <v>0</v>
      </c>
      <c r="AH40" s="37">
        <v>0</v>
      </c>
      <c r="AI40" s="37">
        <f>-AB36</f>
        <v>-3.6</v>
      </c>
      <c r="AJ40" s="38">
        <v>0</v>
      </c>
      <c r="AK40" s="38">
        <v>0</v>
      </c>
      <c r="AL40" s="38">
        <v>0</v>
      </c>
      <c r="AM40" s="38"/>
      <c r="AN40" s="38"/>
      <c r="AO40" s="38"/>
      <c r="AP40" s="38"/>
      <c r="AQ40" s="38"/>
      <c r="AR40" s="38"/>
      <c r="AS40" s="38"/>
      <c r="AT40" s="38"/>
      <c r="AU40" s="38"/>
      <c r="AV40" s="38">
        <v>0</v>
      </c>
      <c r="AW40" s="38"/>
      <c r="AX40" s="39">
        <f t="array" ref="AX40:AX45">MMULT(MMULT(TRANSPOSE(Q40:V45),MMULT(AG40:AL45,Q40:V45)),AV40:AV45)</f>
        <v>-3.6</v>
      </c>
      <c r="AY40" s="34">
        <f t="shared" ref="AY40:AY45" si="24">SUMIF($BR$72:$BR$83,X40,$BW$72:$BW$83)</f>
        <v>1.4928252865071315E-3</v>
      </c>
      <c r="AZ40" s="48">
        <f t="array" ref="AZ40:AZ45">MMULT(Q40:V45,MMULT(Y40:AD45,AY40:AY45)-AX40:AX45)</f>
        <v>17.76611401158727</v>
      </c>
      <c r="BA40" s="21" t="s">
        <v>76</v>
      </c>
      <c r="BC40" s="21"/>
      <c r="BD40" s="10">
        <v>1</v>
      </c>
      <c r="BE40" s="47">
        <f t="shared" ref="BE40:BP51" si="25">IFERROR(INDEX($Y$40:$AD$45,MATCH($BD40,$X$40:$X$45,0),MATCH(BE$22,$Y$39:$AD$39,0)),0)</f>
        <v>0</v>
      </c>
      <c r="BF40" s="47">
        <f t="shared" si="25"/>
        <v>0</v>
      </c>
      <c r="BG40" s="47">
        <f t="shared" si="25"/>
        <v>0</v>
      </c>
      <c r="BH40" s="47">
        <f t="shared" si="25"/>
        <v>0</v>
      </c>
      <c r="BI40" s="47">
        <f t="shared" si="25"/>
        <v>0</v>
      </c>
      <c r="BJ40" s="47">
        <f t="shared" si="25"/>
        <v>0</v>
      </c>
      <c r="BK40" s="47">
        <f t="shared" si="25"/>
        <v>0</v>
      </c>
      <c r="BL40" s="47">
        <f t="shared" si="25"/>
        <v>0</v>
      </c>
      <c r="BM40" s="47">
        <f t="shared" si="25"/>
        <v>0</v>
      </c>
      <c r="BN40" s="47">
        <f t="shared" si="25"/>
        <v>0</v>
      </c>
      <c r="BO40" s="47">
        <f t="shared" si="25"/>
        <v>0</v>
      </c>
      <c r="BP40" s="47">
        <f t="shared" si="25"/>
        <v>0</v>
      </c>
      <c r="BQ40" s="46">
        <f>SUMIF($AF$40:$AF$45,BD40,$AX$40:$AX$45)</f>
        <v>0</v>
      </c>
    </row>
    <row r="41" spans="1:73" x14ac:dyDescent="0.25">
      <c r="A41" s="17"/>
      <c r="H41" s="10"/>
      <c r="I41" s="10">
        <v>5</v>
      </c>
      <c r="J41" s="37">
        <v>0</v>
      </c>
      <c r="K41" s="6">
        <f>+Q36</f>
        <v>16114.561740274483</v>
      </c>
      <c r="L41" s="37">
        <v>0</v>
      </c>
      <c r="M41" s="37">
        <v>0</v>
      </c>
      <c r="N41" s="6">
        <f>-Q36</f>
        <v>-16114.561740274483</v>
      </c>
      <c r="O41" s="37">
        <v>0</v>
      </c>
      <c r="Q41" s="11">
        <f>-O36</f>
        <v>0</v>
      </c>
      <c r="R41" s="11">
        <f>N36</f>
        <v>1</v>
      </c>
      <c r="S41" s="11">
        <v>0</v>
      </c>
      <c r="T41" s="11">
        <v>0</v>
      </c>
      <c r="U41" s="11">
        <v>0</v>
      </c>
      <c r="V41" s="11">
        <v>0</v>
      </c>
      <c r="X41" s="10">
        <f t="shared" ref="X41:X45" si="26">+I41</f>
        <v>5</v>
      </c>
      <c r="Y41" s="81">
        <v>0</v>
      </c>
      <c r="Z41" s="81">
        <v>16114.561740274483</v>
      </c>
      <c r="AA41" s="81">
        <v>0</v>
      </c>
      <c r="AB41" s="82">
        <v>0</v>
      </c>
      <c r="AC41" s="82">
        <v>-16114.561740274483</v>
      </c>
      <c r="AD41" s="83">
        <v>0</v>
      </c>
      <c r="AE41" s="83"/>
      <c r="AF41" s="36">
        <f t="shared" ref="AF41:AF45" si="27">+X41</f>
        <v>5</v>
      </c>
      <c r="AG41" s="37">
        <v>0</v>
      </c>
      <c r="AH41" s="37">
        <v>0</v>
      </c>
      <c r="AI41" s="37">
        <v>0</v>
      </c>
      <c r="AJ41" s="38">
        <v>0</v>
      </c>
      <c r="AK41" s="38">
        <v>0</v>
      </c>
      <c r="AL41" s="38">
        <v>0</v>
      </c>
      <c r="AM41" s="38"/>
      <c r="AN41" s="38"/>
      <c r="AO41" s="38"/>
      <c r="AP41" s="38"/>
      <c r="AQ41" s="38"/>
      <c r="AR41" s="38"/>
      <c r="AS41" s="38"/>
      <c r="AT41" s="38"/>
      <c r="AU41" s="38"/>
      <c r="AV41" s="38">
        <v>0</v>
      </c>
      <c r="AW41" s="38"/>
      <c r="AX41" s="40">
        <v>0</v>
      </c>
      <c r="AY41" s="34">
        <f t="shared" si="24"/>
        <v>-5.3138747760869513E-4</v>
      </c>
      <c r="AZ41" s="32">
        <v>-8.5630763159340422</v>
      </c>
      <c r="BA41" s="21" t="s">
        <v>77</v>
      </c>
      <c r="BC41" s="21"/>
      <c r="BD41" s="10">
        <v>2</v>
      </c>
      <c r="BE41" s="47">
        <f t="shared" si="25"/>
        <v>0</v>
      </c>
      <c r="BF41" s="47">
        <f t="shared" si="25"/>
        <v>0</v>
      </c>
      <c r="BG41" s="47">
        <f t="shared" si="25"/>
        <v>0</v>
      </c>
      <c r="BH41" s="47">
        <f t="shared" si="25"/>
        <v>0</v>
      </c>
      <c r="BI41" s="47">
        <f t="shared" si="25"/>
        <v>0</v>
      </c>
      <c r="BJ41" s="47">
        <f t="shared" si="25"/>
        <v>0</v>
      </c>
      <c r="BK41" s="47">
        <f t="shared" si="25"/>
        <v>0</v>
      </c>
      <c r="BL41" s="47">
        <f t="shared" si="25"/>
        <v>0</v>
      </c>
      <c r="BM41" s="47">
        <f t="shared" si="25"/>
        <v>0</v>
      </c>
      <c r="BN41" s="47">
        <f t="shared" si="25"/>
        <v>0</v>
      </c>
      <c r="BO41" s="47">
        <f t="shared" si="25"/>
        <v>0</v>
      </c>
      <c r="BP41" s="47">
        <f t="shared" si="25"/>
        <v>0</v>
      </c>
      <c r="BQ41" s="46">
        <f t="shared" ref="BQ41:BQ51" si="28">SUMIF($AF$40:$AF$45,BD41,$AX$40:$AX$45)</f>
        <v>0</v>
      </c>
    </row>
    <row r="42" spans="1:73" x14ac:dyDescent="0.25">
      <c r="A42" s="17"/>
      <c r="H42" s="10"/>
      <c r="I42" s="10">
        <v>6</v>
      </c>
      <c r="J42" s="8">
        <f>+S36</f>
        <v>124350.31162003579</v>
      </c>
      <c r="K42" s="37">
        <v>0</v>
      </c>
      <c r="L42" s="12">
        <f>+R36</f>
        <v>207250.51936672631</v>
      </c>
      <c r="M42" s="8">
        <f>+S36</f>
        <v>124350.31162003579</v>
      </c>
      <c r="N42" s="37">
        <v>0</v>
      </c>
      <c r="O42" s="12">
        <f>-R36</f>
        <v>-207250.51936672631</v>
      </c>
      <c r="Q42" s="11">
        <v>0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X42" s="10">
        <f t="shared" si="26"/>
        <v>6</v>
      </c>
      <c r="Y42" s="81">
        <v>124350.31162003579</v>
      </c>
      <c r="Z42" s="81">
        <v>0</v>
      </c>
      <c r="AA42" s="81">
        <v>207250.51936672631</v>
      </c>
      <c r="AB42" s="82">
        <v>124350.31162003579</v>
      </c>
      <c r="AC42" s="82">
        <v>0</v>
      </c>
      <c r="AD42" s="83">
        <v>-207250.51936672631</v>
      </c>
      <c r="AE42" s="83"/>
      <c r="AF42" s="36">
        <f t="shared" si="27"/>
        <v>6</v>
      </c>
      <c r="AG42" s="37">
        <v>0</v>
      </c>
      <c r="AH42" s="37">
        <v>0</v>
      </c>
      <c r="AI42" s="37">
        <f>-Z36</f>
        <v>-18</v>
      </c>
      <c r="AJ42" s="38">
        <v>0</v>
      </c>
      <c r="AK42" s="38">
        <v>0</v>
      </c>
      <c r="AL42" s="38">
        <v>0</v>
      </c>
      <c r="AM42" s="38"/>
      <c r="AN42" s="38"/>
      <c r="AO42" s="38"/>
      <c r="AP42" s="38"/>
      <c r="AQ42" s="38"/>
      <c r="AR42" s="38"/>
      <c r="AS42" s="38"/>
      <c r="AT42" s="38"/>
      <c r="AU42" s="38"/>
      <c r="AV42" s="38">
        <v>1</v>
      </c>
      <c r="AW42" s="38"/>
      <c r="AX42" s="40">
        <v>-18</v>
      </c>
      <c r="AY42" s="34">
        <f t="shared" si="24"/>
        <v>-1.1798608975903319E-3</v>
      </c>
      <c r="AZ42" s="32">
        <v>-40.893494234657169</v>
      </c>
      <c r="BA42" s="21" t="s">
        <v>29</v>
      </c>
      <c r="BC42" s="21"/>
      <c r="BD42" s="10">
        <v>3</v>
      </c>
      <c r="BE42" s="47">
        <f t="shared" si="25"/>
        <v>0</v>
      </c>
      <c r="BF42" s="47">
        <f t="shared" si="25"/>
        <v>0</v>
      </c>
      <c r="BG42" s="47">
        <f t="shared" si="25"/>
        <v>0</v>
      </c>
      <c r="BH42" s="47">
        <f t="shared" si="25"/>
        <v>0</v>
      </c>
      <c r="BI42" s="47">
        <f t="shared" si="25"/>
        <v>0</v>
      </c>
      <c r="BJ42" s="47">
        <f t="shared" si="25"/>
        <v>0</v>
      </c>
      <c r="BK42" s="47">
        <f t="shared" si="25"/>
        <v>0</v>
      </c>
      <c r="BL42" s="47">
        <f t="shared" si="25"/>
        <v>0</v>
      </c>
      <c r="BM42" s="47">
        <f t="shared" si="25"/>
        <v>0</v>
      </c>
      <c r="BN42" s="47">
        <f t="shared" si="25"/>
        <v>0</v>
      </c>
      <c r="BO42" s="47">
        <f t="shared" si="25"/>
        <v>0</v>
      </c>
      <c r="BP42" s="47">
        <f t="shared" si="25"/>
        <v>0</v>
      </c>
      <c r="BQ42" s="46">
        <f t="shared" si="28"/>
        <v>0</v>
      </c>
      <c r="BU42">
        <f>1.2^2*30/12</f>
        <v>3.5999999999999996</v>
      </c>
    </row>
    <row r="43" spans="1:73" x14ac:dyDescent="0.25">
      <c r="A43" s="17"/>
      <c r="H43" s="10"/>
      <c r="I43" s="10">
        <v>7</v>
      </c>
      <c r="J43" s="37">
        <f>+U36</f>
        <v>41450.103873345259</v>
      </c>
      <c r="K43" s="37">
        <v>0</v>
      </c>
      <c r="L43" s="8">
        <f>+S36</f>
        <v>124350.31162003579</v>
      </c>
      <c r="M43" s="9">
        <f>+T36</f>
        <v>107770.27007069768</v>
      </c>
      <c r="N43" s="37">
        <v>0</v>
      </c>
      <c r="O43" s="37">
        <f>-S36</f>
        <v>-124350.31162003579</v>
      </c>
      <c r="Q43" s="11">
        <v>0</v>
      </c>
      <c r="R43" s="11">
        <v>0</v>
      </c>
      <c r="S43" s="11">
        <v>0</v>
      </c>
      <c r="T43" s="11">
        <f>N36</f>
        <v>1</v>
      </c>
      <c r="U43" s="11">
        <f>O36</f>
        <v>0</v>
      </c>
      <c r="V43" s="11">
        <v>0</v>
      </c>
      <c r="X43" s="10">
        <f t="shared" si="26"/>
        <v>7</v>
      </c>
      <c r="Y43" s="84">
        <v>41450.103873345259</v>
      </c>
      <c r="Z43" s="84">
        <v>0</v>
      </c>
      <c r="AA43" s="84">
        <v>124350.31162003579</v>
      </c>
      <c r="AB43" s="85">
        <v>107770.27007069768</v>
      </c>
      <c r="AC43" s="85">
        <v>0</v>
      </c>
      <c r="AD43" s="86">
        <v>-124350.31162003579</v>
      </c>
      <c r="AE43" s="86"/>
      <c r="AF43" s="36">
        <f t="shared" si="27"/>
        <v>7</v>
      </c>
      <c r="AG43" s="41">
        <v>0</v>
      </c>
      <c r="AH43" s="41">
        <v>0</v>
      </c>
      <c r="AI43" s="41">
        <v>0</v>
      </c>
      <c r="AJ43" s="42">
        <v>0</v>
      </c>
      <c r="AK43" s="41">
        <v>0</v>
      </c>
      <c r="AL43" s="41">
        <f>+AC36</f>
        <v>3.6</v>
      </c>
      <c r="AM43" s="41"/>
      <c r="AN43" s="41"/>
      <c r="AO43" s="41"/>
      <c r="AP43" s="41"/>
      <c r="AQ43" s="41"/>
      <c r="AR43" s="41"/>
      <c r="AS43" s="41"/>
      <c r="AT43" s="41"/>
      <c r="AU43" s="41"/>
      <c r="AV43" s="41">
        <v>0</v>
      </c>
      <c r="AW43" s="41"/>
      <c r="AX43" s="43">
        <v>3.6</v>
      </c>
      <c r="AY43" s="34">
        <f t="shared" si="24"/>
        <v>0</v>
      </c>
      <c r="AZ43" s="30">
        <v>-88.438307093175922</v>
      </c>
      <c r="BA43" s="21" t="s">
        <v>70</v>
      </c>
      <c r="BB43" s="22"/>
      <c r="BC43" s="22"/>
      <c r="BD43" s="10">
        <v>4</v>
      </c>
      <c r="BE43" s="47">
        <f t="shared" si="25"/>
        <v>0</v>
      </c>
      <c r="BF43" s="47">
        <f t="shared" si="25"/>
        <v>0</v>
      </c>
      <c r="BG43" s="47">
        <f t="shared" si="25"/>
        <v>0</v>
      </c>
      <c r="BH43" s="47">
        <f t="shared" si="25"/>
        <v>107770.27007069768</v>
      </c>
      <c r="BI43" s="47">
        <f t="shared" si="25"/>
        <v>0</v>
      </c>
      <c r="BJ43" s="47">
        <f t="shared" si="25"/>
        <v>124350.31162003579</v>
      </c>
      <c r="BK43" s="47">
        <f t="shared" si="25"/>
        <v>41450.103873345259</v>
      </c>
      <c r="BL43" s="47">
        <f t="shared" si="25"/>
        <v>0</v>
      </c>
      <c r="BM43" s="47">
        <f t="shared" si="25"/>
        <v>-124350.31162003579</v>
      </c>
      <c r="BN43" s="47">
        <f t="shared" si="25"/>
        <v>0</v>
      </c>
      <c r="BO43" s="47">
        <f t="shared" si="25"/>
        <v>0</v>
      </c>
      <c r="BP43" s="47">
        <f t="shared" si="25"/>
        <v>0</v>
      </c>
      <c r="BQ43" s="46">
        <f t="shared" si="28"/>
        <v>-3.6</v>
      </c>
    </row>
    <row r="44" spans="1:73" x14ac:dyDescent="0.25">
      <c r="A44" s="17"/>
      <c r="H44" s="10"/>
      <c r="I44" s="10">
        <v>8</v>
      </c>
      <c r="J44" s="37">
        <v>0</v>
      </c>
      <c r="K44" s="6">
        <f>-Q36</f>
        <v>-16114.561740274483</v>
      </c>
      <c r="L44" s="37">
        <v>0</v>
      </c>
      <c r="M44" s="37">
        <v>0</v>
      </c>
      <c r="N44" s="6">
        <f>+Q36</f>
        <v>16114.561740274483</v>
      </c>
      <c r="O44" s="37">
        <v>0</v>
      </c>
      <c r="Q44" s="11">
        <v>0</v>
      </c>
      <c r="R44" s="11">
        <v>0</v>
      </c>
      <c r="S44" s="11">
        <v>0</v>
      </c>
      <c r="T44" s="11">
        <f>-O36</f>
        <v>0</v>
      </c>
      <c r="U44" s="11">
        <f>N36</f>
        <v>1</v>
      </c>
      <c r="V44" s="11">
        <v>0</v>
      </c>
      <c r="X44" s="10">
        <f t="shared" si="26"/>
        <v>8</v>
      </c>
      <c r="Y44" s="84">
        <v>0</v>
      </c>
      <c r="Z44" s="84">
        <v>-16114.561740274483</v>
      </c>
      <c r="AA44" s="84">
        <v>0</v>
      </c>
      <c r="AB44" s="85">
        <v>0</v>
      </c>
      <c r="AC44" s="85">
        <v>16114.561740274483</v>
      </c>
      <c r="AD44" s="86">
        <v>0</v>
      </c>
      <c r="AE44" s="86"/>
      <c r="AF44" s="36">
        <f t="shared" si="27"/>
        <v>8</v>
      </c>
      <c r="AG44" s="41">
        <v>0</v>
      </c>
      <c r="AH44" s="41">
        <v>0</v>
      </c>
      <c r="AI44" s="41">
        <v>0</v>
      </c>
      <c r="AJ44" s="41">
        <v>0</v>
      </c>
      <c r="AK44" s="44">
        <v>0</v>
      </c>
      <c r="AL44" s="44">
        <v>0</v>
      </c>
      <c r="AM44" s="41"/>
      <c r="AN44" s="41"/>
      <c r="AO44" s="41"/>
      <c r="AP44" s="41"/>
      <c r="AQ44" s="41"/>
      <c r="AR44" s="41"/>
      <c r="AS44" s="41"/>
      <c r="AT44" s="41"/>
      <c r="AU44" s="41"/>
      <c r="AV44" s="41">
        <v>0</v>
      </c>
      <c r="AW44" s="41"/>
      <c r="AX44" s="45">
        <v>0</v>
      </c>
      <c r="AY44" s="34">
        <f t="shared" si="24"/>
        <v>0</v>
      </c>
      <c r="AZ44" s="31">
        <v>8.5630763159340422</v>
      </c>
      <c r="BA44" s="21" t="s">
        <v>78</v>
      </c>
      <c r="BB44" s="22"/>
      <c r="BC44" s="22"/>
      <c r="BD44" s="10">
        <v>5</v>
      </c>
      <c r="BE44" s="47">
        <f t="shared" si="25"/>
        <v>0</v>
      </c>
      <c r="BF44" s="47">
        <f t="shared" si="25"/>
        <v>0</v>
      </c>
      <c r="BG44" s="47">
        <f t="shared" si="25"/>
        <v>0</v>
      </c>
      <c r="BH44" s="47">
        <f t="shared" si="25"/>
        <v>0</v>
      </c>
      <c r="BI44" s="47">
        <f t="shared" si="25"/>
        <v>16114.561740274483</v>
      </c>
      <c r="BJ44" s="47">
        <f t="shared" si="25"/>
        <v>0</v>
      </c>
      <c r="BK44" s="47">
        <f t="shared" si="25"/>
        <v>0</v>
      </c>
      <c r="BL44" s="47">
        <f t="shared" si="25"/>
        <v>-16114.561740274483</v>
      </c>
      <c r="BM44" s="47">
        <f t="shared" si="25"/>
        <v>0</v>
      </c>
      <c r="BN44" s="47">
        <f t="shared" si="25"/>
        <v>0</v>
      </c>
      <c r="BO44" s="47">
        <f t="shared" si="25"/>
        <v>0</v>
      </c>
      <c r="BP44" s="47">
        <f t="shared" si="25"/>
        <v>0</v>
      </c>
      <c r="BQ44" s="46">
        <f t="shared" si="28"/>
        <v>0</v>
      </c>
    </row>
    <row r="45" spans="1:73" x14ac:dyDescent="0.25">
      <c r="A45" s="17"/>
      <c r="H45" s="10"/>
      <c r="I45" s="10">
        <v>9</v>
      </c>
      <c r="J45" s="8">
        <f>-S36</f>
        <v>-124350.31162003579</v>
      </c>
      <c r="K45" s="37">
        <v>0</v>
      </c>
      <c r="L45" s="12">
        <f>-R36</f>
        <v>-207250.51936672631</v>
      </c>
      <c r="M45" s="8">
        <f>-S36</f>
        <v>-124350.31162003579</v>
      </c>
      <c r="N45" s="37">
        <v>0</v>
      </c>
      <c r="O45" s="12">
        <f>+R36</f>
        <v>207250.51936672631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X45" s="10">
        <f t="shared" si="26"/>
        <v>9</v>
      </c>
      <c r="Y45" s="84">
        <v>-124350.31162003579</v>
      </c>
      <c r="Z45" s="84">
        <v>0</v>
      </c>
      <c r="AA45" s="84">
        <v>-207250.51936672631</v>
      </c>
      <c r="AB45" s="85">
        <v>-124350.31162003579</v>
      </c>
      <c r="AC45" s="85">
        <v>0</v>
      </c>
      <c r="AD45" s="86">
        <v>207250.51936672631</v>
      </c>
      <c r="AE45" s="86"/>
      <c r="AF45" s="36">
        <f t="shared" si="27"/>
        <v>9</v>
      </c>
      <c r="AG45" s="41">
        <v>0</v>
      </c>
      <c r="AH45" s="41">
        <v>0</v>
      </c>
      <c r="AI45" s="41">
        <v>0</v>
      </c>
      <c r="AJ45" s="41">
        <v>0</v>
      </c>
      <c r="AK45" s="44">
        <v>0</v>
      </c>
      <c r="AL45" s="44">
        <f>-AA36</f>
        <v>-18</v>
      </c>
      <c r="AM45" s="41"/>
      <c r="AN45" s="41"/>
      <c r="AO45" s="41"/>
      <c r="AP45" s="41"/>
      <c r="AQ45" s="41"/>
      <c r="AR45" s="41"/>
      <c r="AS45" s="41"/>
      <c r="AT45" s="41"/>
      <c r="AU45" s="41"/>
      <c r="AV45" s="41">
        <v>1</v>
      </c>
      <c r="AW45" s="41"/>
      <c r="AX45" s="45">
        <v>-18</v>
      </c>
      <c r="AY45" s="34">
        <f t="shared" si="24"/>
        <v>0</v>
      </c>
      <c r="AZ45" s="31">
        <v>76.893494234657169</v>
      </c>
      <c r="BA45" s="21" t="s">
        <v>32</v>
      </c>
      <c r="BB45" s="22"/>
      <c r="BC45" s="22"/>
      <c r="BD45" s="10">
        <v>6</v>
      </c>
      <c r="BE45" s="47">
        <f t="shared" si="25"/>
        <v>0</v>
      </c>
      <c r="BF45" s="47">
        <f t="shared" si="25"/>
        <v>0</v>
      </c>
      <c r="BG45" s="47">
        <f t="shared" si="25"/>
        <v>0</v>
      </c>
      <c r="BH45" s="47">
        <f t="shared" si="25"/>
        <v>124350.31162003579</v>
      </c>
      <c r="BI45" s="47">
        <f t="shared" si="25"/>
        <v>0</v>
      </c>
      <c r="BJ45" s="47">
        <f t="shared" si="25"/>
        <v>207250.51936672631</v>
      </c>
      <c r="BK45" s="47">
        <f t="shared" si="25"/>
        <v>124350.31162003579</v>
      </c>
      <c r="BL45" s="47">
        <f t="shared" si="25"/>
        <v>0</v>
      </c>
      <c r="BM45" s="47">
        <f t="shared" si="25"/>
        <v>-207250.51936672631</v>
      </c>
      <c r="BN45" s="47">
        <f t="shared" si="25"/>
        <v>0</v>
      </c>
      <c r="BO45" s="47">
        <f t="shared" si="25"/>
        <v>0</v>
      </c>
      <c r="BP45" s="47">
        <f t="shared" si="25"/>
        <v>0</v>
      </c>
      <c r="BQ45" s="46">
        <f t="shared" si="28"/>
        <v>-18</v>
      </c>
    </row>
    <row r="46" spans="1:73" x14ac:dyDescent="0.25">
      <c r="A46" s="17"/>
      <c r="BD46" s="10">
        <v>7</v>
      </c>
      <c r="BE46" s="47">
        <f t="shared" si="25"/>
        <v>0</v>
      </c>
      <c r="BF46" s="47">
        <f t="shared" si="25"/>
        <v>0</v>
      </c>
      <c r="BG46" s="47">
        <f t="shared" si="25"/>
        <v>0</v>
      </c>
      <c r="BH46" s="47">
        <f t="shared" si="25"/>
        <v>41450.103873345259</v>
      </c>
      <c r="BI46" s="47">
        <f t="shared" si="25"/>
        <v>0</v>
      </c>
      <c r="BJ46" s="47">
        <f t="shared" si="25"/>
        <v>124350.31162003579</v>
      </c>
      <c r="BK46" s="47">
        <f t="shared" si="25"/>
        <v>107770.27007069768</v>
      </c>
      <c r="BL46" s="47">
        <f t="shared" si="25"/>
        <v>0</v>
      </c>
      <c r="BM46" s="47">
        <f t="shared" si="25"/>
        <v>-124350.31162003579</v>
      </c>
      <c r="BN46" s="47">
        <f t="shared" si="25"/>
        <v>0</v>
      </c>
      <c r="BO46" s="47">
        <f t="shared" si="25"/>
        <v>0</v>
      </c>
      <c r="BP46" s="47">
        <f t="shared" si="25"/>
        <v>0</v>
      </c>
      <c r="BQ46" s="46">
        <f t="shared" si="28"/>
        <v>3.6</v>
      </c>
    </row>
    <row r="47" spans="1:73" x14ac:dyDescent="0.25">
      <c r="A47" s="17"/>
      <c r="P47" s="18"/>
      <c r="Q47" s="18"/>
      <c r="R47" s="18"/>
      <c r="S47" s="18"/>
      <c r="T47" s="18"/>
      <c r="U47" s="18"/>
      <c r="V47" s="18"/>
      <c r="AX47" s="49">
        <f>-O36*AH42</f>
        <v>0</v>
      </c>
      <c r="BD47" s="10">
        <v>8</v>
      </c>
      <c r="BE47" s="47">
        <f t="shared" si="25"/>
        <v>0</v>
      </c>
      <c r="BF47" s="47">
        <f t="shared" si="25"/>
        <v>0</v>
      </c>
      <c r="BG47" s="47">
        <f t="shared" si="25"/>
        <v>0</v>
      </c>
      <c r="BH47" s="47">
        <f t="shared" si="25"/>
        <v>0</v>
      </c>
      <c r="BI47" s="47">
        <f t="shared" si="25"/>
        <v>-16114.561740274483</v>
      </c>
      <c r="BJ47" s="47">
        <f t="shared" si="25"/>
        <v>0</v>
      </c>
      <c r="BK47" s="47">
        <f t="shared" si="25"/>
        <v>0</v>
      </c>
      <c r="BL47" s="47">
        <f t="shared" si="25"/>
        <v>16114.561740274483</v>
      </c>
      <c r="BM47" s="47">
        <f t="shared" si="25"/>
        <v>0</v>
      </c>
      <c r="BN47" s="47">
        <f t="shared" si="25"/>
        <v>0</v>
      </c>
      <c r="BO47" s="47">
        <f t="shared" si="25"/>
        <v>0</v>
      </c>
      <c r="BP47" s="47">
        <f t="shared" si="25"/>
        <v>0</v>
      </c>
      <c r="BQ47" s="46">
        <f t="shared" si="28"/>
        <v>0</v>
      </c>
    </row>
    <row r="48" spans="1:73" x14ac:dyDescent="0.25">
      <c r="A48" s="17"/>
      <c r="P48" s="18"/>
      <c r="Q48" s="18"/>
      <c r="R48" s="18"/>
      <c r="S48" s="18"/>
      <c r="T48" s="18"/>
      <c r="U48" s="18"/>
      <c r="V48" s="18"/>
      <c r="AX48" s="52"/>
      <c r="BD48" s="10">
        <v>9</v>
      </c>
      <c r="BE48" s="47">
        <f t="shared" si="25"/>
        <v>0</v>
      </c>
      <c r="BF48" s="47">
        <f t="shared" si="25"/>
        <v>0</v>
      </c>
      <c r="BG48" s="47">
        <f t="shared" si="25"/>
        <v>0</v>
      </c>
      <c r="BH48" s="47">
        <f t="shared" si="25"/>
        <v>-124350.31162003579</v>
      </c>
      <c r="BI48" s="47">
        <f t="shared" si="25"/>
        <v>0</v>
      </c>
      <c r="BJ48" s="47">
        <f t="shared" si="25"/>
        <v>-207250.51936672631</v>
      </c>
      <c r="BK48" s="47">
        <f t="shared" si="25"/>
        <v>-124350.31162003579</v>
      </c>
      <c r="BL48" s="47">
        <f t="shared" si="25"/>
        <v>0</v>
      </c>
      <c r="BM48" s="47">
        <f t="shared" si="25"/>
        <v>207250.51936672631</v>
      </c>
      <c r="BN48" s="47">
        <f t="shared" si="25"/>
        <v>0</v>
      </c>
      <c r="BO48" s="47">
        <f t="shared" si="25"/>
        <v>0</v>
      </c>
      <c r="BP48" s="47">
        <f t="shared" si="25"/>
        <v>0</v>
      </c>
      <c r="BQ48" s="46">
        <f t="shared" si="28"/>
        <v>-18</v>
      </c>
    </row>
    <row r="49" spans="1:69" x14ac:dyDescent="0.25">
      <c r="A49" s="17"/>
      <c r="P49" s="18"/>
      <c r="Q49" s="18"/>
      <c r="R49" s="18"/>
      <c r="S49" s="18"/>
      <c r="T49" s="18"/>
      <c r="U49" s="18"/>
      <c r="V49" s="18"/>
      <c r="AX49" s="49"/>
      <c r="BD49" s="10">
        <v>10</v>
      </c>
      <c r="BE49" s="47">
        <f t="shared" si="25"/>
        <v>0</v>
      </c>
      <c r="BF49" s="47">
        <f t="shared" si="25"/>
        <v>0</v>
      </c>
      <c r="BG49" s="47">
        <f t="shared" si="25"/>
        <v>0</v>
      </c>
      <c r="BH49" s="47">
        <f t="shared" si="25"/>
        <v>0</v>
      </c>
      <c r="BI49" s="47">
        <f t="shared" si="25"/>
        <v>0</v>
      </c>
      <c r="BJ49" s="47">
        <f t="shared" si="25"/>
        <v>0</v>
      </c>
      <c r="BK49" s="47">
        <f t="shared" si="25"/>
        <v>0</v>
      </c>
      <c r="BL49" s="47">
        <f t="shared" si="25"/>
        <v>0</v>
      </c>
      <c r="BM49" s="47">
        <f t="shared" si="25"/>
        <v>0</v>
      </c>
      <c r="BN49" s="47">
        <f t="shared" si="25"/>
        <v>0</v>
      </c>
      <c r="BO49" s="47">
        <f t="shared" si="25"/>
        <v>0</v>
      </c>
      <c r="BP49" s="47">
        <f t="shared" si="25"/>
        <v>0</v>
      </c>
      <c r="BQ49" s="46">
        <f t="shared" si="28"/>
        <v>0</v>
      </c>
    </row>
    <row r="50" spans="1:69" x14ac:dyDescent="0.25">
      <c r="A50" s="17"/>
      <c r="P50" s="18"/>
      <c r="Q50" s="18"/>
      <c r="R50" s="18"/>
      <c r="S50" s="18"/>
      <c r="T50" s="18"/>
      <c r="U50" s="18"/>
      <c r="V50" s="18"/>
      <c r="AX50" s="49"/>
      <c r="BD50" s="10">
        <v>11</v>
      </c>
      <c r="BE50" s="47">
        <f t="shared" si="25"/>
        <v>0</v>
      </c>
      <c r="BF50" s="47">
        <f t="shared" si="25"/>
        <v>0</v>
      </c>
      <c r="BG50" s="47">
        <f t="shared" si="25"/>
        <v>0</v>
      </c>
      <c r="BH50" s="47">
        <f t="shared" si="25"/>
        <v>0</v>
      </c>
      <c r="BI50" s="47">
        <f t="shared" si="25"/>
        <v>0</v>
      </c>
      <c r="BJ50" s="47">
        <f t="shared" si="25"/>
        <v>0</v>
      </c>
      <c r="BK50" s="47">
        <f t="shared" si="25"/>
        <v>0</v>
      </c>
      <c r="BL50" s="47">
        <f t="shared" si="25"/>
        <v>0</v>
      </c>
      <c r="BM50" s="47">
        <f t="shared" si="25"/>
        <v>0</v>
      </c>
      <c r="BN50" s="47">
        <f t="shared" si="25"/>
        <v>0</v>
      </c>
      <c r="BO50" s="47">
        <f t="shared" si="25"/>
        <v>0</v>
      </c>
      <c r="BP50" s="47">
        <f t="shared" si="25"/>
        <v>0</v>
      </c>
      <c r="BQ50" s="46">
        <f t="shared" si="28"/>
        <v>0</v>
      </c>
    </row>
    <row r="51" spans="1:69" ht="15.75" thickBot="1" x14ac:dyDescent="0.3">
      <c r="A51" s="17"/>
      <c r="P51" s="18"/>
      <c r="Q51" s="18"/>
      <c r="R51" s="18"/>
      <c r="S51" s="18"/>
      <c r="T51" s="18"/>
      <c r="U51" s="18"/>
      <c r="V51" s="18"/>
      <c r="AX51" s="52"/>
      <c r="BD51" s="10">
        <v>12</v>
      </c>
      <c r="BE51" s="47">
        <f t="shared" si="25"/>
        <v>0</v>
      </c>
      <c r="BF51" s="47">
        <f t="shared" si="25"/>
        <v>0</v>
      </c>
      <c r="BG51" s="47">
        <f t="shared" si="25"/>
        <v>0</v>
      </c>
      <c r="BH51" s="47">
        <f t="shared" si="25"/>
        <v>0</v>
      </c>
      <c r="BI51" s="47">
        <f t="shared" si="25"/>
        <v>0</v>
      </c>
      <c r="BJ51" s="47">
        <f t="shared" si="25"/>
        <v>0</v>
      </c>
      <c r="BK51" s="47">
        <f t="shared" si="25"/>
        <v>0</v>
      </c>
      <c r="BL51" s="47">
        <f t="shared" si="25"/>
        <v>0</v>
      </c>
      <c r="BM51" s="47">
        <f t="shared" si="25"/>
        <v>0</v>
      </c>
      <c r="BN51" s="47">
        <f t="shared" si="25"/>
        <v>0</v>
      </c>
      <c r="BO51" s="47">
        <f t="shared" si="25"/>
        <v>0</v>
      </c>
      <c r="BP51" s="47">
        <f t="shared" si="25"/>
        <v>0</v>
      </c>
      <c r="BQ51" s="46">
        <f t="shared" si="28"/>
        <v>0</v>
      </c>
    </row>
    <row r="52" spans="1:69" s="15" customFormat="1" x14ac:dyDescent="0.25">
      <c r="A52" s="14"/>
      <c r="J52" s="16" t="s">
        <v>20</v>
      </c>
      <c r="K52" s="16" t="s">
        <v>18</v>
      </c>
      <c r="L52" s="16" t="s">
        <v>17</v>
      </c>
      <c r="M52" s="16" t="s">
        <v>22</v>
      </c>
      <c r="N52" s="16" t="s">
        <v>10</v>
      </c>
      <c r="O52" s="16" t="s">
        <v>11</v>
      </c>
      <c r="P52" s="16" t="s">
        <v>23</v>
      </c>
      <c r="Q52" s="16" t="s">
        <v>21</v>
      </c>
      <c r="R52" s="16" t="s">
        <v>24</v>
      </c>
      <c r="S52" s="16" t="s">
        <v>25</v>
      </c>
      <c r="T52" s="16" t="s">
        <v>26</v>
      </c>
      <c r="U52" s="16" t="s">
        <v>27</v>
      </c>
      <c r="V52" s="16" t="s">
        <v>4</v>
      </c>
      <c r="W52" s="16" t="s">
        <v>5</v>
      </c>
      <c r="X52" s="33" t="s">
        <v>37</v>
      </c>
      <c r="Y52" s="33" t="s">
        <v>38</v>
      </c>
      <c r="Z52" s="33" t="s">
        <v>39</v>
      </c>
      <c r="AA52" s="33" t="s">
        <v>40</v>
      </c>
      <c r="AB52" s="33" t="s">
        <v>41</v>
      </c>
      <c r="AC52" s="33" t="s">
        <v>42</v>
      </c>
      <c r="AY52" s="20"/>
      <c r="AZ52" s="20"/>
      <c r="BA52" s="20"/>
      <c r="BB52" s="20"/>
      <c r="BC52" s="20"/>
    </row>
    <row r="53" spans="1:69" x14ac:dyDescent="0.25">
      <c r="A53" s="17"/>
      <c r="J53" s="2">
        <v>3</v>
      </c>
      <c r="K53" s="47">
        <f>SUMIF($F$2:$F$16,J53,$T$2:$T$16)</f>
        <v>19337.474088329378</v>
      </c>
      <c r="L53" s="3">
        <f>SUMIF($F$2:$F$16,J53,$S$2:$S$16)</f>
        <v>39792.099718411453</v>
      </c>
      <c r="M53" s="3">
        <f>SUMIF($F$2:$F$16,J53,$U$2:$U$16)</f>
        <v>994802.49296028621</v>
      </c>
      <c r="N53" s="1">
        <f>SUMIF($F$2:$F$16,J53,$N$2:$N$16)</f>
        <v>0</v>
      </c>
      <c r="O53" s="1">
        <f>SUMIF($F$2:$F$16,J53,$O$2:$O$16)</f>
        <v>1</v>
      </c>
      <c r="P53" s="1">
        <f>SUMIF($F$2:$F$16,J53,$M$2:$M$16)</f>
        <v>3</v>
      </c>
      <c r="Q53" s="6">
        <f>K53/P53</f>
        <v>6445.824696109793</v>
      </c>
      <c r="R53" s="5">
        <f>(12*M53*L53)/(P53*(M53*P53^2 + 12*L53))</f>
        <v>16789.915493000612</v>
      </c>
      <c r="S53" s="7">
        <f>(6*M53*L53)/(M53*P53^2 + 12*L53)</f>
        <v>25184.873239500917</v>
      </c>
      <c r="T53" s="9">
        <f>(4*L53*(M53*P53^2 + 3*L53))/(P53*(M53*P53^2 + 12*L53))</f>
        <v>51041.343098721867</v>
      </c>
      <c r="U53" s="4">
        <f>-(2*L53*(- M53*P53^2 + 6*L53))/(P53*(M53*P53^2 + 12*L53))</f>
        <v>24513.276619780892</v>
      </c>
      <c r="V53" s="10">
        <f>SUMIF($F$2:$F$16,J53,$G$2:$G$16)</f>
        <v>1</v>
      </c>
      <c r="W53" s="10">
        <f>SUMIF($F$2:$F$16,J53,$H$2:$H$16)</f>
        <v>4</v>
      </c>
      <c r="X53" s="10">
        <f>SUMIF($F$2:$F$16,J53,$V$2:$V$16)</f>
        <v>20</v>
      </c>
      <c r="Y53" s="10">
        <f>SUMIF($F$2:$F$16,J53,$W$2:$W$16)</f>
        <v>20</v>
      </c>
      <c r="Z53" s="10">
        <f>SUMIF($F$2:$F$16,J53,$X$2:$X$16)</f>
        <v>30</v>
      </c>
      <c r="AA53" s="10">
        <f>SUMIF($F$2:$F$16,J53,$Y$2:$Y$16)</f>
        <v>30</v>
      </c>
      <c r="AB53" s="10">
        <f>SUMIF($F$2:$F$16,J53,$Z$2:$Z$16)</f>
        <v>15</v>
      </c>
      <c r="AC53" s="10">
        <f>SUMIF($F$2:$F$16,J53,$AA$2:$AA$16)</f>
        <v>15</v>
      </c>
    </row>
    <row r="54" spans="1:69" x14ac:dyDescent="0.25">
      <c r="A54" s="17"/>
      <c r="J54">
        <v>3</v>
      </c>
      <c r="AG54" t="s">
        <v>70</v>
      </c>
      <c r="AH54" t="s">
        <v>72</v>
      </c>
      <c r="AI54" t="s">
        <v>71</v>
      </c>
    </row>
    <row r="55" spans="1:69" x14ac:dyDescent="0.25">
      <c r="A55" s="17"/>
      <c r="H55" s="10"/>
      <c r="I55" s="10"/>
      <c r="J55" s="10" t="s">
        <v>28</v>
      </c>
      <c r="K55" s="10" t="s">
        <v>29</v>
      </c>
      <c r="L55" s="10" t="s">
        <v>30</v>
      </c>
      <c r="M55" s="10" t="s">
        <v>33</v>
      </c>
      <c r="N55" s="10" t="s">
        <v>32</v>
      </c>
      <c r="O55" s="10" t="s">
        <v>31</v>
      </c>
      <c r="AF55" s="92" t="s">
        <v>43</v>
      </c>
      <c r="AG55" s="92"/>
      <c r="AH55" s="92"/>
      <c r="AI55" s="92"/>
      <c r="AJ55" s="92"/>
      <c r="AK55" s="92"/>
      <c r="AL55" s="92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</row>
    <row r="56" spans="1:69" x14ac:dyDescent="0.25">
      <c r="A56" s="17"/>
      <c r="H56" s="10"/>
      <c r="I56" s="10"/>
      <c r="J56" s="10">
        <f>V53*3-2</f>
        <v>1</v>
      </c>
      <c r="K56" s="10">
        <f>+J56+1</f>
        <v>2</v>
      </c>
      <c r="L56" s="10">
        <f>K56+1</f>
        <v>3</v>
      </c>
      <c r="M56" s="10">
        <f>W53*3-2</f>
        <v>10</v>
      </c>
      <c r="N56" s="10">
        <f>M56+1</f>
        <v>11</v>
      </c>
      <c r="O56" s="10">
        <f>N56+1</f>
        <v>12</v>
      </c>
      <c r="Q56" s="91" t="s">
        <v>34</v>
      </c>
      <c r="R56" s="91"/>
      <c r="S56" s="91"/>
      <c r="T56" s="91"/>
      <c r="U56" s="91"/>
      <c r="V56" s="91"/>
      <c r="X56" s="10"/>
      <c r="Y56" s="10">
        <f>J56</f>
        <v>1</v>
      </c>
      <c r="Z56" s="10">
        <f t="shared" ref="Z56" si="29">K56</f>
        <v>2</v>
      </c>
      <c r="AA56" s="10">
        <f t="shared" ref="AA56" si="30">L56</f>
        <v>3</v>
      </c>
      <c r="AB56" s="10">
        <f t="shared" ref="AB56" si="31">M56</f>
        <v>10</v>
      </c>
      <c r="AC56" s="10">
        <f t="shared" ref="AC56" si="32">N56</f>
        <v>11</v>
      </c>
      <c r="AD56" s="13">
        <f>O56</f>
        <v>12</v>
      </c>
      <c r="AE56" s="13"/>
      <c r="AF56" s="36"/>
      <c r="AG56" s="36">
        <f>+Y56</f>
        <v>1</v>
      </c>
      <c r="AH56" s="36">
        <f t="shared" ref="AH56" si="33">+Z56</f>
        <v>2</v>
      </c>
      <c r="AI56" s="36">
        <f t="shared" ref="AI56" si="34">+AA56</f>
        <v>3</v>
      </c>
      <c r="AJ56" s="36">
        <f t="shared" ref="AJ56" si="35">+AB56</f>
        <v>10</v>
      </c>
      <c r="AK56" s="36">
        <f t="shared" ref="AK56" si="36">+AC56</f>
        <v>11</v>
      </c>
      <c r="AL56" s="36">
        <f>+AD56</f>
        <v>12</v>
      </c>
      <c r="AM56" s="36"/>
      <c r="AN56" s="36"/>
      <c r="AO56" s="36"/>
      <c r="AP56" s="36"/>
      <c r="AQ56" s="36"/>
      <c r="AR56" s="36"/>
      <c r="AS56" s="36"/>
      <c r="AT56" s="36"/>
      <c r="AU56" s="36"/>
      <c r="AV56" s="36" t="s">
        <v>44</v>
      </c>
      <c r="AW56" s="36"/>
      <c r="AX56" s="36" t="s">
        <v>45</v>
      </c>
      <c r="AY56" s="34" t="s">
        <v>35</v>
      </c>
      <c r="AZ56" s="21" t="s">
        <v>36</v>
      </c>
      <c r="BA56" s="21"/>
      <c r="BB56" s="21"/>
      <c r="BC56" s="21"/>
      <c r="BD56" s="10"/>
      <c r="BE56" s="10">
        <v>1</v>
      </c>
      <c r="BF56" s="10">
        <v>2</v>
      </c>
      <c r="BG56" s="10">
        <v>3</v>
      </c>
      <c r="BH56" s="10">
        <v>4</v>
      </c>
      <c r="BI56" s="10">
        <v>5</v>
      </c>
      <c r="BJ56" s="10">
        <v>6</v>
      </c>
      <c r="BK56" s="10">
        <v>7</v>
      </c>
      <c r="BL56" s="10">
        <v>8</v>
      </c>
      <c r="BM56" s="10">
        <v>9</v>
      </c>
      <c r="BN56" s="10">
        <v>10</v>
      </c>
      <c r="BO56" s="10">
        <v>11</v>
      </c>
      <c r="BP56" s="10">
        <v>12</v>
      </c>
      <c r="BQ56" s="33" t="s">
        <v>46</v>
      </c>
    </row>
    <row r="57" spans="1:69" x14ac:dyDescent="0.25">
      <c r="A57" s="17"/>
      <c r="H57" s="10"/>
      <c r="I57" s="10">
        <f t="array" ref="I57:I62">TRANSPOSE(J56:O56)</f>
        <v>1</v>
      </c>
      <c r="J57" s="9">
        <f>+T53</f>
        <v>51041.343098721867</v>
      </c>
      <c r="K57" s="37">
        <v>0</v>
      </c>
      <c r="L57" s="8">
        <f>+S53</f>
        <v>25184.873239500917</v>
      </c>
      <c r="M57" s="37">
        <f>+U53</f>
        <v>24513.276619780892</v>
      </c>
      <c r="N57" s="37">
        <v>0</v>
      </c>
      <c r="O57" s="8">
        <f>-S53</f>
        <v>-25184.873239500917</v>
      </c>
      <c r="Q57" s="11">
        <f>N53</f>
        <v>0</v>
      </c>
      <c r="R57" s="11">
        <f>-O53</f>
        <v>-1</v>
      </c>
      <c r="S57" s="11">
        <v>0</v>
      </c>
      <c r="T57" s="11">
        <v>0</v>
      </c>
      <c r="U57" s="11">
        <v>0</v>
      </c>
      <c r="V57" s="11">
        <v>0</v>
      </c>
      <c r="X57" s="10">
        <f>+I57</f>
        <v>1</v>
      </c>
      <c r="Y57" s="81">
        <f t="array" ref="Y57:AD62">MMULT(MMULT(TRANSPOSE(Q57:V62),J57:O62),Q57:V62)</f>
        <v>6445.824696109793</v>
      </c>
      <c r="Z57" s="81">
        <v>0</v>
      </c>
      <c r="AA57" s="81">
        <v>0</v>
      </c>
      <c r="AB57" s="82">
        <v>-6445.824696109793</v>
      </c>
      <c r="AC57" s="82">
        <v>0</v>
      </c>
      <c r="AD57" s="83">
        <v>0</v>
      </c>
      <c r="AE57" s="83" t="s">
        <v>70</v>
      </c>
      <c r="AF57" s="36">
        <f>+X57</f>
        <v>1</v>
      </c>
      <c r="AG57" s="37">
        <v>0</v>
      </c>
      <c r="AH57" s="37">
        <v>0</v>
      </c>
      <c r="AI57" s="37">
        <f>-AB53</f>
        <v>-15</v>
      </c>
      <c r="AJ57" s="38">
        <v>0</v>
      </c>
      <c r="AK57" s="38">
        <v>0</v>
      </c>
      <c r="AL57" s="38">
        <v>0</v>
      </c>
      <c r="AM57" s="38"/>
      <c r="AN57" s="38"/>
      <c r="AO57" s="38"/>
      <c r="AP57" s="38"/>
      <c r="AQ57" s="38"/>
      <c r="AR57" s="38"/>
      <c r="AS57" s="38"/>
      <c r="AT57" s="38"/>
      <c r="AU57" s="38"/>
      <c r="AV57" s="38">
        <v>0</v>
      </c>
      <c r="AW57" s="38"/>
      <c r="AX57" s="39">
        <f t="array" ref="AX57:AX62">MMULT(MMULT(TRANSPOSE(Q57:V62),MMULT(AG57:AL62,Q57:V62)),AV57:AV62)</f>
        <v>0</v>
      </c>
      <c r="AY57" s="34">
        <f t="shared" ref="AY57:AY62" si="37">SUMIF($BR$72:$BR$83,X57,$BW$72:$BW$83)</f>
        <v>1.5057932115124259E-3</v>
      </c>
      <c r="AZ57" s="48">
        <f t="array" ref="AZ57:AZ62">MMULT(Q57:V62,MMULT(Y57:AD62,AY57:AY62)-AX57:AX62)</f>
        <v>-8.5630763159340333</v>
      </c>
      <c r="BA57" s="21" t="s">
        <v>76</v>
      </c>
      <c r="BC57" s="21"/>
      <c r="BD57" s="10">
        <v>1</v>
      </c>
      <c r="BE57" s="47">
        <f t="shared" ref="BE57:BP68" si="38">IFERROR(INDEX($Y$57:$AD$62,MATCH($BD57,$X$57:$X$62,0),MATCH(BE$22,$Y$56:$AD$56,0)),0)</f>
        <v>6445.824696109793</v>
      </c>
      <c r="BF57" s="47">
        <f t="shared" si="38"/>
        <v>0</v>
      </c>
      <c r="BG57" s="47">
        <f t="shared" si="38"/>
        <v>0</v>
      </c>
      <c r="BH57" s="47">
        <f t="shared" si="38"/>
        <v>0</v>
      </c>
      <c r="BI57" s="47">
        <f t="shared" si="38"/>
        <v>0</v>
      </c>
      <c r="BJ57" s="47">
        <f t="shared" si="38"/>
        <v>0</v>
      </c>
      <c r="BK57" s="47">
        <f t="shared" si="38"/>
        <v>0</v>
      </c>
      <c r="BL57" s="47">
        <f t="shared" si="38"/>
        <v>0</v>
      </c>
      <c r="BM57" s="47">
        <f t="shared" si="38"/>
        <v>0</v>
      </c>
      <c r="BN57" s="47">
        <f t="shared" si="38"/>
        <v>-6445.824696109793</v>
      </c>
      <c r="BO57" s="47">
        <f t="shared" si="38"/>
        <v>0</v>
      </c>
      <c r="BP57" s="47">
        <f t="shared" si="38"/>
        <v>0</v>
      </c>
      <c r="BQ57" s="46">
        <f t="shared" ref="BQ57:BQ68" si="39">SUMIF($AF$57:$AF$62,BD57,$AX$57:$AX$62)</f>
        <v>0</v>
      </c>
    </row>
    <row r="58" spans="1:69" x14ac:dyDescent="0.25">
      <c r="A58" s="17"/>
      <c r="H58" s="10"/>
      <c r="I58" s="10">
        <v>2</v>
      </c>
      <c r="J58" s="37">
        <v>0</v>
      </c>
      <c r="K58" s="6">
        <f>+Q53</f>
        <v>6445.824696109793</v>
      </c>
      <c r="L58" s="37">
        <v>0</v>
      </c>
      <c r="M58" s="37">
        <v>0</v>
      </c>
      <c r="N58" s="6">
        <f>-Q53</f>
        <v>-6445.824696109793</v>
      </c>
      <c r="O58" s="37">
        <v>0</v>
      </c>
      <c r="Q58" s="11">
        <f>O53</f>
        <v>1</v>
      </c>
      <c r="R58" s="11">
        <f>N53</f>
        <v>0</v>
      </c>
      <c r="S58" s="11">
        <v>0</v>
      </c>
      <c r="T58" s="11">
        <v>0</v>
      </c>
      <c r="U58" s="11">
        <v>0</v>
      </c>
      <c r="V58" s="11">
        <v>0</v>
      </c>
      <c r="X58" s="10">
        <f t="shared" ref="X58:X62" si="40">+I58</f>
        <v>2</v>
      </c>
      <c r="Y58" s="81">
        <v>0</v>
      </c>
      <c r="Z58" s="81">
        <v>51041.343098721867</v>
      </c>
      <c r="AA58" s="81">
        <v>-25184.873239500917</v>
      </c>
      <c r="AB58" s="82">
        <v>0</v>
      </c>
      <c r="AC58" s="82">
        <v>24513.276619780892</v>
      </c>
      <c r="AD58" s="83">
        <v>25184.873239500917</v>
      </c>
      <c r="AE58" s="83" t="s">
        <v>72</v>
      </c>
      <c r="AF58" s="36">
        <f t="shared" ref="AF58:AF62" si="41">+X58</f>
        <v>2</v>
      </c>
      <c r="AG58" s="37">
        <v>0</v>
      </c>
      <c r="AH58" s="37">
        <v>0</v>
      </c>
      <c r="AI58" s="37">
        <v>0</v>
      </c>
      <c r="AJ58" s="38">
        <v>0</v>
      </c>
      <c r="AK58" s="38">
        <v>0</v>
      </c>
      <c r="AL58" s="38">
        <v>0</v>
      </c>
      <c r="AM58" s="38"/>
      <c r="AN58" s="38"/>
      <c r="AO58" s="38"/>
      <c r="AP58" s="38"/>
      <c r="AQ58" s="38"/>
      <c r="AR58" s="38"/>
      <c r="AS58" s="38"/>
      <c r="AT58" s="38"/>
      <c r="AU58" s="38"/>
      <c r="AV58" s="38">
        <v>0</v>
      </c>
      <c r="AW58" s="38"/>
      <c r="AX58" s="40">
        <v>15</v>
      </c>
      <c r="AY58" s="34">
        <f t="shared" si="37"/>
        <v>-1.0627749552173905E-3</v>
      </c>
      <c r="AZ58" s="32">
        <v>9.7060790700012713</v>
      </c>
      <c r="BA58" s="21" t="s">
        <v>77</v>
      </c>
      <c r="BC58" s="21"/>
      <c r="BD58" s="10">
        <v>2</v>
      </c>
      <c r="BE58" s="47">
        <f t="shared" si="38"/>
        <v>0</v>
      </c>
      <c r="BF58" s="47">
        <f t="shared" si="38"/>
        <v>51041.343098721867</v>
      </c>
      <c r="BG58" s="47">
        <f t="shared" si="38"/>
        <v>-25184.873239500917</v>
      </c>
      <c r="BH58" s="47">
        <f t="shared" si="38"/>
        <v>0</v>
      </c>
      <c r="BI58" s="47">
        <f t="shared" si="38"/>
        <v>0</v>
      </c>
      <c r="BJ58" s="47">
        <f t="shared" si="38"/>
        <v>0</v>
      </c>
      <c r="BK58" s="47">
        <f t="shared" si="38"/>
        <v>0</v>
      </c>
      <c r="BL58" s="47">
        <f t="shared" si="38"/>
        <v>0</v>
      </c>
      <c r="BM58" s="47">
        <f t="shared" si="38"/>
        <v>0</v>
      </c>
      <c r="BN58" s="47">
        <f t="shared" si="38"/>
        <v>0</v>
      </c>
      <c r="BO58" s="47">
        <f t="shared" si="38"/>
        <v>24513.276619780892</v>
      </c>
      <c r="BP58" s="47">
        <f t="shared" si="38"/>
        <v>25184.873239500917</v>
      </c>
      <c r="BQ58" s="46">
        <f t="shared" si="39"/>
        <v>15</v>
      </c>
    </row>
    <row r="59" spans="1:69" x14ac:dyDescent="0.25">
      <c r="A59" s="17"/>
      <c r="H59" s="10"/>
      <c r="I59" s="10">
        <v>3</v>
      </c>
      <c r="J59" s="8">
        <f>+S53</f>
        <v>25184.873239500917</v>
      </c>
      <c r="K59" s="37">
        <v>0</v>
      </c>
      <c r="L59" s="12">
        <f>+R53</f>
        <v>16789.915493000612</v>
      </c>
      <c r="M59" s="8">
        <f>+S53</f>
        <v>25184.873239500917</v>
      </c>
      <c r="N59" s="37">
        <v>0</v>
      </c>
      <c r="O59" s="12">
        <f>-R53</f>
        <v>-16789.915493000612</v>
      </c>
      <c r="Q59" s="11">
        <v>0</v>
      </c>
      <c r="R59" s="11">
        <v>0</v>
      </c>
      <c r="S59" s="11">
        <v>1</v>
      </c>
      <c r="T59" s="11">
        <v>0</v>
      </c>
      <c r="U59" s="11">
        <v>0</v>
      </c>
      <c r="V59" s="11">
        <v>0</v>
      </c>
      <c r="X59" s="10">
        <f t="shared" si="40"/>
        <v>3</v>
      </c>
      <c r="Y59" s="81">
        <v>0</v>
      </c>
      <c r="Z59" s="81">
        <v>-25184.873239500917</v>
      </c>
      <c r="AA59" s="81">
        <v>16789.915493000612</v>
      </c>
      <c r="AB59" s="82">
        <v>0</v>
      </c>
      <c r="AC59" s="82">
        <v>-25184.873239500917</v>
      </c>
      <c r="AD59" s="83">
        <v>-16789.915493000612</v>
      </c>
      <c r="AE59" s="83" t="s">
        <v>71</v>
      </c>
      <c r="AF59" s="36">
        <f t="shared" si="41"/>
        <v>3</v>
      </c>
      <c r="AG59" s="37">
        <v>0</v>
      </c>
      <c r="AH59" s="37">
        <v>0</v>
      </c>
      <c r="AI59" s="37">
        <f>-Z53</f>
        <v>-30</v>
      </c>
      <c r="AJ59" s="38">
        <v>0</v>
      </c>
      <c r="AK59" s="38">
        <v>0</v>
      </c>
      <c r="AL59" s="38">
        <v>0</v>
      </c>
      <c r="AM59" s="38"/>
      <c r="AN59" s="38"/>
      <c r="AO59" s="38"/>
      <c r="AP59" s="38"/>
      <c r="AQ59" s="38"/>
      <c r="AR59" s="38"/>
      <c r="AS59" s="38"/>
      <c r="AT59" s="38"/>
      <c r="AU59" s="38"/>
      <c r="AV59" s="38">
        <v>1</v>
      </c>
      <c r="AW59" s="38"/>
      <c r="AX59" s="40">
        <v>-30</v>
      </c>
      <c r="AY59" s="34">
        <f t="shared" si="37"/>
        <v>-3.0894949004498361E-3</v>
      </c>
      <c r="AZ59" s="32">
        <v>4.8934942346571582</v>
      </c>
      <c r="BA59" s="21" t="s">
        <v>29</v>
      </c>
      <c r="BC59" s="21"/>
      <c r="BD59" s="10">
        <v>3</v>
      </c>
      <c r="BE59" s="47">
        <f t="shared" si="38"/>
        <v>0</v>
      </c>
      <c r="BF59" s="47">
        <f t="shared" si="38"/>
        <v>-25184.873239500917</v>
      </c>
      <c r="BG59" s="47">
        <f t="shared" si="38"/>
        <v>16789.915493000612</v>
      </c>
      <c r="BH59" s="47">
        <f t="shared" si="38"/>
        <v>0</v>
      </c>
      <c r="BI59" s="47">
        <f t="shared" si="38"/>
        <v>0</v>
      </c>
      <c r="BJ59" s="47">
        <f t="shared" si="38"/>
        <v>0</v>
      </c>
      <c r="BK59" s="47">
        <f t="shared" si="38"/>
        <v>0</v>
      </c>
      <c r="BL59" s="47">
        <f t="shared" si="38"/>
        <v>0</v>
      </c>
      <c r="BM59" s="47">
        <f t="shared" si="38"/>
        <v>0</v>
      </c>
      <c r="BN59" s="47">
        <f t="shared" si="38"/>
        <v>0</v>
      </c>
      <c r="BO59" s="47">
        <f t="shared" si="38"/>
        <v>-25184.873239500917</v>
      </c>
      <c r="BP59" s="47">
        <f t="shared" si="38"/>
        <v>-16789.915493000612</v>
      </c>
      <c r="BQ59" s="46">
        <f t="shared" si="39"/>
        <v>-30</v>
      </c>
    </row>
    <row r="60" spans="1:69" x14ac:dyDescent="0.25">
      <c r="A60" s="17"/>
      <c r="H60" s="10"/>
      <c r="I60" s="10">
        <v>10</v>
      </c>
      <c r="J60" s="37">
        <f>+U53</f>
        <v>24513.276619780892</v>
      </c>
      <c r="K60" s="37">
        <v>0</v>
      </c>
      <c r="L60" s="8">
        <f>+S53</f>
        <v>25184.873239500917</v>
      </c>
      <c r="M60" s="9">
        <f>+T53</f>
        <v>51041.343098721867</v>
      </c>
      <c r="N60" s="37">
        <v>0</v>
      </c>
      <c r="O60" s="37">
        <f>-S53</f>
        <v>-25184.873239500917</v>
      </c>
      <c r="Q60" s="11">
        <v>0</v>
      </c>
      <c r="R60" s="11">
        <v>0</v>
      </c>
      <c r="S60" s="11">
        <v>0</v>
      </c>
      <c r="T60" s="11">
        <f>N53</f>
        <v>0</v>
      </c>
      <c r="U60" s="11">
        <f>-O53</f>
        <v>-1</v>
      </c>
      <c r="V60" s="11">
        <v>0</v>
      </c>
      <c r="X60" s="10">
        <f t="shared" si="40"/>
        <v>10</v>
      </c>
      <c r="Y60" s="84">
        <v>-6445.824696109793</v>
      </c>
      <c r="Z60" s="84">
        <v>0</v>
      </c>
      <c r="AA60" s="84">
        <v>0</v>
      </c>
      <c r="AB60" s="85">
        <v>6445.824696109793</v>
      </c>
      <c r="AC60" s="85">
        <v>0</v>
      </c>
      <c r="AD60" s="86">
        <v>0</v>
      </c>
      <c r="AE60" s="86"/>
      <c r="AF60" s="36">
        <f t="shared" si="41"/>
        <v>10</v>
      </c>
      <c r="AG60" s="41">
        <v>0</v>
      </c>
      <c r="AH60" s="41">
        <v>0</v>
      </c>
      <c r="AI60" s="41">
        <v>0</v>
      </c>
      <c r="AJ60" s="42">
        <v>0</v>
      </c>
      <c r="AK60" s="41">
        <v>0</v>
      </c>
      <c r="AL60" s="41">
        <f>+AC53</f>
        <v>15</v>
      </c>
      <c r="AM60" s="41"/>
      <c r="AN60" s="41"/>
      <c r="AO60" s="41"/>
      <c r="AP60" s="41"/>
      <c r="AQ60" s="41"/>
      <c r="AR60" s="41"/>
      <c r="AS60" s="41"/>
      <c r="AT60" s="41"/>
      <c r="AU60" s="41"/>
      <c r="AV60" s="41">
        <v>0</v>
      </c>
      <c r="AW60" s="41"/>
      <c r="AX60" s="43">
        <v>0</v>
      </c>
      <c r="AY60" s="34">
        <f t="shared" si="37"/>
        <v>0</v>
      </c>
      <c r="AZ60" s="30">
        <v>-66.756440980094482</v>
      </c>
      <c r="BA60" s="21" t="s">
        <v>70</v>
      </c>
      <c r="BB60" s="22"/>
      <c r="BC60" s="22"/>
      <c r="BD60" s="10">
        <v>4</v>
      </c>
      <c r="BE60" s="47">
        <f t="shared" si="38"/>
        <v>0</v>
      </c>
      <c r="BF60" s="47">
        <f t="shared" si="38"/>
        <v>0</v>
      </c>
      <c r="BG60" s="47">
        <f t="shared" si="38"/>
        <v>0</v>
      </c>
      <c r="BH60" s="47">
        <f t="shared" si="38"/>
        <v>0</v>
      </c>
      <c r="BI60" s="47">
        <f t="shared" si="38"/>
        <v>0</v>
      </c>
      <c r="BJ60" s="47">
        <f t="shared" si="38"/>
        <v>0</v>
      </c>
      <c r="BK60" s="47">
        <f t="shared" si="38"/>
        <v>0</v>
      </c>
      <c r="BL60" s="47">
        <f t="shared" si="38"/>
        <v>0</v>
      </c>
      <c r="BM60" s="47">
        <f t="shared" si="38"/>
        <v>0</v>
      </c>
      <c r="BN60" s="47">
        <f t="shared" si="38"/>
        <v>0</v>
      </c>
      <c r="BO60" s="47">
        <f t="shared" si="38"/>
        <v>0</v>
      </c>
      <c r="BP60" s="47">
        <f t="shared" si="38"/>
        <v>0</v>
      </c>
      <c r="BQ60" s="46">
        <f t="shared" si="39"/>
        <v>0</v>
      </c>
    </row>
    <row r="61" spans="1:69" x14ac:dyDescent="0.25">
      <c r="A61" s="17"/>
      <c r="H61" s="10"/>
      <c r="I61" s="10">
        <v>11</v>
      </c>
      <c r="J61" s="37">
        <v>0</v>
      </c>
      <c r="K61" s="6">
        <f>-Q53</f>
        <v>-6445.824696109793</v>
      </c>
      <c r="L61" s="37">
        <v>0</v>
      </c>
      <c r="M61" s="37">
        <v>0</v>
      </c>
      <c r="N61" s="6">
        <f>+Q53</f>
        <v>6445.824696109793</v>
      </c>
      <c r="O61" s="37">
        <v>0</v>
      </c>
      <c r="Q61" s="11">
        <v>0</v>
      </c>
      <c r="R61" s="11">
        <v>0</v>
      </c>
      <c r="S61" s="11">
        <v>0</v>
      </c>
      <c r="T61" s="11">
        <f>O53</f>
        <v>1</v>
      </c>
      <c r="U61" s="11">
        <f>N53</f>
        <v>0</v>
      </c>
      <c r="V61" s="11">
        <v>0</v>
      </c>
      <c r="X61" s="10">
        <f t="shared" si="40"/>
        <v>11</v>
      </c>
      <c r="Y61" s="84">
        <v>0</v>
      </c>
      <c r="Z61" s="84">
        <v>24513.276619780892</v>
      </c>
      <c r="AA61" s="84">
        <v>-25184.873239500917</v>
      </c>
      <c r="AB61" s="85">
        <v>0</v>
      </c>
      <c r="AC61" s="85">
        <v>51041.343098721867</v>
      </c>
      <c r="AD61" s="86">
        <v>25184.873239500917</v>
      </c>
      <c r="AE61" s="86"/>
      <c r="AF61" s="36">
        <f t="shared" si="41"/>
        <v>11</v>
      </c>
      <c r="AG61" s="41">
        <v>0</v>
      </c>
      <c r="AH61" s="41">
        <v>0</v>
      </c>
      <c r="AI61" s="41">
        <v>0</v>
      </c>
      <c r="AJ61" s="41">
        <v>0</v>
      </c>
      <c r="AK61" s="44">
        <v>0</v>
      </c>
      <c r="AL61" s="44">
        <v>0</v>
      </c>
      <c r="AM61" s="41"/>
      <c r="AN61" s="41"/>
      <c r="AO61" s="41"/>
      <c r="AP61" s="41"/>
      <c r="AQ61" s="41"/>
      <c r="AR61" s="41"/>
      <c r="AS61" s="41"/>
      <c r="AT61" s="41"/>
      <c r="AU61" s="41"/>
      <c r="AV61" s="41">
        <v>0</v>
      </c>
      <c r="AW61" s="41"/>
      <c r="AX61" s="45">
        <v>-15</v>
      </c>
      <c r="AY61" s="34">
        <f t="shared" si="37"/>
        <v>0</v>
      </c>
      <c r="AZ61" s="31">
        <v>-9.7060790700012713</v>
      </c>
      <c r="BA61" s="21" t="s">
        <v>78</v>
      </c>
      <c r="BB61" s="22"/>
      <c r="BC61" s="22"/>
      <c r="BD61" s="10">
        <v>5</v>
      </c>
      <c r="BE61" s="47">
        <f t="shared" si="38"/>
        <v>0</v>
      </c>
      <c r="BF61" s="47">
        <f t="shared" si="38"/>
        <v>0</v>
      </c>
      <c r="BG61" s="47">
        <f t="shared" si="38"/>
        <v>0</v>
      </c>
      <c r="BH61" s="47">
        <f t="shared" si="38"/>
        <v>0</v>
      </c>
      <c r="BI61" s="47">
        <f t="shared" si="38"/>
        <v>0</v>
      </c>
      <c r="BJ61" s="47">
        <f t="shared" si="38"/>
        <v>0</v>
      </c>
      <c r="BK61" s="47">
        <f t="shared" si="38"/>
        <v>0</v>
      </c>
      <c r="BL61" s="47">
        <f t="shared" si="38"/>
        <v>0</v>
      </c>
      <c r="BM61" s="47">
        <f t="shared" si="38"/>
        <v>0</v>
      </c>
      <c r="BN61" s="47">
        <f t="shared" si="38"/>
        <v>0</v>
      </c>
      <c r="BO61" s="47">
        <f t="shared" si="38"/>
        <v>0</v>
      </c>
      <c r="BP61" s="47">
        <f t="shared" si="38"/>
        <v>0</v>
      </c>
      <c r="BQ61" s="46">
        <f t="shared" si="39"/>
        <v>0</v>
      </c>
    </row>
    <row r="62" spans="1:69" x14ac:dyDescent="0.25">
      <c r="A62" s="17"/>
      <c r="H62" s="10"/>
      <c r="I62" s="10">
        <v>12</v>
      </c>
      <c r="J62" s="8">
        <f>-S53</f>
        <v>-25184.873239500917</v>
      </c>
      <c r="K62" s="37">
        <v>0</v>
      </c>
      <c r="L62" s="12">
        <f>-R53</f>
        <v>-16789.915493000612</v>
      </c>
      <c r="M62" s="8">
        <f>-S53</f>
        <v>-25184.873239500917</v>
      </c>
      <c r="N62" s="37">
        <v>0</v>
      </c>
      <c r="O62" s="12">
        <f>+R53</f>
        <v>16789.915493000612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X62" s="10">
        <f t="shared" si="40"/>
        <v>12</v>
      </c>
      <c r="Y62" s="84">
        <v>0</v>
      </c>
      <c r="Z62" s="84">
        <v>25184.873239500917</v>
      </c>
      <c r="AA62" s="84">
        <v>-16789.915493000612</v>
      </c>
      <c r="AB62" s="85">
        <v>0</v>
      </c>
      <c r="AC62" s="85">
        <v>25184.873239500917</v>
      </c>
      <c r="AD62" s="86">
        <v>16789.915493000612</v>
      </c>
      <c r="AE62" s="86"/>
      <c r="AF62" s="36">
        <f t="shared" si="41"/>
        <v>12</v>
      </c>
      <c r="AG62" s="41">
        <v>0</v>
      </c>
      <c r="AH62" s="41">
        <v>0</v>
      </c>
      <c r="AI62" s="41">
        <v>0</v>
      </c>
      <c r="AJ62" s="41">
        <v>0</v>
      </c>
      <c r="AK62" s="44">
        <v>0</v>
      </c>
      <c r="AL62" s="44">
        <f>-AA53</f>
        <v>-30</v>
      </c>
      <c r="AM62" s="41"/>
      <c r="AN62" s="41"/>
      <c r="AO62" s="41"/>
      <c r="AP62" s="41"/>
      <c r="AQ62" s="41"/>
      <c r="AR62" s="41"/>
      <c r="AS62" s="41"/>
      <c r="AT62" s="41"/>
      <c r="AU62" s="41"/>
      <c r="AV62" s="41">
        <v>1</v>
      </c>
      <c r="AW62" s="41"/>
      <c r="AX62" s="80">
        <v>-30</v>
      </c>
      <c r="AY62" s="34">
        <f t="shared" si="37"/>
        <v>0</v>
      </c>
      <c r="AZ62" s="31">
        <v>55.106505765342845</v>
      </c>
      <c r="BA62" s="21" t="s">
        <v>32</v>
      </c>
      <c r="BB62" s="22"/>
      <c r="BC62" s="22"/>
      <c r="BD62" s="10">
        <v>6</v>
      </c>
      <c r="BE62" s="47">
        <f t="shared" si="38"/>
        <v>0</v>
      </c>
      <c r="BF62" s="47">
        <f t="shared" si="38"/>
        <v>0</v>
      </c>
      <c r="BG62" s="47">
        <f t="shared" si="38"/>
        <v>0</v>
      </c>
      <c r="BH62" s="47">
        <f t="shared" si="38"/>
        <v>0</v>
      </c>
      <c r="BI62" s="47">
        <f t="shared" si="38"/>
        <v>0</v>
      </c>
      <c r="BJ62" s="47">
        <f t="shared" si="38"/>
        <v>0</v>
      </c>
      <c r="BK62" s="47">
        <f t="shared" si="38"/>
        <v>0</v>
      </c>
      <c r="BL62" s="47">
        <f t="shared" si="38"/>
        <v>0</v>
      </c>
      <c r="BM62" s="47">
        <f t="shared" si="38"/>
        <v>0</v>
      </c>
      <c r="BN62" s="47">
        <f t="shared" si="38"/>
        <v>0</v>
      </c>
      <c r="BO62" s="47">
        <f t="shared" si="38"/>
        <v>0</v>
      </c>
      <c r="BP62" s="47">
        <f t="shared" si="38"/>
        <v>0</v>
      </c>
      <c r="BQ62" s="46">
        <f t="shared" si="39"/>
        <v>0</v>
      </c>
    </row>
    <row r="63" spans="1:69" x14ac:dyDescent="0.25">
      <c r="A63" s="17"/>
      <c r="BD63" s="10">
        <v>7</v>
      </c>
      <c r="BE63" s="47">
        <f t="shared" si="38"/>
        <v>0</v>
      </c>
      <c r="BF63" s="47">
        <f t="shared" si="38"/>
        <v>0</v>
      </c>
      <c r="BG63" s="47">
        <f t="shared" si="38"/>
        <v>0</v>
      </c>
      <c r="BH63" s="47">
        <f t="shared" si="38"/>
        <v>0</v>
      </c>
      <c r="BI63" s="47">
        <f t="shared" si="38"/>
        <v>0</v>
      </c>
      <c r="BJ63" s="47">
        <f t="shared" si="38"/>
        <v>0</v>
      </c>
      <c r="BK63" s="47">
        <f t="shared" si="38"/>
        <v>0</v>
      </c>
      <c r="BL63" s="47">
        <f t="shared" si="38"/>
        <v>0</v>
      </c>
      <c r="BM63" s="47">
        <f t="shared" si="38"/>
        <v>0</v>
      </c>
      <c r="BN63" s="47">
        <f t="shared" si="38"/>
        <v>0</v>
      </c>
      <c r="BO63" s="47">
        <f t="shared" si="38"/>
        <v>0</v>
      </c>
      <c r="BP63" s="47">
        <f t="shared" si="38"/>
        <v>0</v>
      </c>
      <c r="BQ63" s="46">
        <f t="shared" si="39"/>
        <v>0</v>
      </c>
    </row>
    <row r="64" spans="1:69" x14ac:dyDescent="0.25">
      <c r="A64" s="17"/>
      <c r="P64" s="18"/>
      <c r="Q64" s="18"/>
      <c r="R64" s="18"/>
      <c r="S64" s="18"/>
      <c r="T64" s="18"/>
      <c r="U64" s="18"/>
      <c r="V64" s="18"/>
      <c r="AX64" s="69"/>
      <c r="BD64" s="10">
        <v>8</v>
      </c>
      <c r="BE64" s="47">
        <f t="shared" si="38"/>
        <v>0</v>
      </c>
      <c r="BF64" s="47">
        <f t="shared" si="38"/>
        <v>0</v>
      </c>
      <c r="BG64" s="47">
        <f t="shared" si="38"/>
        <v>0</v>
      </c>
      <c r="BH64" s="47">
        <f t="shared" si="38"/>
        <v>0</v>
      </c>
      <c r="BI64" s="47">
        <f t="shared" si="38"/>
        <v>0</v>
      </c>
      <c r="BJ64" s="47">
        <f t="shared" si="38"/>
        <v>0</v>
      </c>
      <c r="BK64" s="47">
        <f t="shared" si="38"/>
        <v>0</v>
      </c>
      <c r="BL64" s="47">
        <f t="shared" si="38"/>
        <v>0</v>
      </c>
      <c r="BM64" s="47">
        <f t="shared" si="38"/>
        <v>0</v>
      </c>
      <c r="BN64" s="47">
        <f t="shared" si="38"/>
        <v>0</v>
      </c>
      <c r="BO64" s="47">
        <f t="shared" si="38"/>
        <v>0</v>
      </c>
      <c r="BP64" s="47">
        <f t="shared" si="38"/>
        <v>0</v>
      </c>
      <c r="BQ64" s="46">
        <f t="shared" si="39"/>
        <v>0</v>
      </c>
    </row>
    <row r="65" spans="1:79" x14ac:dyDescent="0.25">
      <c r="A65" s="17"/>
      <c r="P65" s="18"/>
      <c r="Q65" s="18"/>
      <c r="R65" s="18"/>
      <c r="S65" s="18"/>
      <c r="T65" s="18"/>
      <c r="U65" s="18"/>
      <c r="V65" s="18"/>
      <c r="AX65" s="69"/>
      <c r="BD65" s="10">
        <v>9</v>
      </c>
      <c r="BE65" s="47">
        <f t="shared" si="38"/>
        <v>0</v>
      </c>
      <c r="BF65" s="47">
        <f t="shared" si="38"/>
        <v>0</v>
      </c>
      <c r="BG65" s="47">
        <f t="shared" si="38"/>
        <v>0</v>
      </c>
      <c r="BH65" s="47">
        <f t="shared" si="38"/>
        <v>0</v>
      </c>
      <c r="BI65" s="47">
        <f t="shared" si="38"/>
        <v>0</v>
      </c>
      <c r="BJ65" s="47">
        <f t="shared" si="38"/>
        <v>0</v>
      </c>
      <c r="BK65" s="47">
        <f t="shared" si="38"/>
        <v>0</v>
      </c>
      <c r="BL65" s="47">
        <f t="shared" si="38"/>
        <v>0</v>
      </c>
      <c r="BM65" s="47">
        <f t="shared" si="38"/>
        <v>0</v>
      </c>
      <c r="BN65" s="47">
        <f t="shared" si="38"/>
        <v>0</v>
      </c>
      <c r="BO65" s="47">
        <f t="shared" si="38"/>
        <v>0</v>
      </c>
      <c r="BP65" s="47">
        <f t="shared" si="38"/>
        <v>0</v>
      </c>
      <c r="BQ65" s="46">
        <f t="shared" si="39"/>
        <v>0</v>
      </c>
    </row>
    <row r="66" spans="1:79" x14ac:dyDescent="0.25">
      <c r="A66" s="17"/>
      <c r="P66" s="18"/>
      <c r="Q66" s="18"/>
      <c r="R66" s="18"/>
      <c r="S66" s="18"/>
      <c r="T66" s="18"/>
      <c r="U66" s="18"/>
      <c r="V66" s="18"/>
      <c r="AD66" s="87"/>
      <c r="AG66" s="18"/>
      <c r="AX66" s="69"/>
      <c r="BD66" s="10">
        <v>10</v>
      </c>
      <c r="BE66" s="47">
        <f t="shared" si="38"/>
        <v>-6445.824696109793</v>
      </c>
      <c r="BF66" s="47">
        <f t="shared" si="38"/>
        <v>0</v>
      </c>
      <c r="BG66" s="47">
        <f t="shared" si="38"/>
        <v>0</v>
      </c>
      <c r="BH66" s="47">
        <f t="shared" si="38"/>
        <v>0</v>
      </c>
      <c r="BI66" s="47">
        <f t="shared" si="38"/>
        <v>0</v>
      </c>
      <c r="BJ66" s="47">
        <f t="shared" si="38"/>
        <v>0</v>
      </c>
      <c r="BK66" s="47">
        <f t="shared" si="38"/>
        <v>0</v>
      </c>
      <c r="BL66" s="47">
        <f t="shared" si="38"/>
        <v>0</v>
      </c>
      <c r="BM66" s="47">
        <f t="shared" si="38"/>
        <v>0</v>
      </c>
      <c r="BN66" s="47">
        <f t="shared" si="38"/>
        <v>6445.824696109793</v>
      </c>
      <c r="BO66" s="47">
        <f t="shared" si="38"/>
        <v>0</v>
      </c>
      <c r="BP66" s="47">
        <f t="shared" si="38"/>
        <v>0</v>
      </c>
      <c r="BQ66" s="46">
        <f t="shared" si="39"/>
        <v>0</v>
      </c>
    </row>
    <row r="67" spans="1:79" x14ac:dyDescent="0.25">
      <c r="A67" s="17"/>
      <c r="P67" s="18"/>
      <c r="Q67" s="18"/>
      <c r="R67" s="18"/>
      <c r="S67" s="18"/>
      <c r="T67" s="18"/>
      <c r="U67" s="18"/>
      <c r="V67" s="18"/>
      <c r="AD67" s="87"/>
      <c r="AH67" s="18"/>
      <c r="AX67" s="69"/>
      <c r="BD67" s="10">
        <v>11</v>
      </c>
      <c r="BE67" s="47">
        <f t="shared" si="38"/>
        <v>0</v>
      </c>
      <c r="BF67" s="47">
        <f t="shared" si="38"/>
        <v>24513.276619780892</v>
      </c>
      <c r="BG67" s="47">
        <f t="shared" si="38"/>
        <v>-25184.873239500917</v>
      </c>
      <c r="BH67" s="47">
        <f t="shared" si="38"/>
        <v>0</v>
      </c>
      <c r="BI67" s="47">
        <f t="shared" si="38"/>
        <v>0</v>
      </c>
      <c r="BJ67" s="47">
        <f t="shared" si="38"/>
        <v>0</v>
      </c>
      <c r="BK67" s="47">
        <f t="shared" si="38"/>
        <v>0</v>
      </c>
      <c r="BL67" s="47">
        <f t="shared" si="38"/>
        <v>0</v>
      </c>
      <c r="BM67" s="47">
        <f t="shared" si="38"/>
        <v>0</v>
      </c>
      <c r="BN67" s="47">
        <f t="shared" si="38"/>
        <v>0</v>
      </c>
      <c r="BO67" s="47">
        <f t="shared" si="38"/>
        <v>51041.343098721867</v>
      </c>
      <c r="BP67" s="47">
        <f t="shared" si="38"/>
        <v>25184.873239500917</v>
      </c>
      <c r="BQ67" s="46">
        <f t="shared" si="39"/>
        <v>-15</v>
      </c>
    </row>
    <row r="68" spans="1:79" x14ac:dyDescent="0.25">
      <c r="A68" s="17"/>
      <c r="P68" s="18"/>
      <c r="Q68" s="18"/>
      <c r="R68" s="18"/>
      <c r="S68" s="18"/>
      <c r="T68" s="18"/>
      <c r="U68" s="18"/>
      <c r="V68" s="18"/>
      <c r="AD68" s="87"/>
      <c r="AH68" s="18"/>
      <c r="AX68" s="69"/>
      <c r="BD68" s="10">
        <v>12</v>
      </c>
      <c r="BE68" s="47">
        <f t="shared" si="38"/>
        <v>0</v>
      </c>
      <c r="BF68" s="47">
        <f t="shared" si="38"/>
        <v>25184.873239500917</v>
      </c>
      <c r="BG68" s="47">
        <f t="shared" si="38"/>
        <v>-16789.915493000612</v>
      </c>
      <c r="BH68" s="47">
        <f t="shared" si="38"/>
        <v>0</v>
      </c>
      <c r="BI68" s="47">
        <f t="shared" si="38"/>
        <v>0</v>
      </c>
      <c r="BJ68" s="47">
        <f t="shared" si="38"/>
        <v>0</v>
      </c>
      <c r="BK68" s="47">
        <f t="shared" si="38"/>
        <v>0</v>
      </c>
      <c r="BL68" s="47">
        <f t="shared" si="38"/>
        <v>0</v>
      </c>
      <c r="BM68" s="47">
        <f t="shared" si="38"/>
        <v>0</v>
      </c>
      <c r="BN68" s="47">
        <f t="shared" si="38"/>
        <v>0</v>
      </c>
      <c r="BO68" s="47">
        <f t="shared" si="38"/>
        <v>25184.873239500917</v>
      </c>
      <c r="BP68" s="47">
        <f t="shared" si="38"/>
        <v>16789.915493000612</v>
      </c>
      <c r="BQ68" s="46">
        <f t="shared" si="39"/>
        <v>-30</v>
      </c>
    </row>
    <row r="69" spans="1:79" x14ac:dyDescent="0.25">
      <c r="AX69" s="88"/>
    </row>
    <row r="70" spans="1:79" x14ac:dyDescent="0.25">
      <c r="AX70" s="19"/>
      <c r="BE70" s="53" t="s">
        <v>64</v>
      </c>
      <c r="BF70" s="53" t="s">
        <v>65</v>
      </c>
      <c r="BG70" s="53" t="s">
        <v>66</v>
      </c>
      <c r="BH70" s="53" t="s">
        <v>55</v>
      </c>
      <c r="BI70" s="53" t="s">
        <v>56</v>
      </c>
      <c r="BJ70" s="53" t="s">
        <v>57</v>
      </c>
      <c r="BK70" t="s">
        <v>58</v>
      </c>
      <c r="BL70" t="s">
        <v>59</v>
      </c>
      <c r="BM70" t="s">
        <v>60</v>
      </c>
      <c r="BN70" t="s">
        <v>67</v>
      </c>
      <c r="BO70" t="s">
        <v>68</v>
      </c>
      <c r="BP70" t="s">
        <v>69</v>
      </c>
    </row>
    <row r="71" spans="1:79" x14ac:dyDescent="0.25">
      <c r="BD71" s="10"/>
      <c r="BE71" s="61">
        <v>1</v>
      </c>
      <c r="BF71" s="61">
        <v>2</v>
      </c>
      <c r="BG71" s="61">
        <v>3</v>
      </c>
      <c r="BH71" s="10">
        <v>4</v>
      </c>
      <c r="BI71" s="10">
        <v>5</v>
      </c>
      <c r="BJ71" s="10">
        <v>6</v>
      </c>
      <c r="BK71" s="10">
        <v>7</v>
      </c>
      <c r="BL71" s="10">
        <v>8</v>
      </c>
      <c r="BM71" s="10">
        <v>9</v>
      </c>
      <c r="BN71" s="10">
        <v>10</v>
      </c>
      <c r="BO71" s="10">
        <v>11</v>
      </c>
      <c r="BP71" s="10">
        <v>12</v>
      </c>
      <c r="BQ71" s="33" t="s">
        <v>46</v>
      </c>
      <c r="BR71" s="10"/>
      <c r="BS71" s="10" t="s">
        <v>53</v>
      </c>
      <c r="BT71" s="10" t="s">
        <v>54</v>
      </c>
      <c r="BU71" s="63" t="s">
        <v>61</v>
      </c>
      <c r="BW71" t="s">
        <v>62</v>
      </c>
    </row>
    <row r="72" spans="1:79" x14ac:dyDescent="0.25">
      <c r="BD72" s="10">
        <v>1</v>
      </c>
      <c r="BE72" s="47">
        <f t="shared" ref="BE72:BJ83" si="42">+BE57+BE40+BE23</f>
        <v>114216.09476680747</v>
      </c>
      <c r="BF72" s="47">
        <f t="shared" si="42"/>
        <v>0</v>
      </c>
      <c r="BG72" s="47">
        <f t="shared" si="42"/>
        <v>124350.31162003579</v>
      </c>
      <c r="BH72" s="47">
        <f t="shared" si="42"/>
        <v>41450.103873345259</v>
      </c>
      <c r="BI72" s="47">
        <f t="shared" si="42"/>
        <v>0</v>
      </c>
      <c r="BJ72" s="47">
        <f t="shared" si="42"/>
        <v>-124350.31162003579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f>BQ57+BQ40+BQ23</f>
        <v>-3.6</v>
      </c>
      <c r="BR72" s="10">
        <v>1</v>
      </c>
      <c r="BS72" s="47">
        <v>0</v>
      </c>
      <c r="BT72" s="11">
        <f>+BS72+BQ72</f>
        <v>-3.6</v>
      </c>
      <c r="BU72" s="90">
        <f t="array" ref="BU72:BU83">MMULT(MINVERSE(BE72:BP83),BT72:BT83)</f>
        <v>1.5057932115124259E-3</v>
      </c>
      <c r="BV72" t="str">
        <f t="array" ref="BV72:BV83">TRANSPOSE(BE70:BP70)</f>
        <v>d1</v>
      </c>
      <c r="BW72" s="25">
        <f>+BU72</f>
        <v>1.5057932115124259E-3</v>
      </c>
    </row>
    <row r="73" spans="1:79" x14ac:dyDescent="0.25">
      <c r="BD73" s="10">
        <v>2</v>
      </c>
      <c r="BE73" s="47">
        <f t="shared" si="42"/>
        <v>0</v>
      </c>
      <c r="BF73" s="47">
        <f t="shared" si="42"/>
        <v>67155.904838996357</v>
      </c>
      <c r="BG73" s="47">
        <f t="shared" si="42"/>
        <v>-25184.873239500917</v>
      </c>
      <c r="BH73" s="47">
        <f t="shared" si="42"/>
        <v>0</v>
      </c>
      <c r="BI73" s="47">
        <f t="shared" si="42"/>
        <v>-16114.561740274483</v>
      </c>
      <c r="BJ73" s="47">
        <f t="shared" si="42"/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f t="shared" ref="BQ73:BQ83" si="43">BQ58+BQ41+BQ24</f>
        <v>15</v>
      </c>
      <c r="BR73" s="10">
        <v>2</v>
      </c>
      <c r="BS73" s="47">
        <v>0</v>
      </c>
      <c r="BT73" s="11">
        <f t="shared" ref="BT73:BT83" si="44">+BS73+BQ73</f>
        <v>15</v>
      </c>
      <c r="BU73" s="90">
        <v>-1.0627749552173905E-3</v>
      </c>
      <c r="BV73" t="str">
        <v>d2</v>
      </c>
      <c r="BW73" s="25">
        <f t="shared" ref="BW73:BW77" si="45">+BU73</f>
        <v>-1.0627749552173905E-3</v>
      </c>
    </row>
    <row r="74" spans="1:79" x14ac:dyDescent="0.25">
      <c r="BD74" s="10">
        <v>3</v>
      </c>
      <c r="BE74" s="47">
        <f t="shared" si="42"/>
        <v>124350.31162003579</v>
      </c>
      <c r="BF74" s="47">
        <f t="shared" si="42"/>
        <v>-25184.873239500917</v>
      </c>
      <c r="BG74" s="47">
        <f t="shared" si="42"/>
        <v>224040.43485972693</v>
      </c>
      <c r="BH74" s="47">
        <f t="shared" si="42"/>
        <v>124350.31162003579</v>
      </c>
      <c r="BI74" s="47">
        <f t="shared" si="42"/>
        <v>0</v>
      </c>
      <c r="BJ74" s="47">
        <f t="shared" si="42"/>
        <v>-207250.51936672631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f t="shared" si="43"/>
        <v>-48</v>
      </c>
      <c r="BR74" s="10">
        <v>3</v>
      </c>
      <c r="BS74" s="47">
        <v>0</v>
      </c>
      <c r="BT74" s="11">
        <f t="shared" si="44"/>
        <v>-48</v>
      </c>
      <c r="BU74" s="90">
        <v>-3.0894949004498361E-3</v>
      </c>
      <c r="BV74" t="str">
        <v>d3</v>
      </c>
      <c r="BW74" s="25">
        <f t="shared" si="45"/>
        <v>-3.0894949004498361E-3</v>
      </c>
    </row>
    <row r="75" spans="1:79" x14ac:dyDescent="0.25">
      <c r="BD75" s="10">
        <v>4</v>
      </c>
      <c r="BE75" s="47">
        <f t="shared" si="42"/>
        <v>41450.103873345259</v>
      </c>
      <c r="BF75" s="47">
        <f t="shared" si="42"/>
        <v>0</v>
      </c>
      <c r="BG75" s="47">
        <f t="shared" si="42"/>
        <v>124350.31162003579</v>
      </c>
      <c r="BH75" s="47">
        <f t="shared" si="42"/>
        <v>215540.54014139535</v>
      </c>
      <c r="BI75" s="47">
        <f t="shared" si="42"/>
        <v>0</v>
      </c>
      <c r="BJ75" s="47">
        <f t="shared" si="42"/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f t="shared" si="43"/>
        <v>0</v>
      </c>
      <c r="BR75" s="10">
        <v>4</v>
      </c>
      <c r="BS75" s="47">
        <v>0</v>
      </c>
      <c r="BT75" s="11">
        <f t="shared" si="44"/>
        <v>0</v>
      </c>
      <c r="BU75" s="90">
        <v>1.4928252865071315E-3</v>
      </c>
      <c r="BV75" t="str">
        <v>d4</v>
      </c>
      <c r="BW75" s="25">
        <f t="shared" si="45"/>
        <v>1.4928252865071315E-3</v>
      </c>
    </row>
    <row r="76" spans="1:79" x14ac:dyDescent="0.25">
      <c r="BD76" s="10">
        <v>5</v>
      </c>
      <c r="BE76" s="47">
        <f t="shared" si="42"/>
        <v>0</v>
      </c>
      <c r="BF76" s="47">
        <f t="shared" si="42"/>
        <v>-16114.561740274483</v>
      </c>
      <c r="BG76" s="47">
        <f t="shared" si="42"/>
        <v>0</v>
      </c>
      <c r="BH76" s="47">
        <f t="shared" si="42"/>
        <v>0</v>
      </c>
      <c r="BI76" s="47">
        <f t="shared" si="42"/>
        <v>32229.123480548966</v>
      </c>
      <c r="BJ76" s="47">
        <f t="shared" si="42"/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f t="shared" si="43"/>
        <v>0</v>
      </c>
      <c r="BR76" s="10">
        <v>5</v>
      </c>
      <c r="BS76" s="47">
        <v>0</v>
      </c>
      <c r="BT76" s="11">
        <f t="shared" si="44"/>
        <v>0</v>
      </c>
      <c r="BU76" s="90">
        <v>-5.3138747760869513E-4</v>
      </c>
      <c r="BV76" t="str">
        <v>d5</v>
      </c>
      <c r="BW76" s="25">
        <f t="shared" si="45"/>
        <v>-5.3138747760869513E-4</v>
      </c>
    </row>
    <row r="77" spans="1:79" x14ac:dyDescent="0.25">
      <c r="BD77" s="10">
        <v>6</v>
      </c>
      <c r="BE77" s="47">
        <f t="shared" si="42"/>
        <v>-124350.31162003579</v>
      </c>
      <c r="BF77" s="47">
        <f t="shared" si="42"/>
        <v>0</v>
      </c>
      <c r="BG77" s="47">
        <f t="shared" si="42"/>
        <v>-207250.51936672631</v>
      </c>
      <c r="BH77" s="47">
        <f t="shared" si="42"/>
        <v>0</v>
      </c>
      <c r="BI77" s="47">
        <f t="shared" si="42"/>
        <v>0</v>
      </c>
      <c r="BJ77" s="47">
        <f t="shared" si="42"/>
        <v>414501.03873345262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f t="shared" si="43"/>
        <v>-36</v>
      </c>
      <c r="BR77" s="10">
        <v>6</v>
      </c>
      <c r="BS77" s="47">
        <v>0</v>
      </c>
      <c r="BT77" s="11">
        <f t="shared" si="44"/>
        <v>-36</v>
      </c>
      <c r="BU77" s="90">
        <v>-1.1798608975903319E-3</v>
      </c>
      <c r="BV77" t="str">
        <v>d6</v>
      </c>
      <c r="BW77" s="25">
        <f t="shared" si="45"/>
        <v>-1.1798608975903319E-3</v>
      </c>
      <c r="BY77">
        <v>1</v>
      </c>
      <c r="BZ77">
        <f>+BY77*3</f>
        <v>3</v>
      </c>
      <c r="CA77">
        <v>-40</v>
      </c>
    </row>
    <row r="78" spans="1:79" x14ac:dyDescent="0.25">
      <c r="BD78" s="10">
        <v>7</v>
      </c>
      <c r="BE78" s="47">
        <f t="shared" si="42"/>
        <v>0</v>
      </c>
      <c r="BF78" s="47">
        <f t="shared" si="42"/>
        <v>0</v>
      </c>
      <c r="BG78" s="47">
        <f t="shared" si="42"/>
        <v>0</v>
      </c>
      <c r="BH78" s="47">
        <f t="shared" si="42"/>
        <v>41450.103873345259</v>
      </c>
      <c r="BI78" s="47">
        <f t="shared" si="42"/>
        <v>0</v>
      </c>
      <c r="BJ78" s="47">
        <f t="shared" si="42"/>
        <v>124350.31162003579</v>
      </c>
      <c r="BK78" s="62">
        <v>-1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f t="shared" si="43"/>
        <v>3.6</v>
      </c>
      <c r="BR78" s="10">
        <v>7</v>
      </c>
      <c r="BS78" s="47">
        <v>0</v>
      </c>
      <c r="BT78" s="11">
        <f t="shared" si="44"/>
        <v>3.6</v>
      </c>
      <c r="BU78" s="90">
        <v>-88.438307093175894</v>
      </c>
      <c r="BV78" t="str">
        <v>r1</v>
      </c>
      <c r="BW78" s="25">
        <v>0</v>
      </c>
      <c r="BY78">
        <v>2</v>
      </c>
      <c r="BZ78">
        <f>+BY78*3</f>
        <v>6</v>
      </c>
      <c r="CA78">
        <v>-50</v>
      </c>
    </row>
    <row r="79" spans="1:79" x14ac:dyDescent="0.25">
      <c r="BD79" s="10">
        <v>8</v>
      </c>
      <c r="BE79" s="47">
        <f t="shared" si="42"/>
        <v>0</v>
      </c>
      <c r="BF79" s="47">
        <f t="shared" si="42"/>
        <v>0</v>
      </c>
      <c r="BG79" s="47">
        <f t="shared" si="42"/>
        <v>0</v>
      </c>
      <c r="BH79" s="47">
        <f t="shared" si="42"/>
        <v>0</v>
      </c>
      <c r="BI79" s="47">
        <f t="shared" si="42"/>
        <v>-16114.561740274483</v>
      </c>
      <c r="BJ79" s="47">
        <f t="shared" si="42"/>
        <v>0</v>
      </c>
      <c r="BK79" s="47">
        <v>0</v>
      </c>
      <c r="BL79" s="62">
        <v>-1</v>
      </c>
      <c r="BM79" s="47">
        <v>0</v>
      </c>
      <c r="BN79" s="47">
        <v>0</v>
      </c>
      <c r="BO79" s="47">
        <v>0</v>
      </c>
      <c r="BP79" s="47">
        <v>0</v>
      </c>
      <c r="BQ79" s="47">
        <f t="shared" si="43"/>
        <v>0</v>
      </c>
      <c r="BR79" s="10">
        <v>8</v>
      </c>
      <c r="BS79" s="47">
        <v>0</v>
      </c>
      <c r="BT79" s="11">
        <f t="shared" si="44"/>
        <v>0</v>
      </c>
      <c r="BU79" s="90">
        <v>8.5630763159340439</v>
      </c>
      <c r="BV79" t="str">
        <v>r2</v>
      </c>
      <c r="BW79" s="25">
        <v>0</v>
      </c>
    </row>
    <row r="80" spans="1:79" x14ac:dyDescent="0.25">
      <c r="BD80" s="10">
        <v>9</v>
      </c>
      <c r="BE80" s="47">
        <f t="shared" si="42"/>
        <v>0</v>
      </c>
      <c r="BF80" s="47">
        <f t="shared" si="42"/>
        <v>0</v>
      </c>
      <c r="BG80" s="47">
        <f t="shared" si="42"/>
        <v>0</v>
      </c>
      <c r="BH80" s="47">
        <f t="shared" si="42"/>
        <v>-124350.31162003579</v>
      </c>
      <c r="BI80" s="47">
        <f t="shared" si="42"/>
        <v>0</v>
      </c>
      <c r="BJ80" s="47">
        <f t="shared" si="42"/>
        <v>-207250.51936672631</v>
      </c>
      <c r="BK80" s="47">
        <v>0</v>
      </c>
      <c r="BL80" s="47">
        <v>0</v>
      </c>
      <c r="BM80" s="62">
        <v>-1</v>
      </c>
      <c r="BN80" s="47">
        <v>0</v>
      </c>
      <c r="BO80" s="47">
        <v>0</v>
      </c>
      <c r="BP80" s="47">
        <v>0</v>
      </c>
      <c r="BQ80" s="47">
        <f t="shared" si="43"/>
        <v>-18</v>
      </c>
      <c r="BR80" s="10">
        <v>9</v>
      </c>
      <c r="BS80" s="47">
        <v>0</v>
      </c>
      <c r="BT80" s="11">
        <f t="shared" si="44"/>
        <v>-18</v>
      </c>
      <c r="BU80" s="90">
        <v>76.893494234657155</v>
      </c>
      <c r="BV80" t="str">
        <v>r3</v>
      </c>
      <c r="BW80" s="25">
        <v>0</v>
      </c>
    </row>
    <row r="81" spans="56:75" x14ac:dyDescent="0.25">
      <c r="BD81" s="10">
        <v>10</v>
      </c>
      <c r="BE81" s="47">
        <f t="shared" si="42"/>
        <v>-6445.824696109793</v>
      </c>
      <c r="BF81" s="47">
        <f t="shared" si="42"/>
        <v>0</v>
      </c>
      <c r="BG81" s="47">
        <f t="shared" si="42"/>
        <v>0</v>
      </c>
      <c r="BH81" s="47">
        <f t="shared" si="42"/>
        <v>0</v>
      </c>
      <c r="BI81" s="47">
        <f t="shared" si="42"/>
        <v>0</v>
      </c>
      <c r="BJ81" s="47">
        <f t="shared" si="42"/>
        <v>0</v>
      </c>
      <c r="BK81" s="47">
        <v>0</v>
      </c>
      <c r="BL81" s="47">
        <v>0</v>
      </c>
      <c r="BM81" s="47">
        <v>0</v>
      </c>
      <c r="BN81" s="62">
        <v>-1</v>
      </c>
      <c r="BO81" s="47">
        <v>0</v>
      </c>
      <c r="BP81" s="47">
        <v>0</v>
      </c>
      <c r="BQ81" s="47">
        <f t="shared" si="43"/>
        <v>0</v>
      </c>
      <c r="BR81" s="10">
        <v>10</v>
      </c>
      <c r="BS81" s="47">
        <v>0</v>
      </c>
      <c r="BT81" s="11">
        <f t="shared" si="44"/>
        <v>0</v>
      </c>
      <c r="BU81" s="90">
        <v>-9.7060790700012749</v>
      </c>
      <c r="BV81" t="str">
        <v>r4</v>
      </c>
      <c r="BW81" s="25">
        <v>0</v>
      </c>
    </row>
    <row r="82" spans="56:75" x14ac:dyDescent="0.25">
      <c r="BD82" s="10">
        <v>11</v>
      </c>
      <c r="BE82" s="47">
        <f t="shared" si="42"/>
        <v>0</v>
      </c>
      <c r="BF82" s="47">
        <f t="shared" si="42"/>
        <v>24513.276619780892</v>
      </c>
      <c r="BG82" s="47">
        <f t="shared" si="42"/>
        <v>-25184.873239500917</v>
      </c>
      <c r="BH82" s="47">
        <f t="shared" si="42"/>
        <v>0</v>
      </c>
      <c r="BI82" s="47">
        <f t="shared" si="42"/>
        <v>0</v>
      </c>
      <c r="BJ82" s="47">
        <f t="shared" si="42"/>
        <v>0</v>
      </c>
      <c r="BK82" s="47">
        <v>0</v>
      </c>
      <c r="BL82" s="47">
        <v>0</v>
      </c>
      <c r="BM82" s="47">
        <v>0</v>
      </c>
      <c r="BN82" s="47">
        <v>0</v>
      </c>
      <c r="BO82" s="62">
        <v>-1</v>
      </c>
      <c r="BP82" s="47">
        <v>0</v>
      </c>
      <c r="BQ82" s="47">
        <f t="shared" si="43"/>
        <v>-15</v>
      </c>
      <c r="BR82" s="10">
        <v>11</v>
      </c>
      <c r="BS82" s="47">
        <v>0</v>
      </c>
      <c r="BT82" s="11">
        <f t="shared" si="44"/>
        <v>-15</v>
      </c>
      <c r="BU82" s="90">
        <v>66.75644098009451</v>
      </c>
      <c r="BV82" t="str">
        <v>r5</v>
      </c>
      <c r="BW82" s="25">
        <v>0</v>
      </c>
    </row>
    <row r="83" spans="56:75" x14ac:dyDescent="0.25">
      <c r="BD83" s="10">
        <v>12</v>
      </c>
      <c r="BE83" s="47">
        <f t="shared" si="42"/>
        <v>0</v>
      </c>
      <c r="BF83" s="47">
        <f t="shared" si="42"/>
        <v>25184.873239500917</v>
      </c>
      <c r="BG83" s="47">
        <f t="shared" si="42"/>
        <v>-16789.915493000612</v>
      </c>
      <c r="BH83" s="47">
        <f t="shared" si="42"/>
        <v>0</v>
      </c>
      <c r="BI83" s="47">
        <f t="shared" si="42"/>
        <v>0</v>
      </c>
      <c r="BJ83" s="47">
        <f t="shared" si="42"/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62">
        <v>-1</v>
      </c>
      <c r="BQ83" s="47">
        <f t="shared" si="43"/>
        <v>-30</v>
      </c>
      <c r="BR83" s="10">
        <v>12</v>
      </c>
      <c r="BS83" s="47">
        <v>0</v>
      </c>
      <c r="BT83" s="11">
        <f t="shared" si="44"/>
        <v>-30</v>
      </c>
      <c r="BU83" s="90">
        <v>55.106505765342852</v>
      </c>
      <c r="BV83" t="str">
        <v>r6</v>
      </c>
      <c r="BW83" s="25">
        <v>0</v>
      </c>
    </row>
    <row r="85" spans="56:75" x14ac:dyDescent="0.25">
      <c r="BE85">
        <v>114216.094766808</v>
      </c>
      <c r="BF85">
        <v>0</v>
      </c>
      <c r="BG85">
        <v>124350.31162003599</v>
      </c>
      <c r="BH85">
        <v>41450.103873345302</v>
      </c>
      <c r="BI85">
        <v>0</v>
      </c>
      <c r="BJ85">
        <v>-124350.31162003599</v>
      </c>
      <c r="BK85">
        <v>0</v>
      </c>
      <c r="BL85">
        <v>0</v>
      </c>
      <c r="BM85">
        <v>0</v>
      </c>
      <c r="BN85">
        <v>-6445.8246961097902</v>
      </c>
      <c r="BO85">
        <v>0</v>
      </c>
      <c r="BP85">
        <v>0</v>
      </c>
      <c r="BT85" s="89">
        <v>-3.6</v>
      </c>
    </row>
    <row r="86" spans="56:75" x14ac:dyDescent="0.25">
      <c r="BE86">
        <v>0</v>
      </c>
      <c r="BF86">
        <v>67155.904838996401</v>
      </c>
      <c r="BG86">
        <v>-25184.873239500899</v>
      </c>
      <c r="BH86">
        <v>0</v>
      </c>
      <c r="BI86">
        <v>-16114.561740274499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24513.2766197809</v>
      </c>
      <c r="BP86">
        <v>25184.873239500899</v>
      </c>
      <c r="BT86" s="89">
        <v>15</v>
      </c>
    </row>
    <row r="87" spans="56:75" x14ac:dyDescent="0.25">
      <c r="BE87">
        <v>124350.31162003599</v>
      </c>
      <c r="BF87">
        <v>-25184.873239500899</v>
      </c>
      <c r="BG87">
        <v>224040.43485972699</v>
      </c>
      <c r="BH87">
        <v>124350.31162003599</v>
      </c>
      <c r="BI87">
        <v>0</v>
      </c>
      <c r="BJ87">
        <v>-207250.51936672599</v>
      </c>
      <c r="BK87">
        <v>0</v>
      </c>
      <c r="BL87">
        <v>0</v>
      </c>
      <c r="BM87">
        <v>0</v>
      </c>
      <c r="BN87">
        <v>0</v>
      </c>
      <c r="BO87">
        <v>-25184.873239500899</v>
      </c>
      <c r="BP87">
        <v>-16789.915493000601</v>
      </c>
      <c r="BT87" s="89">
        <v>-48</v>
      </c>
    </row>
    <row r="88" spans="56:75" x14ac:dyDescent="0.25">
      <c r="BE88">
        <v>41450.103873345201</v>
      </c>
      <c r="BF88">
        <v>0</v>
      </c>
      <c r="BG88">
        <v>124350.31162003599</v>
      </c>
      <c r="BH88">
        <v>215540.540141395</v>
      </c>
      <c r="BI88">
        <v>0</v>
      </c>
      <c r="BJ88">
        <v>0</v>
      </c>
      <c r="BK88">
        <v>41450.103873345302</v>
      </c>
      <c r="BL88">
        <v>0</v>
      </c>
      <c r="BM88">
        <v>-124350.31162003599</v>
      </c>
      <c r="BN88">
        <v>0</v>
      </c>
      <c r="BO88">
        <v>0</v>
      </c>
      <c r="BP88">
        <v>0</v>
      </c>
      <c r="BT88" s="89">
        <v>1.7763568394002501E-15</v>
      </c>
    </row>
    <row r="89" spans="56:75" x14ac:dyDescent="0.25">
      <c r="BE89">
        <v>0</v>
      </c>
      <c r="BF89">
        <v>-16114.561740274499</v>
      </c>
      <c r="BG89">
        <v>0</v>
      </c>
      <c r="BH89">
        <v>0</v>
      </c>
      <c r="BI89">
        <v>32229.123480548998</v>
      </c>
      <c r="BJ89">
        <v>0</v>
      </c>
      <c r="BK89">
        <v>0</v>
      </c>
      <c r="BL89">
        <v>-16114.561740274499</v>
      </c>
      <c r="BM89">
        <v>0</v>
      </c>
      <c r="BN89">
        <v>0</v>
      </c>
      <c r="BO89">
        <v>0</v>
      </c>
      <c r="BP89">
        <v>0</v>
      </c>
      <c r="BT89" s="89">
        <v>0</v>
      </c>
    </row>
    <row r="90" spans="56:75" x14ac:dyDescent="0.25">
      <c r="BE90">
        <v>-124350.31162003599</v>
      </c>
      <c r="BF90">
        <v>0</v>
      </c>
      <c r="BG90">
        <v>-207250.51936672599</v>
      </c>
      <c r="BH90">
        <v>0</v>
      </c>
      <c r="BI90">
        <v>0</v>
      </c>
      <c r="BJ90">
        <v>414501.03873345302</v>
      </c>
      <c r="BK90">
        <v>124350.31162003599</v>
      </c>
      <c r="BL90">
        <v>0</v>
      </c>
      <c r="BM90">
        <v>-207250.51936672599</v>
      </c>
      <c r="BN90">
        <v>0</v>
      </c>
      <c r="BO90">
        <v>0</v>
      </c>
      <c r="BP90">
        <v>0</v>
      </c>
      <c r="BT90" s="89">
        <v>-36</v>
      </c>
    </row>
    <row r="91" spans="56:75" x14ac:dyDescent="0.25">
      <c r="BE91">
        <v>0</v>
      </c>
      <c r="BF91">
        <v>0</v>
      </c>
      <c r="BG91">
        <v>0</v>
      </c>
      <c r="BH91">
        <v>41450.103873345201</v>
      </c>
      <c r="BI91">
        <v>0</v>
      </c>
      <c r="BJ91">
        <v>124350.31162003599</v>
      </c>
      <c r="BK91">
        <v>107770.270070698</v>
      </c>
      <c r="BL91">
        <v>0</v>
      </c>
      <c r="BM91">
        <v>-124350.31162003599</v>
      </c>
      <c r="BN91">
        <v>0</v>
      </c>
      <c r="BO91">
        <v>0</v>
      </c>
      <c r="BP91">
        <v>0</v>
      </c>
      <c r="BT91" s="89">
        <v>3.6</v>
      </c>
    </row>
    <row r="92" spans="56:75" x14ac:dyDescent="0.25">
      <c r="BE92">
        <v>0</v>
      </c>
      <c r="BF92">
        <v>0</v>
      </c>
      <c r="BG92">
        <v>0</v>
      </c>
      <c r="BH92">
        <v>0</v>
      </c>
      <c r="BI92">
        <v>-16114.561740274499</v>
      </c>
      <c r="BJ92">
        <v>0</v>
      </c>
      <c r="BK92">
        <v>0</v>
      </c>
      <c r="BL92">
        <v>16114.561740274499</v>
      </c>
      <c r="BM92">
        <v>0</v>
      </c>
      <c r="BN92">
        <v>0</v>
      </c>
      <c r="BO92">
        <v>0</v>
      </c>
      <c r="BP92">
        <v>0</v>
      </c>
      <c r="BT92" s="89">
        <v>0</v>
      </c>
    </row>
    <row r="93" spans="56:75" x14ac:dyDescent="0.25">
      <c r="BE93">
        <v>0</v>
      </c>
      <c r="BF93">
        <v>0</v>
      </c>
      <c r="BG93">
        <v>0</v>
      </c>
      <c r="BH93">
        <v>-124350.31162003599</v>
      </c>
      <c r="BI93">
        <v>0</v>
      </c>
      <c r="BJ93">
        <v>-207250.51936672599</v>
      </c>
      <c r="BK93">
        <v>-124350.31162003599</v>
      </c>
      <c r="BL93">
        <v>0</v>
      </c>
      <c r="BM93">
        <v>207250.51936672599</v>
      </c>
      <c r="BN93">
        <v>0</v>
      </c>
      <c r="BO93">
        <v>0</v>
      </c>
      <c r="BP93">
        <v>0</v>
      </c>
      <c r="BT93" s="89">
        <v>-18</v>
      </c>
    </row>
    <row r="94" spans="56:75" x14ac:dyDescent="0.25">
      <c r="BE94">
        <v>-6445.8246961097902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6445.8246961097902</v>
      </c>
      <c r="BO94">
        <v>0</v>
      </c>
      <c r="BP94">
        <v>0</v>
      </c>
      <c r="BT94" s="89">
        <v>0</v>
      </c>
    </row>
    <row r="95" spans="56:75" x14ac:dyDescent="0.25">
      <c r="BE95">
        <v>0</v>
      </c>
      <c r="BF95">
        <v>24513.2766197809</v>
      </c>
      <c r="BG95">
        <v>-25184.873239500899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51041.343098721904</v>
      </c>
      <c r="BP95">
        <v>25184.873239500899</v>
      </c>
      <c r="BT95" s="89">
        <v>-15</v>
      </c>
    </row>
    <row r="96" spans="56:75" x14ac:dyDescent="0.25">
      <c r="BE96">
        <v>0</v>
      </c>
      <c r="BF96">
        <v>25184.873239500899</v>
      </c>
      <c r="BG96">
        <v>-16789.915493000601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25184.873239500899</v>
      </c>
      <c r="BP96">
        <v>16789.915493000601</v>
      </c>
      <c r="BT96" s="89">
        <v>-30</v>
      </c>
    </row>
    <row r="98" spans="57:72" x14ac:dyDescent="0.25">
      <c r="BE98" s="18">
        <f>+BE72-BE85</f>
        <v>-5.3842086344957352E-10</v>
      </c>
      <c r="BF98" s="18">
        <f t="shared" ref="BF98:BJ98" si="46">+BF72-BF85</f>
        <v>0</v>
      </c>
      <c r="BG98" s="18">
        <f t="shared" si="46"/>
        <v>-2.0372681319713593E-10</v>
      </c>
      <c r="BH98" s="18">
        <f t="shared" si="46"/>
        <v>0</v>
      </c>
      <c r="BI98" s="18">
        <f t="shared" si="46"/>
        <v>0</v>
      </c>
      <c r="BJ98" s="18">
        <f t="shared" si="46"/>
        <v>2.0372681319713593E-10</v>
      </c>
    </row>
    <row r="99" spans="57:72" x14ac:dyDescent="0.25">
      <c r="BE99" s="18">
        <f t="shared" ref="BE99:BJ99" si="47">+BE73-BE86</f>
        <v>0</v>
      </c>
      <c r="BF99" s="18">
        <f t="shared" si="47"/>
        <v>0</v>
      </c>
      <c r="BG99" s="18">
        <f t="shared" si="47"/>
        <v>0</v>
      </c>
      <c r="BH99" s="18">
        <f t="shared" si="47"/>
        <v>0</v>
      </c>
      <c r="BI99" s="18">
        <f t="shared" si="47"/>
        <v>1.6370904631912708E-11</v>
      </c>
      <c r="BJ99" s="18">
        <f t="shared" si="47"/>
        <v>0</v>
      </c>
      <c r="BT99" s="25">
        <f>+BT85-BT72</f>
        <v>0</v>
      </c>
    </row>
    <row r="100" spans="57:72" x14ac:dyDescent="0.25">
      <c r="BE100" s="18">
        <f t="shared" ref="BE100:BJ100" si="48">+BE74-BE87</f>
        <v>-2.0372681319713593E-10</v>
      </c>
      <c r="BF100" s="18">
        <f t="shared" si="48"/>
        <v>0</v>
      </c>
      <c r="BG100" s="18">
        <f t="shared" si="48"/>
        <v>0</v>
      </c>
      <c r="BH100" s="18">
        <f t="shared" si="48"/>
        <v>-2.0372681319713593E-10</v>
      </c>
      <c r="BI100" s="18">
        <f t="shared" si="48"/>
        <v>0</v>
      </c>
      <c r="BJ100" s="18">
        <f t="shared" si="48"/>
        <v>-3.2014213502407074E-10</v>
      </c>
      <c r="BT100" s="25">
        <f t="shared" ref="BT100:BT110" si="49">+BT86-BT73</f>
        <v>0</v>
      </c>
    </row>
    <row r="101" spans="57:72" x14ac:dyDescent="0.25">
      <c r="BE101" s="18">
        <f t="shared" ref="BE101:BJ101" si="50">+BE75-BE88</f>
        <v>5.8207660913467407E-11</v>
      </c>
      <c r="BF101" s="18">
        <f t="shared" si="50"/>
        <v>0</v>
      </c>
      <c r="BG101" s="18">
        <f t="shared" si="50"/>
        <v>-2.0372681319713593E-10</v>
      </c>
      <c r="BH101" s="18">
        <f t="shared" si="50"/>
        <v>3.4924596548080444E-10</v>
      </c>
      <c r="BI101" s="18">
        <f t="shared" si="50"/>
        <v>0</v>
      </c>
      <c r="BJ101" s="18">
        <f t="shared" si="50"/>
        <v>0</v>
      </c>
      <c r="BT101" s="25">
        <f t="shared" si="49"/>
        <v>0</v>
      </c>
    </row>
    <row r="102" spans="57:72" x14ac:dyDescent="0.25">
      <c r="BE102" s="18">
        <f t="shared" ref="BE102:BJ102" si="51">+BE76-BE89</f>
        <v>0</v>
      </c>
      <c r="BF102" s="18">
        <f t="shared" si="51"/>
        <v>1.6370904631912708E-11</v>
      </c>
      <c r="BG102" s="18">
        <f t="shared" si="51"/>
        <v>0</v>
      </c>
      <c r="BH102" s="18">
        <f t="shared" si="51"/>
        <v>0</v>
      </c>
      <c r="BI102" s="18">
        <f t="shared" si="51"/>
        <v>-3.2741809263825417E-11</v>
      </c>
      <c r="BJ102" s="18">
        <f t="shared" si="51"/>
        <v>0</v>
      </c>
      <c r="BT102" s="25">
        <f t="shared" si="49"/>
        <v>1.7763568394002501E-15</v>
      </c>
    </row>
    <row r="103" spans="57:72" x14ac:dyDescent="0.25">
      <c r="BE103" s="18">
        <f t="shared" ref="BE103:BJ103" si="52">+BE77-BE90</f>
        <v>2.0372681319713593E-10</v>
      </c>
      <c r="BF103" s="18">
        <f t="shared" si="52"/>
        <v>0</v>
      </c>
      <c r="BG103" s="18">
        <f t="shared" si="52"/>
        <v>-3.2014213502407074E-10</v>
      </c>
      <c r="BH103" s="18">
        <f t="shared" si="52"/>
        <v>0</v>
      </c>
      <c r="BI103" s="18">
        <f t="shared" si="52"/>
        <v>0</v>
      </c>
      <c r="BJ103" s="18">
        <f t="shared" si="52"/>
        <v>0</v>
      </c>
      <c r="BT103" s="25">
        <f t="shared" si="49"/>
        <v>0</v>
      </c>
    </row>
    <row r="104" spans="57:72" x14ac:dyDescent="0.25">
      <c r="BE104" s="18">
        <f t="shared" ref="BE104:BJ104" si="53">+BE78-BE91</f>
        <v>0</v>
      </c>
      <c r="BF104" s="18">
        <f t="shared" si="53"/>
        <v>0</v>
      </c>
      <c r="BG104" s="18">
        <f t="shared" si="53"/>
        <v>0</v>
      </c>
      <c r="BH104" s="18">
        <f t="shared" si="53"/>
        <v>5.8207660913467407E-11</v>
      </c>
      <c r="BI104" s="18">
        <f t="shared" si="53"/>
        <v>0</v>
      </c>
      <c r="BJ104" s="18">
        <f t="shared" si="53"/>
        <v>-2.0372681319713593E-10</v>
      </c>
      <c r="BT104" s="25">
        <f t="shared" si="49"/>
        <v>0</v>
      </c>
    </row>
    <row r="105" spans="57:72" x14ac:dyDescent="0.25">
      <c r="BE105" s="18">
        <f t="shared" ref="BE105:BJ105" si="54">+BE79-BE92</f>
        <v>0</v>
      </c>
      <c r="BF105" s="18">
        <f t="shared" si="54"/>
        <v>0</v>
      </c>
      <c r="BG105" s="18">
        <f t="shared" si="54"/>
        <v>0</v>
      </c>
      <c r="BH105" s="18">
        <f t="shared" si="54"/>
        <v>0</v>
      </c>
      <c r="BI105" s="18">
        <f t="shared" si="54"/>
        <v>1.6370904631912708E-11</v>
      </c>
      <c r="BJ105" s="18">
        <f t="shared" si="54"/>
        <v>0</v>
      </c>
      <c r="BT105" s="25">
        <f t="shared" si="49"/>
        <v>0</v>
      </c>
    </row>
    <row r="106" spans="57:72" x14ac:dyDescent="0.25">
      <c r="BE106" s="18">
        <f t="shared" ref="BE106:BJ106" si="55">+BE80-BE93</f>
        <v>0</v>
      </c>
      <c r="BF106" s="18">
        <f t="shared" si="55"/>
        <v>0</v>
      </c>
      <c r="BG106" s="18">
        <f t="shared" si="55"/>
        <v>0</v>
      </c>
      <c r="BH106" s="18">
        <f t="shared" si="55"/>
        <v>2.0372681319713593E-10</v>
      </c>
      <c r="BI106" s="18">
        <f t="shared" si="55"/>
        <v>0</v>
      </c>
      <c r="BJ106" s="18">
        <f t="shared" si="55"/>
        <v>-3.2014213502407074E-10</v>
      </c>
      <c r="BT106" s="25">
        <f t="shared" si="49"/>
        <v>0</v>
      </c>
    </row>
    <row r="107" spans="57:72" x14ac:dyDescent="0.25">
      <c r="BE107" s="18">
        <f t="shared" ref="BE107:BJ107" si="56">+BE81-BE94</f>
        <v>0</v>
      </c>
      <c r="BF107" s="18">
        <f t="shared" si="56"/>
        <v>0</v>
      </c>
      <c r="BG107" s="18">
        <f t="shared" si="56"/>
        <v>0</v>
      </c>
      <c r="BH107" s="18">
        <f t="shared" si="56"/>
        <v>0</v>
      </c>
      <c r="BI107" s="18">
        <f t="shared" si="56"/>
        <v>0</v>
      </c>
      <c r="BJ107" s="18">
        <f t="shared" si="56"/>
        <v>0</v>
      </c>
      <c r="BT107" s="25">
        <f t="shared" si="49"/>
        <v>0</v>
      </c>
    </row>
    <row r="108" spans="57:72" x14ac:dyDescent="0.25">
      <c r="BE108" s="18">
        <f t="shared" ref="BE108:BJ108" si="57">+BE82-BE95</f>
        <v>0</v>
      </c>
      <c r="BF108" s="18">
        <f t="shared" si="57"/>
        <v>0</v>
      </c>
      <c r="BG108" s="18">
        <f t="shared" si="57"/>
        <v>0</v>
      </c>
      <c r="BH108" s="18">
        <f t="shared" si="57"/>
        <v>0</v>
      </c>
      <c r="BI108" s="18">
        <f t="shared" si="57"/>
        <v>0</v>
      </c>
      <c r="BJ108" s="18">
        <f t="shared" si="57"/>
        <v>0</v>
      </c>
      <c r="BT108" s="25">
        <f t="shared" si="49"/>
        <v>0</v>
      </c>
    </row>
    <row r="109" spans="57:72" x14ac:dyDescent="0.25">
      <c r="BE109" s="18">
        <f>+BE83-BE96</f>
        <v>0</v>
      </c>
      <c r="BF109" s="18">
        <f t="shared" ref="BF109:BJ109" si="58">+BF83-BF96</f>
        <v>0</v>
      </c>
      <c r="BG109" s="18">
        <f t="shared" si="58"/>
        <v>0</v>
      </c>
      <c r="BH109" s="18">
        <f t="shared" si="58"/>
        <v>0</v>
      </c>
      <c r="BI109" s="18">
        <f t="shared" si="58"/>
        <v>0</v>
      </c>
      <c r="BJ109" s="18">
        <f t="shared" si="58"/>
        <v>0</v>
      </c>
      <c r="BT109" s="25">
        <f t="shared" si="49"/>
        <v>0</v>
      </c>
    </row>
    <row r="110" spans="57:72" x14ac:dyDescent="0.25">
      <c r="BE110" s="18">
        <f t="shared" ref="BE110:BJ110" si="59">+BE84-BE97</f>
        <v>0</v>
      </c>
      <c r="BF110" s="18">
        <f t="shared" si="59"/>
        <v>0</v>
      </c>
      <c r="BG110" s="18">
        <f t="shared" si="59"/>
        <v>0</v>
      </c>
      <c r="BH110" s="18">
        <f t="shared" si="59"/>
        <v>0</v>
      </c>
      <c r="BI110" s="18">
        <f t="shared" si="59"/>
        <v>0</v>
      </c>
      <c r="BJ110" s="18">
        <f t="shared" si="59"/>
        <v>0</v>
      </c>
      <c r="BT110" s="25">
        <f t="shared" si="49"/>
        <v>0</v>
      </c>
    </row>
    <row r="111" spans="57:72" x14ac:dyDescent="0.25">
      <c r="BE111" s="18"/>
      <c r="BF111" s="18"/>
      <c r="BG111" s="18"/>
      <c r="BH111" s="18"/>
      <c r="BI111" s="18"/>
      <c r="BJ111" s="18"/>
      <c r="BT111" s="25"/>
    </row>
    <row r="112" spans="57:72" x14ac:dyDescent="0.25">
      <c r="BE112" s="18"/>
      <c r="BF112" s="18"/>
      <c r="BG112" s="18"/>
      <c r="BH112" s="18"/>
      <c r="BI112" s="18"/>
      <c r="BJ112" s="18"/>
      <c r="BT112" s="25"/>
    </row>
    <row r="113" spans="72:72" x14ac:dyDescent="0.25">
      <c r="BT113" s="25"/>
    </row>
    <row r="114" spans="72:72" x14ac:dyDescent="0.25">
      <c r="BT114" s="25"/>
    </row>
    <row r="115" spans="72:72" x14ac:dyDescent="0.25">
      <c r="BT115" s="25"/>
    </row>
  </sheetData>
  <mergeCells count="6">
    <mergeCell ref="Q56:V56"/>
    <mergeCell ref="AF21:AL21"/>
    <mergeCell ref="Q22:V22"/>
    <mergeCell ref="AF38:AL38"/>
    <mergeCell ref="Q39:V39"/>
    <mergeCell ref="AF55:AL55"/>
  </mergeCells>
  <phoneticPr fontId="4" type="noConversion"/>
  <pageMargins left="0.7" right="0.7" top="0.75" bottom="0.75" header="0.3" footer="0.3"/>
  <pageSetup paperSize="327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Hoja1</vt:lpstr>
      <vt:lpstr>Hoja2</vt:lpstr>
      <vt:lpstr>Hoja3</vt:lpstr>
      <vt:lpstr>bf</vt:lpstr>
      <vt:lpstr>d</vt:lpstr>
      <vt:lpstr>Es</vt:lpstr>
      <vt:lpstr>G</vt:lpstr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Usuario</cp:lastModifiedBy>
  <dcterms:created xsi:type="dcterms:W3CDTF">2023-05-02T23:41:58Z</dcterms:created>
  <dcterms:modified xsi:type="dcterms:W3CDTF">2025-07-15T11:31:04Z</dcterms:modified>
</cp:coreProperties>
</file>