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oli\ELEMENTOS FINITOS\Elementos finitos_1\Porticos 3D\"/>
    </mc:Choice>
  </mc:AlternateContent>
  <xr:revisionPtr revIDLastSave="0" documentId="8_{232051BC-4CC8-4919-BB27-7BAB3F5588F1}" xr6:coauthVersionLast="47" xr6:coauthVersionMax="47" xr10:uidLastSave="{00000000-0000-0000-0000-000000000000}"/>
  <bookViews>
    <workbookView xWindow="-120" yWindow="-120" windowWidth="29040" windowHeight="15840" firstSheet="5" activeTab="9" xr2:uid="{44F9BDAA-A9A8-45A9-819B-C65C5AEACA20}"/>
  </bookViews>
  <sheets>
    <sheet name="Connectivity - Frame" sheetId="1" r:id="rId1"/>
    <sheet name="Frame Loads - Distributed" sheetId="2" r:id="rId2"/>
    <sheet name="Frame Props 01 - General" sheetId="3" r:id="rId3"/>
    <sheet name="Joint Coordinates" sheetId="5" r:id="rId4"/>
    <sheet name="Joint Restraint Assignments" sheetId="6" r:id="rId5"/>
    <sheet name="MatProp 02 - Basic Mech Props" sheetId="7" r:id="rId6"/>
    <sheet name="Joint Loads - Force" sheetId="9" r:id="rId7"/>
    <sheet name="Frame Section Assignments" sheetId="10" r:id="rId8"/>
    <sheet name="Hoja11" sheetId="11" r:id="rId9"/>
    <sheet name="Hoja12" sheetId="12" r:id="rId10"/>
  </sheets>
  <definedNames>
    <definedName name="E">Hoja11!$B$33</definedName>
    <definedName name="G">Hoja11!$B$34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D118" i="12" l="1" a="1"/>
  <c r="BD118" i="12" s="1"/>
  <c r="BG118" i="12"/>
  <c r="BE119" i="12"/>
  <c r="BI119" i="12"/>
  <c r="BG120" i="12"/>
  <c r="BE121" i="12"/>
  <c r="BI121" i="12"/>
  <c r="BG122" i="12"/>
  <c r="BE123" i="12"/>
  <c r="BI123" i="12"/>
  <c r="BG124" i="12"/>
  <c r="BE125" i="12"/>
  <c r="BI125" i="12"/>
  <c r="BG126" i="12"/>
  <c r="BE127" i="12"/>
  <c r="BI127" i="12"/>
  <c r="BF128" i="12"/>
  <c r="BG128" i="12"/>
  <c r="BE129" i="12"/>
  <c r="BI129" i="12"/>
  <c r="BG130" i="12"/>
  <c r="BD131" i="12"/>
  <c r="BE131" i="12"/>
  <c r="BH131" i="12"/>
  <c r="BI131" i="12"/>
  <c r="BF132" i="12"/>
  <c r="BG132" i="12"/>
  <c r="BD133" i="12"/>
  <c r="BE133" i="12"/>
  <c r="BH133" i="12"/>
  <c r="BI133" i="12"/>
  <c r="BF134" i="12"/>
  <c r="BG134" i="12"/>
  <c r="BD135" i="12"/>
  <c r="BE135" i="12"/>
  <c r="BH135" i="12"/>
  <c r="BI135" i="12"/>
  <c r="BF136" i="12"/>
  <c r="BG136" i="12"/>
  <c r="BD137" i="12"/>
  <c r="BE137" i="12"/>
  <c r="BH137" i="12"/>
  <c r="BI137" i="12"/>
  <c r="BF138" i="12"/>
  <c r="BG138" i="12"/>
  <c r="BD139" i="12"/>
  <c r="BE139" i="12"/>
  <c r="BH139" i="12"/>
  <c r="BI139" i="12"/>
  <c r="BF140" i="12"/>
  <c r="BG140" i="12"/>
  <c r="BD141" i="12"/>
  <c r="BE141" i="12"/>
  <c r="BH141" i="12"/>
  <c r="BI141" i="12"/>
  <c r="BF142" i="12"/>
  <c r="BG142" i="12"/>
  <c r="BD143" i="12"/>
  <c r="BE143" i="12"/>
  <c r="BH143" i="12"/>
  <c r="BI143" i="12"/>
  <c r="BF144" i="12"/>
  <c r="BG144" i="12"/>
  <c r="BD145" i="12"/>
  <c r="BE145" i="12"/>
  <c r="BH145" i="12"/>
  <c r="BI145" i="12"/>
  <c r="BF146" i="12"/>
  <c r="BG146" i="12"/>
  <c r="BD147" i="12"/>
  <c r="BE147" i="12"/>
  <c r="BH147" i="12"/>
  <c r="BI147" i="12"/>
  <c r="BF148" i="12"/>
  <c r="BG148" i="12"/>
  <c r="BD149" i="12"/>
  <c r="BE149" i="12"/>
  <c r="BH149" i="12"/>
  <c r="BI149" i="12"/>
  <c r="BF150" i="12"/>
  <c r="BG150" i="12"/>
  <c r="BD151" i="12"/>
  <c r="BE151" i="12"/>
  <c r="BH151" i="12"/>
  <c r="BI151" i="12"/>
  <c r="BF152" i="12"/>
  <c r="BG152" i="12"/>
  <c r="BD153" i="12"/>
  <c r="BE153" i="12"/>
  <c r="BH153" i="12"/>
  <c r="BI153" i="12"/>
  <c r="BF154" i="12"/>
  <c r="BG154" i="12"/>
  <c r="BD155" i="12"/>
  <c r="BE155" i="12"/>
  <c r="BH155" i="12"/>
  <c r="BI155" i="12"/>
  <c r="BF156" i="12"/>
  <c r="BG156" i="12"/>
  <c r="BD157" i="12"/>
  <c r="BE157" i="12"/>
  <c r="BH157" i="12"/>
  <c r="BI157" i="12"/>
  <c r="BF158" i="12"/>
  <c r="BG158" i="12"/>
  <c r="BD159" i="12"/>
  <c r="BE159" i="12"/>
  <c r="BH159" i="12"/>
  <c r="BI159" i="12"/>
  <c r="BF160" i="12"/>
  <c r="BG160" i="12"/>
  <c r="BD161" i="12"/>
  <c r="BE161" i="12"/>
  <c r="BH161" i="12"/>
  <c r="BI161" i="12"/>
  <c r="BF162" i="12"/>
  <c r="BG162" i="12"/>
  <c r="BD163" i="12"/>
  <c r="BE163" i="12"/>
  <c r="BH163" i="12"/>
  <c r="BI163" i="12"/>
  <c r="BF164" i="12"/>
  <c r="BG164" i="12"/>
  <c r="BD165" i="12"/>
  <c r="BE165" i="12"/>
  <c r="BH165" i="12"/>
  <c r="BI165" i="12"/>
  <c r="BC119" i="12"/>
  <c r="BC120" i="12"/>
  <c r="BC121" i="12"/>
  <c r="BC122" i="12"/>
  <c r="BC123" i="12"/>
  <c r="BC124" i="12"/>
  <c r="BC125" i="12"/>
  <c r="BC126" i="12"/>
  <c r="BC127" i="12"/>
  <c r="BC128" i="12"/>
  <c r="BC129" i="12"/>
  <c r="BC130" i="12"/>
  <c r="BC131" i="12"/>
  <c r="BC132" i="12"/>
  <c r="BC133" i="12"/>
  <c r="BC134" i="12"/>
  <c r="BC135" i="12"/>
  <c r="BC136" i="12"/>
  <c r="BC137" i="12"/>
  <c r="BC138" i="12"/>
  <c r="BC139" i="12"/>
  <c r="BC140" i="12"/>
  <c r="BC141" i="12"/>
  <c r="BC142" i="12"/>
  <c r="BC143" i="12"/>
  <c r="BC144" i="12"/>
  <c r="BC145" i="12"/>
  <c r="BC146" i="12"/>
  <c r="BC147" i="12"/>
  <c r="BC148" i="12"/>
  <c r="BC149" i="12"/>
  <c r="BC150" i="12"/>
  <c r="BC151" i="12"/>
  <c r="BC152" i="12"/>
  <c r="BC153" i="12"/>
  <c r="BC154" i="12"/>
  <c r="BC155" i="12"/>
  <c r="BC156" i="12"/>
  <c r="BC157" i="12"/>
  <c r="BC158" i="12"/>
  <c r="BC159" i="12"/>
  <c r="BC160" i="12"/>
  <c r="BC161" i="12"/>
  <c r="BC162" i="12"/>
  <c r="BC163" i="12"/>
  <c r="BC164" i="12"/>
  <c r="BC165" i="12"/>
  <c r="BC118" i="12"/>
  <c r="AU118" i="12" a="1"/>
  <c r="AU118" i="12" s="1"/>
  <c r="AX118" i="12"/>
  <c r="AU119" i="12"/>
  <c r="AV119" i="12"/>
  <c r="AY119" i="12"/>
  <c r="AZ119" i="12"/>
  <c r="AW120" i="12"/>
  <c r="AX120" i="12"/>
  <c r="AU121" i="12"/>
  <c r="AV121" i="12"/>
  <c r="AY121" i="12"/>
  <c r="AZ121" i="12"/>
  <c r="AW122" i="12"/>
  <c r="AX122" i="12"/>
  <c r="AU123" i="12"/>
  <c r="AV123" i="12"/>
  <c r="AY123" i="12"/>
  <c r="AZ123" i="12"/>
  <c r="AW124" i="12"/>
  <c r="AX124" i="12"/>
  <c r="AU125" i="12"/>
  <c r="AV125" i="12"/>
  <c r="AY125" i="12"/>
  <c r="AZ125" i="12"/>
  <c r="AW126" i="12"/>
  <c r="AX126" i="12"/>
  <c r="AU127" i="12"/>
  <c r="AV127" i="12"/>
  <c r="AY127" i="12"/>
  <c r="AZ127" i="12"/>
  <c r="AW128" i="12"/>
  <c r="AX128" i="12"/>
  <c r="AU129" i="12"/>
  <c r="AV129" i="12"/>
  <c r="AY129" i="12"/>
  <c r="AZ129" i="12"/>
  <c r="AW130" i="12"/>
  <c r="AX130" i="12"/>
  <c r="AU131" i="12"/>
  <c r="AV131" i="12"/>
  <c r="AY131" i="12"/>
  <c r="AZ131" i="12"/>
  <c r="AW132" i="12"/>
  <c r="AX132" i="12"/>
  <c r="AU133" i="12"/>
  <c r="AV133" i="12"/>
  <c r="AY133" i="12"/>
  <c r="AZ133" i="12"/>
  <c r="AW134" i="12"/>
  <c r="AX134" i="12"/>
  <c r="AU135" i="12"/>
  <c r="AV135" i="12"/>
  <c r="AY135" i="12"/>
  <c r="AZ135" i="12"/>
  <c r="AW136" i="12"/>
  <c r="AX136" i="12"/>
  <c r="AU137" i="12"/>
  <c r="AV137" i="12"/>
  <c r="AY137" i="12"/>
  <c r="AZ137" i="12"/>
  <c r="AW138" i="12"/>
  <c r="AX138" i="12"/>
  <c r="AU139" i="12"/>
  <c r="AV139" i="12"/>
  <c r="AY139" i="12"/>
  <c r="AZ139" i="12"/>
  <c r="AW140" i="12"/>
  <c r="AX140" i="12"/>
  <c r="AU141" i="12"/>
  <c r="AV141" i="12"/>
  <c r="AY141" i="12"/>
  <c r="AZ141" i="12"/>
  <c r="AW142" i="12"/>
  <c r="AX142" i="12"/>
  <c r="AU143" i="12"/>
  <c r="AV143" i="12"/>
  <c r="AY143" i="12"/>
  <c r="AZ143" i="12"/>
  <c r="AW144" i="12"/>
  <c r="AX144" i="12"/>
  <c r="AU145" i="12"/>
  <c r="AV145" i="12"/>
  <c r="AY145" i="12"/>
  <c r="AZ145" i="12"/>
  <c r="AW146" i="12"/>
  <c r="AX146" i="12"/>
  <c r="AU147" i="12"/>
  <c r="AV147" i="12"/>
  <c r="AY147" i="12"/>
  <c r="AZ147" i="12"/>
  <c r="AW148" i="12"/>
  <c r="AX148" i="12"/>
  <c r="AU149" i="12"/>
  <c r="AV149" i="12"/>
  <c r="AY149" i="12"/>
  <c r="AZ149" i="12"/>
  <c r="AW150" i="12"/>
  <c r="AX150" i="12"/>
  <c r="AU151" i="12"/>
  <c r="AV151" i="12"/>
  <c r="AY151" i="12"/>
  <c r="AZ151" i="12"/>
  <c r="AW152" i="12"/>
  <c r="AX152" i="12"/>
  <c r="AU153" i="12"/>
  <c r="AV153" i="12"/>
  <c r="AY153" i="12"/>
  <c r="AZ153" i="12"/>
  <c r="AW154" i="12"/>
  <c r="AX154" i="12"/>
  <c r="AU155" i="12"/>
  <c r="AV155" i="12"/>
  <c r="AY155" i="12"/>
  <c r="AZ155" i="12"/>
  <c r="AW156" i="12"/>
  <c r="AX156" i="12"/>
  <c r="AU157" i="12"/>
  <c r="AV157" i="12"/>
  <c r="AY157" i="12"/>
  <c r="AZ157" i="12"/>
  <c r="AW158" i="12"/>
  <c r="AX158" i="12"/>
  <c r="AU159" i="12"/>
  <c r="AV159" i="12"/>
  <c r="AY159" i="12"/>
  <c r="AZ159" i="12"/>
  <c r="AW160" i="12"/>
  <c r="AX160" i="12"/>
  <c r="AU161" i="12"/>
  <c r="AV161" i="12"/>
  <c r="AY161" i="12"/>
  <c r="AZ161" i="12"/>
  <c r="AW162" i="12"/>
  <c r="AX162" i="12"/>
  <c r="AU163" i="12"/>
  <c r="AV163" i="12"/>
  <c r="AY163" i="12"/>
  <c r="AZ163" i="12"/>
  <c r="AW164" i="12"/>
  <c r="AX164" i="12"/>
  <c r="AU165" i="12"/>
  <c r="AV165" i="12"/>
  <c r="AY165" i="12"/>
  <c r="AZ165" i="12"/>
  <c r="AR131" i="12"/>
  <c r="AQ130" i="12"/>
  <c r="AP129" i="12"/>
  <c r="AO128" i="12"/>
  <c r="AN127" i="12"/>
  <c r="AM126" i="12"/>
  <c r="AG112" i="12"/>
  <c r="V118" i="12" a="1"/>
  <c r="V118" i="12" s="1"/>
  <c r="Y118" i="12" s="1"/>
  <c r="J109" i="12" a="1"/>
  <c r="J109" i="12" s="1"/>
  <c r="AT118" i="12" s="1"/>
  <c r="F118" i="12"/>
  <c r="AG118" i="12" s="1"/>
  <c r="AH118" i="12" s="1"/>
  <c r="AI118" i="12" s="1"/>
  <c r="F119" i="12"/>
  <c r="AG119" i="12" s="1"/>
  <c r="AH119" i="12" s="1"/>
  <c r="AI119" i="12" s="1"/>
  <c r="F120" i="12"/>
  <c r="AG120" i="12" s="1"/>
  <c r="AH120" i="12" s="1"/>
  <c r="AI120" i="12" s="1"/>
  <c r="F121" i="12"/>
  <c r="AG121" i="12" s="1"/>
  <c r="AH121" i="12" s="1"/>
  <c r="F122" i="12"/>
  <c r="AG122" i="12" s="1"/>
  <c r="AH122" i="12" s="1"/>
  <c r="F123" i="12"/>
  <c r="AG123" i="12" s="1"/>
  <c r="AH123" i="12" s="1"/>
  <c r="AI123" i="12" s="1"/>
  <c r="F124" i="12"/>
  <c r="F117" i="12"/>
  <c r="D134" i="12"/>
  <c r="D135" i="12"/>
  <c r="D136" i="12"/>
  <c r="G136" i="12" s="1"/>
  <c r="D137" i="12"/>
  <c r="E137" i="12" s="1"/>
  <c r="F137" i="12" s="1"/>
  <c r="D138" i="12"/>
  <c r="D139" i="12"/>
  <c r="D140" i="12"/>
  <c r="G140" i="12" s="1"/>
  <c r="D141" i="12"/>
  <c r="E141" i="12" s="1"/>
  <c r="F141" i="12" s="1"/>
  <c r="D142" i="12"/>
  <c r="D143" i="12"/>
  <c r="D144" i="12"/>
  <c r="G144" i="12" s="1"/>
  <c r="D145" i="12"/>
  <c r="G145" i="12" s="1"/>
  <c r="D146" i="12"/>
  <c r="D147" i="12"/>
  <c r="D148" i="12"/>
  <c r="G148" i="12" s="1"/>
  <c r="D149" i="12"/>
  <c r="E149" i="12" s="1"/>
  <c r="F149" i="12" s="1"/>
  <c r="D150" i="12"/>
  <c r="D151" i="12"/>
  <c r="D152" i="12"/>
  <c r="G152" i="12" s="1"/>
  <c r="D153" i="12"/>
  <c r="E153" i="12" s="1"/>
  <c r="F153" i="12" s="1"/>
  <c r="D154" i="12"/>
  <c r="D155" i="12"/>
  <c r="D156" i="12"/>
  <c r="G156" i="12" s="1"/>
  <c r="D157" i="12"/>
  <c r="E157" i="12" s="1"/>
  <c r="F157" i="12" s="1"/>
  <c r="D158" i="12"/>
  <c r="D159" i="12"/>
  <c r="D160" i="12"/>
  <c r="D161" i="12"/>
  <c r="G161" i="12" s="1"/>
  <c r="D162" i="12"/>
  <c r="D163" i="12"/>
  <c r="D164" i="12"/>
  <c r="G164" i="12" s="1"/>
  <c r="D165" i="12"/>
  <c r="E165" i="12" s="1"/>
  <c r="F165" i="12" s="1"/>
  <c r="D166" i="12"/>
  <c r="D167" i="12"/>
  <c r="D168" i="12"/>
  <c r="G168" i="12" s="1"/>
  <c r="D169" i="12"/>
  <c r="E169" i="12" s="1"/>
  <c r="F169" i="12" s="1"/>
  <c r="D170" i="12"/>
  <c r="D171" i="12"/>
  <c r="D172" i="12"/>
  <c r="G172" i="12" s="1"/>
  <c r="D173" i="12"/>
  <c r="E173" i="12" s="1"/>
  <c r="F173" i="12" s="1"/>
  <c r="D174" i="12"/>
  <c r="D175" i="12"/>
  <c r="D176" i="12"/>
  <c r="G176" i="12" s="1"/>
  <c r="D177" i="12"/>
  <c r="G177" i="12" s="1"/>
  <c r="D178" i="12"/>
  <c r="D179" i="12"/>
  <c r="D180" i="12"/>
  <c r="G180" i="12" s="1"/>
  <c r="D181" i="12"/>
  <c r="E181" i="12" s="1"/>
  <c r="F181" i="12" s="1"/>
  <c r="D182" i="12"/>
  <c r="D183" i="12"/>
  <c r="D184" i="12"/>
  <c r="G184" i="12" s="1"/>
  <c r="D185" i="12"/>
  <c r="E185" i="12" s="1"/>
  <c r="F185" i="12" s="1"/>
  <c r="D186" i="12"/>
  <c r="D187" i="12"/>
  <c r="D188" i="12"/>
  <c r="G188" i="12" s="1"/>
  <c r="D189" i="12"/>
  <c r="E189" i="12" s="1"/>
  <c r="F189" i="12" s="1"/>
  <c r="D190" i="12"/>
  <c r="D191" i="12"/>
  <c r="D192" i="12"/>
  <c r="D193" i="12"/>
  <c r="G193" i="12" s="1"/>
  <c r="D194" i="12"/>
  <c r="D195" i="12"/>
  <c r="D196" i="12"/>
  <c r="G196" i="12" s="1"/>
  <c r="D197" i="12"/>
  <c r="E197" i="12" s="1"/>
  <c r="F197" i="12" s="1"/>
  <c r="D198" i="12"/>
  <c r="D199" i="12"/>
  <c r="D200" i="12"/>
  <c r="G200" i="12" s="1"/>
  <c r="D201" i="12"/>
  <c r="E201" i="12" s="1"/>
  <c r="F201" i="12" s="1"/>
  <c r="D202" i="12"/>
  <c r="D203" i="12"/>
  <c r="D204" i="12"/>
  <c r="G204" i="12" s="1"/>
  <c r="D205" i="12"/>
  <c r="E205" i="12" s="1"/>
  <c r="F205" i="12" s="1"/>
  <c r="D206" i="12"/>
  <c r="D207" i="12"/>
  <c r="D208" i="12"/>
  <c r="G208" i="12" s="1"/>
  <c r="D209" i="12"/>
  <c r="G209" i="12" s="1"/>
  <c r="D210" i="12"/>
  <c r="D211" i="12"/>
  <c r="D212" i="12"/>
  <c r="G212" i="12" s="1"/>
  <c r="D213" i="12"/>
  <c r="E213" i="12" s="1"/>
  <c r="F213" i="12" s="1"/>
  <c r="D214" i="12"/>
  <c r="D215" i="12"/>
  <c r="D216" i="12"/>
  <c r="G216" i="12" s="1"/>
  <c r="D217" i="12"/>
  <c r="E217" i="12" s="1"/>
  <c r="F217" i="12" s="1"/>
  <c r="D218" i="12"/>
  <c r="D219" i="12"/>
  <c r="D220" i="12"/>
  <c r="G220" i="12" s="1"/>
  <c r="D221" i="12"/>
  <c r="E221" i="12" s="1"/>
  <c r="F221" i="12" s="1"/>
  <c r="D222" i="12"/>
  <c r="D223" i="12"/>
  <c r="D224" i="12"/>
  <c r="G224" i="12" s="1"/>
  <c r="D225" i="12"/>
  <c r="G225" i="12" s="1"/>
  <c r="D226" i="12"/>
  <c r="D227" i="12"/>
  <c r="D228" i="12"/>
  <c r="G228" i="12" s="1"/>
  <c r="D229" i="12"/>
  <c r="E229" i="12" s="1"/>
  <c r="F229" i="12" s="1"/>
  <c r="D230" i="12"/>
  <c r="D231" i="12"/>
  <c r="D232" i="12"/>
  <c r="D233" i="12"/>
  <c r="E233" i="12" s="1"/>
  <c r="F233" i="12" s="1"/>
  <c r="D234" i="12"/>
  <c r="D235" i="12"/>
  <c r="D236" i="12"/>
  <c r="G236" i="12" s="1"/>
  <c r="D237" i="12"/>
  <c r="E237" i="12" s="1"/>
  <c r="F237" i="12" s="1"/>
  <c r="D238" i="12"/>
  <c r="D239" i="12"/>
  <c r="D240" i="12"/>
  <c r="G240" i="12" s="1"/>
  <c r="D241" i="12"/>
  <c r="G241" i="12" s="1"/>
  <c r="D242" i="12"/>
  <c r="D243" i="12"/>
  <c r="D244" i="12"/>
  <c r="G244" i="12" s="1"/>
  <c r="D245" i="12"/>
  <c r="E245" i="12" s="1"/>
  <c r="F245" i="12" s="1"/>
  <c r="D246" i="12"/>
  <c r="D247" i="12"/>
  <c r="D248" i="12"/>
  <c r="G248" i="12" s="1"/>
  <c r="D249" i="12"/>
  <c r="E249" i="12" s="1"/>
  <c r="F249" i="12" s="1"/>
  <c r="D250" i="12"/>
  <c r="D251" i="12"/>
  <c r="D252" i="12"/>
  <c r="G252" i="12" s="1"/>
  <c r="D253" i="12"/>
  <c r="E253" i="12" s="1"/>
  <c r="F253" i="12" s="1"/>
  <c r="D254" i="12"/>
  <c r="D255" i="12"/>
  <c r="D256" i="12"/>
  <c r="G256" i="12" s="1"/>
  <c r="D257" i="12"/>
  <c r="G257" i="12" s="1"/>
  <c r="D258" i="12"/>
  <c r="D259" i="12"/>
  <c r="D260" i="12"/>
  <c r="G260" i="12" s="1"/>
  <c r="D261" i="12"/>
  <c r="G261" i="12" s="1"/>
  <c r="D262" i="12"/>
  <c r="D263" i="12"/>
  <c r="D264" i="12"/>
  <c r="D265" i="12"/>
  <c r="G265" i="12" s="1"/>
  <c r="D266" i="12"/>
  <c r="D267" i="12"/>
  <c r="D268" i="12"/>
  <c r="G268" i="12" s="1"/>
  <c r="D269" i="12"/>
  <c r="G269" i="12" s="1"/>
  <c r="D270" i="12"/>
  <c r="D271" i="12"/>
  <c r="D272" i="12"/>
  <c r="G272" i="12" s="1"/>
  <c r="D273" i="12"/>
  <c r="G273" i="12" s="1"/>
  <c r="D274" i="12"/>
  <c r="D275" i="12"/>
  <c r="D276" i="12"/>
  <c r="G276" i="12" s="1"/>
  <c r="D277" i="12"/>
  <c r="G277" i="12" s="1"/>
  <c r="D278" i="12"/>
  <c r="D279" i="12"/>
  <c r="D280" i="12"/>
  <c r="G280" i="12" s="1"/>
  <c r="D281" i="12"/>
  <c r="G281" i="12" s="1"/>
  <c r="D282" i="12"/>
  <c r="D283" i="12"/>
  <c r="D284" i="12"/>
  <c r="G284" i="12" s="1"/>
  <c r="D285" i="12"/>
  <c r="G285" i="12" s="1"/>
  <c r="D286" i="12"/>
  <c r="D287" i="12"/>
  <c r="D288" i="12"/>
  <c r="G288" i="12" s="1"/>
  <c r="D289" i="12"/>
  <c r="G289" i="12" s="1"/>
  <c r="D290" i="12"/>
  <c r="D291" i="12"/>
  <c r="D292" i="12"/>
  <c r="G292" i="12" s="1"/>
  <c r="D293" i="12"/>
  <c r="G293" i="12" s="1"/>
  <c r="D294" i="12"/>
  <c r="D295" i="12"/>
  <c r="D296" i="12"/>
  <c r="D297" i="12"/>
  <c r="G297" i="12" s="1"/>
  <c r="D298" i="12"/>
  <c r="D299" i="12"/>
  <c r="D300" i="12"/>
  <c r="G300" i="12" s="1"/>
  <c r="D301" i="12"/>
  <c r="G301" i="12" s="1"/>
  <c r="D302" i="12"/>
  <c r="D303" i="12"/>
  <c r="D304" i="12"/>
  <c r="G304" i="12" s="1"/>
  <c r="D305" i="12"/>
  <c r="G305" i="12" s="1"/>
  <c r="D306" i="12"/>
  <c r="D307" i="12"/>
  <c r="D308" i="12"/>
  <c r="D309" i="12"/>
  <c r="G309" i="12" s="1"/>
  <c r="D310" i="12"/>
  <c r="D311" i="12"/>
  <c r="D312" i="12"/>
  <c r="G312" i="12" s="1"/>
  <c r="D313" i="12"/>
  <c r="G313" i="12" s="1"/>
  <c r="D314" i="12"/>
  <c r="D315" i="12"/>
  <c r="D316" i="12"/>
  <c r="G316" i="12" s="1"/>
  <c r="D317" i="12"/>
  <c r="G317" i="12" s="1"/>
  <c r="D318" i="12"/>
  <c r="D319" i="12"/>
  <c r="D320" i="12"/>
  <c r="G320" i="12" s="1"/>
  <c r="D321" i="12"/>
  <c r="G321" i="12" s="1"/>
  <c r="D322" i="12"/>
  <c r="D323" i="12"/>
  <c r="D324" i="12"/>
  <c r="G324" i="12" s="1"/>
  <c r="D325" i="12"/>
  <c r="G325" i="12" s="1"/>
  <c r="D326" i="12"/>
  <c r="D327" i="12"/>
  <c r="D328" i="12"/>
  <c r="E328" i="12" s="1"/>
  <c r="F328" i="12" s="1"/>
  <c r="D329" i="12"/>
  <c r="G329" i="12" s="1"/>
  <c r="D330" i="12"/>
  <c r="D331" i="12"/>
  <c r="G331" i="12" s="1"/>
  <c r="D332" i="12"/>
  <c r="G332" i="12" s="1"/>
  <c r="D333" i="12"/>
  <c r="G333" i="12" s="1"/>
  <c r="D133" i="12"/>
  <c r="G160" i="12"/>
  <c r="G192" i="12"/>
  <c r="G232" i="12"/>
  <c r="G264" i="12"/>
  <c r="G296" i="12"/>
  <c r="G308" i="12"/>
  <c r="G327" i="12"/>
  <c r="G328" i="12"/>
  <c r="C52" i="12"/>
  <c r="D52" i="12"/>
  <c r="E52" i="12"/>
  <c r="F52" i="12"/>
  <c r="G52" i="12"/>
  <c r="H52" i="12"/>
  <c r="I52" i="12"/>
  <c r="J52" i="12"/>
  <c r="K52" i="12"/>
  <c r="L52" i="12"/>
  <c r="M52" i="12"/>
  <c r="N52" i="12"/>
  <c r="O52" i="12"/>
  <c r="P52" i="12"/>
  <c r="Q52" i="12"/>
  <c r="R52" i="12"/>
  <c r="S52" i="12"/>
  <c r="T52" i="12"/>
  <c r="U52" i="12"/>
  <c r="V52" i="12"/>
  <c r="W52" i="12"/>
  <c r="X52" i="12"/>
  <c r="Y52" i="12"/>
  <c r="Z52" i="12"/>
  <c r="AA52" i="12"/>
  <c r="AB52" i="12"/>
  <c r="AD52" i="12"/>
  <c r="AC52" i="12"/>
  <c r="AE52" i="12"/>
  <c r="AF52" i="12"/>
  <c r="AG52" i="12"/>
  <c r="AH52" i="12"/>
  <c r="AI52" i="12"/>
  <c r="AJ52" i="12"/>
  <c r="AK52" i="12"/>
  <c r="AL52" i="12"/>
  <c r="AM52" i="12"/>
  <c r="AN52" i="12"/>
  <c r="AO52" i="12"/>
  <c r="AP52" i="12"/>
  <c r="AQ52" i="12"/>
  <c r="AR52" i="12"/>
  <c r="AS52" i="12"/>
  <c r="AT52" i="12"/>
  <c r="AU52" i="12"/>
  <c r="AV52" i="12"/>
  <c r="AW52" i="12"/>
  <c r="B52" i="12"/>
  <c r="D106" i="12"/>
  <c r="E106" i="12"/>
  <c r="F106" i="12"/>
  <c r="G106" i="12"/>
  <c r="H106" i="12"/>
  <c r="I106" i="12"/>
  <c r="J106" i="12"/>
  <c r="C106" i="12"/>
  <c r="I43" i="11"/>
  <c r="I42" i="11"/>
  <c r="I41" i="11"/>
  <c r="I40" i="11"/>
  <c r="H43" i="11"/>
  <c r="H42" i="11"/>
  <c r="H41" i="11"/>
  <c r="H40" i="11"/>
  <c r="G43" i="11"/>
  <c r="G42" i="11"/>
  <c r="G41" i="11"/>
  <c r="G40" i="11"/>
  <c r="F43" i="11"/>
  <c r="F42" i="11"/>
  <c r="F41" i="11"/>
  <c r="F40" i="11"/>
  <c r="E4" i="7"/>
  <c r="G36" i="11"/>
  <c r="H36" i="11"/>
  <c r="E43" i="11"/>
  <c r="E42" i="11"/>
  <c r="E41" i="11"/>
  <c r="E40" i="11"/>
  <c r="E37" i="11"/>
  <c r="E36" i="11"/>
  <c r="F36" i="11"/>
  <c r="F37" i="11"/>
  <c r="D37" i="11"/>
  <c r="D36" i="11"/>
  <c r="B33" i="11"/>
  <c r="B34" i="11" s="1"/>
  <c r="G37" i="11" s="1"/>
  <c r="D4" i="7"/>
  <c r="BH127" i="12" l="1"/>
  <c r="BD127" i="12"/>
  <c r="BH125" i="12"/>
  <c r="BD125" i="12"/>
  <c r="BJ125" i="12" s="1"/>
  <c r="BF124" i="12"/>
  <c r="BH123" i="12"/>
  <c r="BD123" i="12"/>
  <c r="BF122" i="12"/>
  <c r="BH121" i="12"/>
  <c r="BD121" i="12"/>
  <c r="BF120" i="12"/>
  <c r="BH119" i="12"/>
  <c r="BF118" i="12"/>
  <c r="BG165" i="12"/>
  <c r="BI164" i="12"/>
  <c r="BE164" i="12"/>
  <c r="BG163" i="12"/>
  <c r="BI162" i="12"/>
  <c r="BE162" i="12"/>
  <c r="BG161" i="12"/>
  <c r="BI160" i="12"/>
  <c r="BE160" i="12"/>
  <c r="BG159" i="12"/>
  <c r="BI158" i="12"/>
  <c r="BE158" i="12"/>
  <c r="BG157" i="12"/>
  <c r="BI156" i="12"/>
  <c r="BE156" i="12"/>
  <c r="BG155" i="12"/>
  <c r="BI154" i="12"/>
  <c r="BE154" i="12"/>
  <c r="BG153" i="12"/>
  <c r="BI152" i="12"/>
  <c r="BE152" i="12"/>
  <c r="BG151" i="12"/>
  <c r="BI150" i="12"/>
  <c r="BE150" i="12"/>
  <c r="BG149" i="12"/>
  <c r="BI148" i="12"/>
  <c r="BE148" i="12"/>
  <c r="BG147" i="12"/>
  <c r="BI146" i="12"/>
  <c r="BE146" i="12"/>
  <c r="BG145" i="12"/>
  <c r="BI144" i="12"/>
  <c r="BE144" i="12"/>
  <c r="BG143" i="12"/>
  <c r="BI142" i="12"/>
  <c r="BE142" i="12"/>
  <c r="BG141" i="12"/>
  <c r="BI140" i="12"/>
  <c r="BE140" i="12"/>
  <c r="BG139" i="12"/>
  <c r="BI138" i="12"/>
  <c r="BE138" i="12"/>
  <c r="BG137" i="12"/>
  <c r="BI136" i="12"/>
  <c r="BE136" i="12"/>
  <c r="BG135" i="12"/>
  <c r="BI134" i="12"/>
  <c r="BE134" i="12"/>
  <c r="BG133" i="12"/>
  <c r="BI132" i="12"/>
  <c r="BE132" i="12"/>
  <c r="BG131" i="12"/>
  <c r="BI130" i="12"/>
  <c r="BE130" i="12"/>
  <c r="BG129" i="12"/>
  <c r="BI128" i="12"/>
  <c r="BE128" i="12"/>
  <c r="BG127" i="12"/>
  <c r="BI126" i="12"/>
  <c r="BE126" i="12"/>
  <c r="BG125" i="12"/>
  <c r="BI124" i="12"/>
  <c r="BE124" i="12"/>
  <c r="BJ124" i="12" s="1"/>
  <c r="BG123" i="12"/>
  <c r="BI122" i="12"/>
  <c r="BE122" i="12"/>
  <c r="BG121" i="12"/>
  <c r="BJ121" i="12" s="1"/>
  <c r="BI120" i="12"/>
  <c r="BE120" i="12"/>
  <c r="BG119" i="12"/>
  <c r="BI118" i="12"/>
  <c r="BJ118" i="12" s="1"/>
  <c r="BE118" i="12"/>
  <c r="BF130" i="12"/>
  <c r="BH129" i="12"/>
  <c r="BD129" i="12"/>
  <c r="BF126" i="12"/>
  <c r="BD119" i="12"/>
  <c r="BF165" i="12"/>
  <c r="BH164" i="12"/>
  <c r="BD164" i="12"/>
  <c r="BF163" i="12"/>
  <c r="BH162" i="12"/>
  <c r="BD162" i="12"/>
  <c r="BF161" i="12"/>
  <c r="BH160" i="12"/>
  <c r="BD160" i="12"/>
  <c r="BF159" i="12"/>
  <c r="BJ159" i="12" s="1"/>
  <c r="BH158" i="12"/>
  <c r="BD158" i="12"/>
  <c r="BF157" i="12"/>
  <c r="BH156" i="12"/>
  <c r="BD156" i="12"/>
  <c r="BF155" i="12"/>
  <c r="BH154" i="12"/>
  <c r="BD154" i="12"/>
  <c r="BF153" i="12"/>
  <c r="BH152" i="12"/>
  <c r="BD152" i="12"/>
  <c r="BF151" i="12"/>
  <c r="BJ151" i="12" s="1"/>
  <c r="BH150" i="12"/>
  <c r="BD150" i="12"/>
  <c r="BF149" i="12"/>
  <c r="BH148" i="12"/>
  <c r="BD148" i="12"/>
  <c r="BF147" i="12"/>
  <c r="BH146" i="12"/>
  <c r="BD146" i="12"/>
  <c r="BF145" i="12"/>
  <c r="BH144" i="12"/>
  <c r="BD144" i="12"/>
  <c r="BF143" i="12"/>
  <c r="BH142" i="12"/>
  <c r="BD142" i="12"/>
  <c r="BF141" i="12"/>
  <c r="BH140" i="12"/>
  <c r="BD140" i="12"/>
  <c r="BF139" i="12"/>
  <c r="BH138" i="12"/>
  <c r="BD138" i="12"/>
  <c r="BF137" i="12"/>
  <c r="BH136" i="12"/>
  <c r="BD136" i="12"/>
  <c r="BF135" i="12"/>
  <c r="BJ135" i="12" s="1"/>
  <c r="BH134" i="12"/>
  <c r="BD134" i="12"/>
  <c r="BF133" i="12"/>
  <c r="BH132" i="12"/>
  <c r="BD132" i="12"/>
  <c r="BF131" i="12"/>
  <c r="BH130" i="12"/>
  <c r="BD130" i="12"/>
  <c r="BF129" i="12"/>
  <c r="BH128" i="12"/>
  <c r="BD128" i="12"/>
  <c r="BF127" i="12"/>
  <c r="BJ127" i="12" s="1"/>
  <c r="BH126" i="12"/>
  <c r="BD126" i="12"/>
  <c r="BF125" i="12"/>
  <c r="BH124" i="12"/>
  <c r="BD124" i="12"/>
  <c r="BF123" i="12"/>
  <c r="BH122" i="12"/>
  <c r="BD122" i="12"/>
  <c r="BF121" i="12"/>
  <c r="BH120" i="12"/>
  <c r="BD120" i="12"/>
  <c r="BF119" i="12"/>
  <c r="BJ119" i="12" s="1"/>
  <c r="BH118" i="12"/>
  <c r="BJ123" i="12"/>
  <c r="BJ120" i="12"/>
  <c r="BJ122" i="12"/>
  <c r="BJ143" i="12"/>
  <c r="BJ165" i="12"/>
  <c r="BA161" i="12"/>
  <c r="BA157" i="12"/>
  <c r="BA145" i="12"/>
  <c r="BA141" i="12"/>
  <c r="BA129" i="12"/>
  <c r="BA125" i="12"/>
  <c r="AW118" i="12"/>
  <c r="AX165" i="12"/>
  <c r="AZ164" i="12"/>
  <c r="AV164" i="12"/>
  <c r="AX163" i="12"/>
  <c r="AZ162" i="12"/>
  <c r="AV162" i="12"/>
  <c r="AX161" i="12"/>
  <c r="AZ160" i="12"/>
  <c r="AV160" i="12"/>
  <c r="AX159" i="12"/>
  <c r="AZ158" i="12"/>
  <c r="AV158" i="12"/>
  <c r="AX157" i="12"/>
  <c r="AZ156" i="12"/>
  <c r="AV156" i="12"/>
  <c r="AX155" i="12"/>
  <c r="AZ154" i="12"/>
  <c r="AV154" i="12"/>
  <c r="AX153" i="12"/>
  <c r="AZ152" i="12"/>
  <c r="AV152" i="12"/>
  <c r="AX151" i="12"/>
  <c r="AZ150" i="12"/>
  <c r="AV150" i="12"/>
  <c r="AX149" i="12"/>
  <c r="AZ148" i="12"/>
  <c r="AV148" i="12"/>
  <c r="AX147" i="12"/>
  <c r="AZ146" i="12"/>
  <c r="AV146" i="12"/>
  <c r="AX145" i="12"/>
  <c r="AZ144" i="12"/>
  <c r="AV144" i="12"/>
  <c r="AX143" i="12"/>
  <c r="AZ142" i="12"/>
  <c r="AV142" i="12"/>
  <c r="AX141" i="12"/>
  <c r="AZ140" i="12"/>
  <c r="AV140" i="12"/>
  <c r="AX139" i="12"/>
  <c r="AZ138" i="12"/>
  <c r="AV138" i="12"/>
  <c r="AX137" i="12"/>
  <c r="AZ136" i="12"/>
  <c r="AV136" i="12"/>
  <c r="AX135" i="12"/>
  <c r="AZ134" i="12"/>
  <c r="AV134" i="12"/>
  <c r="AX133" i="12"/>
  <c r="AZ132" i="12"/>
  <c r="AV132" i="12"/>
  <c r="AX131" i="12"/>
  <c r="AZ130" i="12"/>
  <c r="AV130" i="12"/>
  <c r="AX129" i="12"/>
  <c r="AZ128" i="12"/>
  <c r="AV128" i="12"/>
  <c r="AX127" i="12"/>
  <c r="AZ126" i="12"/>
  <c r="AV126" i="12"/>
  <c r="AX125" i="12"/>
  <c r="AZ124" i="12"/>
  <c r="AV124" i="12"/>
  <c r="AX123" i="12"/>
  <c r="AZ122" i="12"/>
  <c r="AV122" i="12"/>
  <c r="AX121" i="12"/>
  <c r="AZ120" i="12"/>
  <c r="AV120" i="12"/>
  <c r="AX119" i="12"/>
  <c r="AZ118" i="12"/>
  <c r="AV118" i="12"/>
  <c r="BA118" i="12" s="1"/>
  <c r="AW165" i="12"/>
  <c r="BA165" i="12" s="1"/>
  <c r="AY164" i="12"/>
  <c r="AU164" i="12"/>
  <c r="AW163" i="12"/>
  <c r="BA163" i="12" s="1"/>
  <c r="AY162" i="12"/>
  <c r="AU162" i="12"/>
  <c r="BA162" i="12" s="1"/>
  <c r="AW161" i="12"/>
  <c r="AY160" i="12"/>
  <c r="AU160" i="12"/>
  <c r="BA160" i="12" s="1"/>
  <c r="AW159" i="12"/>
  <c r="BA159" i="12" s="1"/>
  <c r="AY158" i="12"/>
  <c r="AU158" i="12"/>
  <c r="BA158" i="12" s="1"/>
  <c r="AW157" i="12"/>
  <c r="AY156" i="12"/>
  <c r="AU156" i="12"/>
  <c r="AW155" i="12"/>
  <c r="BA155" i="12" s="1"/>
  <c r="AY154" i="12"/>
  <c r="AU154" i="12"/>
  <c r="BA154" i="12" s="1"/>
  <c r="AW153" i="12"/>
  <c r="BA153" i="12" s="1"/>
  <c r="AY152" i="12"/>
  <c r="AU152" i="12"/>
  <c r="BA152" i="12" s="1"/>
  <c r="AW151" i="12"/>
  <c r="BA151" i="12" s="1"/>
  <c r="AY150" i="12"/>
  <c r="AU150" i="12"/>
  <c r="BA150" i="12" s="1"/>
  <c r="AW149" i="12"/>
  <c r="BA149" i="12" s="1"/>
  <c r="AY148" i="12"/>
  <c r="AU148" i="12"/>
  <c r="AW147" i="12"/>
  <c r="BA147" i="12" s="1"/>
  <c r="AY146" i="12"/>
  <c r="AU146" i="12"/>
  <c r="BA146" i="12" s="1"/>
  <c r="AW145" i="12"/>
  <c r="AY144" i="12"/>
  <c r="AU144" i="12"/>
  <c r="BA144" i="12" s="1"/>
  <c r="AW143" i="12"/>
  <c r="BA143" i="12" s="1"/>
  <c r="AY142" i="12"/>
  <c r="AU142" i="12"/>
  <c r="BA142" i="12" s="1"/>
  <c r="AW141" i="12"/>
  <c r="AY140" i="12"/>
  <c r="AU140" i="12"/>
  <c r="AW139" i="12"/>
  <c r="BA139" i="12" s="1"/>
  <c r="AY138" i="12"/>
  <c r="AU138" i="12"/>
  <c r="BA138" i="12" s="1"/>
  <c r="AW137" i="12"/>
  <c r="BA137" i="12" s="1"/>
  <c r="AY136" i="12"/>
  <c r="AU136" i="12"/>
  <c r="BA136" i="12" s="1"/>
  <c r="AW135" i="12"/>
  <c r="BA135" i="12" s="1"/>
  <c r="AY134" i="12"/>
  <c r="AU134" i="12"/>
  <c r="BA134" i="12" s="1"/>
  <c r="AW133" i="12"/>
  <c r="BA133" i="12" s="1"/>
  <c r="AY132" i="12"/>
  <c r="AU132" i="12"/>
  <c r="AW131" i="12"/>
  <c r="BA131" i="12" s="1"/>
  <c r="AY130" i="12"/>
  <c r="AU130" i="12"/>
  <c r="BA130" i="12" s="1"/>
  <c r="AW129" i="12"/>
  <c r="AY128" i="12"/>
  <c r="AU128" i="12"/>
  <c r="BA128" i="12" s="1"/>
  <c r="AW127" i="12"/>
  <c r="BA127" i="12" s="1"/>
  <c r="AY126" i="12"/>
  <c r="AU126" i="12"/>
  <c r="BA126" i="12" s="1"/>
  <c r="AW125" i="12"/>
  <c r="AY124" i="12"/>
  <c r="AU124" i="12"/>
  <c r="AW123" i="12"/>
  <c r="BA123" i="12" s="1"/>
  <c r="AY122" i="12"/>
  <c r="AU122" i="12"/>
  <c r="BA122" i="12" s="1"/>
  <c r="AW121" i="12"/>
  <c r="BA121" i="12" s="1"/>
  <c r="AY120" i="12"/>
  <c r="AU120" i="12"/>
  <c r="BA120" i="12" s="1"/>
  <c r="AW119" i="12"/>
  <c r="BA119" i="12" s="1"/>
  <c r="AY118" i="12"/>
  <c r="J155" i="12"/>
  <c r="AT164" i="12" s="1"/>
  <c r="J131" i="12"/>
  <c r="AT140" i="12" s="1"/>
  <c r="G213" i="12"/>
  <c r="G181" i="12"/>
  <c r="J147" i="12"/>
  <c r="AT156" i="12" s="1"/>
  <c r="J124" i="12"/>
  <c r="AT133" i="12" s="1"/>
  <c r="J140" i="12"/>
  <c r="AT149" i="12" s="1"/>
  <c r="J123" i="12"/>
  <c r="AT132" i="12" s="1"/>
  <c r="J156" i="12"/>
  <c r="AT165" i="12" s="1"/>
  <c r="J139" i="12"/>
  <c r="AT148" i="12" s="1"/>
  <c r="J115" i="12"/>
  <c r="AT124" i="12" s="1"/>
  <c r="AJ118" i="12"/>
  <c r="AM118" i="12" s="1"/>
  <c r="AI121" i="12"/>
  <c r="AI122" i="12"/>
  <c r="G149" i="12"/>
  <c r="E241" i="12"/>
  <c r="F241" i="12" s="1"/>
  <c r="G245" i="12"/>
  <c r="E177" i="12"/>
  <c r="F177" i="12" s="1"/>
  <c r="J148" i="12"/>
  <c r="AT157" i="12" s="1"/>
  <c r="J132" i="12"/>
  <c r="AT141" i="12" s="1"/>
  <c r="J116" i="12"/>
  <c r="AT125" i="12" s="1"/>
  <c r="G229" i="12"/>
  <c r="G197" i="12"/>
  <c r="G165" i="12"/>
  <c r="E209" i="12"/>
  <c r="F209" i="12" s="1"/>
  <c r="E145" i="12"/>
  <c r="F145" i="12" s="1"/>
  <c r="J152" i="12"/>
  <c r="AT161" i="12" s="1"/>
  <c r="J144" i="12"/>
  <c r="AT153" i="12" s="1"/>
  <c r="J136" i="12"/>
  <c r="AT145" i="12" s="1"/>
  <c r="J128" i="12"/>
  <c r="AT137" i="12" s="1"/>
  <c r="J120" i="12"/>
  <c r="AT129" i="12" s="1"/>
  <c r="J112" i="12"/>
  <c r="AT121" i="12" s="1"/>
  <c r="G253" i="12"/>
  <c r="G221" i="12"/>
  <c r="G189" i="12"/>
  <c r="G157" i="12"/>
  <c r="E225" i="12"/>
  <c r="F225" i="12" s="1"/>
  <c r="E161" i="12"/>
  <c r="F161" i="12" s="1"/>
  <c r="G237" i="12"/>
  <c r="G205" i="12"/>
  <c r="G173" i="12"/>
  <c r="G141" i="12"/>
  <c r="E257" i="12"/>
  <c r="F257" i="12" s="1"/>
  <c r="E193" i="12"/>
  <c r="F193" i="12" s="1"/>
  <c r="J151" i="12"/>
  <c r="AT160" i="12" s="1"/>
  <c r="J143" i="12"/>
  <c r="AT152" i="12" s="1"/>
  <c r="J135" i="12"/>
  <c r="AT144" i="12" s="1"/>
  <c r="J127" i="12"/>
  <c r="AT136" i="12" s="1"/>
  <c r="J119" i="12"/>
  <c r="AT128" i="12" s="1"/>
  <c r="J111" i="12"/>
  <c r="AT120" i="12" s="1"/>
  <c r="X121" i="12"/>
  <c r="AA121" i="12" s="1"/>
  <c r="V119" i="12"/>
  <c r="Y119" i="12" s="1"/>
  <c r="W121" i="12"/>
  <c r="Z121" i="12" s="1"/>
  <c r="V120" i="12"/>
  <c r="Y120" i="12" s="1"/>
  <c r="X123" i="12"/>
  <c r="AA123" i="12" s="1"/>
  <c r="W122" i="12"/>
  <c r="Z122" i="12" s="1"/>
  <c r="V121" i="12"/>
  <c r="Y121" i="12" s="1"/>
  <c r="X119" i="12"/>
  <c r="AA119" i="12" s="1"/>
  <c r="W118" i="12"/>
  <c r="Z118" i="12" s="1"/>
  <c r="V123" i="12"/>
  <c r="Y123" i="12" s="1"/>
  <c r="W120" i="12"/>
  <c r="Z120" i="12" s="1"/>
  <c r="X122" i="12"/>
  <c r="AA122" i="12" s="1"/>
  <c r="X118" i="12"/>
  <c r="AA118" i="12" s="1"/>
  <c r="W123" i="12"/>
  <c r="Z123" i="12" s="1"/>
  <c r="V122" i="12"/>
  <c r="Y122" i="12" s="1"/>
  <c r="X120" i="12"/>
  <c r="AA120" i="12" s="1"/>
  <c r="W119" i="12"/>
  <c r="Z119" i="12" s="1"/>
  <c r="J154" i="12"/>
  <c r="AT163" i="12" s="1"/>
  <c r="J150" i="12"/>
  <c r="AT159" i="12" s="1"/>
  <c r="J146" i="12"/>
  <c r="AT155" i="12" s="1"/>
  <c r="J142" i="12"/>
  <c r="AT151" i="12" s="1"/>
  <c r="J138" i="12"/>
  <c r="AT147" i="12" s="1"/>
  <c r="J134" i="12"/>
  <c r="AT143" i="12" s="1"/>
  <c r="J130" i="12"/>
  <c r="AT139" i="12" s="1"/>
  <c r="J126" i="12"/>
  <c r="AT135" i="12" s="1"/>
  <c r="J122" i="12"/>
  <c r="AT131" i="12" s="1"/>
  <c r="J118" i="12"/>
  <c r="AT127" i="12" s="1"/>
  <c r="J114" i="12"/>
  <c r="AT123" i="12" s="1"/>
  <c r="J110" i="12"/>
  <c r="AT119" i="12" s="1"/>
  <c r="J153" i="12"/>
  <c r="AT162" i="12" s="1"/>
  <c r="J149" i="12"/>
  <c r="AT158" i="12" s="1"/>
  <c r="J145" i="12"/>
  <c r="AT154" i="12" s="1"/>
  <c r="J141" i="12"/>
  <c r="AT150" i="12" s="1"/>
  <c r="J137" i="12"/>
  <c r="AT146" i="12" s="1"/>
  <c r="J133" i="12"/>
  <c r="AT142" i="12" s="1"/>
  <c r="J129" i="12"/>
  <c r="AT138" i="12" s="1"/>
  <c r="J125" i="12"/>
  <c r="AT134" i="12" s="1"/>
  <c r="J121" i="12"/>
  <c r="AT130" i="12" s="1"/>
  <c r="J117" i="12"/>
  <c r="AT126" i="12" s="1"/>
  <c r="J113" i="12"/>
  <c r="AT122" i="12" s="1"/>
  <c r="G249" i="12"/>
  <c r="G233" i="12"/>
  <c r="G217" i="12"/>
  <c r="G201" i="12"/>
  <c r="G185" i="12"/>
  <c r="G169" i="12"/>
  <c r="G153" i="12"/>
  <c r="G137" i="12"/>
  <c r="E333" i="12"/>
  <c r="F333" i="12" s="1"/>
  <c r="G323" i="12"/>
  <c r="E323" i="12"/>
  <c r="F323" i="12" s="1"/>
  <c r="G319" i="12"/>
  <c r="E319" i="12"/>
  <c r="F319" i="12" s="1"/>
  <c r="G315" i="12"/>
  <c r="E315" i="12"/>
  <c r="F315" i="12" s="1"/>
  <c r="G311" i="12"/>
  <c r="E311" i="12"/>
  <c r="F311" i="12" s="1"/>
  <c r="G307" i="12"/>
  <c r="E307" i="12"/>
  <c r="F307" i="12" s="1"/>
  <c r="G303" i="12"/>
  <c r="E303" i="12"/>
  <c r="F303" i="12" s="1"/>
  <c r="G299" i="12"/>
  <c r="E299" i="12"/>
  <c r="F299" i="12" s="1"/>
  <c r="G295" i="12"/>
  <c r="E295" i="12"/>
  <c r="F295" i="12" s="1"/>
  <c r="G291" i="12"/>
  <c r="E291" i="12"/>
  <c r="F291" i="12" s="1"/>
  <c r="G287" i="12"/>
  <c r="E287" i="12"/>
  <c r="F287" i="12" s="1"/>
  <c r="G283" i="12"/>
  <c r="E283" i="12"/>
  <c r="F283" i="12" s="1"/>
  <c r="G279" i="12"/>
  <c r="E279" i="12"/>
  <c r="F279" i="12" s="1"/>
  <c r="G275" i="12"/>
  <c r="E275" i="12"/>
  <c r="F275" i="12" s="1"/>
  <c r="G271" i="12"/>
  <c r="E271" i="12"/>
  <c r="F271" i="12" s="1"/>
  <c r="G267" i="12"/>
  <c r="E267" i="12"/>
  <c r="F267" i="12" s="1"/>
  <c r="G263" i="12"/>
  <c r="E263" i="12"/>
  <c r="F263" i="12" s="1"/>
  <c r="G259" i="12"/>
  <c r="E259" i="12"/>
  <c r="F259" i="12" s="1"/>
  <c r="G255" i="12"/>
  <c r="E255" i="12"/>
  <c r="F255" i="12" s="1"/>
  <c r="G251" i="12"/>
  <c r="E251" i="12"/>
  <c r="F251" i="12" s="1"/>
  <c r="G247" i="12"/>
  <c r="E247" i="12"/>
  <c r="F247" i="12" s="1"/>
  <c r="G243" i="12"/>
  <c r="E243" i="12"/>
  <c r="F243" i="12" s="1"/>
  <c r="G239" i="12"/>
  <c r="E239" i="12"/>
  <c r="F239" i="12" s="1"/>
  <c r="G235" i="12"/>
  <c r="E235" i="12"/>
  <c r="F235" i="12" s="1"/>
  <c r="G231" i="12"/>
  <c r="E231" i="12"/>
  <c r="F231" i="12" s="1"/>
  <c r="G227" i="12"/>
  <c r="E227" i="12"/>
  <c r="F227" i="12" s="1"/>
  <c r="G223" i="12"/>
  <c r="E223" i="12"/>
  <c r="F223" i="12" s="1"/>
  <c r="G219" i="12"/>
  <c r="E219" i="12"/>
  <c r="F219" i="12" s="1"/>
  <c r="G215" i="12"/>
  <c r="E215" i="12"/>
  <c r="F215" i="12" s="1"/>
  <c r="G211" i="12"/>
  <c r="E211" i="12"/>
  <c r="F211" i="12" s="1"/>
  <c r="G207" i="12"/>
  <c r="E207" i="12"/>
  <c r="F207" i="12" s="1"/>
  <c r="G203" i="12"/>
  <c r="E203" i="12"/>
  <c r="F203" i="12" s="1"/>
  <c r="G199" i="12"/>
  <c r="E199" i="12"/>
  <c r="F199" i="12" s="1"/>
  <c r="G195" i="12"/>
  <c r="E195" i="12"/>
  <c r="F195" i="12" s="1"/>
  <c r="G191" i="12"/>
  <c r="E191" i="12"/>
  <c r="F191" i="12" s="1"/>
  <c r="G187" i="12"/>
  <c r="E187" i="12"/>
  <c r="F187" i="12" s="1"/>
  <c r="G183" i="12"/>
  <c r="E183" i="12"/>
  <c r="F183" i="12" s="1"/>
  <c r="G179" i="12"/>
  <c r="E179" i="12"/>
  <c r="F179" i="12" s="1"/>
  <c r="G175" i="12"/>
  <c r="E175" i="12"/>
  <c r="F175" i="12" s="1"/>
  <c r="G171" i="12"/>
  <c r="E171" i="12"/>
  <c r="F171" i="12" s="1"/>
  <c r="G167" i="12"/>
  <c r="E167" i="12"/>
  <c r="F167" i="12" s="1"/>
  <c r="G163" i="12"/>
  <c r="E163" i="12"/>
  <c r="F163" i="12" s="1"/>
  <c r="G159" i="12"/>
  <c r="E159" i="12"/>
  <c r="F159" i="12" s="1"/>
  <c r="G155" i="12"/>
  <c r="E155" i="12"/>
  <c r="F155" i="12" s="1"/>
  <c r="G151" i="12"/>
  <c r="E151" i="12"/>
  <c r="F151" i="12" s="1"/>
  <c r="G147" i="12"/>
  <c r="E147" i="12"/>
  <c r="F147" i="12" s="1"/>
  <c r="G143" i="12"/>
  <c r="E143" i="12"/>
  <c r="F143" i="12" s="1"/>
  <c r="G139" i="12"/>
  <c r="E139" i="12"/>
  <c r="F139" i="12" s="1"/>
  <c r="G135" i="12"/>
  <c r="E135" i="12"/>
  <c r="F135" i="12" s="1"/>
  <c r="E331" i="12"/>
  <c r="F331" i="12" s="1"/>
  <c r="E325" i="12"/>
  <c r="F325" i="12" s="1"/>
  <c r="E317" i="12"/>
  <c r="F317" i="12" s="1"/>
  <c r="E309" i="12"/>
  <c r="F309" i="12" s="1"/>
  <c r="E301" i="12"/>
  <c r="F301" i="12" s="1"/>
  <c r="E293" i="12"/>
  <c r="F293" i="12" s="1"/>
  <c r="E285" i="12"/>
  <c r="F285" i="12" s="1"/>
  <c r="E277" i="12"/>
  <c r="F277" i="12" s="1"/>
  <c r="E269" i="12"/>
  <c r="F269" i="12" s="1"/>
  <c r="E261" i="12"/>
  <c r="F261" i="12" s="1"/>
  <c r="G133" i="12"/>
  <c r="E133" i="12"/>
  <c r="F133" i="12" s="1"/>
  <c r="G330" i="12"/>
  <c r="E330" i="12"/>
  <c r="F330" i="12" s="1"/>
  <c r="G326" i="12"/>
  <c r="E326" i="12"/>
  <c r="F326" i="12" s="1"/>
  <c r="G322" i="12"/>
  <c r="E322" i="12"/>
  <c r="F322" i="12" s="1"/>
  <c r="G318" i="12"/>
  <c r="E318" i="12"/>
  <c r="F318" i="12" s="1"/>
  <c r="G314" i="12"/>
  <c r="E314" i="12"/>
  <c r="F314" i="12" s="1"/>
  <c r="G310" i="12"/>
  <c r="E310" i="12"/>
  <c r="F310" i="12" s="1"/>
  <c r="G306" i="12"/>
  <c r="E306" i="12"/>
  <c r="F306" i="12" s="1"/>
  <c r="G302" i="12"/>
  <c r="E302" i="12"/>
  <c r="F302" i="12" s="1"/>
  <c r="G298" i="12"/>
  <c r="E298" i="12"/>
  <c r="F298" i="12" s="1"/>
  <c r="G294" i="12"/>
  <c r="E294" i="12"/>
  <c r="F294" i="12" s="1"/>
  <c r="G290" i="12"/>
  <c r="E290" i="12"/>
  <c r="F290" i="12" s="1"/>
  <c r="G286" i="12"/>
  <c r="E286" i="12"/>
  <c r="F286" i="12" s="1"/>
  <c r="G282" i="12"/>
  <c r="E282" i="12"/>
  <c r="F282" i="12" s="1"/>
  <c r="G278" i="12"/>
  <c r="E278" i="12"/>
  <c r="F278" i="12" s="1"/>
  <c r="G274" i="12"/>
  <c r="E274" i="12"/>
  <c r="F274" i="12" s="1"/>
  <c r="G270" i="12"/>
  <c r="E270" i="12"/>
  <c r="F270" i="12" s="1"/>
  <c r="G266" i="12"/>
  <c r="E266" i="12"/>
  <c r="F266" i="12" s="1"/>
  <c r="G262" i="12"/>
  <c r="E262" i="12"/>
  <c r="F262" i="12" s="1"/>
  <c r="G258" i="12"/>
  <c r="E258" i="12"/>
  <c r="F258" i="12" s="1"/>
  <c r="G254" i="12"/>
  <c r="E254" i="12"/>
  <c r="F254" i="12" s="1"/>
  <c r="G250" i="12"/>
  <c r="E250" i="12"/>
  <c r="F250" i="12" s="1"/>
  <c r="G246" i="12"/>
  <c r="E246" i="12"/>
  <c r="F246" i="12" s="1"/>
  <c r="G242" i="12"/>
  <c r="E242" i="12"/>
  <c r="F242" i="12" s="1"/>
  <c r="G238" i="12"/>
  <c r="E238" i="12"/>
  <c r="F238" i="12" s="1"/>
  <c r="G234" i="12"/>
  <c r="E234" i="12"/>
  <c r="F234" i="12" s="1"/>
  <c r="G230" i="12"/>
  <c r="E230" i="12"/>
  <c r="F230" i="12" s="1"/>
  <c r="G226" i="12"/>
  <c r="E226" i="12"/>
  <c r="F226" i="12" s="1"/>
  <c r="G222" i="12"/>
  <c r="E222" i="12"/>
  <c r="F222" i="12" s="1"/>
  <c r="G218" i="12"/>
  <c r="E218" i="12"/>
  <c r="F218" i="12" s="1"/>
  <c r="G214" i="12"/>
  <c r="E214" i="12"/>
  <c r="F214" i="12" s="1"/>
  <c r="G210" i="12"/>
  <c r="E210" i="12"/>
  <c r="F210" i="12" s="1"/>
  <c r="G206" i="12"/>
  <c r="E206" i="12"/>
  <c r="F206" i="12" s="1"/>
  <c r="G202" i="12"/>
  <c r="E202" i="12"/>
  <c r="F202" i="12" s="1"/>
  <c r="G198" i="12"/>
  <c r="E198" i="12"/>
  <c r="F198" i="12" s="1"/>
  <c r="G194" i="12"/>
  <c r="E194" i="12"/>
  <c r="F194" i="12" s="1"/>
  <c r="G190" i="12"/>
  <c r="E190" i="12"/>
  <c r="F190" i="12" s="1"/>
  <c r="G186" i="12"/>
  <c r="E186" i="12"/>
  <c r="F186" i="12" s="1"/>
  <c r="G182" i="12"/>
  <c r="E182" i="12"/>
  <c r="F182" i="12" s="1"/>
  <c r="G178" i="12"/>
  <c r="E178" i="12"/>
  <c r="F178" i="12" s="1"/>
  <c r="G174" i="12"/>
  <c r="E174" i="12"/>
  <c r="F174" i="12" s="1"/>
  <c r="G170" i="12"/>
  <c r="E170" i="12"/>
  <c r="F170" i="12" s="1"/>
  <c r="G166" i="12"/>
  <c r="E166" i="12"/>
  <c r="F166" i="12" s="1"/>
  <c r="G162" i="12"/>
  <c r="E162" i="12"/>
  <c r="F162" i="12" s="1"/>
  <c r="G158" i="12"/>
  <c r="E158" i="12"/>
  <c r="F158" i="12" s="1"/>
  <c r="G154" i="12"/>
  <c r="E154" i="12"/>
  <c r="F154" i="12" s="1"/>
  <c r="G150" i="12"/>
  <c r="E150" i="12"/>
  <c r="F150" i="12" s="1"/>
  <c r="G146" i="12"/>
  <c r="E146" i="12"/>
  <c r="F146" i="12" s="1"/>
  <c r="G142" i="12"/>
  <c r="E142" i="12"/>
  <c r="F142" i="12" s="1"/>
  <c r="G138" i="12"/>
  <c r="E138" i="12"/>
  <c r="F138" i="12" s="1"/>
  <c r="G134" i="12"/>
  <c r="E134" i="12"/>
  <c r="F134" i="12" s="1"/>
  <c r="E329" i="12"/>
  <c r="F329" i="12" s="1"/>
  <c r="E324" i="12"/>
  <c r="F324" i="12" s="1"/>
  <c r="E316" i="12"/>
  <c r="F316" i="12" s="1"/>
  <c r="E308" i="12"/>
  <c r="F308" i="12" s="1"/>
  <c r="E300" i="12"/>
  <c r="F300" i="12" s="1"/>
  <c r="E292" i="12"/>
  <c r="F292" i="12" s="1"/>
  <c r="E284" i="12"/>
  <c r="F284" i="12" s="1"/>
  <c r="E276" i="12"/>
  <c r="F276" i="12" s="1"/>
  <c r="E268" i="12"/>
  <c r="F268" i="12" s="1"/>
  <c r="E260" i="12"/>
  <c r="F260" i="12" s="1"/>
  <c r="E252" i="12"/>
  <c r="F252" i="12" s="1"/>
  <c r="E244" i="12"/>
  <c r="F244" i="12" s="1"/>
  <c r="E236" i="12"/>
  <c r="F236" i="12" s="1"/>
  <c r="E228" i="12"/>
  <c r="F228" i="12" s="1"/>
  <c r="E220" i="12"/>
  <c r="F220" i="12" s="1"/>
  <c r="E212" i="12"/>
  <c r="F212" i="12" s="1"/>
  <c r="E204" i="12"/>
  <c r="F204" i="12" s="1"/>
  <c r="E196" i="12"/>
  <c r="F196" i="12" s="1"/>
  <c r="E188" i="12"/>
  <c r="F188" i="12" s="1"/>
  <c r="E180" i="12"/>
  <c r="F180" i="12" s="1"/>
  <c r="E172" i="12"/>
  <c r="F172" i="12" s="1"/>
  <c r="E164" i="12"/>
  <c r="F164" i="12" s="1"/>
  <c r="E156" i="12"/>
  <c r="F156" i="12" s="1"/>
  <c r="E148" i="12"/>
  <c r="F148" i="12" s="1"/>
  <c r="E140" i="12"/>
  <c r="F140" i="12" s="1"/>
  <c r="E321" i="12"/>
  <c r="F321" i="12" s="1"/>
  <c r="E313" i="12"/>
  <c r="F313" i="12" s="1"/>
  <c r="E305" i="12"/>
  <c r="F305" i="12" s="1"/>
  <c r="E297" i="12"/>
  <c r="F297" i="12" s="1"/>
  <c r="E289" i="12"/>
  <c r="F289" i="12" s="1"/>
  <c r="E281" i="12"/>
  <c r="F281" i="12" s="1"/>
  <c r="E273" i="12"/>
  <c r="F273" i="12" s="1"/>
  <c r="E265" i="12"/>
  <c r="F265" i="12" s="1"/>
  <c r="E332" i="12"/>
  <c r="F332" i="12" s="1"/>
  <c r="E327" i="12"/>
  <c r="F327" i="12" s="1"/>
  <c r="E320" i="12"/>
  <c r="F320" i="12" s="1"/>
  <c r="E312" i="12"/>
  <c r="F312" i="12" s="1"/>
  <c r="E304" i="12"/>
  <c r="F304" i="12" s="1"/>
  <c r="E296" i="12"/>
  <c r="F296" i="12" s="1"/>
  <c r="E288" i="12"/>
  <c r="F288" i="12" s="1"/>
  <c r="E280" i="12"/>
  <c r="F280" i="12" s="1"/>
  <c r="E272" i="12"/>
  <c r="F272" i="12" s="1"/>
  <c r="E264" i="12"/>
  <c r="F264" i="12" s="1"/>
  <c r="E256" i="12"/>
  <c r="F256" i="12" s="1"/>
  <c r="E248" i="12"/>
  <c r="F248" i="12" s="1"/>
  <c r="E240" i="12"/>
  <c r="F240" i="12" s="1"/>
  <c r="E232" i="12"/>
  <c r="F232" i="12" s="1"/>
  <c r="E224" i="12"/>
  <c r="F224" i="12" s="1"/>
  <c r="E216" i="12"/>
  <c r="F216" i="12" s="1"/>
  <c r="E208" i="12"/>
  <c r="F208" i="12" s="1"/>
  <c r="E200" i="12"/>
  <c r="F200" i="12" s="1"/>
  <c r="E192" i="12"/>
  <c r="F192" i="12" s="1"/>
  <c r="E184" i="12"/>
  <c r="F184" i="12" s="1"/>
  <c r="E176" i="12"/>
  <c r="F176" i="12" s="1"/>
  <c r="E168" i="12"/>
  <c r="F168" i="12" s="1"/>
  <c r="E160" i="12"/>
  <c r="F160" i="12" s="1"/>
  <c r="E152" i="12"/>
  <c r="F152" i="12" s="1"/>
  <c r="E144" i="12"/>
  <c r="F144" i="12" s="1"/>
  <c r="E136" i="12"/>
  <c r="F136" i="12" s="1"/>
  <c r="I36" i="11"/>
  <c r="I37" i="11"/>
  <c r="H37" i="11"/>
  <c r="BJ162" i="12" l="1"/>
  <c r="BJ154" i="12"/>
  <c r="BJ146" i="12"/>
  <c r="BJ138" i="12"/>
  <c r="BJ130" i="12"/>
  <c r="BJ161" i="12"/>
  <c r="BJ153" i="12"/>
  <c r="BJ145" i="12"/>
  <c r="BJ137" i="12"/>
  <c r="BJ129" i="12"/>
  <c r="BJ164" i="12"/>
  <c r="BJ156" i="12"/>
  <c r="BJ148" i="12"/>
  <c r="BJ140" i="12"/>
  <c r="BJ132" i="12"/>
  <c r="BJ163" i="12"/>
  <c r="BJ155" i="12"/>
  <c r="BJ147" i="12"/>
  <c r="BJ139" i="12"/>
  <c r="BJ131" i="12"/>
  <c r="BJ158" i="12"/>
  <c r="BJ150" i="12"/>
  <c r="BJ142" i="12"/>
  <c r="BJ134" i="12"/>
  <c r="BJ126" i="12"/>
  <c r="BJ157" i="12"/>
  <c r="BJ149" i="12"/>
  <c r="BJ141" i="12"/>
  <c r="BJ133" i="12"/>
  <c r="BJ160" i="12"/>
  <c r="BJ152" i="12"/>
  <c r="BJ144" i="12"/>
  <c r="BJ136" i="12"/>
  <c r="BJ128" i="12"/>
  <c r="BA124" i="12"/>
  <c r="BA132" i="12"/>
  <c r="BA140" i="12"/>
  <c r="BA148" i="12"/>
  <c r="BA156" i="12"/>
  <c r="BA164" i="12"/>
  <c r="AJ123" i="12"/>
  <c r="AR123" i="12" s="1"/>
  <c r="AK119" i="12"/>
  <c r="AK118" i="12"/>
  <c r="AJ122" i="12"/>
  <c r="AQ122" i="12" s="1"/>
  <c r="AK122" i="12"/>
  <c r="AJ119" i="12"/>
  <c r="AN119" i="12" s="1"/>
  <c r="AJ120" i="12"/>
  <c r="AO120" i="12" s="1"/>
  <c r="AK123" i="12"/>
  <c r="AK121" i="12"/>
  <c r="AJ121" i="12"/>
  <c r="AP121" i="12" s="1"/>
  <c r="AK120" i="12"/>
  <c r="AA124" i="12"/>
  <c r="AC118" i="12" s="1"/>
  <c r="AF118" i="12" s="1"/>
  <c r="Z124" i="12"/>
  <c r="AD119" i="12" s="1"/>
  <c r="AD121" i="12"/>
  <c r="AD123" i="12"/>
  <c r="AD122" i="12"/>
  <c r="Y124" i="12"/>
  <c r="AB118" i="12" s="1"/>
  <c r="AE118" i="12" s="1"/>
  <c r="AD120" i="12" l="1"/>
  <c r="AC120" i="12"/>
  <c r="AC121" i="12"/>
  <c r="AC123" i="12"/>
  <c r="AC119" i="12"/>
  <c r="AF119" i="12" s="1"/>
  <c r="AC122" i="12"/>
  <c r="AD118" i="12"/>
  <c r="AB121" i="12"/>
  <c r="AF120" i="12"/>
  <c r="AF121" i="12" s="1"/>
  <c r="AB123" i="12"/>
  <c r="AB122" i="12"/>
  <c r="AB119" i="12"/>
  <c r="AE119" i="12" s="1"/>
  <c r="AB120" i="12"/>
  <c r="AF122" i="12" l="1"/>
  <c r="AF123" i="12" s="1"/>
  <c r="AE120" i="12"/>
  <c r="AE121" i="12" s="1"/>
  <c r="AE122" i="12" s="1"/>
  <c r="AE123" i="12" s="1"/>
</calcChain>
</file>

<file path=xl/sharedStrings.xml><?xml version="1.0" encoding="utf-8"?>
<sst xmlns="http://schemas.openxmlformats.org/spreadsheetml/2006/main" count="631" uniqueCount="237">
  <si>
    <t>TABLE:  Connectivity - Frame</t>
  </si>
  <si>
    <t>Frame</t>
  </si>
  <si>
    <t>JointI</t>
  </si>
  <si>
    <t>JointJ</t>
  </si>
  <si>
    <t>IsCurved</t>
  </si>
  <si>
    <t>Length</t>
  </si>
  <si>
    <t>CentroidX</t>
  </si>
  <si>
    <t>CentroidY</t>
  </si>
  <si>
    <t>CentroidZ</t>
  </si>
  <si>
    <t>GUID</t>
  </si>
  <si>
    <t>Text</t>
  </si>
  <si>
    <t>Yes/No</t>
  </si>
  <si>
    <t>m</t>
  </si>
  <si>
    <t>1</t>
  </si>
  <si>
    <t>2</t>
  </si>
  <si>
    <t>No</t>
  </si>
  <si>
    <t>94dd48da-159c-4709-8df1-3ab5a150a9ab</t>
  </si>
  <si>
    <t>3</t>
  </si>
  <si>
    <t>5b795c9b-e8b2-4d4e-acee-3c8917fd1b48</t>
  </si>
  <si>
    <t>4</t>
  </si>
  <si>
    <t>5</t>
  </si>
  <si>
    <t>da4f61d7-b047-4e35-acfc-69adce69ecf0</t>
  </si>
  <si>
    <t>6</t>
  </si>
  <si>
    <t>dc832e6b-545a-4a9d-9504-db8af006168e</t>
  </si>
  <si>
    <t>7</t>
  </si>
  <si>
    <t>8</t>
  </si>
  <si>
    <t>2c177736-ead7-452b-96e0-602c1ea8a0ab</t>
  </si>
  <si>
    <t>9</t>
  </si>
  <si>
    <t>fd6e8245-fa96-41c7-b2f4-fd09efa62a7b</t>
  </si>
  <si>
    <t>10</t>
  </si>
  <si>
    <t>11</t>
  </si>
  <si>
    <t>5d889bd2-18b7-4d42-888a-7ba6aa7c1251</t>
  </si>
  <si>
    <t>12</t>
  </si>
  <si>
    <t>2d53b2fc-05de-49ae-945a-21e2f930cf98</t>
  </si>
  <si>
    <t>37a14ab9-5aba-4360-bb4f-4b60880f4eab</t>
  </si>
  <si>
    <t>9b94450f-b56c-49de-97c4-f88ef3473f05</t>
  </si>
  <si>
    <t>823ef306-b544-42f6-b713-36c80cbbbc93</t>
  </si>
  <si>
    <t>d01b7aaf-f324-421f-8d01-88a09ad1f640</t>
  </si>
  <si>
    <t>13</t>
  </si>
  <si>
    <t>f3c49230-4754-402e-a472-8554eb6a8da0</t>
  </si>
  <si>
    <t>14</t>
  </si>
  <si>
    <t>37241ef9-372d-4e1d-a489-a47bf4f188cb</t>
  </si>
  <si>
    <t>15</t>
  </si>
  <si>
    <t>a25b733e-c469-4acc-8277-097b52df146c</t>
  </si>
  <si>
    <t>16</t>
  </si>
  <si>
    <t>210d3da3-f720-4ce0-aca6-500656f407c9</t>
  </si>
  <si>
    <t>TABLE:  Frame Loads - Distributed</t>
  </si>
  <si>
    <t>LoadPat</t>
  </si>
  <si>
    <t>CoordSys</t>
  </si>
  <si>
    <t>Type</t>
  </si>
  <si>
    <t>Dir</t>
  </si>
  <si>
    <t>DistType</t>
  </si>
  <si>
    <t>RelDistA</t>
  </si>
  <si>
    <t>RelDistB</t>
  </si>
  <si>
    <t>AbsDistA</t>
  </si>
  <si>
    <t>AbsDistB</t>
  </si>
  <si>
    <t>FOverLA</t>
  </si>
  <si>
    <t>FOverLB</t>
  </si>
  <si>
    <t>Unitless</t>
  </si>
  <si>
    <t>KN/m</t>
  </si>
  <si>
    <t>DEAD</t>
  </si>
  <si>
    <t>GLOBAL</t>
  </si>
  <si>
    <t>Force</t>
  </si>
  <si>
    <t>Gravity</t>
  </si>
  <si>
    <t>RelDist</t>
  </si>
  <si>
    <t>d2271fec-4341-469b-b69a-9d5b78b44272</t>
  </si>
  <si>
    <t>00dc333a-5304-4e08-8539-1293d6f3f893</t>
  </si>
  <si>
    <t>8beb42d1-d911-4038-8c4a-3b1ee725e6b3</t>
  </si>
  <si>
    <t>b818e00a-44d2-424b-beae-3b55d16a11f5</t>
  </si>
  <si>
    <t>a75e52f6-ec44-407e-8362-b40814f19aa2</t>
  </si>
  <si>
    <t>719b0234-0bc4-4148-b613-cac7f2e528f2</t>
  </si>
  <si>
    <t>5803b8ac-ed83-41c1-9f2f-1cd009f65fb6</t>
  </si>
  <si>
    <t>2d0880a0-275e-48e5-8922-26d269f70bc7</t>
  </si>
  <si>
    <t>TABLE:  Frame Section Properties 01 - General</t>
  </si>
  <si>
    <t>SectionName</t>
  </si>
  <si>
    <t>Material</t>
  </si>
  <si>
    <t>Shape</t>
  </si>
  <si>
    <t>t3</t>
  </si>
  <si>
    <t>t2</t>
  </si>
  <si>
    <t>Area</t>
  </si>
  <si>
    <t>TorsConst</t>
  </si>
  <si>
    <t>I33</t>
  </si>
  <si>
    <t>I22</t>
  </si>
  <si>
    <t>I23</t>
  </si>
  <si>
    <t>AS2</t>
  </si>
  <si>
    <t>AS3</t>
  </si>
  <si>
    <t>S33</t>
  </si>
  <si>
    <t>S22</t>
  </si>
  <si>
    <t>Z33</t>
  </si>
  <si>
    <t>Z22</t>
  </si>
  <si>
    <t>R33</t>
  </si>
  <si>
    <t>R22</t>
  </si>
  <si>
    <t>ConcCol</t>
  </si>
  <si>
    <t>ConcBeam</t>
  </si>
  <si>
    <t>Color</t>
  </si>
  <si>
    <t>TotalWt</t>
  </si>
  <si>
    <t>TotalMass</t>
  </si>
  <si>
    <t>FromFile</t>
  </si>
  <si>
    <t>AMod</t>
  </si>
  <si>
    <t>A2Mod</t>
  </si>
  <si>
    <t>A3Mod</t>
  </si>
  <si>
    <t>JMod</t>
  </si>
  <si>
    <t>I2Mod</t>
  </si>
  <si>
    <t>I3Mod</t>
  </si>
  <si>
    <t>MMod</t>
  </si>
  <si>
    <t>WMod</t>
  </si>
  <si>
    <t>Notes</t>
  </si>
  <si>
    <t>m2</t>
  </si>
  <si>
    <t>m4</t>
  </si>
  <si>
    <t>m3</t>
  </si>
  <si>
    <t>KN</t>
  </si>
  <si>
    <t>KN-s2/m</t>
  </si>
  <si>
    <t>C35x35</t>
  </si>
  <si>
    <t>4000Psi</t>
  </si>
  <si>
    <t>Rectangular</t>
  </si>
  <si>
    <t>Yes</t>
  </si>
  <si>
    <t>Blue</t>
  </si>
  <si>
    <t>Added 29/03/2025 6:21:56 p. m.</t>
  </si>
  <si>
    <t>v30x35</t>
  </si>
  <si>
    <t>Red</t>
  </si>
  <si>
    <t>Added 29/03/2025 6:22:22 p. m.</t>
  </si>
  <si>
    <t>TABLE:  Joint Coordinates</t>
  </si>
  <si>
    <t>Joint</t>
  </si>
  <si>
    <t>CoordType</t>
  </si>
  <si>
    <t>XorR</t>
  </si>
  <si>
    <t>Y</t>
  </si>
  <si>
    <t>Z</t>
  </si>
  <si>
    <t>SpecialJt</t>
  </si>
  <si>
    <t>GlobalX</t>
  </si>
  <si>
    <t>GlobalY</t>
  </si>
  <si>
    <t>GlobalZ</t>
  </si>
  <si>
    <t>Cartesian</t>
  </si>
  <si>
    <t>56e1216f-26b3-475e-be49-333e0a380cc0</t>
  </si>
  <si>
    <t>6b793516-31ed-4a54-893b-6f1f1f140797</t>
  </si>
  <si>
    <t>abbc016e-e5fb-47da-ba04-8764eeef58f1</t>
  </si>
  <si>
    <t>98b70810-7e55-4dd3-8794-3c217d5213e8</t>
  </si>
  <si>
    <t>6a0a79bb-867b-43fa-906d-27a86f2c5145</t>
  </si>
  <si>
    <t>f87075f7-80c6-49f5-ae83-65ec30faf7ec</t>
  </si>
  <si>
    <t>758b389f-6bde-4d6c-99ee-013afeaa91c9</t>
  </si>
  <si>
    <t>9306f285-e409-47e1-a39f-bc50ceb92b0e</t>
  </si>
  <si>
    <t>af48618e-2acf-4082-b161-5aeb4f1e658a</t>
  </si>
  <si>
    <t>4d0005c7-e478-4324-87fe-475e8a4b5f6a</t>
  </si>
  <si>
    <t>08fc0c6f-96da-4d68-85f2-6c8465750b8f</t>
  </si>
  <si>
    <t>4316e571-6edb-46bc-a3ae-792ec4c6ff50</t>
  </si>
  <si>
    <t>TABLE:  Joint Restraint Assignments</t>
  </si>
  <si>
    <t>U1</t>
  </si>
  <si>
    <t>U2</t>
  </si>
  <si>
    <t>U3</t>
  </si>
  <si>
    <t>R1</t>
  </si>
  <si>
    <t>R2</t>
  </si>
  <si>
    <t>R3</t>
  </si>
  <si>
    <t>TABLE:  Material Properties 02 - Basic Mechanical Properties</t>
  </si>
  <si>
    <t>UnitWeight</t>
  </si>
  <si>
    <t>UnitMass</t>
  </si>
  <si>
    <t>E1</t>
  </si>
  <si>
    <t>G12</t>
  </si>
  <si>
    <t>U12</t>
  </si>
  <si>
    <t>A1</t>
  </si>
  <si>
    <t>KN/m3</t>
  </si>
  <si>
    <t>KN-s2/m4</t>
  </si>
  <si>
    <t>KN/m2</t>
  </si>
  <si>
    <t>1/C</t>
  </si>
  <si>
    <t>TABLE:  Joint Loads - Force</t>
  </si>
  <si>
    <t>F1</t>
  </si>
  <si>
    <t>F2</t>
  </si>
  <si>
    <t>F3</t>
  </si>
  <si>
    <t>M1</t>
  </si>
  <si>
    <t>M2</t>
  </si>
  <si>
    <t>M3</t>
  </si>
  <si>
    <t>KN-m</t>
  </si>
  <si>
    <t>1592fdb1-9fe6-43e7-8091-bc1664a33ec5</t>
  </si>
  <si>
    <t>TABLE:  Frame Section Assignments</t>
  </si>
  <si>
    <t>SectionType</t>
  </si>
  <si>
    <t>AutoSelect</t>
  </si>
  <si>
    <t>AnalSect</t>
  </si>
  <si>
    <t>DesignSect</t>
  </si>
  <si>
    <t>MatProp</t>
  </si>
  <si>
    <t>N.A.</t>
  </si>
  <si>
    <t>Default</t>
  </si>
  <si>
    <t>columnas</t>
  </si>
  <si>
    <t>10,14,12,16</t>
  </si>
  <si>
    <t>9,13,11,15</t>
  </si>
  <si>
    <t>viga 5.5</t>
  </si>
  <si>
    <t>viga 5</t>
  </si>
  <si>
    <t>E</t>
  </si>
  <si>
    <t>1,5,3,7</t>
  </si>
  <si>
    <t>2,6,4,8</t>
  </si>
  <si>
    <t>columnas 3.5</t>
  </si>
  <si>
    <t>columnas 3</t>
  </si>
  <si>
    <t>G</t>
  </si>
  <si>
    <t>vigas</t>
  </si>
  <si>
    <t>A</t>
  </si>
  <si>
    <t>Ac</t>
  </si>
  <si>
    <t>Iz</t>
  </si>
  <si>
    <t>Ix-y</t>
  </si>
  <si>
    <t>col 3.5</t>
  </si>
  <si>
    <t>col 3</t>
  </si>
  <si>
    <t>L</t>
  </si>
  <si>
    <t>viga  5</t>
  </si>
  <si>
    <t>AE/L</t>
  </si>
  <si>
    <t>Eiz</t>
  </si>
  <si>
    <t>Eiy</t>
  </si>
  <si>
    <t>12Eiz</t>
  </si>
  <si>
    <t>12Eiy</t>
  </si>
  <si>
    <t>6EIz</t>
  </si>
  <si>
    <t>6EIy</t>
  </si>
  <si>
    <t>w</t>
  </si>
  <si>
    <t>w2</t>
  </si>
  <si>
    <t>delta</t>
  </si>
  <si>
    <t>T</t>
  </si>
  <si>
    <t>W</t>
  </si>
  <si>
    <t>Modo 1</t>
  </si>
  <si>
    <t>Modo 2</t>
  </si>
  <si>
    <t>Modo 3</t>
  </si>
  <si>
    <t>Modo 4</t>
  </si>
  <si>
    <t>Modo 5</t>
  </si>
  <si>
    <t>Modo 6</t>
  </si>
  <si>
    <r>
      <rPr>
        <sz val="11"/>
        <color theme="1"/>
        <rFont val="Georgia"/>
        <family val="1"/>
      </rPr>
      <t>γ</t>
    </r>
    <r>
      <rPr>
        <sz val="11"/>
        <color theme="1"/>
        <rFont val="Calibri"/>
        <family val="2"/>
        <scheme val="minor"/>
      </rPr>
      <t>x</t>
    </r>
  </si>
  <si>
    <t>γy</t>
  </si>
  <si>
    <t>γz</t>
  </si>
  <si>
    <r>
      <rPr>
        <sz val="11"/>
        <color theme="1"/>
        <rFont val="Georgia"/>
        <family val="1"/>
      </rPr>
      <t>γ</t>
    </r>
    <r>
      <rPr>
        <sz val="11"/>
        <color theme="1"/>
        <rFont val="Calibri"/>
        <family val="2"/>
        <scheme val="minor"/>
      </rPr>
      <t>x2</t>
    </r>
  </si>
  <si>
    <t>γy2</t>
  </si>
  <si>
    <t>γz2</t>
  </si>
  <si>
    <t>Ux</t>
  </si>
  <si>
    <t>Uz</t>
  </si>
  <si>
    <t>Uy</t>
  </si>
  <si>
    <t>% masa acomulada</t>
  </si>
  <si>
    <t>Aa</t>
  </si>
  <si>
    <t>Av</t>
  </si>
  <si>
    <t>Sa</t>
  </si>
  <si>
    <t>Fa</t>
  </si>
  <si>
    <t>Fv</t>
  </si>
  <si>
    <t>sd</t>
  </si>
  <si>
    <t>nx</t>
  </si>
  <si>
    <t>ny</t>
  </si>
  <si>
    <t>Sx</t>
  </si>
  <si>
    <t>Sy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</si>
</sst>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2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Georgia"/>
      <family val="1"/>
    </font>
    <font>
      <sz val="11"/>
      <color theme="1"/>
      <name val="Calibri"/>
      <family val="1"/>
      <scheme val="minor"/>
    </font>
  </fonts>
  <fills count="14">
    <fill>
      <patternFill patternType="none"/>
    </fill>
    <fill>
      <patternFill patternType="gray125"/>
    </fill>
    <fill>
      <patternFill patternType="solid">
        <fgColor indexed="4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2" borderId="0" xfId="0" applyFill="1"/>
    <xf numFmtId="49" fontId="1" fillId="2" borderId="0" xfId="0" applyNumberFormat="1" applyFont="1" applyFill="1"/>
    <xf numFmtId="49" fontId="0" fillId="0" borderId="0" xfId="0" applyNumberFormat="1"/>
    <xf numFmtId="49" fontId="0" fillId="2" borderId="0" xfId="0" applyNumberFormat="1" applyFill="1"/>
    <xf numFmtId="49" fontId="1" fillId="3" borderId="2" xfId="0" applyNumberFormat="1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49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49" fontId="1" fillId="4" borderId="2" xfId="0" applyNumberFormat="1" applyFont="1" applyFill="1" applyBorder="1" applyAlignment="1">
      <alignment horizontal="center"/>
    </xf>
    <xf numFmtId="49" fontId="0" fillId="4" borderId="1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/>
    <xf numFmtId="49" fontId="1" fillId="2" borderId="0" xfId="0" applyNumberFormat="1" applyFont="1" applyFill="1"/>
    <xf numFmtId="49" fontId="0" fillId="2" borderId="0" xfId="0" applyNumberFormat="1" applyFill="1"/>
    <xf numFmtId="49" fontId="1" fillId="3" borderId="2" xfId="0" applyNumberFormat="1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49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/>
    <xf numFmtId="49" fontId="0" fillId="0" borderId="0" xfId="0" applyNumberFormat="1"/>
    <xf numFmtId="0" fontId="0" fillId="0" borderId="0" xfId="0"/>
    <xf numFmtId="49" fontId="1" fillId="2" borderId="0" xfId="0" applyNumberFormat="1" applyFont="1" applyFill="1"/>
    <xf numFmtId="49" fontId="0" fillId="0" borderId="0" xfId="0" applyNumberFormat="1"/>
    <xf numFmtId="49" fontId="0" fillId="2" borderId="0" xfId="0" applyNumberFormat="1" applyFill="1"/>
    <xf numFmtId="49" fontId="1" fillId="3" borderId="2" xfId="0" applyNumberFormat="1" applyFont="1" applyFill="1" applyBorder="1" applyAlignment="1">
      <alignment horizontal="center"/>
    </xf>
    <xf numFmtId="49" fontId="0" fillId="3" borderId="1" xfId="0" applyNumberFormat="1" applyFill="1" applyBorder="1" applyAlignment="1">
      <alignment horizontal="center"/>
    </xf>
    <xf numFmtId="49" fontId="1" fillId="4" borderId="2" xfId="0" applyNumberFormat="1" applyFont="1" applyFill="1" applyBorder="1" applyAlignment="1">
      <alignment horizontal="center"/>
    </xf>
    <xf numFmtId="49" fontId="0" fillId="4" borderId="1" xfId="0" applyNumberFormat="1" applyFill="1" applyBorder="1" applyAlignment="1">
      <alignment horizontal="center"/>
    </xf>
    <xf numFmtId="172" fontId="0" fillId="0" borderId="0" xfId="0" applyNumberFormat="1" applyAlignment="1">
      <alignment horizontal="center"/>
    </xf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172" fontId="0" fillId="8" borderId="0" xfId="0" applyNumberFormat="1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11" fontId="0" fillId="0" borderId="0" xfId="0" applyNumberFormat="1"/>
    <xf numFmtId="0" fontId="0" fillId="5" borderId="0" xfId="0" applyFill="1" applyAlignment="1">
      <alignment horizontal="center"/>
    </xf>
    <xf numFmtId="0" fontId="0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3" xfId="0" applyBorder="1"/>
    <xf numFmtId="0" fontId="0" fillId="0" borderId="3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172" fontId="0" fillId="0" borderId="3" xfId="0" applyNumberFormat="1" applyBorder="1"/>
    <xf numFmtId="172" fontId="0" fillId="0" borderId="3" xfId="0" applyNumberFormat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172" fontId="0" fillId="13" borderId="0" xfId="0" applyNumberFormat="1" applyFill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0932154533314915"/>
          <c:y val="3.42679127725856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14109492563429571"/>
          <c:y val="0.17171296296296298"/>
          <c:w val="0.81490507436570425"/>
          <c:h val="0.77736111111111106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Hoja12!$G$133:$G$333</c:f>
              <c:numCache>
                <c:formatCode>General</c:formatCode>
                <c:ptCount val="201"/>
                <c:pt idx="0">
                  <c:v>0.44879895051282759</c:v>
                </c:pt>
                <c:pt idx="1">
                  <c:v>0.4421664537072193</c:v>
                </c:pt>
                <c:pt idx="2">
                  <c:v>0.43572713642022098</c:v>
                </c:pt>
                <c:pt idx="3">
                  <c:v>0.42947267991658139</c:v>
                </c:pt>
                <c:pt idx="4">
                  <c:v>0.4233952363328562</c:v>
                </c:pt>
                <c:pt idx="5">
                  <c:v>0.41748739582588612</c:v>
                </c:pt>
                <c:pt idx="6">
                  <c:v>0.41174215643378681</c:v>
                </c:pt>
                <c:pt idx="7">
                  <c:v>0.40615289639169916</c:v>
                </c:pt>
                <c:pt idx="8">
                  <c:v>0.40071334867216751</c:v>
                </c:pt>
                <c:pt idx="9">
                  <c:v>0.39541757754434148</c:v>
                </c:pt>
                <c:pt idx="10">
                  <c:v>0.39025995696767612</c:v>
                </c:pt>
                <c:pt idx="11">
                  <c:v>0.38523515065478764</c:v>
                </c:pt>
                <c:pt idx="12">
                  <c:v>0.38033809365493865</c:v>
                </c:pt>
                <c:pt idx="13">
                  <c:v>0.37556397532454189</c:v>
                </c:pt>
                <c:pt idx="14">
                  <c:v>0.37090822356432029</c:v>
                </c:pt>
                <c:pt idx="15">
                  <c:v>0.36636649021455314</c:v>
                </c:pt>
                <c:pt idx="16">
                  <c:v>0.36193463751034483</c:v>
                </c:pt>
                <c:pt idx="17">
                  <c:v>0.35760872550822914</c:v>
                </c:pt>
                <c:pt idx="18">
                  <c:v>0.35338500040380122</c:v>
                </c:pt>
                <c:pt idx="19">
                  <c:v>0.34925988366757005</c:v>
                </c:pt>
                <c:pt idx="20">
                  <c:v>0.34522996193294431</c:v>
                </c:pt>
                <c:pt idx="21">
                  <c:v>0.34129197757629476</c:v>
                </c:pt>
                <c:pt idx="22">
                  <c:v>0.33744281993445679</c:v>
                </c:pt>
                <c:pt idx="23">
                  <c:v>0.33367951710990901</c:v>
                </c:pt>
                <c:pt idx="24">
                  <c:v>0.32999922831825562</c:v>
                </c:pt>
                <c:pt idx="25">
                  <c:v>0.32639923673660187</c:v>
                </c:pt>
                <c:pt idx="26">
                  <c:v>0.32287694281498386</c:v>
                </c:pt>
                <c:pt idx="27">
                  <c:v>0.31942985801624735</c:v>
                </c:pt>
                <c:pt idx="28">
                  <c:v>0.31605559895269547</c:v>
                </c:pt>
                <c:pt idx="29">
                  <c:v>0.31275188189047221</c:v>
                </c:pt>
                <c:pt idx="30">
                  <c:v>0.3095165175950535</c:v>
                </c:pt>
                <c:pt idx="31">
                  <c:v>0.3063474064933977</c:v>
                </c:pt>
                <c:pt idx="32">
                  <c:v>0.30324253413028895</c:v>
                </c:pt>
                <c:pt idx="33">
                  <c:v>0.30019996689821243</c:v>
                </c:pt>
                <c:pt idx="34">
                  <c:v>0.29721784802174012</c:v>
                </c:pt>
                <c:pt idx="35">
                  <c:v>0.29429439377890332</c:v>
                </c:pt>
                <c:pt idx="36">
                  <c:v>0.29142788994339458</c:v>
                </c:pt>
                <c:pt idx="37">
                  <c:v>0.28861668843268656</c:v>
                </c:pt>
                <c:pt idx="38">
                  <c:v>0.2858592041482978</c:v>
                </c:pt>
                <c:pt idx="39">
                  <c:v>0.28315391199547485</c:v>
                </c:pt>
                <c:pt idx="40">
                  <c:v>0.28049934407051724</c:v>
                </c:pt>
                <c:pt idx="41">
                  <c:v>0.2778940870048468</c:v>
                </c:pt>
                <c:pt idx="42">
                  <c:v>0.27533677945572244</c:v>
                </c:pt>
                <c:pt idx="43">
                  <c:v>0.27282610973424171</c:v>
                </c:pt>
                <c:pt idx="44">
                  <c:v>0.2703608135619443</c:v>
                </c:pt>
                <c:pt idx="45">
                  <c:v>0.26793967194795676</c:v>
                </c:pt>
                <c:pt idx="46">
                  <c:v>0.26556150917918792</c:v>
                </c:pt>
                <c:pt idx="47">
                  <c:v>0.26322519091661445</c:v>
                </c:pt>
                <c:pt idx="48">
                  <c:v>0.26092962239117884</c:v>
                </c:pt>
                <c:pt idx="49">
                  <c:v>0.25867374669327242</c:v>
                </c:pt>
                <c:pt idx="50">
                  <c:v>0.25645654315018718</c:v>
                </c:pt>
                <c:pt idx="51">
                  <c:v>0.25427702578630457</c:v>
                </c:pt>
                <c:pt idx="52">
                  <c:v>0.25213424186113909</c:v>
                </c:pt>
                <c:pt idx="53">
                  <c:v>0.25002727048068385</c:v>
                </c:pt>
                <c:pt idx="54">
                  <c:v>0.24795522127780531</c:v>
                </c:pt>
                <c:pt idx="55">
                  <c:v>0.24591723315771374</c:v>
                </c:pt>
                <c:pt idx="56">
                  <c:v>0.24391247310479758</c:v>
                </c:pt>
                <c:pt idx="57">
                  <c:v>0.24194013504734643</c:v>
                </c:pt>
                <c:pt idx="58">
                  <c:v>0.23999943877691315</c:v>
                </c:pt>
                <c:pt idx="59">
                  <c:v>0.23808962891927193</c:v>
                </c:pt>
                <c:pt idx="60">
                  <c:v>0.23620997395411977</c:v>
                </c:pt>
                <c:pt idx="61">
                  <c:v>0.2343597652808499</c:v>
                </c:pt>
                <c:pt idx="62">
                  <c:v>0.23253831632788993</c:v>
                </c:pt>
                <c:pt idx="63">
                  <c:v>0.23074496170325326</c:v>
                </c:pt>
                <c:pt idx="64">
                  <c:v>0.22897905638409571</c:v>
                </c:pt>
                <c:pt idx="65">
                  <c:v>0.22723997494320386</c:v>
                </c:pt>
                <c:pt idx="66">
                  <c:v>0.22552711081046614</c:v>
                </c:pt>
                <c:pt idx="67">
                  <c:v>0.22383987556749504</c:v>
                </c:pt>
                <c:pt idx="68">
                  <c:v>0.222177698273677</c:v>
                </c:pt>
                <c:pt idx="69">
                  <c:v>0.22054002482202831</c:v>
                </c:pt>
                <c:pt idx="70">
                  <c:v>0.21892631732333054</c:v>
                </c:pt>
                <c:pt idx="71">
                  <c:v>0.2173360535171078</c:v>
                </c:pt>
                <c:pt idx="72">
                  <c:v>0.21576872620809021</c:v>
                </c:pt>
                <c:pt idx="73">
                  <c:v>0.21422384272688669</c:v>
                </c:pt>
                <c:pt idx="74">
                  <c:v>0.21270092441366237</c:v>
                </c:pt>
                <c:pt idx="75">
                  <c:v>0.21119950612368357</c:v>
                </c:pt>
                <c:pt idx="76">
                  <c:v>0.20971913575365775</c:v>
                </c:pt>
                <c:pt idx="77">
                  <c:v>0.20825937378785503</c:v>
                </c:pt>
                <c:pt idx="78">
                  <c:v>0.20681979286305419</c:v>
                </c:pt>
                <c:pt idx="79">
                  <c:v>0.2053999773514085</c:v>
                </c:pt>
                <c:pt idx="80">
                  <c:v>0.20399952296037618</c:v>
                </c:pt>
                <c:pt idx="81">
                  <c:v>0.20261803634890635</c:v>
                </c:pt>
                <c:pt idx="82">
                  <c:v>0.20125513475911552</c:v>
                </c:pt>
                <c:pt idx="83">
                  <c:v>0.19991044566272945</c:v>
                </c:pt>
                <c:pt idx="84">
                  <c:v>0.19858360642160514</c:v>
                </c:pt>
                <c:pt idx="85">
                  <c:v>0.19727426396168246</c:v>
                </c:pt>
                <c:pt idx="86">
                  <c:v>0.19598207445975002</c:v>
                </c:pt>
                <c:pt idx="87">
                  <c:v>0.1947067030424415</c:v>
                </c:pt>
                <c:pt idx="88">
                  <c:v>0.19344782349690842</c:v>
                </c:pt>
                <c:pt idx="89">
                  <c:v>0.19220511799264567</c:v>
                </c:pt>
                <c:pt idx="90">
                  <c:v>0.19097827681396914</c:v>
                </c:pt>
                <c:pt idx="91">
                  <c:v>0.18976699810267553</c:v>
                </c:pt>
                <c:pt idx="92">
                  <c:v>0.18857098761043176</c:v>
                </c:pt>
                <c:pt idx="93">
                  <c:v>0.1873899584604708</c:v>
                </c:pt>
                <c:pt idx="94">
                  <c:v>0.18622363091818575</c:v>
                </c:pt>
                <c:pt idx="95">
                  <c:v>0.18507173217023817</c:v>
                </c:pt>
                <c:pt idx="96">
                  <c:v>0.1839339961118146</c:v>
                </c:pt>
                <c:pt idx="97">
                  <c:v>0.18281016314168128</c:v>
                </c:pt>
                <c:pt idx="98">
                  <c:v>0.18169997996470755</c:v>
                </c:pt>
                <c:pt idx="99">
                  <c:v>0.18060319940154029</c:v>
                </c:pt>
                <c:pt idx="100">
                  <c:v>0.17951958020513104</c:v>
                </c:pt>
                <c:pt idx="101">
                  <c:v>0.17844888688382807</c:v>
                </c:pt>
                <c:pt idx="102">
                  <c:v>0.17739088953076187</c:v>
                </c:pt>
                <c:pt idx="103">
                  <c:v>0.17634536365926429</c:v>
                </c:pt>
                <c:pt idx="104">
                  <c:v>0.17531209004407325</c:v>
                </c:pt>
                <c:pt idx="105">
                  <c:v>0.1742908545680884</c:v>
                </c:pt>
                <c:pt idx="106">
                  <c:v>0.17328144807445078</c:v>
                </c:pt>
                <c:pt idx="107">
                  <c:v>0.1722836662237342</c:v>
                </c:pt>
                <c:pt idx="108">
                  <c:v>0.17129730935604107</c:v>
                </c:pt>
                <c:pt idx="109">
                  <c:v>0.17032218235780933</c:v>
                </c:pt>
                <c:pt idx="110">
                  <c:v>0.16935809453314249</c:v>
                </c:pt>
                <c:pt idx="111">
                  <c:v>0.16840485947948503</c:v>
                </c:pt>
                <c:pt idx="112">
                  <c:v>0.16746229496747297</c:v>
                </c:pt>
                <c:pt idx="113">
                  <c:v>0.1665302228247969</c:v>
                </c:pt>
                <c:pt idx="114">
                  <c:v>0.16560846882392163</c:v>
                </c:pt>
                <c:pt idx="115">
                  <c:v>0.16469686257351471</c:v>
                </c:pt>
                <c:pt idx="116">
                  <c:v>0.16379523741344074</c:v>
                </c:pt>
                <c:pt idx="117">
                  <c:v>0.16290343031318605</c:v>
                </c:pt>
                <c:pt idx="118">
                  <c:v>0.16202128177358396</c:v>
                </c:pt>
                <c:pt idx="119">
                  <c:v>0.16114863573171551</c:v>
                </c:pt>
                <c:pt idx="120">
                  <c:v>0.16028533946886697</c:v>
                </c:pt>
                <c:pt idx="121">
                  <c:v>0.15943124352143076</c:v>
                </c:pt>
                <c:pt idx="122">
                  <c:v>0.15858620159463871</c:v>
                </c:pt>
                <c:pt idx="123">
                  <c:v>0.15775007047902553</c:v>
                </c:pt>
                <c:pt idx="124">
                  <c:v>0.15692270996952015</c:v>
                </c:pt>
                <c:pt idx="125">
                  <c:v>0.15610398278707047</c:v>
                </c:pt>
                <c:pt idx="126">
                  <c:v>0.15529375450270849</c:v>
                </c:pt>
                <c:pt idx="127">
                  <c:v>0.15449189346396819</c:v>
                </c:pt>
                <c:pt idx="128">
                  <c:v>0.15369827072357112</c:v>
                </c:pt>
                <c:pt idx="129">
                  <c:v>0.15291275997029899</c:v>
                </c:pt>
                <c:pt idx="130">
                  <c:v>0.15213523746197546</c:v>
                </c:pt>
                <c:pt idx="131">
                  <c:v>0.15136558196048147</c:v>
                </c:pt>
                <c:pt idx="132">
                  <c:v>0.15060367466873409</c:v>
                </c:pt>
                <c:pt idx="133">
                  <c:v>0.14984939916955847</c:v>
                </c:pt>
                <c:pt idx="134">
                  <c:v>0.1491026413663879</c:v>
                </c:pt>
                <c:pt idx="135">
                  <c:v>0.14836328942572813</c:v>
                </c:pt>
                <c:pt idx="136">
                  <c:v>0.14763123372132486</c:v>
                </c:pt>
                <c:pt idx="137">
                  <c:v>0.14690636677997629</c:v>
                </c:pt>
                <c:pt idx="138">
                  <c:v>0.14618858322893408</c:v>
                </c:pt>
                <c:pt idx="139">
                  <c:v>0.14547777974483878</c:v>
                </c:pt>
                <c:pt idx="140">
                  <c:v>0.14477385500413795</c:v>
                </c:pt>
                <c:pt idx="141">
                  <c:v>0.14407670963493663</c:v>
                </c:pt>
                <c:pt idx="142">
                  <c:v>0.14338624617023246</c:v>
                </c:pt>
                <c:pt idx="143">
                  <c:v>0.14270236900248889</c:v>
                </c:pt>
                <c:pt idx="144">
                  <c:v>0.14202498433950242</c:v>
                </c:pt>
                <c:pt idx="145">
                  <c:v>0.1413540001615205</c:v>
                </c:pt>
                <c:pt idx="146">
                  <c:v>0.14068932617956978</c:v>
                </c:pt>
                <c:pt idx="147">
                  <c:v>0.14003087379495399</c:v>
                </c:pt>
                <c:pt idx="148">
                  <c:v>0.13937855605988436</c:v>
                </c:pt>
                <c:pt idx="149">
                  <c:v>0.13873228763920481</c:v>
                </c:pt>
                <c:pt idx="150">
                  <c:v>0.13809198477317772</c:v>
                </c:pt>
                <c:pt idx="151">
                  <c:v>0.13745756524129482</c:v>
                </c:pt>
                <c:pt idx="152">
                  <c:v>0.13682894832708159</c:v>
                </c:pt>
                <c:pt idx="153">
                  <c:v>0.13620605478386269</c:v>
                </c:pt>
                <c:pt idx="154">
                  <c:v>0.13558880680145849</c:v>
                </c:pt>
                <c:pt idx="155">
                  <c:v>0.13497712797378272</c:v>
                </c:pt>
                <c:pt idx="156">
                  <c:v>0.13437094326731366</c:v>
                </c:pt>
                <c:pt idx="157">
                  <c:v>0.1337701789904106</c:v>
                </c:pt>
                <c:pt idx="158">
                  <c:v>0.13317476276345033</c:v>
                </c:pt>
                <c:pt idx="159">
                  <c:v>0.13258462348975705</c:v>
                </c:pt>
                <c:pt idx="160">
                  <c:v>0.13199969132730222</c:v>
                </c:pt>
                <c:pt idx="161">
                  <c:v>0.13141989766115009</c:v>
                </c:pt>
                <c:pt idx="162">
                  <c:v>0.1308451750766261</c:v>
                </c:pt>
                <c:pt idx="163">
                  <c:v>0.13027545733318655</c:v>
                </c:pt>
                <c:pt idx="164">
                  <c:v>0.12971067933896752</c:v>
                </c:pt>
                <c:pt idx="165">
                  <c:v>0.12915077712599354</c:v>
                </c:pt>
                <c:pt idx="166">
                  <c:v>0.1285956878260251</c:v>
                </c:pt>
                <c:pt idx="167">
                  <c:v>0.12804534964702641</c:v>
                </c:pt>
                <c:pt idx="168">
                  <c:v>0.1274997018502351</c:v>
                </c:pt>
                <c:pt idx="169">
                  <c:v>0.12695868472781544</c:v>
                </c:pt>
                <c:pt idx="170">
                  <c:v>0.12642223958107821</c:v>
                </c:pt>
                <c:pt idx="171">
                  <c:v>0.12589030869925039</c:v>
                </c:pt>
                <c:pt idx="172">
                  <c:v>0.12536283533877865</c:v>
                </c:pt>
                <c:pt idx="173">
                  <c:v>0.12483976370315093</c:v>
                </c:pt>
                <c:pt idx="174">
                  <c:v>0.12432103892322094</c:v>
                </c:pt>
                <c:pt idx="175">
                  <c:v>0.1238066070380214</c:v>
                </c:pt>
                <c:pt idx="176">
                  <c:v>0.12329641497605154</c:v>
                </c:pt>
                <c:pt idx="177">
                  <c:v>0.12279041053702533</c:v>
                </c:pt>
                <c:pt idx="178">
                  <c:v>0.12228854237406746</c:v>
                </c:pt>
                <c:pt idx="179">
                  <c:v>0.12179075997634398</c:v>
                </c:pt>
                <c:pt idx="180">
                  <c:v>0.12129701365211555</c:v>
                </c:pt>
                <c:pt idx="181">
                  <c:v>0.12080725451220124</c:v>
                </c:pt>
                <c:pt idx="182">
                  <c:v>0.12032143445384118</c:v>
                </c:pt>
                <c:pt idx="183">
                  <c:v>0.11983950614494729</c:v>
                </c:pt>
                <c:pt idx="184">
                  <c:v>0.11936142300873075</c:v>
                </c:pt>
                <c:pt idx="185">
                  <c:v>0.11888713920869605</c:v>
                </c:pt>
                <c:pt idx="186">
                  <c:v>0.11841660963399145</c:v>
                </c:pt>
                <c:pt idx="187">
                  <c:v>0.11794978988510579</c:v>
                </c:pt>
                <c:pt idx="188">
                  <c:v>0.11748663625990252</c:v>
                </c:pt>
                <c:pt idx="189">
                  <c:v>0.11702710573998112</c:v>
                </c:pt>
                <c:pt idx="190">
                  <c:v>0.11657115597735782</c:v>
                </c:pt>
                <c:pt idx="191">
                  <c:v>0.11611874528145603</c:v>
                </c:pt>
                <c:pt idx="192">
                  <c:v>0.11566983260639886</c:v>
                </c:pt>
                <c:pt idx="193">
                  <c:v>0.11522437753859502</c:v>
                </c:pt>
                <c:pt idx="194">
                  <c:v>0.11478234028461064</c:v>
                </c:pt>
                <c:pt idx="195">
                  <c:v>0.11434368165931914</c:v>
                </c:pt>
                <c:pt idx="196">
                  <c:v>0.11390836307432173</c:v>
                </c:pt>
                <c:pt idx="197">
                  <c:v>0.11347634652663151</c:v>
                </c:pt>
                <c:pt idx="198">
                  <c:v>0.113047594587614</c:v>
                </c:pt>
                <c:pt idx="199">
                  <c:v>0.11262207039217756</c:v>
                </c:pt>
                <c:pt idx="200">
                  <c:v>0.1121997376282069</c:v>
                </c:pt>
              </c:numCache>
            </c:numRef>
          </c:xVal>
          <c:yVal>
            <c:numRef>
              <c:f>Hoja12!$F$133:$F$333</c:f>
              <c:numCache>
                <c:formatCode>General</c:formatCode>
                <c:ptCount val="201"/>
                <c:pt idx="0">
                  <c:v>-4.2220560532380639E+238</c:v>
                </c:pt>
                <c:pt idx="1">
                  <c:v>-2.6289036126527072E+238</c:v>
                </c:pt>
                <c:pt idx="2">
                  <c:v>-1.4692072665907206E+238</c:v>
                </c:pt>
                <c:pt idx="3">
                  <c:v>-6.8396801744062957E+237</c:v>
                </c:pt>
                <c:pt idx="4">
                  <c:v>-2.1274619435128776E+237</c:v>
                </c:pt>
                <c:pt idx="5">
                  <c:v>6.0026408492444303E+235</c:v>
                </c:pt>
                <c:pt idx="6">
                  <c:v>3.4579864651001203E+236</c:v>
                </c:pt>
                <c:pt idx="7">
                  <c:v>-6.4314857222372738E+236</c:v>
                </c:pt>
                <c:pt idx="8">
                  <c:v>-2.2795187676433397E+237</c:v>
                </c:pt>
                <c:pt idx="9">
                  <c:v>-3.9394830964611668E+237</c:v>
                </c:pt>
                <c:pt idx="10">
                  <c:v>-5.0065194755525162E+237</c:v>
                </c:pt>
                <c:pt idx="11">
                  <c:v>-4.8753101349818512E+237</c:v>
                </c:pt>
                <c:pt idx="12">
                  <c:v>-2.955683891461585E+237</c:v>
                </c:pt>
                <c:pt idx="13">
                  <c:v>1.3234110077425643E+237</c:v>
                </c:pt>
                <c:pt idx="14">
                  <c:v>8.5099180247291677E+237</c:v>
                </c:pt>
                <c:pt idx="15">
                  <c:v>1.9124682374885351E+238</c:v>
                </c:pt>
                <c:pt idx="16">
                  <c:v>3.3657475220902264E+238</c:v>
                </c:pt>
                <c:pt idx="17">
                  <c:v>5.2563047546262801E+238</c:v>
                </c:pt>
                <c:pt idx="18">
                  <c:v>7.6257229478359568E+238</c:v>
                </c:pt>
                <c:pt idx="19">
                  <c:v>1.0511309102544394E+239</c:v>
                </c:pt>
                <c:pt idx="20">
                  <c:v>1.3945718033971023E+239</c:v>
                </c:pt>
                <c:pt idx="21">
                  <c:v>1.795658557192696E+239</c:v>
                </c:pt>
                <c:pt idx="22">
                  <c:v>2.2566172760960673E+239</c:v>
                </c:pt>
                <c:pt idx="23">
                  <c:v>2.7791022686747284E+239</c:v>
                </c:pt>
                <c:pt idx="24">
                  <c:v>3.3641631549408826E+239</c:v>
                </c:pt>
                <c:pt idx="25">
                  <c:v>4.0122135594084923E+239</c:v>
                </c:pt>
                <c:pt idx="26">
                  <c:v>4.7230015493014564E+239</c:v>
                </c:pt>
                <c:pt idx="27">
                  <c:v>5.4955819752042575E+239</c:v>
                </c:pt>
                <c:pt idx="28">
                  <c:v>6.3282908687307247E+239</c:v>
                </c:pt>
                <c:pt idx="29">
                  <c:v>7.2187220485540337E+239</c:v>
                </c:pt>
                <c:pt idx="30">
                  <c:v>8.1637060823277595E+239</c:v>
                </c:pt>
                <c:pt idx="31">
                  <c:v>9.1592917476126442E+239</c:v>
                </c:pt>
                <c:pt idx="32">
                  <c:v>1.0200730130040579E+240</c:v>
                </c:pt>
                <c:pt idx="33">
                  <c:v>1.1282461491383101E+240</c:v>
                </c:pt>
                <c:pt idx="34">
                  <c:v>1.2398105034160629E+240</c:v>
                </c:pt>
                <c:pt idx="35">
                  <c:v>1.3540451682800669E+240</c:v>
                </c:pt>
                <c:pt idx="36">
                  <c:v>1.4701459994160104E+240</c:v>
                </c:pt>
                <c:pt idx="37">
                  <c:v>1.5872255302526351E+240</c:v>
                </c:pt>
                <c:pt idx="38">
                  <c:v>1.7043132195956892E+240</c:v>
                </c:pt>
                <c:pt idx="39">
                  <c:v>1.8203560412013089E+240</c:v>
                </c:pt>
                <c:pt idx="40">
                  <c:v>1.9342194231691581E+240</c:v>
                </c:pt>
                <c:pt idx="41">
                  <c:v>2.0446885440527136E+240</c:v>
                </c:pt>
                <c:pt idx="42">
                  <c:v>2.1504699915599774E+240</c:v>
                </c:pt>
                <c:pt idx="43">
                  <c:v>2.2501937886405535E+240</c:v>
                </c:pt>
                <c:pt idx="44">
                  <c:v>2.342415790641636E+240</c:v>
                </c:pt>
                <c:pt idx="45">
                  <c:v>2.4256204560477682E+240</c:v>
                </c:pt>
                <c:pt idx="46">
                  <c:v>2.4982239921241979E+240</c:v>
                </c:pt>
                <c:pt idx="47">
                  <c:v>2.5585778755407864E+240</c:v>
                </c:pt>
                <c:pt idx="48">
                  <c:v>2.6049727467806259E+240</c:v>
                </c:pt>
                <c:pt idx="49">
                  <c:v>2.6356426758294551E+240</c:v>
                </c:pt>
                <c:pt idx="50">
                  <c:v>2.6487697953086981E+240</c:v>
                </c:pt>
                <c:pt idx="51">
                  <c:v>2.6424892958490218E+240</c:v>
                </c:pt>
                <c:pt idx="52">
                  <c:v>2.6148947771178666E+240</c:v>
                </c:pt>
                <c:pt idx="53">
                  <c:v>2.5640439465088878E+240</c:v>
                </c:pt>
                <c:pt idx="54">
                  <c:v>2.4879646560806241E+240</c:v>
                </c:pt>
                <c:pt idx="55">
                  <c:v>2.3846612668970034E+240</c:v>
                </c:pt>
                <c:pt idx="56">
                  <c:v>2.2521213284827371E+240</c:v>
                </c:pt>
                <c:pt idx="57">
                  <c:v>2.0883225596594556E+240</c:v>
                </c:pt>
                <c:pt idx="58">
                  <c:v>1.8912401155826923E+240</c:v>
                </c:pt>
                <c:pt idx="59">
                  <c:v>1.6588541243608174E+240</c:v>
                </c:pt>
                <c:pt idx="60">
                  <c:v>1.3891574751994039E+240</c:v>
                </c:pt>
                <c:pt idx="61">
                  <c:v>1.0801638386010686E+240</c:v>
                </c:pt>
                <c:pt idx="62">
                  <c:v>7.299158977460038E+239</c:v>
                </c:pt>
                <c:pt idx="63">
                  <c:v>3.3649376879823712E+239</c:v>
                </c:pt>
                <c:pt idx="64">
                  <c:v>-1.0197641345809086E+239</c:v>
                </c:pt>
                <c:pt idx="65">
                  <c:v>-5.8731376958219749E+239</c:v>
                </c:pt>
                <c:pt idx="66">
                  <c:v>-1.1212738352317755E+240</c:v>
                </c:pt>
                <c:pt idx="67">
                  <c:v>-1.705539634151924E+240</c:v>
                </c:pt>
                <c:pt idx="68">
                  <c:v>-2.3417126930214476E+240</c:v>
                </c:pt>
                <c:pt idx="69">
                  <c:v>-3.0313040279172709E+240</c:v>
                </c:pt>
                <c:pt idx="70">
                  <c:v>-3.7757251332328637E+240</c:v>
                </c:pt>
                <c:pt idx="71">
                  <c:v>-4.5762790049052501E+240</c:v>
                </c:pt>
                <c:pt idx="72">
                  <c:v>-5.4341512307354597E+240</c:v>
                </c:pt>
                <c:pt idx="73">
                  <c:v>-6.3504011814651981E+240</c:v>
                </c:pt>
                <c:pt idx="74">
                  <c:v>-7.3259533370608578E+240</c:v>
                </c:pt>
                <c:pt idx="75">
                  <c:v>-8.3615887833488714E+240</c:v>
                </c:pt>
                <c:pt idx="76">
                  <c:v>-9.4579369147719405E+240</c:v>
                </c:pt>
                <c:pt idx="77">
                  <c:v>-1.0615467379539077E+241</c:v>
                </c:pt>
                <c:pt idx="78">
                  <c:v>-1.1834482303860876E+241</c:v>
                </c:pt>
                <c:pt idx="79">
                  <c:v>-1.3115108832286384E+241</c:v>
                </c:pt>
                <c:pt idx="80">
                  <c:v>-1.4457292021313847E+241</c:v>
                </c:pt>
                <c:pt idx="81">
                  <c:v>-1.5860788123596292E+241</c:v>
                </c:pt>
                <c:pt idx="82">
                  <c:v>-1.7325158299942335E+241</c:v>
                </c:pt>
                <c:pt idx="83">
                  <c:v>-1.8849762796232132E+241</c:v>
                </c:pt>
                <c:pt idx="84">
                  <c:v>-2.0433755622005633E+241</c:v>
                </c:pt>
                <c:pt idx="85">
                  <c:v>-2.2076079767114035E+241</c:v>
                </c:pt>
                <c:pt idx="86">
                  <c:v>-2.3775462992180462E+241</c:v>
                </c:pt>
                <c:pt idx="87">
                  <c:v>-2.5530414228043594E+241</c:v>
                </c:pt>
                <c:pt idx="88">
                  <c:v>-2.7339220618328653E+241</c:v>
                </c:pt>
                <c:pt idx="89">
                  <c:v>-2.9199945238470678E+241</c:v>
                </c:pt>
                <c:pt idx="90">
                  <c:v>-3.1110425523227346E+241</c:v>
                </c:pt>
                <c:pt idx="91">
                  <c:v>-3.3068272433510979E+241</c:v>
                </c:pt>
                <c:pt idx="92">
                  <c:v>-3.5070870391834195E+241</c:v>
                </c:pt>
                <c:pt idx="93">
                  <c:v>-3.7115378014125149E+241</c:v>
                </c:pt>
                <c:pt idx="94">
                  <c:v>-3.919872966380189E+241</c:v>
                </c:pt>
                <c:pt idx="95">
                  <c:v>-4.1317637852152102E+241</c:v>
                </c:pt>
                <c:pt idx="96">
                  <c:v>-4.3468596506898481E+241</c:v>
                </c:pt>
                <c:pt idx="97">
                  <c:v>-4.564788512856181E+241</c:v>
                </c:pt>
                <c:pt idx="98">
                  <c:v>-4.7851573851922981E+241</c:v>
                </c:pt>
                <c:pt idx="99">
                  <c:v>-5.007552942711541E+241</c:v>
                </c:pt>
                <c:pt idx="100">
                  <c:v>-5.231542213231786E+241</c:v>
                </c:pt>
                <c:pt idx="101">
                  <c:v>-5.4566733626999729E+241</c:v>
                </c:pt>
                <c:pt idx="102">
                  <c:v>-5.6824765751658873E+241</c:v>
                </c:pt>
                <c:pt idx="103">
                  <c:v>-5.9084650276773861E+241</c:v>
                </c:pt>
                <c:pt idx="104">
                  <c:v>-6.1341359600313345E+241</c:v>
                </c:pt>
                <c:pt idx="105">
                  <c:v>-6.3589718389679746E+241</c:v>
                </c:pt>
                <c:pt idx="106">
                  <c:v>-6.5824416160246897E+241</c:v>
                </c:pt>
                <c:pt idx="107">
                  <c:v>-6.8040020778941666E+241</c:v>
                </c:pt>
                <c:pt idx="108">
                  <c:v>-7.0230992877345307E+241</c:v>
                </c:pt>
                <c:pt idx="109">
                  <c:v>-7.23917011547677E+241</c:v>
                </c:pt>
                <c:pt idx="110">
                  <c:v>-7.4516438547606992E+241</c:v>
                </c:pt>
                <c:pt idx="111">
                  <c:v>-7.6599439237038571E+241</c:v>
                </c:pt>
                <c:pt idx="112">
                  <c:v>-7.8634896462653542E+241</c:v>
                </c:pt>
                <c:pt idx="113">
                  <c:v>-8.0616981105361547E+241</c:v>
                </c:pt>
                <c:pt idx="114">
                  <c:v>-8.253986099814106E+241</c:v>
                </c:pt>
                <c:pt idx="115">
                  <c:v>-8.4397720918806333E+241</c:v>
                </c:pt>
                <c:pt idx="116">
                  <c:v>-8.6184783214192116E+241</c:v>
                </c:pt>
                <c:pt idx="117">
                  <c:v>-8.7895329000500339E+241</c:v>
                </c:pt>
                <c:pt idx="118">
                  <c:v>-8.9523719879861733E+241</c:v>
                </c:pt>
                <c:pt idx="119">
                  <c:v>-9.1064420108336391E+241</c:v>
                </c:pt>
                <c:pt idx="120">
                  <c:v>-9.2512019145991788E+241</c:v>
                </c:pt>
                <c:pt idx="121">
                  <c:v>-9.3861254514810495E+241</c:v>
                </c:pt>
                <c:pt idx="122">
                  <c:v>-9.5107034885706426E+241</c:v>
                </c:pt>
                <c:pt idx="123">
                  <c:v>-9.6244463311110558E+241</c:v>
                </c:pt>
                <c:pt idx="124">
                  <c:v>-9.7268860515242477E+241</c:v>
                </c:pt>
                <c:pt idx="125">
                  <c:v>-9.8175788149578091E+241</c:v>
                </c:pt>
                <c:pt idx="126">
                  <c:v>-9.896107191686761E+241</c:v>
                </c:pt>
                <c:pt idx="127">
                  <c:v>-9.9620824462751683E+241</c:v>
                </c:pt>
                <c:pt idx="128">
                  <c:v>-1.0015146793011847E+242</c:v>
                </c:pt>
                <c:pt idx="129">
                  <c:v>-1.0054975606747172E+242</c:v>
                </c:pt>
                <c:pt idx="130">
                  <c:v>-1.0081279577906948E+242</c:v>
                </c:pt>
                <c:pt idx="131">
                  <c:v>-1.0093806800117463E+242</c:v>
                </c:pt>
                <c:pt idx="132">
                  <c:v>-1.009234477857639E+242</c:v>
                </c:pt>
                <c:pt idx="133">
                  <c:v>-1.0076722347026897E+242</c:v>
                </c:pt>
                <c:pt idx="134">
                  <c:v>-1.0046811480951521E+242</c:v>
                </c:pt>
                <c:pt idx="135">
                  <c:v>-1.0002528994401218E+242</c:v>
                </c:pt>
                <c:pt idx="136">
                  <c:v>-9.9438381077069964E+241</c:v>
                </c:pt>
                <c:pt idx="137">
                  <c:v>-9.8707498732077662E+241</c:v>
                </c:pt>
                <c:pt idx="138">
                  <c:v>-9.7833244460571864E+241</c:v>
                </c:pt>
                <c:pt idx="139">
                  <c:v>-9.6816721871477634E+241</c:v>
                </c:pt>
                <c:pt idx="140">
                  <c:v>-9.5659545852329042E+241</c:v>
                </c:pt>
                <c:pt idx="141">
                  <c:v>-9.4363849854152482E+241</c:v>
                </c:pt>
                <c:pt idx="142">
                  <c:v>-9.2932291113421952E+241</c:v>
                </c:pt>
                <c:pt idx="143">
                  <c:v>-9.1368053686569897E+241</c:v>
                </c:pt>
                <c:pt idx="144">
                  <c:v>-8.9674849175710961E+241</c:v>
                </c:pt>
                <c:pt idx="145">
                  <c:v>-8.7856915027891899E+241</c:v>
                </c:pt>
                <c:pt idx="146">
                  <c:v>-8.5919010294755039E+241</c:v>
                </c:pt>
                <c:pt idx="147">
                  <c:v>-8.3866408744981756E+241</c:v>
                </c:pt>
                <c:pt idx="148">
                  <c:v>-8.1704889228179318E+241</c:v>
                </c:pt>
                <c:pt idx="149">
                  <c:v>-7.944072319619525E+241</c:v>
                </c:pt>
                <c:pt idx="150">
                  <c:v>-7.7080659296145469E+241</c:v>
                </c:pt>
                <c:pt idx="151">
                  <c:v>-7.4631904958820893E+241</c:v>
                </c:pt>
                <c:pt idx="152">
                  <c:v>-7.2102104916641315E+241</c:v>
                </c:pt>
                <c:pt idx="153">
                  <c:v>-6.9499316596961745E+241</c:v>
                </c:pt>
                <c:pt idx="154">
                  <c:v>-6.6831982349465688E+241</c:v>
                </c:pt>
                <c:pt idx="155">
                  <c:v>-6.4108898480520157E+241</c:v>
                </c:pt>
                <c:pt idx="156">
                  <c:v>-6.1339181082919811E+241</c:v>
                </c:pt>
                <c:pt idx="157">
                  <c:v>-5.8532228666363527E+241</c:v>
                </c:pt>
                <c:pt idx="158">
                  <c:v>-5.5697681612399546E+241</c:v>
                </c:pt>
                <c:pt idx="159">
                  <c:v>-5.2845378497490407E+241</c:v>
                </c:pt>
                <c:pt idx="160">
                  <c:v>-4.9985309349361456E+241</c:v>
                </c:pt>
                <c:pt idx="161">
                  <c:v>-4.7127565924938585E+241</c:v>
                </c:pt>
                <c:pt idx="162">
                  <c:v>-4.4282289123115463E+241</c:v>
                </c:pt>
                <c:pt idx="163">
                  <c:v>-4.1459613672188158E+241</c:v>
                </c:pt>
                <c:pt idx="164">
                  <c:v>-3.8669610260319474E+241</c:v>
                </c:pt>
                <c:pt idx="165">
                  <c:v>-3.5922225307920656E+241</c:v>
                </c:pt>
                <c:pt idx="166">
                  <c:v>-3.3227218613118519E+241</c:v>
                </c:pt>
                <c:pt idx="167">
                  <c:v>-3.0594099136075555E+241</c:v>
                </c:pt>
                <c:pt idx="168">
                  <c:v>-2.8032059224497271E+241</c:v>
                </c:pt>
                <c:pt idx="169">
                  <c:v>-2.5549907621458015E+241</c:v>
                </c:pt>
                <c:pt idx="170">
                  <c:v>-2.3156001637791758E+241</c:v>
                </c:pt>
                <c:pt idx="171">
                  <c:v>-2.0858178914711902E+241</c:v>
                </c:pt>
                <c:pt idx="172">
                  <c:v>-1.8663689248159142E+241</c:v>
                </c:pt>
                <c:pt idx="173">
                  <c:v>-1.6579126994734609E+241</c:v>
                </c:pt>
                <c:pt idx="174">
                  <c:v>-1.4610364629974659E+241</c:v>
                </c:pt>
                <c:pt idx="175">
                  <c:v>-1.2762488083287528E+241</c:v>
                </c:pt>
                <c:pt idx="176">
                  <c:v>-1.103973453010841E+241</c:v>
                </c:pt>
                <c:pt idx="177">
                  <c:v>-9.4454333809447576E+240</c:v>
                </c:pt>
                <c:pt idx="178">
                  <c:v>-7.9819512688654262E+240</c:v>
                </c:pt>
                <c:pt idx="179">
                  <c:v>-6.6506419019051487E+240</c:v>
                </c:pt>
                <c:pt idx="180">
                  <c:v>-5.4518017147564731E+240</c:v>
                </c:pt>
                <c:pt idx="181">
                  <c:v>-4.3846323251080324E+240</c:v>
                </c:pt>
                <c:pt idx="182">
                  <c:v>-3.4472108742104045E+240</c:v>
                </c:pt>
                <c:pt idx="183">
                  <c:v>-2.6364694086623135E+240</c:v>
                </c:pt>
                <c:pt idx="184">
                  <c:v>-1.948184541208164E+240</c:v>
                </c:pt>
                <c:pt idx="185">
                  <c:v>-1.3769787125114709E+240</c:v>
                </c:pt>
                <c:pt idx="186">
                  <c:v>-9.1633446355583462E+239</c:v>
                </c:pt>
                <c:pt idx="187">
                  <c:v>-5.5862321954906411E+239</c:v>
                </c:pt>
                <c:pt idx="188">
                  <c:v>-2.9515018109843271E+239</c:v>
                </c:pt>
                <c:pt idx="189">
                  <c:v>-1.1621701701104509E+239</c:v>
                </c:pt>
                <c:pt idx="190">
                  <c:v>-1.1204155464463357E+238</c:v>
                </c:pt>
                <c:pt idx="191">
                  <c:v>3.1325423454884314E+238</c:v>
                </c:pt>
                <c:pt idx="192">
                  <c:v>2.3498880655226673E+238</c:v>
                </c:pt>
                <c:pt idx="193">
                  <c:v>-2.201943101509874E+238</c:v>
                </c:pt>
                <c:pt idx="194">
                  <c:v>-9.2208803474218121E+238</c:v>
                </c:pt>
                <c:pt idx="195">
                  <c:v>-1.7390326591273294E+239</c:v>
                </c:pt>
                <c:pt idx="196">
                  <c:v>-2.5403542792889231E+239</c:v>
                </c:pt>
                <c:pt idx="197">
                  <c:v>-3.1991569910374907E+239</c:v>
                </c:pt>
                <c:pt idx="198">
                  <c:v>-3.5954964617426449E+239</c:v>
                </c:pt>
                <c:pt idx="199">
                  <c:v>-3.6199638874510088E+239</c:v>
                </c:pt>
                <c:pt idx="200">
                  <c:v>-3.1777107876011936E+239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94A-4781-8348-C759782833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634383"/>
        <c:axId val="97640143"/>
      </c:scatterChart>
      <c:valAx>
        <c:axId val="97634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7640143"/>
        <c:crosses val="autoZero"/>
        <c:crossBetween val="midCat"/>
      </c:valAx>
      <c:valAx>
        <c:axId val="97640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76343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136712</xdr:colOff>
      <xdr:row>0</xdr:row>
      <xdr:rowOff>0</xdr:rowOff>
    </xdr:from>
    <xdr:to>
      <xdr:col>8</xdr:col>
      <xdr:colOff>556966</xdr:colOff>
      <xdr:row>29</xdr:row>
      <xdr:rowOff>134325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E2F4AFC-1F1A-7D17-858C-6430EE178C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712" y="0"/>
          <a:ext cx="4219048" cy="56476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563707</xdr:colOff>
      <xdr:row>72</xdr:row>
      <xdr:rowOff>142876</xdr:rowOff>
    </xdr:from>
    <xdr:to>
      <xdr:col>20</xdr:col>
      <xdr:colOff>591802</xdr:colOff>
      <xdr:row>99</xdr:row>
      <xdr:rowOff>132709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4A425EC-80BE-EFC7-177C-374A759FBB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60382" y="13858876"/>
          <a:ext cx="3838095" cy="5133333"/>
        </a:xfrm>
        <a:prstGeom prst="rect">
          <a:avLst/>
        </a:prstGeom>
      </xdr:spPr>
    </xdr:pic>
    <xdr:clientData/>
  </xdr:twoCellAnchor>
  <xdr:twoCellAnchor>
    <xdr:from>
      <xdr:col>2</xdr:col>
      <xdr:colOff>200025</xdr:colOff>
      <xdr:row>130</xdr:row>
      <xdr:rowOff>142875</xdr:rowOff>
    </xdr:from>
    <xdr:to>
      <xdr:col>9</xdr:col>
      <xdr:colOff>228600</xdr:colOff>
      <xdr:row>152</xdr:row>
      <xdr:rowOff>28575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14283B7-9CAD-4502-B560-0B86248A4B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0ED75-C57E-4476-8B9A-005AE96B0AD3}">
  <sheetPr>
    <tabColor rgb="FFFFFF00"/>
  </sheetPr>
  <dimension ref="A1:I19"/>
  <sheetViews>
    <sheetView workbookViewId="0">
      <pane ySplit="3" topLeftCell="A4" activePane="bottomLeft" state="frozen"/>
      <selection pane="bottomLeft" activeCell="A4" sqref="A4"/>
    </sheetView>
  </sheetViews>
  <sheetFormatPr baseColWidth="10" defaultRowHeight="15" x14ac:dyDescent="0.25"/>
  <cols>
    <col min="1" max="4" width="9.140625" style="3" customWidth="1"/>
    <col min="5" max="5" width="9.140625" customWidth="1"/>
    <col min="6" max="7" width="9.85546875" bestFit="1" customWidth="1"/>
    <col min="8" max="8" width="9.7109375" bestFit="1" customWidth="1"/>
    <col min="9" max="9" width="37.28515625" style="3" bestFit="1" customWidth="1"/>
  </cols>
  <sheetData>
    <row r="1" spans="1:9" x14ac:dyDescent="0.25">
      <c r="A1" s="2" t="s">
        <v>0</v>
      </c>
      <c r="B1" s="4"/>
      <c r="C1" s="4"/>
      <c r="D1" s="4"/>
      <c r="E1" s="1"/>
      <c r="F1" s="1"/>
      <c r="G1" s="1"/>
      <c r="H1" s="1"/>
      <c r="I1" s="4"/>
    </row>
    <row r="2" spans="1:9" x14ac:dyDescent="0.25">
      <c r="A2" s="5" t="s">
        <v>1</v>
      </c>
      <c r="B2" s="5" t="s">
        <v>2</v>
      </c>
      <c r="C2" s="5" t="s">
        <v>3</v>
      </c>
      <c r="D2" s="5" t="s">
        <v>4</v>
      </c>
      <c r="E2" s="9" t="s">
        <v>5</v>
      </c>
      <c r="F2" s="9" t="s">
        <v>6</v>
      </c>
      <c r="G2" s="9" t="s">
        <v>7</v>
      </c>
      <c r="H2" s="9" t="s">
        <v>8</v>
      </c>
      <c r="I2" s="5" t="s">
        <v>9</v>
      </c>
    </row>
    <row r="3" spans="1:9" x14ac:dyDescent="0.25">
      <c r="A3" s="7" t="s">
        <v>10</v>
      </c>
      <c r="B3" s="7" t="s">
        <v>10</v>
      </c>
      <c r="C3" s="7" t="s">
        <v>10</v>
      </c>
      <c r="D3" s="7" t="s">
        <v>11</v>
      </c>
      <c r="E3" s="10" t="s">
        <v>12</v>
      </c>
      <c r="F3" s="10" t="s">
        <v>12</v>
      </c>
      <c r="G3" s="10" t="s">
        <v>12</v>
      </c>
      <c r="H3" s="10" t="s">
        <v>12</v>
      </c>
      <c r="I3" s="7" t="s">
        <v>10</v>
      </c>
    </row>
    <row r="4" spans="1:9" x14ac:dyDescent="0.25">
      <c r="A4" s="3" t="s">
        <v>13</v>
      </c>
      <c r="B4" s="3" t="s">
        <v>13</v>
      </c>
      <c r="C4" s="3" t="s">
        <v>14</v>
      </c>
      <c r="D4" s="3" t="s">
        <v>15</v>
      </c>
      <c r="E4">
        <v>3.5</v>
      </c>
      <c r="F4">
        <v>0</v>
      </c>
      <c r="G4">
        <v>0</v>
      </c>
      <c r="H4">
        <v>1.75</v>
      </c>
      <c r="I4" s="3" t="s">
        <v>16</v>
      </c>
    </row>
    <row r="5" spans="1:9" x14ac:dyDescent="0.25">
      <c r="A5" s="3" t="s">
        <v>14</v>
      </c>
      <c r="B5" s="3" t="s">
        <v>14</v>
      </c>
      <c r="C5" s="3" t="s">
        <v>17</v>
      </c>
      <c r="D5" s="3" t="s">
        <v>15</v>
      </c>
      <c r="E5">
        <v>3</v>
      </c>
      <c r="F5">
        <v>0</v>
      </c>
      <c r="G5">
        <v>0</v>
      </c>
      <c r="H5">
        <v>5</v>
      </c>
      <c r="I5" s="3" t="s">
        <v>18</v>
      </c>
    </row>
    <row r="6" spans="1:9" x14ac:dyDescent="0.25">
      <c r="A6" s="3" t="s">
        <v>17</v>
      </c>
      <c r="B6" s="3" t="s">
        <v>19</v>
      </c>
      <c r="C6" s="3" t="s">
        <v>20</v>
      </c>
      <c r="D6" s="3" t="s">
        <v>15</v>
      </c>
      <c r="E6">
        <v>3.5</v>
      </c>
      <c r="F6">
        <v>5.5</v>
      </c>
      <c r="G6">
        <v>0</v>
      </c>
      <c r="H6">
        <v>1.75</v>
      </c>
      <c r="I6" s="3" t="s">
        <v>21</v>
      </c>
    </row>
    <row r="7" spans="1:9" x14ac:dyDescent="0.25">
      <c r="A7" s="3" t="s">
        <v>19</v>
      </c>
      <c r="B7" s="3" t="s">
        <v>20</v>
      </c>
      <c r="C7" s="3" t="s">
        <v>22</v>
      </c>
      <c r="D7" s="3" t="s">
        <v>15</v>
      </c>
      <c r="E7">
        <v>3</v>
      </c>
      <c r="F7">
        <v>5.5</v>
      </c>
      <c r="G7">
        <v>0</v>
      </c>
      <c r="H7">
        <v>5</v>
      </c>
      <c r="I7" s="3" t="s">
        <v>23</v>
      </c>
    </row>
    <row r="8" spans="1:9" x14ac:dyDescent="0.25">
      <c r="A8" s="3" t="s">
        <v>20</v>
      </c>
      <c r="B8" s="3" t="s">
        <v>24</v>
      </c>
      <c r="C8" s="3" t="s">
        <v>25</v>
      </c>
      <c r="D8" s="3" t="s">
        <v>15</v>
      </c>
      <c r="E8">
        <v>3.5</v>
      </c>
      <c r="F8">
        <v>0</v>
      </c>
      <c r="G8">
        <v>5</v>
      </c>
      <c r="H8">
        <v>1.75</v>
      </c>
      <c r="I8" s="3" t="s">
        <v>26</v>
      </c>
    </row>
    <row r="9" spans="1:9" x14ac:dyDescent="0.25">
      <c r="A9" s="3" t="s">
        <v>22</v>
      </c>
      <c r="B9" s="3" t="s">
        <v>25</v>
      </c>
      <c r="C9" s="3" t="s">
        <v>27</v>
      </c>
      <c r="D9" s="3" t="s">
        <v>15</v>
      </c>
      <c r="E9">
        <v>3</v>
      </c>
      <c r="F9">
        <v>0</v>
      </c>
      <c r="G9">
        <v>5</v>
      </c>
      <c r="H9">
        <v>5</v>
      </c>
      <c r="I9" s="3" t="s">
        <v>28</v>
      </c>
    </row>
    <row r="10" spans="1:9" x14ac:dyDescent="0.25">
      <c r="A10" s="3" t="s">
        <v>24</v>
      </c>
      <c r="B10" s="3" t="s">
        <v>29</v>
      </c>
      <c r="C10" s="3" t="s">
        <v>30</v>
      </c>
      <c r="D10" s="3" t="s">
        <v>15</v>
      </c>
      <c r="E10">
        <v>3.5</v>
      </c>
      <c r="F10">
        <v>5.5</v>
      </c>
      <c r="G10">
        <v>5</v>
      </c>
      <c r="H10">
        <v>1.75</v>
      </c>
      <c r="I10" s="3" t="s">
        <v>31</v>
      </c>
    </row>
    <row r="11" spans="1:9" x14ac:dyDescent="0.25">
      <c r="A11" s="3" t="s">
        <v>25</v>
      </c>
      <c r="B11" s="3" t="s">
        <v>30</v>
      </c>
      <c r="C11" s="3" t="s">
        <v>32</v>
      </c>
      <c r="D11" s="3" t="s">
        <v>15</v>
      </c>
      <c r="E11">
        <v>3</v>
      </c>
      <c r="F11">
        <v>5.5</v>
      </c>
      <c r="G11">
        <v>5</v>
      </c>
      <c r="H11">
        <v>5</v>
      </c>
      <c r="I11" s="3" t="s">
        <v>33</v>
      </c>
    </row>
    <row r="12" spans="1:9" x14ac:dyDescent="0.25">
      <c r="A12" s="3" t="s">
        <v>27</v>
      </c>
      <c r="B12" s="3" t="s">
        <v>25</v>
      </c>
      <c r="C12" s="3" t="s">
        <v>14</v>
      </c>
      <c r="D12" s="3" t="s">
        <v>15</v>
      </c>
      <c r="E12">
        <v>5</v>
      </c>
      <c r="F12">
        <v>0</v>
      </c>
      <c r="G12">
        <v>2.5</v>
      </c>
      <c r="H12">
        <v>3.5</v>
      </c>
      <c r="I12" s="3" t="s">
        <v>34</v>
      </c>
    </row>
    <row r="13" spans="1:9" x14ac:dyDescent="0.25">
      <c r="A13" s="3" t="s">
        <v>29</v>
      </c>
      <c r="B13" s="3" t="s">
        <v>14</v>
      </c>
      <c r="C13" s="3" t="s">
        <v>20</v>
      </c>
      <c r="D13" s="3" t="s">
        <v>15</v>
      </c>
      <c r="E13">
        <v>5.5</v>
      </c>
      <c r="F13">
        <v>2.75</v>
      </c>
      <c r="G13">
        <v>0</v>
      </c>
      <c r="H13">
        <v>3.5</v>
      </c>
      <c r="I13" s="3" t="s">
        <v>35</v>
      </c>
    </row>
    <row r="14" spans="1:9" x14ac:dyDescent="0.25">
      <c r="A14" s="3" t="s">
        <v>30</v>
      </c>
      <c r="B14" s="3" t="s">
        <v>20</v>
      </c>
      <c r="C14" s="3" t="s">
        <v>30</v>
      </c>
      <c r="D14" s="3" t="s">
        <v>15</v>
      </c>
      <c r="E14">
        <v>5</v>
      </c>
      <c r="F14">
        <v>5.5</v>
      </c>
      <c r="G14">
        <v>2.5</v>
      </c>
      <c r="H14">
        <v>3.5</v>
      </c>
      <c r="I14" s="3" t="s">
        <v>36</v>
      </c>
    </row>
    <row r="15" spans="1:9" x14ac:dyDescent="0.25">
      <c r="A15" s="3" t="s">
        <v>32</v>
      </c>
      <c r="B15" s="3" t="s">
        <v>30</v>
      </c>
      <c r="C15" s="3" t="s">
        <v>25</v>
      </c>
      <c r="D15" s="3" t="s">
        <v>15</v>
      </c>
      <c r="E15">
        <v>5.5</v>
      </c>
      <c r="F15">
        <v>2.75</v>
      </c>
      <c r="G15">
        <v>5</v>
      </c>
      <c r="H15">
        <v>3.5</v>
      </c>
      <c r="I15" s="3" t="s">
        <v>37</v>
      </c>
    </row>
    <row r="16" spans="1:9" x14ac:dyDescent="0.25">
      <c r="A16" s="3" t="s">
        <v>38</v>
      </c>
      <c r="B16" s="3" t="s">
        <v>27</v>
      </c>
      <c r="C16" s="3" t="s">
        <v>17</v>
      </c>
      <c r="D16" s="3" t="s">
        <v>15</v>
      </c>
      <c r="E16">
        <v>5</v>
      </c>
      <c r="F16">
        <v>0</v>
      </c>
      <c r="G16">
        <v>2.5</v>
      </c>
      <c r="H16">
        <v>6.5</v>
      </c>
      <c r="I16" s="3" t="s">
        <v>39</v>
      </c>
    </row>
    <row r="17" spans="1:9" x14ac:dyDescent="0.25">
      <c r="A17" s="3" t="s">
        <v>40</v>
      </c>
      <c r="B17" s="3" t="s">
        <v>17</v>
      </c>
      <c r="C17" s="3" t="s">
        <v>22</v>
      </c>
      <c r="D17" s="3" t="s">
        <v>15</v>
      </c>
      <c r="E17">
        <v>5.5</v>
      </c>
      <c r="F17">
        <v>2.75</v>
      </c>
      <c r="G17">
        <v>0</v>
      </c>
      <c r="H17">
        <v>6.5</v>
      </c>
      <c r="I17" s="3" t="s">
        <v>41</v>
      </c>
    </row>
    <row r="18" spans="1:9" x14ac:dyDescent="0.25">
      <c r="A18" s="3" t="s">
        <v>42</v>
      </c>
      <c r="B18" s="3" t="s">
        <v>22</v>
      </c>
      <c r="C18" s="3" t="s">
        <v>32</v>
      </c>
      <c r="D18" s="3" t="s">
        <v>15</v>
      </c>
      <c r="E18">
        <v>5</v>
      </c>
      <c r="F18">
        <v>5.5</v>
      </c>
      <c r="G18">
        <v>2.5</v>
      </c>
      <c r="H18">
        <v>6.5</v>
      </c>
      <c r="I18" s="3" t="s">
        <v>43</v>
      </c>
    </row>
    <row r="19" spans="1:9" x14ac:dyDescent="0.25">
      <c r="A19" s="3" t="s">
        <v>44</v>
      </c>
      <c r="B19" s="3" t="s">
        <v>32</v>
      </c>
      <c r="C19" s="3" t="s">
        <v>27</v>
      </c>
      <c r="D19" s="3" t="s">
        <v>15</v>
      </c>
      <c r="E19">
        <v>5.5</v>
      </c>
      <c r="F19">
        <v>2.75</v>
      </c>
      <c r="G19">
        <v>5</v>
      </c>
      <c r="H19">
        <v>6.5</v>
      </c>
      <c r="I19" s="3" t="s">
        <v>45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119F3-D101-4881-A2EB-EBEEC3EC3ABA}">
  <dimension ref="B1:BJ333"/>
  <sheetViews>
    <sheetView tabSelected="1" topLeftCell="A75" zoomScaleNormal="100" workbookViewId="0">
      <selection activeCell="AU114" sqref="AU114"/>
    </sheetView>
  </sheetViews>
  <sheetFormatPr baseColWidth="10" defaultRowHeight="15" x14ac:dyDescent="0.25"/>
  <cols>
    <col min="6" max="6" width="12" bestFit="1" customWidth="1"/>
    <col min="7" max="7" width="11.85546875" bestFit="1" customWidth="1"/>
    <col min="17" max="19" width="11.42578125" style="13"/>
    <col min="22" max="24" width="12.7109375" bestFit="1" customWidth="1"/>
    <col min="29" max="29" width="12" bestFit="1" customWidth="1"/>
    <col min="31" max="32" width="20" bestFit="1" customWidth="1"/>
    <col min="37" max="37" width="12.7109375" bestFit="1" customWidth="1"/>
    <col min="38" max="38" width="12" bestFit="1" customWidth="1"/>
    <col min="39" max="39" width="12.7109375" bestFit="1" customWidth="1"/>
    <col min="40" max="40" width="12" bestFit="1" customWidth="1"/>
    <col min="42" max="42" width="12" bestFit="1" customWidth="1"/>
    <col min="43" max="43" width="12.7109375" bestFit="1" customWidth="1"/>
    <col min="47" max="52" width="12.7109375" bestFit="1" customWidth="1"/>
  </cols>
  <sheetData>
    <row r="1" spans="2:49" x14ac:dyDescent="0.25">
      <c r="B1" s="38">
        <v>7</v>
      </c>
      <c r="C1" s="38">
        <v>8</v>
      </c>
      <c r="D1" s="38">
        <v>9</v>
      </c>
      <c r="E1" s="38">
        <v>10</v>
      </c>
      <c r="F1" s="38">
        <v>11</v>
      </c>
      <c r="G1" s="38">
        <v>12</v>
      </c>
      <c r="H1" s="38">
        <v>13</v>
      </c>
      <c r="I1" s="38">
        <v>14</v>
      </c>
      <c r="J1" s="38">
        <v>15</v>
      </c>
      <c r="K1" s="38">
        <v>16</v>
      </c>
      <c r="L1" s="38">
        <v>17</v>
      </c>
      <c r="M1" s="38">
        <v>18</v>
      </c>
      <c r="N1" s="32">
        <v>25</v>
      </c>
      <c r="O1" s="32">
        <v>26</v>
      </c>
      <c r="P1" s="32">
        <v>27</v>
      </c>
      <c r="Q1" s="43">
        <v>28</v>
      </c>
      <c r="R1" s="43">
        <v>29</v>
      </c>
      <c r="S1" s="43">
        <v>30</v>
      </c>
      <c r="T1" s="32">
        <v>31</v>
      </c>
      <c r="U1" s="32">
        <v>32</v>
      </c>
      <c r="V1" s="32">
        <v>33</v>
      </c>
      <c r="W1" s="32">
        <v>34</v>
      </c>
      <c r="X1" s="32">
        <v>35</v>
      </c>
      <c r="Y1" s="32">
        <v>36</v>
      </c>
      <c r="Z1" s="39">
        <v>43</v>
      </c>
      <c r="AA1" s="39">
        <v>44</v>
      </c>
      <c r="AB1" s="39">
        <v>45</v>
      </c>
      <c r="AC1" s="39">
        <v>47</v>
      </c>
      <c r="AD1" s="39">
        <v>46</v>
      </c>
      <c r="AE1" s="39">
        <v>48</v>
      </c>
      <c r="AF1" s="39">
        <v>49</v>
      </c>
      <c r="AG1" s="39">
        <v>50</v>
      </c>
      <c r="AH1" s="39">
        <v>51</v>
      </c>
      <c r="AI1" s="39">
        <v>52</v>
      </c>
      <c r="AJ1" s="39">
        <v>53</v>
      </c>
      <c r="AK1" s="39">
        <v>54</v>
      </c>
      <c r="AL1" s="40">
        <v>61</v>
      </c>
      <c r="AM1" s="40">
        <v>62</v>
      </c>
      <c r="AN1" s="40">
        <v>63</v>
      </c>
      <c r="AO1" s="40">
        <v>64</v>
      </c>
      <c r="AP1" s="40">
        <v>65</v>
      </c>
      <c r="AQ1" s="40">
        <v>66</v>
      </c>
      <c r="AR1" s="40">
        <v>67</v>
      </c>
      <c r="AS1" s="40">
        <v>68</v>
      </c>
      <c r="AT1" s="40">
        <v>69</v>
      </c>
      <c r="AU1" s="40">
        <v>70</v>
      </c>
      <c r="AV1" s="40">
        <v>71</v>
      </c>
      <c r="AW1" s="40">
        <v>72</v>
      </c>
    </row>
    <row r="2" spans="2:49" x14ac:dyDescent="0.25">
      <c r="B2">
        <v>498383.362795797</v>
      </c>
      <c r="C2">
        <v>0</v>
      </c>
      <c r="D2">
        <v>0</v>
      </c>
      <c r="E2">
        <v>0</v>
      </c>
      <c r="F2">
        <v>4650.2194096135299</v>
      </c>
      <c r="G2">
        <v>-5131.0400101286696</v>
      </c>
      <c r="H2">
        <v>-13280.1840672407</v>
      </c>
      <c r="I2">
        <v>0</v>
      </c>
      <c r="J2">
        <v>0</v>
      </c>
      <c r="K2">
        <v>0</v>
      </c>
      <c r="L2">
        <v>0</v>
      </c>
      <c r="M2">
        <v>-19920.276100861101</v>
      </c>
      <c r="N2">
        <v>-474792.09891286399</v>
      </c>
      <c r="O2">
        <v>0</v>
      </c>
      <c r="P2">
        <v>0</v>
      </c>
      <c r="Q2" s="13">
        <v>0</v>
      </c>
      <c r="R2" s="13">
        <v>0</v>
      </c>
      <c r="S2" s="13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-1860.0877638454101</v>
      </c>
      <c r="AA2">
        <v>0</v>
      </c>
      <c r="AB2">
        <v>0</v>
      </c>
      <c r="AC2">
        <v>4650.2194096135299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</row>
    <row r="3" spans="2:49" x14ac:dyDescent="0.25">
      <c r="B3">
        <v>0</v>
      </c>
      <c r="C3">
        <v>1890401.4150509301</v>
      </c>
      <c r="D3">
        <v>0</v>
      </c>
      <c r="E3">
        <v>-6305.1380041892598</v>
      </c>
      <c r="F3">
        <v>0</v>
      </c>
      <c r="G3">
        <v>5223.9924331271704</v>
      </c>
      <c r="H3">
        <v>0</v>
      </c>
      <c r="I3">
        <v>-1015527.54489696</v>
      </c>
      <c r="J3">
        <v>0</v>
      </c>
      <c r="K3">
        <v>0</v>
      </c>
      <c r="L3">
        <v>0</v>
      </c>
      <c r="M3">
        <v>0</v>
      </c>
      <c r="N3">
        <v>0</v>
      </c>
      <c r="O3">
        <v>-1899.6336120462399</v>
      </c>
      <c r="P3">
        <v>0</v>
      </c>
      <c r="Q3" s="13">
        <v>0</v>
      </c>
      <c r="R3" s="13">
        <v>0</v>
      </c>
      <c r="S3" s="13">
        <v>5223.9924331271704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-2522.0552016757001</v>
      </c>
      <c r="AB3">
        <v>0</v>
      </c>
      <c r="AC3">
        <v>0</v>
      </c>
      <c r="AD3">
        <v>-6305.1380041892598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</row>
    <row r="4" spans="2:49" x14ac:dyDescent="0.25">
      <c r="B4">
        <v>0</v>
      </c>
      <c r="C4">
        <v>0</v>
      </c>
      <c r="D4">
        <v>545402.59268543206</v>
      </c>
      <c r="E4">
        <v>5131.0400101286696</v>
      </c>
      <c r="F4">
        <v>-3850.2963460332198</v>
      </c>
      <c r="G4">
        <v>0</v>
      </c>
      <c r="H4">
        <v>0</v>
      </c>
      <c r="I4">
        <v>0</v>
      </c>
      <c r="J4">
        <v>-13280.1840672407</v>
      </c>
      <c r="K4">
        <v>19920.276100861101</v>
      </c>
      <c r="L4">
        <v>0</v>
      </c>
      <c r="M4">
        <v>0</v>
      </c>
      <c r="N4">
        <v>0</v>
      </c>
      <c r="O4">
        <v>0</v>
      </c>
      <c r="P4">
        <v>-1400.1077621939</v>
      </c>
      <c r="Q4" s="13">
        <v>0</v>
      </c>
      <c r="R4" s="13">
        <v>-3850.2963460332198</v>
      </c>
      <c r="S4" s="13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-522271.30880414997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</row>
    <row r="5" spans="2:49" x14ac:dyDescent="0.25">
      <c r="B5">
        <v>0</v>
      </c>
      <c r="C5">
        <v>-6305.1380041892598</v>
      </c>
      <c r="D5">
        <v>5131.0400101286696</v>
      </c>
      <c r="E5">
        <v>98867.895735422004</v>
      </c>
      <c r="F5">
        <v>0</v>
      </c>
      <c r="G5">
        <v>0</v>
      </c>
      <c r="H5">
        <v>0</v>
      </c>
      <c r="I5">
        <v>0</v>
      </c>
      <c r="J5">
        <v>-19920.276100861101</v>
      </c>
      <c r="K5">
        <v>19513.5704638018</v>
      </c>
      <c r="L5">
        <v>0</v>
      </c>
      <c r="M5">
        <v>0</v>
      </c>
      <c r="N5">
        <v>0</v>
      </c>
      <c r="O5">
        <v>0</v>
      </c>
      <c r="P5">
        <v>0</v>
      </c>
      <c r="Q5" s="13">
        <v>-2759.2440988283201</v>
      </c>
      <c r="R5" s="13">
        <v>0</v>
      </c>
      <c r="S5" s="13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6305.1380041892598</v>
      </c>
      <c r="AB5">
        <v>0</v>
      </c>
      <c r="AC5">
        <v>0</v>
      </c>
      <c r="AD5">
        <v>10431.3253997641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</row>
    <row r="6" spans="2:49" x14ac:dyDescent="0.25">
      <c r="B6">
        <v>4650.2194096135299</v>
      </c>
      <c r="C6">
        <v>0</v>
      </c>
      <c r="D6">
        <v>-3850.2963460332198</v>
      </c>
      <c r="E6">
        <v>0</v>
      </c>
      <c r="F6">
        <v>42706.670794311402</v>
      </c>
      <c r="G6">
        <v>0</v>
      </c>
      <c r="H6">
        <v>0</v>
      </c>
      <c r="I6">
        <v>0</v>
      </c>
      <c r="J6">
        <v>0</v>
      </c>
      <c r="K6">
        <v>0</v>
      </c>
      <c r="L6">
        <v>-7007.9863327430903</v>
      </c>
      <c r="M6">
        <v>0</v>
      </c>
      <c r="N6">
        <v>0</v>
      </c>
      <c r="O6">
        <v>0</v>
      </c>
      <c r="P6">
        <v>3850.2963460332198</v>
      </c>
      <c r="Q6" s="13">
        <v>0</v>
      </c>
      <c r="R6" s="13">
        <v>7027.3742097448703</v>
      </c>
      <c r="S6" s="13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-4650.2194096135299</v>
      </c>
      <c r="AA6">
        <v>0</v>
      </c>
      <c r="AB6">
        <v>0</v>
      </c>
      <c r="AC6">
        <v>7708.5137080026898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</row>
    <row r="7" spans="2:49" x14ac:dyDescent="0.25">
      <c r="B7">
        <v>-5131.0400101286696</v>
      </c>
      <c r="C7">
        <v>5223.9924331271704</v>
      </c>
      <c r="D7">
        <v>0</v>
      </c>
      <c r="E7">
        <v>0</v>
      </c>
      <c r="F7">
        <v>0</v>
      </c>
      <c r="G7">
        <v>97262.270724957794</v>
      </c>
      <c r="H7">
        <v>19920.276100861101</v>
      </c>
      <c r="I7">
        <v>0</v>
      </c>
      <c r="J7">
        <v>0</v>
      </c>
      <c r="K7">
        <v>0</v>
      </c>
      <c r="L7">
        <v>0</v>
      </c>
      <c r="M7">
        <v>19513.5704638018</v>
      </c>
      <c r="N7">
        <v>0</v>
      </c>
      <c r="O7">
        <v>-5223.9924331271704</v>
      </c>
      <c r="P7">
        <v>0</v>
      </c>
      <c r="Q7" s="13">
        <v>0</v>
      </c>
      <c r="R7" s="13">
        <v>0</v>
      </c>
      <c r="S7" s="13">
        <v>9519.1431813642193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-3035.16850871115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</row>
    <row r="8" spans="2:49" x14ac:dyDescent="0.25">
      <c r="B8">
        <v>-13280.1840672407</v>
      </c>
      <c r="C8">
        <v>0</v>
      </c>
      <c r="D8">
        <v>0</v>
      </c>
      <c r="E8">
        <v>0</v>
      </c>
      <c r="F8">
        <v>0</v>
      </c>
      <c r="G8">
        <v>19920.276100861101</v>
      </c>
      <c r="H8">
        <v>489932.37074395001</v>
      </c>
      <c r="I8">
        <v>0</v>
      </c>
      <c r="J8">
        <v>0</v>
      </c>
      <c r="K8">
        <v>0</v>
      </c>
      <c r="L8">
        <v>4650.2194096135299</v>
      </c>
      <c r="M8">
        <v>19920.276100861101</v>
      </c>
      <c r="N8">
        <v>0</v>
      </c>
      <c r="O8">
        <v>0</v>
      </c>
      <c r="P8">
        <v>0</v>
      </c>
      <c r="Q8" s="13">
        <v>0</v>
      </c>
      <c r="R8" s="13">
        <v>0</v>
      </c>
      <c r="S8" s="13">
        <v>0</v>
      </c>
      <c r="T8">
        <v>-474792.09891286399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-1860.0877638454101</v>
      </c>
      <c r="AG8">
        <v>0</v>
      </c>
      <c r="AH8">
        <v>0</v>
      </c>
      <c r="AI8">
        <v>0</v>
      </c>
      <c r="AJ8">
        <v>4650.2194096135299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</row>
    <row r="9" spans="2:49" x14ac:dyDescent="0.25">
      <c r="B9">
        <v>0</v>
      </c>
      <c r="C9">
        <v>-1015527.54489696</v>
      </c>
      <c r="D9">
        <v>0</v>
      </c>
      <c r="E9">
        <v>0</v>
      </c>
      <c r="F9">
        <v>0</v>
      </c>
      <c r="G9">
        <v>0</v>
      </c>
      <c r="H9">
        <v>0</v>
      </c>
      <c r="I9">
        <v>1019949.23371068</v>
      </c>
      <c r="J9">
        <v>0</v>
      </c>
      <c r="K9">
        <v>-6305.1380041892598</v>
      </c>
      <c r="L9">
        <v>0</v>
      </c>
      <c r="M9">
        <v>5223.9924331271704</v>
      </c>
      <c r="N9">
        <v>0</v>
      </c>
      <c r="O9">
        <v>0</v>
      </c>
      <c r="P9">
        <v>0</v>
      </c>
      <c r="Q9" s="13">
        <v>0</v>
      </c>
      <c r="R9" s="13">
        <v>0</v>
      </c>
      <c r="S9" s="13">
        <v>0</v>
      </c>
      <c r="T9">
        <v>0</v>
      </c>
      <c r="U9">
        <v>-1899.6336120462399</v>
      </c>
      <c r="V9">
        <v>0</v>
      </c>
      <c r="W9">
        <v>0</v>
      </c>
      <c r="X9">
        <v>0</v>
      </c>
      <c r="Y9">
        <v>5223.9924331271704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-2522.0552016757001</v>
      </c>
      <c r="AH9">
        <v>0</v>
      </c>
      <c r="AI9">
        <v>-6305.1380041892598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</row>
    <row r="10" spans="2:49" x14ac:dyDescent="0.25">
      <c r="B10">
        <v>0</v>
      </c>
      <c r="C10">
        <v>0</v>
      </c>
      <c r="D10">
        <v>-13280.1840672407</v>
      </c>
      <c r="E10">
        <v>-19920.276100861101</v>
      </c>
      <c r="F10">
        <v>0</v>
      </c>
      <c r="G10">
        <v>0</v>
      </c>
      <c r="H10">
        <v>0</v>
      </c>
      <c r="I10">
        <v>0</v>
      </c>
      <c r="J10">
        <v>536951.60063358501</v>
      </c>
      <c r="K10">
        <v>-19920.276100861101</v>
      </c>
      <c r="L10">
        <v>-3850.2963460332198</v>
      </c>
      <c r="M10">
        <v>0</v>
      </c>
      <c r="N10">
        <v>0</v>
      </c>
      <c r="O10">
        <v>0</v>
      </c>
      <c r="P10">
        <v>0</v>
      </c>
      <c r="Q10" s="13">
        <v>0</v>
      </c>
      <c r="R10" s="13">
        <v>0</v>
      </c>
      <c r="S10" s="13">
        <v>0</v>
      </c>
      <c r="T10">
        <v>0</v>
      </c>
      <c r="U10">
        <v>0</v>
      </c>
      <c r="V10">
        <v>-1400.1077621939</v>
      </c>
      <c r="W10">
        <v>0</v>
      </c>
      <c r="X10">
        <v>-3850.2963460332198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-522271.30880414997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</row>
    <row r="11" spans="2:49" x14ac:dyDescent="0.25">
      <c r="B11">
        <v>0</v>
      </c>
      <c r="C11">
        <v>0</v>
      </c>
      <c r="D11">
        <v>19920.276100861101</v>
      </c>
      <c r="E11">
        <v>19513.5704638018</v>
      </c>
      <c r="F11">
        <v>0</v>
      </c>
      <c r="G11">
        <v>0</v>
      </c>
      <c r="H11">
        <v>0</v>
      </c>
      <c r="I11">
        <v>-6305.1380041892598</v>
      </c>
      <c r="J11">
        <v>-19920.276100861101</v>
      </c>
      <c r="K11">
        <v>64100.866558791902</v>
      </c>
      <c r="L11">
        <v>0</v>
      </c>
      <c r="M11">
        <v>0</v>
      </c>
      <c r="N11">
        <v>0</v>
      </c>
      <c r="O11">
        <v>0</v>
      </c>
      <c r="P11">
        <v>0</v>
      </c>
      <c r="Q11" s="13">
        <v>0</v>
      </c>
      <c r="R11" s="13">
        <v>0</v>
      </c>
      <c r="S11" s="13">
        <v>0</v>
      </c>
      <c r="T11">
        <v>0</v>
      </c>
      <c r="U11">
        <v>0</v>
      </c>
      <c r="V11">
        <v>0</v>
      </c>
      <c r="W11">
        <v>-2759.2440988283201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6305.1380041892598</v>
      </c>
      <c r="AH11">
        <v>0</v>
      </c>
      <c r="AI11">
        <v>10431.3253997641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</row>
    <row r="12" spans="2:49" x14ac:dyDescent="0.25">
      <c r="B12">
        <v>0</v>
      </c>
      <c r="C12">
        <v>0</v>
      </c>
      <c r="D12">
        <v>0</v>
      </c>
      <c r="E12">
        <v>0</v>
      </c>
      <c r="F12">
        <v>-7007.9863327430903</v>
      </c>
      <c r="G12">
        <v>0</v>
      </c>
      <c r="H12">
        <v>4650.2194096135299</v>
      </c>
      <c r="I12">
        <v>0</v>
      </c>
      <c r="J12">
        <v>-3850.2963460332198</v>
      </c>
      <c r="K12">
        <v>0</v>
      </c>
      <c r="L12">
        <v>36699.825366245903</v>
      </c>
      <c r="M12">
        <v>0</v>
      </c>
      <c r="N12">
        <v>0</v>
      </c>
      <c r="O12">
        <v>0</v>
      </c>
      <c r="P12">
        <v>0</v>
      </c>
      <c r="Q12" s="13">
        <v>0</v>
      </c>
      <c r="R12" s="13">
        <v>0</v>
      </c>
      <c r="S12" s="13">
        <v>0</v>
      </c>
      <c r="T12">
        <v>0</v>
      </c>
      <c r="U12">
        <v>0</v>
      </c>
      <c r="V12">
        <v>3850.2963460332198</v>
      </c>
      <c r="W12">
        <v>0</v>
      </c>
      <c r="X12">
        <v>7027.3742097448703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-4650.2194096135299</v>
      </c>
      <c r="AG12">
        <v>0</v>
      </c>
      <c r="AH12">
        <v>0</v>
      </c>
      <c r="AI12">
        <v>0</v>
      </c>
      <c r="AJ12">
        <v>7708.5137080026898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</row>
    <row r="13" spans="2:49" x14ac:dyDescent="0.25">
      <c r="B13">
        <v>-19920.276100861101</v>
      </c>
      <c r="C13">
        <v>0</v>
      </c>
      <c r="D13">
        <v>0</v>
      </c>
      <c r="E13">
        <v>0</v>
      </c>
      <c r="F13">
        <v>0</v>
      </c>
      <c r="G13">
        <v>19513.5704638018</v>
      </c>
      <c r="H13">
        <v>19920.276100861101</v>
      </c>
      <c r="I13">
        <v>5223.9924331271704</v>
      </c>
      <c r="J13">
        <v>0</v>
      </c>
      <c r="K13">
        <v>0</v>
      </c>
      <c r="L13">
        <v>0</v>
      </c>
      <c r="M13">
        <v>62495.2415483277</v>
      </c>
      <c r="N13">
        <v>0</v>
      </c>
      <c r="O13">
        <v>0</v>
      </c>
      <c r="P13">
        <v>0</v>
      </c>
      <c r="Q13" s="13">
        <v>0</v>
      </c>
      <c r="R13" s="13">
        <v>0</v>
      </c>
      <c r="S13" s="13">
        <v>0</v>
      </c>
      <c r="T13">
        <v>0</v>
      </c>
      <c r="U13">
        <v>-5223.9924331271704</v>
      </c>
      <c r="V13">
        <v>0</v>
      </c>
      <c r="W13">
        <v>0</v>
      </c>
      <c r="X13">
        <v>0</v>
      </c>
      <c r="Y13">
        <v>9519.1431813642193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-3035.16850871115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</row>
    <row r="14" spans="2:49" x14ac:dyDescent="0.25">
      <c r="B14">
        <v>-474792.09891286399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498383.362795797</v>
      </c>
      <c r="O14">
        <v>0</v>
      </c>
      <c r="P14">
        <v>0</v>
      </c>
      <c r="Q14" s="13">
        <v>0</v>
      </c>
      <c r="R14" s="13">
        <v>4650.2194096135299</v>
      </c>
      <c r="S14" s="13">
        <v>-5131.0400101286696</v>
      </c>
      <c r="T14">
        <v>-13280.1840672407</v>
      </c>
      <c r="U14">
        <v>0</v>
      </c>
      <c r="V14">
        <v>0</v>
      </c>
      <c r="W14">
        <v>0</v>
      </c>
      <c r="X14">
        <v>0</v>
      </c>
      <c r="Y14">
        <v>-19920.276100861101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-1860.0877638454101</v>
      </c>
      <c r="AM14">
        <v>0</v>
      </c>
      <c r="AN14">
        <v>0</v>
      </c>
      <c r="AO14">
        <v>0</v>
      </c>
      <c r="AP14">
        <v>4650.2194096135299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</row>
    <row r="15" spans="2:49" x14ac:dyDescent="0.25">
      <c r="B15">
        <v>0</v>
      </c>
      <c r="C15">
        <v>-1899.6336120462399</v>
      </c>
      <c r="D15">
        <v>0</v>
      </c>
      <c r="E15">
        <v>0</v>
      </c>
      <c r="F15">
        <v>0</v>
      </c>
      <c r="G15">
        <v>-5223.9924331271704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1890401.4150509301</v>
      </c>
      <c r="P15">
        <v>0</v>
      </c>
      <c r="Q15" s="13">
        <v>-6305.1380041892598</v>
      </c>
      <c r="R15" s="13">
        <v>0</v>
      </c>
      <c r="S15" s="13">
        <v>-5223.9924331271704</v>
      </c>
      <c r="T15">
        <v>0</v>
      </c>
      <c r="U15">
        <v>-1015527.54489696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-2522.0552016757001</v>
      </c>
      <c r="AN15">
        <v>0</v>
      </c>
      <c r="AO15">
        <v>-6305.1380041892598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</row>
    <row r="16" spans="2:49" x14ac:dyDescent="0.25">
      <c r="B16">
        <v>0</v>
      </c>
      <c r="C16">
        <v>0</v>
      </c>
      <c r="D16">
        <v>-1400.1077621939</v>
      </c>
      <c r="E16">
        <v>0</v>
      </c>
      <c r="F16">
        <v>3850.2963460332198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545402.59268543206</v>
      </c>
      <c r="Q16" s="13">
        <v>5131.0400101286696</v>
      </c>
      <c r="R16" s="13">
        <v>3850.2963460332198</v>
      </c>
      <c r="S16" s="13">
        <v>0</v>
      </c>
      <c r="T16">
        <v>0</v>
      </c>
      <c r="U16">
        <v>0</v>
      </c>
      <c r="V16">
        <v>-13280.1840672407</v>
      </c>
      <c r="W16">
        <v>19920.276100861101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-522271.30880414997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</row>
    <row r="17" spans="2:49" x14ac:dyDescent="0.25">
      <c r="B17">
        <v>0</v>
      </c>
      <c r="C17">
        <v>0</v>
      </c>
      <c r="D17">
        <v>0</v>
      </c>
      <c r="E17">
        <v>-2759.2440988283201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-6305.1380041892598</v>
      </c>
      <c r="P17">
        <v>5131.0400101286696</v>
      </c>
      <c r="Q17" s="13">
        <v>98867.895735422004</v>
      </c>
      <c r="R17" s="13">
        <v>0</v>
      </c>
      <c r="S17" s="13">
        <v>0</v>
      </c>
      <c r="T17">
        <v>0</v>
      </c>
      <c r="U17">
        <v>0</v>
      </c>
      <c r="V17">
        <v>-19920.276100861101</v>
      </c>
      <c r="W17">
        <v>19513.5704638018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6305.1380041892598</v>
      </c>
      <c r="AN17">
        <v>0</v>
      </c>
      <c r="AO17">
        <v>10431.3253997641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</row>
    <row r="18" spans="2:49" x14ac:dyDescent="0.25">
      <c r="B18">
        <v>0</v>
      </c>
      <c r="C18">
        <v>0</v>
      </c>
      <c r="D18">
        <v>-3850.2963460332198</v>
      </c>
      <c r="E18">
        <v>0</v>
      </c>
      <c r="F18">
        <v>7027.3742097448703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4650.2194096135299</v>
      </c>
      <c r="O18">
        <v>0</v>
      </c>
      <c r="P18">
        <v>3850.2963460332198</v>
      </c>
      <c r="Q18" s="13">
        <v>0</v>
      </c>
      <c r="R18" s="13">
        <v>42706.670794311402</v>
      </c>
      <c r="S18" s="13">
        <v>0</v>
      </c>
      <c r="T18">
        <v>0</v>
      </c>
      <c r="U18">
        <v>0</v>
      </c>
      <c r="V18">
        <v>0</v>
      </c>
      <c r="W18">
        <v>0</v>
      </c>
      <c r="X18">
        <v>-7007.9863327430903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-4650.2194096135299</v>
      </c>
      <c r="AM18">
        <v>0</v>
      </c>
      <c r="AN18">
        <v>0</v>
      </c>
      <c r="AO18">
        <v>0</v>
      </c>
      <c r="AP18">
        <v>7708.5137080026898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</row>
    <row r="19" spans="2:49" x14ac:dyDescent="0.25">
      <c r="B19">
        <v>0</v>
      </c>
      <c r="C19">
        <v>5223.9924331271704</v>
      </c>
      <c r="D19">
        <v>0</v>
      </c>
      <c r="E19">
        <v>0</v>
      </c>
      <c r="F19">
        <v>0</v>
      </c>
      <c r="G19">
        <v>9519.1431813642193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-5131.0400101286696</v>
      </c>
      <c r="O19">
        <v>-5223.9924331271704</v>
      </c>
      <c r="P19">
        <v>0</v>
      </c>
      <c r="Q19" s="13">
        <v>0</v>
      </c>
      <c r="R19" s="13">
        <v>0</v>
      </c>
      <c r="S19" s="13">
        <v>97262.270724957794</v>
      </c>
      <c r="T19">
        <v>19920.276100861101</v>
      </c>
      <c r="U19">
        <v>0</v>
      </c>
      <c r="V19">
        <v>0</v>
      </c>
      <c r="W19">
        <v>0</v>
      </c>
      <c r="X19">
        <v>0</v>
      </c>
      <c r="Y19">
        <v>19513.5704638018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-3035.16850871115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</row>
    <row r="20" spans="2:49" x14ac:dyDescent="0.25"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-474792.09891286399</v>
      </c>
      <c r="I20">
        <v>0</v>
      </c>
      <c r="J20">
        <v>0</v>
      </c>
      <c r="K20">
        <v>0</v>
      </c>
      <c r="L20">
        <v>0</v>
      </c>
      <c r="M20">
        <v>0</v>
      </c>
      <c r="N20">
        <v>-13280.1840672407</v>
      </c>
      <c r="O20">
        <v>0</v>
      </c>
      <c r="P20">
        <v>0</v>
      </c>
      <c r="Q20" s="13">
        <v>0</v>
      </c>
      <c r="R20" s="13">
        <v>0</v>
      </c>
      <c r="S20" s="13">
        <v>19920.276100861101</v>
      </c>
      <c r="T20">
        <v>489932.37074395001</v>
      </c>
      <c r="U20">
        <v>0</v>
      </c>
      <c r="V20">
        <v>0</v>
      </c>
      <c r="W20">
        <v>0</v>
      </c>
      <c r="X20">
        <v>4650.2194096135299</v>
      </c>
      <c r="Y20">
        <v>19920.276100861101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-1860.0877638454101</v>
      </c>
      <c r="AS20">
        <v>0</v>
      </c>
      <c r="AT20">
        <v>0</v>
      </c>
      <c r="AU20">
        <v>0</v>
      </c>
      <c r="AV20">
        <v>4650.2194096135299</v>
      </c>
      <c r="AW20">
        <v>0</v>
      </c>
    </row>
    <row r="21" spans="2:49" x14ac:dyDescent="0.25"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-1899.6336120462399</v>
      </c>
      <c r="J21">
        <v>0</v>
      </c>
      <c r="K21">
        <v>0</v>
      </c>
      <c r="L21">
        <v>0</v>
      </c>
      <c r="M21">
        <v>-5223.9924331271704</v>
      </c>
      <c r="N21">
        <v>0</v>
      </c>
      <c r="O21">
        <v>-1015527.54489696</v>
      </c>
      <c r="P21">
        <v>0</v>
      </c>
      <c r="Q21" s="13">
        <v>0</v>
      </c>
      <c r="R21" s="13">
        <v>0</v>
      </c>
      <c r="S21" s="13">
        <v>0</v>
      </c>
      <c r="T21">
        <v>0</v>
      </c>
      <c r="U21">
        <v>1019949.23371068</v>
      </c>
      <c r="V21">
        <v>0</v>
      </c>
      <c r="W21">
        <v>-6305.1380041892598</v>
      </c>
      <c r="X21">
        <v>0</v>
      </c>
      <c r="Y21">
        <v>-5223.9924331271704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-2522.0552016757001</v>
      </c>
      <c r="AT21">
        <v>0</v>
      </c>
      <c r="AU21">
        <v>-6305.1380041892598</v>
      </c>
      <c r="AV21">
        <v>0</v>
      </c>
      <c r="AW21">
        <v>0</v>
      </c>
    </row>
    <row r="22" spans="2:49" x14ac:dyDescent="0.25"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-1400.1077621939</v>
      </c>
      <c r="K22">
        <v>0</v>
      </c>
      <c r="L22">
        <v>3850.2963460332198</v>
      </c>
      <c r="M22">
        <v>0</v>
      </c>
      <c r="N22">
        <v>0</v>
      </c>
      <c r="O22">
        <v>0</v>
      </c>
      <c r="P22">
        <v>-13280.1840672407</v>
      </c>
      <c r="Q22" s="13">
        <v>-19920.276100861101</v>
      </c>
      <c r="R22" s="13">
        <v>0</v>
      </c>
      <c r="S22" s="13">
        <v>0</v>
      </c>
      <c r="T22">
        <v>0</v>
      </c>
      <c r="U22">
        <v>0</v>
      </c>
      <c r="V22">
        <v>536951.60063358501</v>
      </c>
      <c r="W22">
        <v>-19920.276100861101</v>
      </c>
      <c r="X22">
        <v>3850.2963460332198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-522271.30880414997</v>
      </c>
      <c r="AU22">
        <v>0</v>
      </c>
      <c r="AV22">
        <v>0</v>
      </c>
      <c r="AW22">
        <v>0</v>
      </c>
    </row>
    <row r="23" spans="2:49" x14ac:dyDescent="0.25"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-2759.2440988283201</v>
      </c>
      <c r="L23">
        <v>0</v>
      </c>
      <c r="M23">
        <v>0</v>
      </c>
      <c r="N23">
        <v>0</v>
      </c>
      <c r="O23">
        <v>0</v>
      </c>
      <c r="P23">
        <v>19920.276100861101</v>
      </c>
      <c r="Q23" s="13">
        <v>19513.5704638018</v>
      </c>
      <c r="R23" s="13">
        <v>0</v>
      </c>
      <c r="S23" s="13">
        <v>0</v>
      </c>
      <c r="T23">
        <v>0</v>
      </c>
      <c r="U23">
        <v>-6305.1380041892598</v>
      </c>
      <c r="V23">
        <v>-19920.276100861101</v>
      </c>
      <c r="W23">
        <v>64100.866558791902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6305.1380041892598</v>
      </c>
      <c r="AT23">
        <v>0</v>
      </c>
      <c r="AU23">
        <v>10431.3253997641</v>
      </c>
      <c r="AV23">
        <v>0</v>
      </c>
      <c r="AW23">
        <v>0</v>
      </c>
    </row>
    <row r="24" spans="2:49" x14ac:dyDescent="0.25"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-3850.2963460332198</v>
      </c>
      <c r="K24">
        <v>0</v>
      </c>
      <c r="L24">
        <v>7027.3742097448703</v>
      </c>
      <c r="M24">
        <v>0</v>
      </c>
      <c r="N24">
        <v>0</v>
      </c>
      <c r="O24">
        <v>0</v>
      </c>
      <c r="P24">
        <v>0</v>
      </c>
      <c r="Q24" s="13">
        <v>0</v>
      </c>
      <c r="R24" s="13">
        <v>-7007.9863327430903</v>
      </c>
      <c r="S24" s="13">
        <v>0</v>
      </c>
      <c r="T24">
        <v>4650.2194096135299</v>
      </c>
      <c r="U24">
        <v>0</v>
      </c>
      <c r="V24">
        <v>3850.2963460332198</v>
      </c>
      <c r="W24">
        <v>0</v>
      </c>
      <c r="X24">
        <v>36699.825366245903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-4650.2194096135299</v>
      </c>
      <c r="AS24">
        <v>0</v>
      </c>
      <c r="AT24">
        <v>0</v>
      </c>
      <c r="AU24">
        <v>0</v>
      </c>
      <c r="AV24">
        <v>7708.5137080026898</v>
      </c>
      <c r="AW24">
        <v>0</v>
      </c>
    </row>
    <row r="25" spans="2:49" x14ac:dyDescent="0.25"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5223.9924331271704</v>
      </c>
      <c r="J25">
        <v>0</v>
      </c>
      <c r="K25">
        <v>0</v>
      </c>
      <c r="L25">
        <v>0</v>
      </c>
      <c r="M25">
        <v>9519.1431813642193</v>
      </c>
      <c r="N25">
        <v>-19920.276100861101</v>
      </c>
      <c r="O25">
        <v>0</v>
      </c>
      <c r="P25">
        <v>0</v>
      </c>
      <c r="Q25" s="13">
        <v>0</v>
      </c>
      <c r="R25" s="13">
        <v>0</v>
      </c>
      <c r="S25" s="13">
        <v>19513.5704638018</v>
      </c>
      <c r="T25">
        <v>19920.276100861101</v>
      </c>
      <c r="U25">
        <v>-5223.9924331271704</v>
      </c>
      <c r="V25">
        <v>0</v>
      </c>
      <c r="W25">
        <v>0</v>
      </c>
      <c r="X25">
        <v>0</v>
      </c>
      <c r="Y25">
        <v>62495.2415483277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-3035.16850871115</v>
      </c>
    </row>
    <row r="26" spans="2:49" x14ac:dyDescent="0.25">
      <c r="B26">
        <v>-1860.0877638454101</v>
      </c>
      <c r="C26">
        <v>0</v>
      </c>
      <c r="D26">
        <v>0</v>
      </c>
      <c r="E26">
        <v>0</v>
      </c>
      <c r="F26">
        <v>-4650.2194096135299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 s="13">
        <v>0</v>
      </c>
      <c r="R26" s="13">
        <v>0</v>
      </c>
      <c r="S26" s="13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498383.362795797</v>
      </c>
      <c r="AA26">
        <v>0</v>
      </c>
      <c r="AB26">
        <v>0</v>
      </c>
      <c r="AC26">
        <v>-4650.2194096135299</v>
      </c>
      <c r="AD26">
        <v>0</v>
      </c>
      <c r="AE26">
        <v>-5131.0400101286696</v>
      </c>
      <c r="AF26">
        <v>-13280.1840672407</v>
      </c>
      <c r="AG26">
        <v>0</v>
      </c>
      <c r="AH26">
        <v>0</v>
      </c>
      <c r="AI26">
        <v>0</v>
      </c>
      <c r="AJ26">
        <v>0</v>
      </c>
      <c r="AK26">
        <v>-19920.276100861101</v>
      </c>
      <c r="AL26">
        <v>-474792.09891286399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</row>
    <row r="27" spans="2:49" x14ac:dyDescent="0.25">
      <c r="B27">
        <v>0</v>
      </c>
      <c r="C27">
        <v>-2522.0552016757001</v>
      </c>
      <c r="D27">
        <v>0</v>
      </c>
      <c r="E27">
        <v>6305.1380041892598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 s="13">
        <v>0</v>
      </c>
      <c r="R27" s="13">
        <v>0</v>
      </c>
      <c r="S27" s="13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1890401.4150509301</v>
      </c>
      <c r="AB27">
        <v>0</v>
      </c>
      <c r="AC27">
        <v>0</v>
      </c>
      <c r="AD27">
        <v>6305.1380041892598</v>
      </c>
      <c r="AE27">
        <v>5223.9924331271704</v>
      </c>
      <c r="AF27">
        <v>0</v>
      </c>
      <c r="AG27">
        <v>-1015527.54489696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-1899.6336120462399</v>
      </c>
      <c r="AN27">
        <v>0</v>
      </c>
      <c r="AO27">
        <v>0</v>
      </c>
      <c r="AP27">
        <v>0</v>
      </c>
      <c r="AQ27">
        <v>5223.9924331271704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</row>
    <row r="28" spans="2:49" x14ac:dyDescent="0.25">
      <c r="B28">
        <v>0</v>
      </c>
      <c r="C28">
        <v>0</v>
      </c>
      <c r="D28">
        <v>-522271.30880414997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 s="13">
        <v>0</v>
      </c>
      <c r="R28" s="13">
        <v>0</v>
      </c>
      <c r="S28" s="13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545402.59268543206</v>
      </c>
      <c r="AC28">
        <v>-3850.2963460332198</v>
      </c>
      <c r="AD28">
        <v>5131.0400101286696</v>
      </c>
      <c r="AE28">
        <v>0</v>
      </c>
      <c r="AF28">
        <v>0</v>
      </c>
      <c r="AG28">
        <v>0</v>
      </c>
      <c r="AH28">
        <v>-13280.1840672407</v>
      </c>
      <c r="AI28">
        <v>19920.276100861101</v>
      </c>
      <c r="AJ28">
        <v>0</v>
      </c>
      <c r="AK28">
        <v>0</v>
      </c>
      <c r="AL28">
        <v>0</v>
      </c>
      <c r="AM28">
        <v>0</v>
      </c>
      <c r="AN28">
        <v>-1400.1077621939</v>
      </c>
      <c r="AO28">
        <v>0</v>
      </c>
      <c r="AP28">
        <v>-3850.2963460332198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</row>
    <row r="29" spans="2:49" x14ac:dyDescent="0.25">
      <c r="B29">
        <v>0</v>
      </c>
      <c r="C29">
        <v>-6305.1380041892598</v>
      </c>
      <c r="D29">
        <v>0</v>
      </c>
      <c r="E29">
        <v>10431.3253997641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 s="13">
        <v>0</v>
      </c>
      <c r="R29" s="13">
        <v>0</v>
      </c>
      <c r="S29" s="13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6305.1380041892598</v>
      </c>
      <c r="AB29">
        <v>5131.0400101286696</v>
      </c>
      <c r="AC29">
        <v>0</v>
      </c>
      <c r="AD29">
        <v>98867.895735422004</v>
      </c>
      <c r="AE29">
        <v>0</v>
      </c>
      <c r="AF29">
        <v>0</v>
      </c>
      <c r="AG29">
        <v>0</v>
      </c>
      <c r="AH29">
        <v>-19920.276100861101</v>
      </c>
      <c r="AI29">
        <v>19513.5704638018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-2759.2440988283201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</row>
    <row r="30" spans="2:49" x14ac:dyDescent="0.25">
      <c r="B30">
        <v>4650.2194096135299</v>
      </c>
      <c r="C30">
        <v>0</v>
      </c>
      <c r="D30">
        <v>0</v>
      </c>
      <c r="E30">
        <v>0</v>
      </c>
      <c r="F30">
        <v>7708.5137080026898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 s="13">
        <v>0</v>
      </c>
      <c r="R30" s="13">
        <v>0</v>
      </c>
      <c r="S30" s="13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-4650.2194096135299</v>
      </c>
      <c r="AA30">
        <v>0</v>
      </c>
      <c r="AB30">
        <v>-3850.2963460332198</v>
      </c>
      <c r="AC30">
        <v>42706.670794311402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-7007.9863327430903</v>
      </c>
      <c r="AK30">
        <v>0</v>
      </c>
      <c r="AL30">
        <v>0</v>
      </c>
      <c r="AM30">
        <v>0</v>
      </c>
      <c r="AN30">
        <v>3850.2963460332198</v>
      </c>
      <c r="AO30">
        <v>0</v>
      </c>
      <c r="AP30">
        <v>7027.3742097448703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</row>
    <row r="31" spans="2:49" x14ac:dyDescent="0.25">
      <c r="B31">
        <v>0</v>
      </c>
      <c r="C31">
        <v>0</v>
      </c>
      <c r="D31">
        <v>0</v>
      </c>
      <c r="E31">
        <v>0</v>
      </c>
      <c r="F31">
        <v>0</v>
      </c>
      <c r="G31">
        <v>-3035.16850871115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 s="13">
        <v>0</v>
      </c>
      <c r="R31" s="13">
        <v>0</v>
      </c>
      <c r="S31" s="13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-5131.0400101286696</v>
      </c>
      <c r="AA31">
        <v>5223.9924331271704</v>
      </c>
      <c r="AB31">
        <v>0</v>
      </c>
      <c r="AC31">
        <v>0</v>
      </c>
      <c r="AD31">
        <v>0</v>
      </c>
      <c r="AE31">
        <v>97262.270724957794</v>
      </c>
      <c r="AF31">
        <v>19920.276100861101</v>
      </c>
      <c r="AG31">
        <v>0</v>
      </c>
      <c r="AH31">
        <v>0</v>
      </c>
      <c r="AI31">
        <v>0</v>
      </c>
      <c r="AJ31">
        <v>0</v>
      </c>
      <c r="AK31">
        <v>19513.5704638018</v>
      </c>
      <c r="AL31">
        <v>0</v>
      </c>
      <c r="AM31">
        <v>-5223.9924331271704</v>
      </c>
      <c r="AN31">
        <v>0</v>
      </c>
      <c r="AO31">
        <v>0</v>
      </c>
      <c r="AP31">
        <v>0</v>
      </c>
      <c r="AQ31">
        <v>9519.1431813642193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</row>
    <row r="32" spans="2:49" x14ac:dyDescent="0.25"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-1860.0877638454101</v>
      </c>
      <c r="I32">
        <v>0</v>
      </c>
      <c r="J32">
        <v>0</v>
      </c>
      <c r="K32">
        <v>0</v>
      </c>
      <c r="L32">
        <v>-4650.2194096135299</v>
      </c>
      <c r="M32">
        <v>0</v>
      </c>
      <c r="N32">
        <v>0</v>
      </c>
      <c r="O32">
        <v>0</v>
      </c>
      <c r="P32">
        <v>0</v>
      </c>
      <c r="Q32" s="13">
        <v>0</v>
      </c>
      <c r="R32" s="13">
        <v>0</v>
      </c>
      <c r="S32" s="13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-13280.1840672407</v>
      </c>
      <c r="AA32">
        <v>0</v>
      </c>
      <c r="AB32">
        <v>0</v>
      </c>
      <c r="AC32">
        <v>0</v>
      </c>
      <c r="AD32">
        <v>0</v>
      </c>
      <c r="AE32">
        <v>19920.276100861101</v>
      </c>
      <c r="AF32">
        <v>489932.37074395001</v>
      </c>
      <c r="AG32">
        <v>0</v>
      </c>
      <c r="AH32">
        <v>0</v>
      </c>
      <c r="AI32">
        <v>0</v>
      </c>
      <c r="AJ32">
        <v>-4650.2194096135299</v>
      </c>
      <c r="AK32">
        <v>19920.276100861101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-474792.09891286399</v>
      </c>
      <c r="AS32">
        <v>0</v>
      </c>
      <c r="AT32">
        <v>0</v>
      </c>
      <c r="AU32">
        <v>0</v>
      </c>
      <c r="AV32">
        <v>0</v>
      </c>
      <c r="AW32">
        <v>0</v>
      </c>
    </row>
    <row r="33" spans="2:49" x14ac:dyDescent="0.25"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-2522.0552016757001</v>
      </c>
      <c r="J33">
        <v>0</v>
      </c>
      <c r="K33">
        <v>6305.1380041892598</v>
      </c>
      <c r="L33">
        <v>0</v>
      </c>
      <c r="M33">
        <v>0</v>
      </c>
      <c r="N33">
        <v>0</v>
      </c>
      <c r="O33">
        <v>0</v>
      </c>
      <c r="P33">
        <v>0</v>
      </c>
      <c r="Q33" s="13">
        <v>0</v>
      </c>
      <c r="R33" s="13">
        <v>0</v>
      </c>
      <c r="S33" s="1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-1015527.54489696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1019949.23371068</v>
      </c>
      <c r="AH33">
        <v>0</v>
      </c>
      <c r="AI33">
        <v>6305.1380041892598</v>
      </c>
      <c r="AJ33">
        <v>0</v>
      </c>
      <c r="AK33">
        <v>5223.9924331271704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-1899.6336120462399</v>
      </c>
      <c r="AT33">
        <v>0</v>
      </c>
      <c r="AU33">
        <v>0</v>
      </c>
      <c r="AV33">
        <v>0</v>
      </c>
      <c r="AW33">
        <v>5223.9924331271704</v>
      </c>
    </row>
    <row r="34" spans="2:49" x14ac:dyDescent="0.25"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-522271.30880414997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 s="13">
        <v>0</v>
      </c>
      <c r="R34" s="13">
        <v>0</v>
      </c>
      <c r="S34" s="13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-13280.1840672407</v>
      </c>
      <c r="AC34">
        <v>0</v>
      </c>
      <c r="AD34">
        <v>-19920.276100861101</v>
      </c>
      <c r="AE34">
        <v>0</v>
      </c>
      <c r="AF34">
        <v>0</v>
      </c>
      <c r="AG34">
        <v>0</v>
      </c>
      <c r="AH34">
        <v>536951.60063358501</v>
      </c>
      <c r="AI34">
        <v>-19920.276100861101</v>
      </c>
      <c r="AJ34">
        <v>-3850.2963460332198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-1400.1077621939</v>
      </c>
      <c r="AU34">
        <v>0</v>
      </c>
      <c r="AV34">
        <v>-3850.2963460332198</v>
      </c>
      <c r="AW34">
        <v>0</v>
      </c>
    </row>
    <row r="35" spans="2:49" x14ac:dyDescent="0.25"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-6305.1380041892598</v>
      </c>
      <c r="J35">
        <v>0</v>
      </c>
      <c r="K35">
        <v>10431.3253997641</v>
      </c>
      <c r="L35">
        <v>0</v>
      </c>
      <c r="M35">
        <v>0</v>
      </c>
      <c r="N35">
        <v>0</v>
      </c>
      <c r="O35">
        <v>0</v>
      </c>
      <c r="P35">
        <v>0</v>
      </c>
      <c r="Q35" s="13">
        <v>0</v>
      </c>
      <c r="R35" s="13">
        <v>0</v>
      </c>
      <c r="S35" s="13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19920.276100861101</v>
      </c>
      <c r="AC35">
        <v>0</v>
      </c>
      <c r="AD35">
        <v>19513.5704638018</v>
      </c>
      <c r="AE35">
        <v>0</v>
      </c>
      <c r="AF35">
        <v>0</v>
      </c>
      <c r="AG35">
        <v>6305.1380041892598</v>
      </c>
      <c r="AH35">
        <v>-19920.276100861101</v>
      </c>
      <c r="AI35">
        <v>64100.866558791902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-2759.2440988283201</v>
      </c>
      <c r="AV35">
        <v>0</v>
      </c>
      <c r="AW35">
        <v>0</v>
      </c>
    </row>
    <row r="36" spans="2:49" x14ac:dyDescent="0.25"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4650.2194096135299</v>
      </c>
      <c r="I36">
        <v>0</v>
      </c>
      <c r="J36">
        <v>0</v>
      </c>
      <c r="K36">
        <v>0</v>
      </c>
      <c r="L36">
        <v>7708.5137080026898</v>
      </c>
      <c r="M36">
        <v>0</v>
      </c>
      <c r="N36">
        <v>0</v>
      </c>
      <c r="O36">
        <v>0</v>
      </c>
      <c r="P36">
        <v>0</v>
      </c>
      <c r="Q36" s="13">
        <v>0</v>
      </c>
      <c r="R36" s="13">
        <v>0</v>
      </c>
      <c r="S36" s="13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-7007.9863327430903</v>
      </c>
      <c r="AD36">
        <v>0</v>
      </c>
      <c r="AE36">
        <v>0</v>
      </c>
      <c r="AF36">
        <v>-4650.2194096135299</v>
      </c>
      <c r="AG36">
        <v>0</v>
      </c>
      <c r="AH36">
        <v>-3850.2963460332198</v>
      </c>
      <c r="AI36">
        <v>0</v>
      </c>
      <c r="AJ36">
        <v>36699.825366245903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3850.2963460332198</v>
      </c>
      <c r="AU36">
        <v>0</v>
      </c>
      <c r="AV36">
        <v>7027.3742097448703</v>
      </c>
      <c r="AW36">
        <v>0</v>
      </c>
    </row>
    <row r="37" spans="2:49" x14ac:dyDescent="0.25"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-3035.16850871115</v>
      </c>
      <c r="N37">
        <v>0</v>
      </c>
      <c r="O37">
        <v>0</v>
      </c>
      <c r="P37">
        <v>0</v>
      </c>
      <c r="Q37" s="13">
        <v>0</v>
      </c>
      <c r="R37" s="13">
        <v>0</v>
      </c>
      <c r="S37" s="13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-19920.276100861101</v>
      </c>
      <c r="AA37">
        <v>0</v>
      </c>
      <c r="AB37">
        <v>0</v>
      </c>
      <c r="AC37">
        <v>0</v>
      </c>
      <c r="AD37">
        <v>0</v>
      </c>
      <c r="AE37">
        <v>19513.5704638018</v>
      </c>
      <c r="AF37">
        <v>19920.276100861101</v>
      </c>
      <c r="AG37">
        <v>5223.9924331271704</v>
      </c>
      <c r="AH37">
        <v>0</v>
      </c>
      <c r="AI37">
        <v>0</v>
      </c>
      <c r="AJ37">
        <v>0</v>
      </c>
      <c r="AK37">
        <v>62495.2415483277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-5223.9924331271704</v>
      </c>
      <c r="AT37">
        <v>0</v>
      </c>
      <c r="AU37">
        <v>0</v>
      </c>
      <c r="AV37">
        <v>0</v>
      </c>
      <c r="AW37">
        <v>9519.1431813642193</v>
      </c>
    </row>
    <row r="38" spans="2:49" x14ac:dyDescent="0.25"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-1860.0877638454101</v>
      </c>
      <c r="O38">
        <v>0</v>
      </c>
      <c r="P38">
        <v>0</v>
      </c>
      <c r="Q38" s="13">
        <v>0</v>
      </c>
      <c r="R38" s="13">
        <v>-4650.2194096135299</v>
      </c>
      <c r="S38" s="13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-474792.09891286399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498383.362795797</v>
      </c>
      <c r="AM38">
        <v>0</v>
      </c>
      <c r="AN38">
        <v>0</v>
      </c>
      <c r="AO38">
        <v>0</v>
      </c>
      <c r="AP38">
        <v>-4650.2194096135299</v>
      </c>
      <c r="AQ38">
        <v>-5131.0400101286696</v>
      </c>
      <c r="AR38">
        <v>-13280.1840672407</v>
      </c>
      <c r="AS38">
        <v>0</v>
      </c>
      <c r="AT38">
        <v>0</v>
      </c>
      <c r="AU38">
        <v>0</v>
      </c>
      <c r="AV38">
        <v>0</v>
      </c>
      <c r="AW38">
        <v>-19920.276100861101</v>
      </c>
    </row>
    <row r="39" spans="2:49" x14ac:dyDescent="0.25"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-2522.0552016757001</v>
      </c>
      <c r="P39">
        <v>0</v>
      </c>
      <c r="Q39" s="13">
        <v>6305.1380041892598</v>
      </c>
      <c r="R39" s="13">
        <v>0</v>
      </c>
      <c r="S39" s="13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-1899.6336120462399</v>
      </c>
      <c r="AB39">
        <v>0</v>
      </c>
      <c r="AC39">
        <v>0</v>
      </c>
      <c r="AD39">
        <v>0</v>
      </c>
      <c r="AE39">
        <v>-5223.9924331271704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1890401.4150509301</v>
      </c>
      <c r="AN39">
        <v>0</v>
      </c>
      <c r="AO39">
        <v>6305.1380041892598</v>
      </c>
      <c r="AP39">
        <v>0</v>
      </c>
      <c r="AQ39">
        <v>-5223.9924331271704</v>
      </c>
      <c r="AR39">
        <v>0</v>
      </c>
      <c r="AS39">
        <v>-1015527.54489696</v>
      </c>
      <c r="AT39">
        <v>0</v>
      </c>
      <c r="AU39">
        <v>0</v>
      </c>
      <c r="AV39">
        <v>0</v>
      </c>
      <c r="AW39">
        <v>0</v>
      </c>
    </row>
    <row r="40" spans="2:49" x14ac:dyDescent="0.25"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-522271.30880414997</v>
      </c>
      <c r="Q40" s="13">
        <v>0</v>
      </c>
      <c r="R40" s="13">
        <v>0</v>
      </c>
      <c r="S40" s="13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-1400.1077621939</v>
      </c>
      <c r="AC40">
        <v>3850.2963460332198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545402.59268543206</v>
      </c>
      <c r="AO40">
        <v>5131.0400101286696</v>
      </c>
      <c r="AP40">
        <v>3850.2963460332198</v>
      </c>
      <c r="AQ40">
        <v>0</v>
      </c>
      <c r="AR40">
        <v>0</v>
      </c>
      <c r="AS40">
        <v>0</v>
      </c>
      <c r="AT40">
        <v>-13280.1840672407</v>
      </c>
      <c r="AU40">
        <v>19920.276100861101</v>
      </c>
      <c r="AV40">
        <v>0</v>
      </c>
      <c r="AW40">
        <v>0</v>
      </c>
    </row>
    <row r="41" spans="2:49" x14ac:dyDescent="0.25"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-6305.1380041892598</v>
      </c>
      <c r="P41">
        <v>0</v>
      </c>
      <c r="Q41" s="13">
        <v>10431.3253997641</v>
      </c>
      <c r="R41" s="13">
        <v>0</v>
      </c>
      <c r="S41" s="13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-2759.2440988283201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6305.1380041892598</v>
      </c>
      <c r="AN41">
        <v>5131.0400101286696</v>
      </c>
      <c r="AO41">
        <v>98867.895735422004</v>
      </c>
      <c r="AP41">
        <v>0</v>
      </c>
      <c r="AQ41">
        <v>0</v>
      </c>
      <c r="AR41">
        <v>0</v>
      </c>
      <c r="AS41">
        <v>0</v>
      </c>
      <c r="AT41">
        <v>-19920.276100861101</v>
      </c>
      <c r="AU41">
        <v>19513.5704638018</v>
      </c>
      <c r="AV41">
        <v>0</v>
      </c>
      <c r="AW41">
        <v>0</v>
      </c>
    </row>
    <row r="42" spans="2:49" x14ac:dyDescent="0.25"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4650.2194096135299</v>
      </c>
      <c r="O42">
        <v>0</v>
      </c>
      <c r="P42">
        <v>0</v>
      </c>
      <c r="Q42" s="13">
        <v>0</v>
      </c>
      <c r="R42" s="13">
        <v>7708.5137080026898</v>
      </c>
      <c r="S42" s="13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-3850.2963460332198</v>
      </c>
      <c r="AC42">
        <v>7027.3742097448703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-4650.2194096135299</v>
      </c>
      <c r="AM42">
        <v>0</v>
      </c>
      <c r="AN42">
        <v>3850.2963460332198</v>
      </c>
      <c r="AO42">
        <v>0</v>
      </c>
      <c r="AP42">
        <v>42706.670794311402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-7007.9863327430903</v>
      </c>
      <c r="AW42">
        <v>0</v>
      </c>
    </row>
    <row r="43" spans="2:49" x14ac:dyDescent="0.25"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 s="13">
        <v>0</v>
      </c>
      <c r="R43" s="13">
        <v>0</v>
      </c>
      <c r="S43" s="13">
        <v>-3035.16850871115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5223.9924331271704</v>
      </c>
      <c r="AB43">
        <v>0</v>
      </c>
      <c r="AC43">
        <v>0</v>
      </c>
      <c r="AD43">
        <v>0</v>
      </c>
      <c r="AE43">
        <v>9519.1431813642193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-5131.0400101286696</v>
      </c>
      <c r="AM43">
        <v>-5223.9924331271704</v>
      </c>
      <c r="AN43">
        <v>0</v>
      </c>
      <c r="AO43">
        <v>0</v>
      </c>
      <c r="AP43">
        <v>0</v>
      </c>
      <c r="AQ43">
        <v>97262.270724957794</v>
      </c>
      <c r="AR43">
        <v>19920.276100861101</v>
      </c>
      <c r="AS43">
        <v>0</v>
      </c>
      <c r="AT43">
        <v>0</v>
      </c>
      <c r="AU43">
        <v>0</v>
      </c>
      <c r="AV43">
        <v>0</v>
      </c>
      <c r="AW43">
        <v>19513.5704638018</v>
      </c>
    </row>
    <row r="44" spans="2:49" x14ac:dyDescent="0.25"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 s="13">
        <v>0</v>
      </c>
      <c r="R44" s="13">
        <v>0</v>
      </c>
      <c r="S44" s="13">
        <v>0</v>
      </c>
      <c r="T44">
        <v>-1860.0877638454101</v>
      </c>
      <c r="U44">
        <v>0</v>
      </c>
      <c r="V44">
        <v>0</v>
      </c>
      <c r="W44">
        <v>0</v>
      </c>
      <c r="X44">
        <v>-4650.2194096135299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-474792.09891286399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-13280.1840672407</v>
      </c>
      <c r="AM44">
        <v>0</v>
      </c>
      <c r="AN44">
        <v>0</v>
      </c>
      <c r="AO44">
        <v>0</v>
      </c>
      <c r="AP44">
        <v>0</v>
      </c>
      <c r="AQ44">
        <v>19920.276100861101</v>
      </c>
      <c r="AR44">
        <v>489932.37074395001</v>
      </c>
      <c r="AS44">
        <v>0</v>
      </c>
      <c r="AT44">
        <v>0</v>
      </c>
      <c r="AU44">
        <v>0</v>
      </c>
      <c r="AV44">
        <v>-4650.2194096135299</v>
      </c>
      <c r="AW44">
        <v>19920.276100861101</v>
      </c>
    </row>
    <row r="45" spans="2:49" x14ac:dyDescent="0.25"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 s="13">
        <v>0</v>
      </c>
      <c r="R45" s="13">
        <v>0</v>
      </c>
      <c r="S45" s="13">
        <v>0</v>
      </c>
      <c r="T45">
        <v>0</v>
      </c>
      <c r="U45">
        <v>-2522.0552016757001</v>
      </c>
      <c r="V45">
        <v>0</v>
      </c>
      <c r="W45">
        <v>6305.1380041892598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-1899.6336120462399</v>
      </c>
      <c r="AH45">
        <v>0</v>
      </c>
      <c r="AI45">
        <v>0</v>
      </c>
      <c r="AJ45">
        <v>0</v>
      </c>
      <c r="AK45">
        <v>-5223.9924331271704</v>
      </c>
      <c r="AL45">
        <v>0</v>
      </c>
      <c r="AM45">
        <v>-1015527.54489696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1019949.23371068</v>
      </c>
      <c r="AT45">
        <v>0</v>
      </c>
      <c r="AU45">
        <v>6305.1380041892598</v>
      </c>
      <c r="AV45">
        <v>0</v>
      </c>
      <c r="AW45">
        <v>-5223.9924331271704</v>
      </c>
    </row>
    <row r="46" spans="2:49" x14ac:dyDescent="0.25"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 s="13">
        <v>0</v>
      </c>
      <c r="R46" s="13">
        <v>0</v>
      </c>
      <c r="S46" s="13">
        <v>0</v>
      </c>
      <c r="T46">
        <v>0</v>
      </c>
      <c r="U46">
        <v>0</v>
      </c>
      <c r="V46">
        <v>-522271.30880414997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-1400.1077621939</v>
      </c>
      <c r="AI46">
        <v>0</v>
      </c>
      <c r="AJ46">
        <v>3850.2963460332198</v>
      </c>
      <c r="AK46">
        <v>0</v>
      </c>
      <c r="AL46">
        <v>0</v>
      </c>
      <c r="AM46">
        <v>0</v>
      </c>
      <c r="AN46">
        <v>-13280.1840672407</v>
      </c>
      <c r="AO46">
        <v>-19920.276100861101</v>
      </c>
      <c r="AP46">
        <v>0</v>
      </c>
      <c r="AQ46">
        <v>0</v>
      </c>
      <c r="AR46">
        <v>0</v>
      </c>
      <c r="AS46">
        <v>0</v>
      </c>
      <c r="AT46">
        <v>536951.60063358501</v>
      </c>
      <c r="AU46">
        <v>-19920.276100861101</v>
      </c>
      <c r="AV46">
        <v>3850.2963460332198</v>
      </c>
      <c r="AW46">
        <v>0</v>
      </c>
    </row>
    <row r="47" spans="2:49" x14ac:dyDescent="0.25"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 s="13">
        <v>0</v>
      </c>
      <c r="R47" s="13">
        <v>0</v>
      </c>
      <c r="S47" s="13">
        <v>0</v>
      </c>
      <c r="T47">
        <v>0</v>
      </c>
      <c r="U47">
        <v>-6305.1380041892598</v>
      </c>
      <c r="V47">
        <v>0</v>
      </c>
      <c r="W47">
        <v>10431.3253997641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-2759.2440988283201</v>
      </c>
      <c r="AJ47">
        <v>0</v>
      </c>
      <c r="AK47">
        <v>0</v>
      </c>
      <c r="AL47">
        <v>0</v>
      </c>
      <c r="AM47">
        <v>0</v>
      </c>
      <c r="AN47">
        <v>19920.276100861101</v>
      </c>
      <c r="AO47">
        <v>19513.5704638018</v>
      </c>
      <c r="AP47">
        <v>0</v>
      </c>
      <c r="AQ47">
        <v>0</v>
      </c>
      <c r="AR47">
        <v>0</v>
      </c>
      <c r="AS47">
        <v>6305.1380041892598</v>
      </c>
      <c r="AT47">
        <v>-19920.276100861101</v>
      </c>
      <c r="AU47">
        <v>64100.866558791902</v>
      </c>
      <c r="AV47">
        <v>0</v>
      </c>
      <c r="AW47">
        <v>0</v>
      </c>
    </row>
    <row r="48" spans="2:49" x14ac:dyDescent="0.25"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 s="13">
        <v>0</v>
      </c>
      <c r="R48" s="13">
        <v>0</v>
      </c>
      <c r="S48" s="13">
        <v>0</v>
      </c>
      <c r="T48">
        <v>4650.2194096135299</v>
      </c>
      <c r="U48">
        <v>0</v>
      </c>
      <c r="V48">
        <v>0</v>
      </c>
      <c r="W48">
        <v>0</v>
      </c>
      <c r="X48">
        <v>7708.5137080026898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-3850.2963460332198</v>
      </c>
      <c r="AI48">
        <v>0</v>
      </c>
      <c r="AJ48">
        <v>7027.3742097448703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-7007.9863327430903</v>
      </c>
      <c r="AQ48">
        <v>0</v>
      </c>
      <c r="AR48">
        <v>-4650.2194096135299</v>
      </c>
      <c r="AS48">
        <v>0</v>
      </c>
      <c r="AT48">
        <v>3850.2963460332198</v>
      </c>
      <c r="AU48">
        <v>0</v>
      </c>
      <c r="AV48">
        <v>36699.825366245903</v>
      </c>
      <c r="AW48">
        <v>0</v>
      </c>
    </row>
    <row r="49" spans="2:49" x14ac:dyDescent="0.25"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 s="13">
        <v>0</v>
      </c>
      <c r="R49" s="13">
        <v>0</v>
      </c>
      <c r="S49" s="13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-3035.16850871115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5223.9924331271704</v>
      </c>
      <c r="AH49">
        <v>0</v>
      </c>
      <c r="AI49">
        <v>0</v>
      </c>
      <c r="AJ49">
        <v>0</v>
      </c>
      <c r="AK49">
        <v>9519.1431813642193</v>
      </c>
      <c r="AL49">
        <v>-19920.276100861101</v>
      </c>
      <c r="AM49">
        <v>0</v>
      </c>
      <c r="AN49">
        <v>0</v>
      </c>
      <c r="AO49">
        <v>0</v>
      </c>
      <c r="AP49">
        <v>0</v>
      </c>
      <c r="AQ49">
        <v>19513.5704638018</v>
      </c>
      <c r="AR49">
        <v>19920.276100861101</v>
      </c>
      <c r="AS49">
        <v>-5223.9924331271704</v>
      </c>
      <c r="AT49">
        <v>0</v>
      </c>
      <c r="AU49">
        <v>0</v>
      </c>
      <c r="AV49">
        <v>0</v>
      </c>
      <c r="AW49">
        <v>62495.2415483277</v>
      </c>
    </row>
    <row r="52" spans="2:49" x14ac:dyDescent="0.25">
      <c r="B52" s="38">
        <f>+B1</f>
        <v>7</v>
      </c>
      <c r="C52" s="38">
        <f>+C1</f>
        <v>8</v>
      </c>
      <c r="D52" s="38">
        <f>+D1</f>
        <v>9</v>
      </c>
      <c r="E52" s="38">
        <f>+E1</f>
        <v>10</v>
      </c>
      <c r="F52" s="38">
        <f>+F1</f>
        <v>11</v>
      </c>
      <c r="G52" s="38">
        <f>+G1</f>
        <v>12</v>
      </c>
      <c r="H52" s="38">
        <f>+H1</f>
        <v>13</v>
      </c>
      <c r="I52" s="38">
        <f>+I1</f>
        <v>14</v>
      </c>
      <c r="J52" s="38">
        <f>+J1</f>
        <v>15</v>
      </c>
      <c r="K52" s="38">
        <f>+K1</f>
        <v>16</v>
      </c>
      <c r="L52" s="38">
        <f>+L1</f>
        <v>17</v>
      </c>
      <c r="M52" s="38">
        <f>+M1</f>
        <v>18</v>
      </c>
      <c r="N52" s="32">
        <f>+N1</f>
        <v>25</v>
      </c>
      <c r="O52" s="32">
        <f>+O1</f>
        <v>26</v>
      </c>
      <c r="P52" s="32">
        <f>+P1</f>
        <v>27</v>
      </c>
      <c r="Q52" s="43">
        <f>+Q1</f>
        <v>28</v>
      </c>
      <c r="R52" s="43">
        <f>+R1</f>
        <v>29</v>
      </c>
      <c r="S52" s="43">
        <f>+S1</f>
        <v>30</v>
      </c>
      <c r="T52" s="32">
        <f>+T1</f>
        <v>31</v>
      </c>
      <c r="U52" s="32">
        <f>+U1</f>
        <v>32</v>
      </c>
      <c r="V52" s="32">
        <f>+V1</f>
        <v>33</v>
      </c>
      <c r="W52" s="32">
        <f>+W1</f>
        <v>34</v>
      </c>
      <c r="X52" s="32">
        <f>+X1</f>
        <v>35</v>
      </c>
      <c r="Y52" s="32">
        <f>+Y1</f>
        <v>36</v>
      </c>
      <c r="Z52" s="39">
        <f>+Z1</f>
        <v>43</v>
      </c>
      <c r="AA52" s="39">
        <f>+AA1</f>
        <v>44</v>
      </c>
      <c r="AB52" s="39">
        <f>+AB1</f>
        <v>45</v>
      </c>
      <c r="AC52" s="39">
        <f>+AC1</f>
        <v>47</v>
      </c>
      <c r="AD52" s="39">
        <f>+AD1</f>
        <v>46</v>
      </c>
      <c r="AE52" s="39">
        <f>+AE1</f>
        <v>48</v>
      </c>
      <c r="AF52" s="39">
        <f>+AF1</f>
        <v>49</v>
      </c>
      <c r="AG52" s="39">
        <f>+AG1</f>
        <v>50</v>
      </c>
      <c r="AH52" s="39">
        <f>+AH1</f>
        <v>51</v>
      </c>
      <c r="AI52" s="39">
        <f>+AI1</f>
        <v>52</v>
      </c>
      <c r="AJ52" s="39">
        <f>+AJ1</f>
        <v>53</v>
      </c>
      <c r="AK52" s="39">
        <f>+AK1</f>
        <v>54</v>
      </c>
      <c r="AL52" s="40">
        <f>+AL1</f>
        <v>61</v>
      </c>
      <c r="AM52" s="40">
        <f>+AM1</f>
        <v>62</v>
      </c>
      <c r="AN52" s="40">
        <f>+AN1</f>
        <v>63</v>
      </c>
      <c r="AO52" s="40">
        <f>+AO1</f>
        <v>64</v>
      </c>
      <c r="AP52" s="40">
        <f>+AP1</f>
        <v>65</v>
      </c>
      <c r="AQ52" s="40">
        <f>+AQ1</f>
        <v>66</v>
      </c>
      <c r="AR52" s="40">
        <f>+AR1</f>
        <v>67</v>
      </c>
      <c r="AS52" s="40">
        <f>+AS1</f>
        <v>68</v>
      </c>
      <c r="AT52" s="40">
        <f>+AT1</f>
        <v>69</v>
      </c>
      <c r="AU52" s="40">
        <f>+AU1</f>
        <v>70</v>
      </c>
      <c r="AV52" s="40">
        <f>+AV1</f>
        <v>71</v>
      </c>
      <c r="AW52" s="40">
        <f>+AW1</f>
        <v>72</v>
      </c>
    </row>
    <row r="53" spans="2:49" x14ac:dyDescent="0.25">
      <c r="B53">
        <v>7.0116634882022399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 s="13">
        <v>0</v>
      </c>
      <c r="R53" s="13">
        <v>0</v>
      </c>
      <c r="S53" s="1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</row>
    <row r="54" spans="2:49" x14ac:dyDescent="0.25">
      <c r="B54">
        <v>0</v>
      </c>
      <c r="C54">
        <v>7.0116634882022399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 s="13">
        <v>0</v>
      </c>
      <c r="R54" s="13">
        <v>0</v>
      </c>
      <c r="S54" s="13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</row>
    <row r="55" spans="2:49" x14ac:dyDescent="0.25">
      <c r="B55">
        <v>0</v>
      </c>
      <c r="C55">
        <v>0</v>
      </c>
      <c r="D55">
        <v>7.0116634882022399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 s="13">
        <v>0</v>
      </c>
      <c r="R55" s="13">
        <v>0</v>
      </c>
      <c r="S55" s="13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</row>
    <row r="56" spans="2:49" x14ac:dyDescent="0.25"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 s="13">
        <v>0</v>
      </c>
      <c r="R56" s="13">
        <v>0</v>
      </c>
      <c r="S56" s="13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</row>
    <row r="57" spans="2:49" x14ac:dyDescent="0.25"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 s="13">
        <v>0</v>
      </c>
      <c r="R57" s="13">
        <v>0</v>
      </c>
      <c r="S57" s="13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</row>
    <row r="58" spans="2:49" x14ac:dyDescent="0.25"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 s="13">
        <v>0</v>
      </c>
      <c r="R58" s="13">
        <v>0</v>
      </c>
      <c r="S58" s="13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</row>
    <row r="59" spans="2:49" x14ac:dyDescent="0.25"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6.3088145848800501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 s="13">
        <v>0</v>
      </c>
      <c r="R59" s="13">
        <v>0</v>
      </c>
      <c r="S59" s="13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</row>
    <row r="60" spans="2:49" x14ac:dyDescent="0.25"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6.3088145848800501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 s="13">
        <v>0</v>
      </c>
      <c r="R60" s="13">
        <v>0</v>
      </c>
      <c r="S60" s="13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</row>
    <row r="61" spans="2:49" x14ac:dyDescent="0.25"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6.3088145848800501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 s="13">
        <v>0</v>
      </c>
      <c r="R61" s="13">
        <v>0</v>
      </c>
      <c r="S61" s="13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</row>
    <row r="62" spans="2:49" x14ac:dyDescent="0.25"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 s="13">
        <v>0</v>
      </c>
      <c r="R62" s="13">
        <v>0</v>
      </c>
      <c r="S62" s="13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</row>
    <row r="63" spans="2:49" x14ac:dyDescent="0.25"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 s="13">
        <v>0</v>
      </c>
      <c r="R63" s="13">
        <v>0</v>
      </c>
      <c r="S63" s="1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</row>
    <row r="64" spans="2:49" x14ac:dyDescent="0.25"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 s="13">
        <v>0</v>
      </c>
      <c r="R64" s="13">
        <v>0</v>
      </c>
      <c r="S64" s="13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</row>
    <row r="65" spans="2:49" x14ac:dyDescent="0.25"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7.0116634882022399</v>
      </c>
      <c r="O65">
        <v>0</v>
      </c>
      <c r="P65">
        <v>0</v>
      </c>
      <c r="Q65" s="13">
        <v>0</v>
      </c>
      <c r="R65" s="13">
        <v>0</v>
      </c>
      <c r="S65" s="13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</row>
    <row r="66" spans="2:49" x14ac:dyDescent="0.25"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7.0116634882022399</v>
      </c>
      <c r="P66">
        <v>0</v>
      </c>
      <c r="Q66" s="13">
        <v>0</v>
      </c>
      <c r="R66" s="13">
        <v>0</v>
      </c>
      <c r="S66" s="13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</row>
    <row r="67" spans="2:49" x14ac:dyDescent="0.25"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7.0116634882022399</v>
      </c>
      <c r="Q67" s="13">
        <v>0</v>
      </c>
      <c r="R67" s="13">
        <v>0</v>
      </c>
      <c r="S67" s="13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</row>
    <row r="68" spans="2:49" x14ac:dyDescent="0.25"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 s="13">
        <v>0</v>
      </c>
      <c r="R68" s="13">
        <v>0</v>
      </c>
      <c r="S68" s="13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</row>
    <row r="69" spans="2:49" x14ac:dyDescent="0.25"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 s="13">
        <v>0</v>
      </c>
      <c r="R69" s="13">
        <v>0</v>
      </c>
      <c r="S69" s="13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</row>
    <row r="70" spans="2:49" x14ac:dyDescent="0.25"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 s="13">
        <v>0</v>
      </c>
      <c r="R70" s="13">
        <v>0</v>
      </c>
      <c r="S70" s="13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</row>
    <row r="71" spans="2:49" x14ac:dyDescent="0.25"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 s="13">
        <v>0</v>
      </c>
      <c r="R71" s="13">
        <v>0</v>
      </c>
      <c r="S71" s="13">
        <v>0</v>
      </c>
      <c r="T71">
        <v>6.3088145848800501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</row>
    <row r="72" spans="2:49" x14ac:dyDescent="0.25"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 s="13">
        <v>0</v>
      </c>
      <c r="R72" s="13">
        <v>0</v>
      </c>
      <c r="S72" s="13">
        <v>0</v>
      </c>
      <c r="T72">
        <v>0</v>
      </c>
      <c r="U72">
        <v>6.3088145848800501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</row>
    <row r="73" spans="2:49" x14ac:dyDescent="0.25"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 s="13">
        <v>0</v>
      </c>
      <c r="R73" s="13">
        <v>0</v>
      </c>
      <c r="S73" s="13">
        <v>0</v>
      </c>
      <c r="T73">
        <v>0</v>
      </c>
      <c r="U73">
        <v>0</v>
      </c>
      <c r="V73">
        <v>6.3088145848800501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</row>
    <row r="74" spans="2:49" x14ac:dyDescent="0.25"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 s="13">
        <v>0</v>
      </c>
      <c r="R74" s="13">
        <v>0</v>
      </c>
      <c r="S74" s="13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</row>
    <row r="75" spans="2:49" x14ac:dyDescent="0.25"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 s="13">
        <v>0</v>
      </c>
      <c r="R75" s="13">
        <v>0</v>
      </c>
      <c r="S75" s="13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</row>
    <row r="76" spans="2:49" x14ac:dyDescent="0.25"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 s="13">
        <v>0</v>
      </c>
      <c r="R76" s="13">
        <v>0</v>
      </c>
      <c r="S76" s="13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</row>
    <row r="77" spans="2:49" x14ac:dyDescent="0.25"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 s="13">
        <v>0</v>
      </c>
      <c r="R77" s="13">
        <v>0</v>
      </c>
      <c r="S77" s="13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7.0116634882022399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</row>
    <row r="78" spans="2:49" x14ac:dyDescent="0.25"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 s="13">
        <v>0</v>
      </c>
      <c r="R78" s="13">
        <v>0</v>
      </c>
      <c r="S78" s="13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7.0116634882022399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</row>
    <row r="79" spans="2:49" x14ac:dyDescent="0.25"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 s="13">
        <v>0</v>
      </c>
      <c r="R79" s="13">
        <v>0</v>
      </c>
      <c r="S79" s="13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7.0116634882022399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</row>
    <row r="80" spans="2:49" x14ac:dyDescent="0.25"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 s="13">
        <v>0</v>
      </c>
      <c r="R80" s="13">
        <v>0</v>
      </c>
      <c r="S80" s="13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</row>
    <row r="81" spans="2:49" x14ac:dyDescent="0.25"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 s="13">
        <v>0</v>
      </c>
      <c r="R81" s="13">
        <v>0</v>
      </c>
      <c r="S81" s="13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</row>
    <row r="82" spans="2:49" x14ac:dyDescent="0.25"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 s="13">
        <v>0</v>
      </c>
      <c r="R82" s="13">
        <v>0</v>
      </c>
      <c r="S82" s="13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</row>
    <row r="83" spans="2:49" x14ac:dyDescent="0.25"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 s="13">
        <v>0</v>
      </c>
      <c r="R83" s="13">
        <v>0</v>
      </c>
      <c r="S83" s="1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6.3088145848800501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</row>
    <row r="84" spans="2:49" x14ac:dyDescent="0.25"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 s="13">
        <v>0</v>
      </c>
      <c r="R84" s="13">
        <v>0</v>
      </c>
      <c r="S84" s="13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6.3088145848800501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</row>
    <row r="85" spans="2:49" x14ac:dyDescent="0.25"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 s="13">
        <v>0</v>
      </c>
      <c r="R85" s="13">
        <v>0</v>
      </c>
      <c r="S85" s="13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6.3088145848800501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</row>
    <row r="86" spans="2:49" x14ac:dyDescent="0.25"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 s="13">
        <v>0</v>
      </c>
      <c r="R86" s="13">
        <v>0</v>
      </c>
      <c r="S86" s="13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</row>
    <row r="87" spans="2:49" x14ac:dyDescent="0.25"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 s="13">
        <v>0</v>
      </c>
      <c r="R87" s="13">
        <v>0</v>
      </c>
      <c r="S87" s="13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</row>
    <row r="88" spans="2:49" x14ac:dyDescent="0.25"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 s="13">
        <v>0</v>
      </c>
      <c r="R88" s="13">
        <v>0</v>
      </c>
      <c r="S88" s="13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</row>
    <row r="89" spans="2:49" x14ac:dyDescent="0.25"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 s="13">
        <v>0</v>
      </c>
      <c r="R89" s="13">
        <v>0</v>
      </c>
      <c r="S89" s="13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7.0116634882022399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</row>
    <row r="90" spans="2:49" x14ac:dyDescent="0.25"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 s="13">
        <v>0</v>
      </c>
      <c r="R90" s="13">
        <v>0</v>
      </c>
      <c r="S90" s="13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7.0116634882022399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</row>
    <row r="91" spans="2:49" x14ac:dyDescent="0.25"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 s="13">
        <v>0</v>
      </c>
      <c r="R91" s="13">
        <v>0</v>
      </c>
      <c r="S91" s="13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7.0116634882022399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</row>
    <row r="92" spans="2:49" x14ac:dyDescent="0.25"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 s="13">
        <v>0</v>
      </c>
      <c r="R92" s="13">
        <v>0</v>
      </c>
      <c r="S92" s="13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</row>
    <row r="93" spans="2:49" x14ac:dyDescent="0.25"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 s="13">
        <v>0</v>
      </c>
      <c r="R93" s="13">
        <v>0</v>
      </c>
      <c r="S93" s="1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</row>
    <row r="94" spans="2:49" x14ac:dyDescent="0.25"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 s="13">
        <v>0</v>
      </c>
      <c r="R94" s="13">
        <v>0</v>
      </c>
      <c r="S94" s="13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</row>
    <row r="95" spans="2:49" x14ac:dyDescent="0.25"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 s="13">
        <v>0</v>
      </c>
      <c r="R95" s="13">
        <v>0</v>
      </c>
      <c r="S95" s="13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6.3088145848800501</v>
      </c>
      <c r="AS95">
        <v>0</v>
      </c>
      <c r="AT95">
        <v>0</v>
      </c>
      <c r="AU95">
        <v>0</v>
      </c>
      <c r="AV95">
        <v>0</v>
      </c>
      <c r="AW95">
        <v>0</v>
      </c>
    </row>
    <row r="96" spans="2:49" x14ac:dyDescent="0.25"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 s="13">
        <v>0</v>
      </c>
      <c r="R96" s="13">
        <v>0</v>
      </c>
      <c r="S96" s="13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6.3088145848800501</v>
      </c>
      <c r="AT96">
        <v>0</v>
      </c>
      <c r="AU96">
        <v>0</v>
      </c>
      <c r="AV96">
        <v>0</v>
      </c>
      <c r="AW96">
        <v>0</v>
      </c>
    </row>
    <row r="97" spans="2:49" x14ac:dyDescent="0.25"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 s="13">
        <v>0</v>
      </c>
      <c r="R97" s="13">
        <v>0</v>
      </c>
      <c r="S97" s="13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6.3088145848800501</v>
      </c>
      <c r="AU97">
        <v>0</v>
      </c>
      <c r="AV97">
        <v>0</v>
      </c>
      <c r="AW97">
        <v>0</v>
      </c>
    </row>
    <row r="98" spans="2:49" x14ac:dyDescent="0.25"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 s="13">
        <v>0</v>
      </c>
      <c r="R98" s="13">
        <v>0</v>
      </c>
      <c r="S98" s="13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</row>
    <row r="99" spans="2:49" x14ac:dyDescent="0.25"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 s="13">
        <v>0</v>
      </c>
      <c r="R99" s="13">
        <v>0</v>
      </c>
      <c r="S99" s="13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</row>
    <row r="100" spans="2:49" x14ac:dyDescent="0.25"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 s="13">
        <v>0</v>
      </c>
      <c r="R100" s="13">
        <v>0</v>
      </c>
      <c r="S100" s="13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</row>
    <row r="104" spans="2:49" x14ac:dyDescent="0.25">
      <c r="C104">
        <v>2</v>
      </c>
      <c r="D104">
        <v>3</v>
      </c>
      <c r="E104">
        <v>5</v>
      </c>
      <c r="F104">
        <v>6</v>
      </c>
      <c r="G104">
        <v>8</v>
      </c>
      <c r="H104">
        <v>9</v>
      </c>
      <c r="I104">
        <v>11</v>
      </c>
      <c r="J104">
        <v>12</v>
      </c>
    </row>
    <row r="106" spans="2:49" x14ac:dyDescent="0.25">
      <c r="C106">
        <f>+C104*6</f>
        <v>12</v>
      </c>
      <c r="D106" s="23">
        <f t="shared" ref="D106:J106" si="0">+D104*6</f>
        <v>18</v>
      </c>
      <c r="E106" s="23">
        <f t="shared" si="0"/>
        <v>30</v>
      </c>
      <c r="F106" s="23">
        <f t="shared" si="0"/>
        <v>36</v>
      </c>
      <c r="G106" s="23">
        <f t="shared" si="0"/>
        <v>48</v>
      </c>
      <c r="H106" s="23">
        <f t="shared" si="0"/>
        <v>54</v>
      </c>
      <c r="I106" s="23">
        <f t="shared" si="0"/>
        <v>66</v>
      </c>
      <c r="J106" s="23">
        <f t="shared" si="0"/>
        <v>72</v>
      </c>
    </row>
    <row r="108" spans="2:49" x14ac:dyDescent="0.25">
      <c r="K108" t="s">
        <v>211</v>
      </c>
      <c r="L108" s="23" t="s">
        <v>212</v>
      </c>
      <c r="M108" s="23" t="s">
        <v>213</v>
      </c>
      <c r="N108" s="23" t="s">
        <v>214</v>
      </c>
      <c r="O108" s="23" t="s">
        <v>215</v>
      </c>
      <c r="P108" s="23" t="s">
        <v>216</v>
      </c>
      <c r="Q108" s="44" t="s">
        <v>217</v>
      </c>
      <c r="R108" s="45" t="s">
        <v>218</v>
      </c>
      <c r="S108" s="45" t="s">
        <v>219</v>
      </c>
      <c r="AF108" t="s">
        <v>230</v>
      </c>
      <c r="AG108">
        <v>1.4</v>
      </c>
    </row>
    <row r="109" spans="2:49" x14ac:dyDescent="0.25">
      <c r="J109">
        <f t="array" ref="J109:J156">TRANSPOSE(B1:AW1)</f>
        <v>7</v>
      </c>
      <c r="K109" s="42">
        <v>9.1756496917255806E-2</v>
      </c>
      <c r="L109" s="42">
        <v>-1.84429317993312E-15</v>
      </c>
      <c r="M109">
        <v>6.3623086049527794E-2</v>
      </c>
      <c r="N109">
        <v>-7.0426398241180493E-2</v>
      </c>
      <c r="O109" s="42">
        <v>0.16502622208144099</v>
      </c>
      <c r="P109" s="42">
        <v>1.24223733645213E-14</v>
      </c>
      <c r="Q109" s="13">
        <v>1</v>
      </c>
      <c r="R109" s="13">
        <v>0</v>
      </c>
      <c r="S109" s="13">
        <v>0</v>
      </c>
      <c r="AF109" t="s">
        <v>231</v>
      </c>
      <c r="AG109">
        <v>2</v>
      </c>
    </row>
    <row r="110" spans="2:49" x14ac:dyDescent="0.25">
      <c r="J110">
        <v>8</v>
      </c>
      <c r="K110">
        <v>5.0524196005808796E-4</v>
      </c>
      <c r="L110" s="42">
        <v>5.8639824311600304E-4</v>
      </c>
      <c r="M110" s="42">
        <v>-9.1890422591383005E-5</v>
      </c>
      <c r="N110">
        <v>-7.0237803149478999E-4</v>
      </c>
      <c r="O110">
        <v>-1.07629204009071E-3</v>
      </c>
      <c r="P110" s="42">
        <v>-1.25998371934709E-3</v>
      </c>
      <c r="Q110" s="13">
        <v>0</v>
      </c>
      <c r="R110" s="13">
        <v>1</v>
      </c>
      <c r="S110" s="13">
        <v>0</v>
      </c>
      <c r="AF110" t="s">
        <v>227</v>
      </c>
      <c r="AG110">
        <v>0.2</v>
      </c>
    </row>
    <row r="111" spans="2:49" x14ac:dyDescent="0.25">
      <c r="J111">
        <v>9</v>
      </c>
      <c r="K111" s="42">
        <v>-3.4858139711638501E-15</v>
      </c>
      <c r="L111" s="42">
        <v>9.2704060882521699E-2</v>
      </c>
      <c r="M111">
        <v>-7.0406181594072803E-2</v>
      </c>
      <c r="N111">
        <v>-6.4206897595315296E-2</v>
      </c>
      <c r="O111" s="42">
        <v>-9.9334159015264904E-15</v>
      </c>
      <c r="P111" s="42">
        <v>0.16449369471662001</v>
      </c>
      <c r="Q111" s="13">
        <v>0</v>
      </c>
      <c r="R111" s="13">
        <v>0</v>
      </c>
      <c r="S111" s="13">
        <v>1</v>
      </c>
      <c r="AF111" t="s">
        <v>228</v>
      </c>
      <c r="AG111">
        <v>0.2</v>
      </c>
    </row>
    <row r="112" spans="2:49" x14ac:dyDescent="0.25">
      <c r="J112">
        <v>10</v>
      </c>
      <c r="K112" s="42">
        <v>-8.8522220057737096E-16</v>
      </c>
      <c r="L112">
        <v>2.51542978751742E-2</v>
      </c>
      <c r="M112">
        <v>-1.76480895737764E-2</v>
      </c>
      <c r="N112">
        <v>-1.6027448359450001E-2</v>
      </c>
      <c r="O112" s="42">
        <v>8.5367943762782702E-16</v>
      </c>
      <c r="P112">
        <v>-1.36211796870753E-2</v>
      </c>
      <c r="Q112" s="13">
        <v>0</v>
      </c>
      <c r="R112" s="13">
        <v>0</v>
      </c>
      <c r="S112" s="13">
        <v>0</v>
      </c>
      <c r="AF112" t="s">
        <v>229</v>
      </c>
      <c r="AG112">
        <f>2.5*AG110*AG108</f>
        <v>0.7</v>
      </c>
    </row>
    <row r="113" spans="4:62" x14ac:dyDescent="0.25">
      <c r="J113">
        <v>11</v>
      </c>
      <c r="K113" s="42">
        <v>-1.3019747940493501E-15</v>
      </c>
      <c r="L113" s="42">
        <v>8.79570953223009E-16</v>
      </c>
      <c r="M113">
        <v>-2.5035155759017699E-2</v>
      </c>
      <c r="N113">
        <v>3.5575063728920798E-3</v>
      </c>
      <c r="O113" s="42">
        <v>3.6778787393689002E-16</v>
      </c>
      <c r="P113" s="42">
        <v>-1.12296642193694E-16</v>
      </c>
      <c r="Q113" s="13">
        <v>0</v>
      </c>
      <c r="R113" s="13">
        <v>0</v>
      </c>
      <c r="S113" s="13">
        <v>0</v>
      </c>
    </row>
    <row r="114" spans="4:62" x14ac:dyDescent="0.25">
      <c r="J114">
        <v>12</v>
      </c>
      <c r="K114" s="42">
        <v>-2.5806431107821499E-2</v>
      </c>
      <c r="L114" s="42">
        <v>4.6499030285159603E-16</v>
      </c>
      <c r="M114">
        <v>-1.6307799871770699E-2</v>
      </c>
      <c r="N114">
        <v>1.8005515534177601E-2</v>
      </c>
      <c r="O114" s="42">
        <v>1.32778214652192E-2</v>
      </c>
      <c r="P114" s="42">
        <v>1.00718951501507E-15</v>
      </c>
      <c r="Q114" s="13">
        <v>0</v>
      </c>
      <c r="R114" s="13">
        <v>0</v>
      </c>
      <c r="S114" s="13">
        <v>0</v>
      </c>
    </row>
    <row r="115" spans="4:62" x14ac:dyDescent="0.25">
      <c r="J115">
        <v>13</v>
      </c>
      <c r="K115" s="42">
        <v>0.17398027354519</v>
      </c>
      <c r="L115" s="42">
        <v>-3.3428024942747601E-15</v>
      </c>
      <c r="M115">
        <v>0.11571131633462101</v>
      </c>
      <c r="N115">
        <v>-0.12738148461985099</v>
      </c>
      <c r="O115" s="42">
        <v>-9.6719801216927304E-2</v>
      </c>
      <c r="P115" s="42">
        <v>-7.3659705282322408E-15</v>
      </c>
      <c r="Q115" s="13">
        <v>1</v>
      </c>
      <c r="R115" s="13">
        <v>0</v>
      </c>
      <c r="S115" s="13">
        <v>0</v>
      </c>
    </row>
    <row r="116" spans="4:62" x14ac:dyDescent="0.25">
      <c r="E116" t="s">
        <v>210</v>
      </c>
      <c r="F116" t="s">
        <v>209</v>
      </c>
      <c r="J116">
        <v>14</v>
      </c>
      <c r="K116">
        <v>6.7390508270813996E-4</v>
      </c>
      <c r="L116" s="42">
        <v>7.7863027093919696E-4</v>
      </c>
      <c r="M116">
        <v>-1.19911328519863E-4</v>
      </c>
      <c r="N116">
        <v>-9.2262856055661598E-4</v>
      </c>
      <c r="O116">
        <v>-1.84463180567577E-3</v>
      </c>
      <c r="P116" s="42">
        <v>-2.1512995496975398E-3</v>
      </c>
      <c r="Q116" s="13">
        <v>0</v>
      </c>
      <c r="R116" s="13">
        <v>1</v>
      </c>
      <c r="S116" s="13">
        <v>0</v>
      </c>
      <c r="U116" s="46"/>
      <c r="V116" s="46"/>
      <c r="W116" s="46"/>
      <c r="X116" s="46"/>
      <c r="Y116" s="46"/>
      <c r="Z116" s="46"/>
      <c r="AA116" s="46"/>
      <c r="AB116" s="46"/>
      <c r="AC116" s="46"/>
      <c r="AD116" s="46"/>
      <c r="AE116" s="46" t="s">
        <v>223</v>
      </c>
      <c r="AF116" s="46" t="s">
        <v>225</v>
      </c>
    </row>
    <row r="117" spans="4:62" x14ac:dyDescent="0.25">
      <c r="E117">
        <v>14</v>
      </c>
      <c r="F117">
        <f>2*PI()/E117</f>
        <v>0.44879895051282759</v>
      </c>
      <c r="J117">
        <v>15</v>
      </c>
      <c r="K117" s="42">
        <v>-6.3496695021320897E-15</v>
      </c>
      <c r="L117" s="42">
        <v>0.173420368240917</v>
      </c>
      <c r="M117">
        <v>-0.12739631032660401</v>
      </c>
      <c r="N117">
        <v>-0.115349048763753</v>
      </c>
      <c r="O117" s="42">
        <v>6.0372834363783699E-15</v>
      </c>
      <c r="P117" s="42">
        <v>-9.7714100971212595E-2</v>
      </c>
      <c r="Q117" s="13">
        <v>0</v>
      </c>
      <c r="R117" s="13">
        <v>0</v>
      </c>
      <c r="S117" s="13">
        <v>1</v>
      </c>
      <c r="U117" s="46"/>
      <c r="V117" s="47" t="s">
        <v>217</v>
      </c>
      <c r="W117" s="48" t="s">
        <v>219</v>
      </c>
      <c r="X117" s="48" t="s">
        <v>218</v>
      </c>
      <c r="Y117" s="49" t="s">
        <v>220</v>
      </c>
      <c r="Z117" s="48" t="s">
        <v>222</v>
      </c>
      <c r="AA117" s="48" t="s">
        <v>221</v>
      </c>
      <c r="AB117" s="48" t="s">
        <v>223</v>
      </c>
      <c r="AC117" s="48" t="s">
        <v>225</v>
      </c>
      <c r="AD117" s="48" t="s">
        <v>224</v>
      </c>
      <c r="AE117" s="48" t="s">
        <v>226</v>
      </c>
      <c r="AF117" s="48" t="s">
        <v>226</v>
      </c>
      <c r="AG117" s="52" t="s">
        <v>209</v>
      </c>
      <c r="AH117" s="52" t="s">
        <v>210</v>
      </c>
      <c r="AI117" s="52" t="s">
        <v>232</v>
      </c>
      <c r="AJ117" s="52" t="s">
        <v>233</v>
      </c>
      <c r="AK117" s="52" t="s">
        <v>234</v>
      </c>
      <c r="AM117" s="54" t="s">
        <v>235</v>
      </c>
      <c r="AN117" s="54"/>
      <c r="AO117" s="54"/>
      <c r="AP117" s="54"/>
      <c r="AQ117" s="54"/>
      <c r="AR117" s="54"/>
      <c r="AU117" s="23" t="s">
        <v>211</v>
      </c>
      <c r="AV117" s="23" t="s">
        <v>212</v>
      </c>
      <c r="AW117" s="23" t="s">
        <v>213</v>
      </c>
      <c r="AX117" s="23" t="s">
        <v>214</v>
      </c>
      <c r="AY117" s="23" t="s">
        <v>215</v>
      </c>
      <c r="AZ117" s="23" t="s">
        <v>216</v>
      </c>
      <c r="BA117" t="s">
        <v>235</v>
      </c>
      <c r="BC117" s="23"/>
      <c r="BD117" s="23" t="s">
        <v>211</v>
      </c>
      <c r="BE117" s="23" t="s">
        <v>212</v>
      </c>
      <c r="BF117" s="23" t="s">
        <v>213</v>
      </c>
      <c r="BG117" s="23" t="s">
        <v>214</v>
      </c>
      <c r="BH117" s="23" t="s">
        <v>215</v>
      </c>
      <c r="BI117" s="23" t="s">
        <v>216</v>
      </c>
      <c r="BJ117" s="23" t="s">
        <v>236</v>
      </c>
    </row>
    <row r="118" spans="4:62" x14ac:dyDescent="0.25">
      <c r="D118">
        <v>1</v>
      </c>
      <c r="E118">
        <v>15.039325932449101</v>
      </c>
      <c r="F118" s="41">
        <f t="shared" ref="F118:F124" si="1">2*PI()/E118</f>
        <v>0.41778370489483713</v>
      </c>
      <c r="J118">
        <v>16</v>
      </c>
      <c r="K118" s="42">
        <v>-5.1424866747380998E-16</v>
      </c>
      <c r="L118">
        <v>1.5700340317550701E-2</v>
      </c>
      <c r="M118" s="42">
        <v>-1.0252028106802501E-2</v>
      </c>
      <c r="N118">
        <v>-9.2849566026849406E-3</v>
      </c>
      <c r="O118" s="42">
        <v>4.3033909927410097E-15</v>
      </c>
      <c r="P118">
        <v>-6.9449318524803405E-2</v>
      </c>
      <c r="Q118" s="13">
        <v>0</v>
      </c>
      <c r="R118" s="13">
        <v>0</v>
      </c>
      <c r="S118" s="13">
        <v>0</v>
      </c>
      <c r="U118" s="46" t="s">
        <v>211</v>
      </c>
      <c r="V118" s="46">
        <f t="array" ref="V118:X123">MMULT(MMULT(TRANSPOSE(K109:P156),B53:AW100),Q109:S156)</f>
        <v>6.9638998658532447</v>
      </c>
      <c r="W118" s="46">
        <v>-6.9388939039072284E-18</v>
      </c>
      <c r="X118" s="46">
        <v>-2.195281412071483E-14</v>
      </c>
      <c r="Y118" s="46">
        <f>V118^2</f>
        <v>48.495901341630841</v>
      </c>
      <c r="Z118" s="46">
        <f t="shared" ref="Z118:AA118" si="2">W118^2</f>
        <v>4.8148248609680896E-35</v>
      </c>
      <c r="AA118" s="46">
        <f t="shared" si="2"/>
        <v>4.8192604781865644E-28</v>
      </c>
      <c r="AB118" s="50">
        <f>+Y118/$Y$124</f>
        <v>0.91017652650698733</v>
      </c>
      <c r="AC118" s="50">
        <f>+AA118/$AA$124</f>
        <v>9.0448458795644853E-30</v>
      </c>
      <c r="AD118" s="50">
        <f>+Z118/$Z$124</f>
        <v>1.3671020672028459E-5</v>
      </c>
      <c r="AE118" s="51">
        <f>+AB118</f>
        <v>0.91017652650698733</v>
      </c>
      <c r="AF118" s="51">
        <f>+AC118</f>
        <v>9.0448458795644853E-30</v>
      </c>
      <c r="AG118">
        <f>+F118</f>
        <v>0.41778370489483713</v>
      </c>
      <c r="AH118">
        <f>2*PI()/AG118</f>
        <v>15.039325932449101</v>
      </c>
      <c r="AI118">
        <f>$AG$112*9.8065174/AH118^2</f>
        <v>3.0349818647056635E-2</v>
      </c>
      <c r="AJ118">
        <f>AI118*V118</f>
        <v>0.21135309800490801</v>
      </c>
      <c r="AK118">
        <f>AI118*X118</f>
        <v>-6.6626392735623916E-16</v>
      </c>
      <c r="AM118" s="46">
        <f>+AJ118</f>
        <v>0.21135309800490801</v>
      </c>
      <c r="AN118" s="46">
        <v>0</v>
      </c>
      <c r="AO118" s="46">
        <v>0</v>
      </c>
      <c r="AP118" s="46">
        <v>0</v>
      </c>
      <c r="AQ118" s="46">
        <v>0</v>
      </c>
      <c r="AR118" s="46">
        <v>0</v>
      </c>
      <c r="AT118">
        <f>+J109</f>
        <v>7</v>
      </c>
      <c r="AU118" s="31">
        <f t="array" ref="AU118:AZ165">MMULT($K$109:$P$156,$AM$118:$AR$123)</f>
        <v>1.9393019885539806E-2</v>
      </c>
      <c r="AV118" s="31">
        <v>-1.0168346450371405E-30</v>
      </c>
      <c r="AW118" s="31">
        <v>-5.6187632345246498E-16</v>
      </c>
      <c r="AX118" s="31">
        <v>-2.6107770691048989E-17</v>
      </c>
      <c r="AY118" s="31">
        <v>8.5192968867563667E-4</v>
      </c>
      <c r="AZ118" s="31">
        <v>4.431298710706671E-30</v>
      </c>
      <c r="BA118">
        <f>SQRT(SUMSQ(AU118:AZ118))</f>
        <v>1.9411723377263268E-2</v>
      </c>
      <c r="BC118" s="23">
        <f>+J109</f>
        <v>7</v>
      </c>
      <c r="BD118" s="31">
        <f t="array" ref="BD118:BI165">MMULT($K$109:$P$156,$AM$126:$AR$131)</f>
        <v>-6.1134043996541509E-17</v>
      </c>
      <c r="BE118" s="31">
        <v>-3.7440755101764546E-16</v>
      </c>
      <c r="BF118" s="31">
        <v>4.0044365962467017E-16</v>
      </c>
      <c r="BG118" s="31">
        <v>-1.0872277109697115E-17</v>
      </c>
      <c r="BH118" s="31">
        <v>-5.850961862485287E-17</v>
      </c>
      <c r="BI118" s="31">
        <v>6.1781490966336877E-17</v>
      </c>
      <c r="BJ118" s="23">
        <f>SQRT(SUMSQ(BD118:BI118))</f>
        <v>5.5824013169531252E-16</v>
      </c>
    </row>
    <row r="119" spans="4:62" x14ac:dyDescent="0.25">
      <c r="D119">
        <v>2</v>
      </c>
      <c r="E119">
        <v>15.359006494753199</v>
      </c>
      <c r="F119" s="41">
        <f t="shared" si="1"/>
        <v>0.40908800379282279</v>
      </c>
      <c r="J119">
        <v>17</v>
      </c>
      <c r="K119" s="42">
        <v>-2.2284942681713199E-15</v>
      </c>
      <c r="L119" s="42">
        <v>1.52880925554396E-15</v>
      </c>
      <c r="M119">
        <v>-4.34063999779674E-2</v>
      </c>
      <c r="N119">
        <v>6.2481610146573998E-3</v>
      </c>
      <c r="O119" s="42">
        <v>-1.9942269251946601E-16</v>
      </c>
      <c r="P119" s="42">
        <v>6.5403252161234796E-17</v>
      </c>
      <c r="Q119" s="13">
        <v>0</v>
      </c>
      <c r="R119" s="13">
        <v>0</v>
      </c>
      <c r="S119" s="13">
        <v>0</v>
      </c>
      <c r="U119" s="46" t="s">
        <v>212</v>
      </c>
      <c r="V119" s="46">
        <v>1.89467087598756E-14</v>
      </c>
      <c r="W119" s="46">
        <v>5.8980598183211441E-17</v>
      </c>
      <c r="X119" s="46">
        <v>6.976346509486298</v>
      </c>
      <c r="Y119" s="46">
        <f t="shared" ref="Y119:Y123" si="3">V119^2</f>
        <v>3.589777728315468E-28</v>
      </c>
      <c r="Z119" s="46">
        <f t="shared" ref="Z119:Z123" si="4">W119^2</f>
        <v>3.4787109620494448E-33</v>
      </c>
      <c r="AA119" s="46">
        <f t="shared" ref="AA119:AA123" si="5">X119^2</f>
        <v>48.669410620421651</v>
      </c>
      <c r="AB119" s="50">
        <f t="shared" ref="AB119:AB123" si="6">+Y119/$Y$124</f>
        <v>6.7373351835931486E-30</v>
      </c>
      <c r="AC119" s="50">
        <f>+AA119/$AA$124</f>
        <v>0.91343333713432739</v>
      </c>
      <c r="AD119" s="50">
        <f t="shared" ref="AD119:AD123" si="7">+Z119/$Z$124</f>
        <v>9.877312435540562E-4</v>
      </c>
      <c r="AE119" s="51">
        <f>+AB119+AE118</f>
        <v>0.91017652650698733</v>
      </c>
      <c r="AF119" s="51">
        <f>+AC119+AF118</f>
        <v>0.91343333713432739</v>
      </c>
      <c r="AG119" s="23">
        <f t="shared" ref="AG119:AG123" si="8">+F119</f>
        <v>0.40908800379282279</v>
      </c>
      <c r="AH119" s="23">
        <f t="shared" ref="AH119:AH123" si="9">2*PI()/AG119</f>
        <v>15.359006494753199</v>
      </c>
      <c r="AI119" s="23">
        <f t="shared" ref="AI119:AI123" si="10">$AG$112*9.8065174/AH119^2</f>
        <v>2.9099571584931032E-2</v>
      </c>
      <c r="AJ119" s="23">
        <f t="shared" ref="AJ119:AJ123" si="11">AI119*V119</f>
        <v>5.5134110785683985E-16</v>
      </c>
      <c r="AK119" s="23">
        <f t="shared" ref="AK119:AK123" si="12">AI119*X119</f>
        <v>0.20300869465408025</v>
      </c>
      <c r="AM119" s="46">
        <v>0</v>
      </c>
      <c r="AN119" s="46">
        <f>+AJ119</f>
        <v>5.5134110785683985E-16</v>
      </c>
      <c r="AO119" s="46">
        <v>0</v>
      </c>
      <c r="AP119" s="46">
        <v>0</v>
      </c>
      <c r="AQ119" s="46">
        <v>0</v>
      </c>
      <c r="AR119" s="46">
        <v>0</v>
      </c>
      <c r="AT119" s="23">
        <f t="shared" ref="AT119:AT165" si="13">+J110</f>
        <v>8</v>
      </c>
      <c r="AU119" s="31">
        <v>1.0678445350034889E-4</v>
      </c>
      <c r="AV119" s="31">
        <v>3.2330545700488165E-19</v>
      </c>
      <c r="AW119" s="31">
        <v>8.1151443622126548E-19</v>
      </c>
      <c r="AX119" s="31">
        <v>-2.6037856603000102E-19</v>
      </c>
      <c r="AY119" s="31">
        <v>-5.5562390696070037E-6</v>
      </c>
      <c r="AZ119" s="31">
        <v>-4.4946034603986585E-19</v>
      </c>
      <c r="BA119" s="23">
        <f t="shared" ref="BA119:BA165" si="14">SQRT(SUMSQ(AU119:AZ119))</f>
        <v>1.0692890770024166E-4</v>
      </c>
      <c r="BC119" s="23">
        <f t="shared" ref="BC119:BC165" si="15">+J110</f>
        <v>8</v>
      </c>
      <c r="BD119" s="31">
        <v>-3.3662449257346582E-19</v>
      </c>
      <c r="BE119" s="31">
        <v>1.1904394188242578E-4</v>
      </c>
      <c r="BF119" s="31">
        <v>-5.7835825628304283E-19</v>
      </c>
      <c r="BG119" s="31">
        <v>-1.0843162201797304E-19</v>
      </c>
      <c r="BH119" s="31">
        <v>3.815965487205706E-19</v>
      </c>
      <c r="BI119" s="31">
        <v>-6.2664090420030225E-6</v>
      </c>
      <c r="BJ119" s="23">
        <f t="shared" ref="BJ119:BJ165" si="16">SQRT(SUMSQ(BD119:BI119))</f>
        <v>1.192087579886145E-4</v>
      </c>
    </row>
    <row r="120" spans="4:62" x14ac:dyDescent="0.25">
      <c r="D120">
        <v>3</v>
      </c>
      <c r="E120">
        <v>16.677413188799498</v>
      </c>
      <c r="F120" s="41">
        <f t="shared" si="1"/>
        <v>0.37674819446215768</v>
      </c>
      <c r="J120">
        <v>18</v>
      </c>
      <c r="K120" s="42">
        <v>-1.6546805447761902E-2</v>
      </c>
      <c r="L120" s="42">
        <v>2.6892980088845898E-16</v>
      </c>
      <c r="M120">
        <v>-9.5688203892433602E-3</v>
      </c>
      <c r="N120">
        <v>1.0564336827130099E-2</v>
      </c>
      <c r="O120" s="42">
        <v>7.2111982497637103E-2</v>
      </c>
      <c r="P120" s="42">
        <v>5.4268202516093599E-15</v>
      </c>
      <c r="Q120" s="13">
        <v>0</v>
      </c>
      <c r="R120" s="13">
        <v>0</v>
      </c>
      <c r="S120" s="13">
        <v>0</v>
      </c>
      <c r="U120" s="46" t="s">
        <v>213</v>
      </c>
      <c r="V120" s="46">
        <v>-3.5782488083668795E-13</v>
      </c>
      <c r="W120" s="46">
        <v>4.3313876790795902E-16</v>
      </c>
      <c r="X120" s="46">
        <v>2.5501822875639846E-13</v>
      </c>
      <c r="Y120" s="46">
        <f t="shared" si="3"/>
        <v>1.2803864534578993E-25</v>
      </c>
      <c r="Z120" s="46">
        <f t="shared" si="4"/>
        <v>1.8760919226482479E-31</v>
      </c>
      <c r="AA120" s="46">
        <f t="shared" si="5"/>
        <v>6.5034296998050773E-26</v>
      </c>
      <c r="AB120" s="50">
        <f t="shared" si="6"/>
        <v>2.4030436852495487E-27</v>
      </c>
      <c r="AC120" s="50">
        <f>+AA120/$AA$124</f>
        <v>1.2205714878780226E-27</v>
      </c>
      <c r="AD120" s="50">
        <f t="shared" si="7"/>
        <v>5.3269001880149172E-2</v>
      </c>
      <c r="AE120" s="51">
        <f t="shared" ref="AE120:AE123" si="17">+AB120+AE119</f>
        <v>0.91017652650698733</v>
      </c>
      <c r="AF120" s="51">
        <f t="shared" ref="AF120:AF123" si="18">+AC120+AF119</f>
        <v>0.91343333713432739</v>
      </c>
      <c r="AG120" s="23">
        <f t="shared" si="8"/>
        <v>0.37674819446215768</v>
      </c>
      <c r="AH120" s="23">
        <f t="shared" si="9"/>
        <v>16.677413188799498</v>
      </c>
      <c r="AI120" s="23">
        <f t="shared" si="10"/>
        <v>2.4680585931346359E-2</v>
      </c>
      <c r="AJ120" s="23">
        <f t="shared" si="11"/>
        <v>-8.831327719863648E-15</v>
      </c>
      <c r="AK120" s="23">
        <f t="shared" si="12"/>
        <v>6.2939993088820352E-15</v>
      </c>
      <c r="AM120" s="46">
        <v>0</v>
      </c>
      <c r="AN120" s="46">
        <v>0</v>
      </c>
      <c r="AO120" s="46">
        <f>+AJ120</f>
        <v>-8.831327719863648E-15</v>
      </c>
      <c r="AP120" s="46">
        <v>0</v>
      </c>
      <c r="AQ120" s="46">
        <v>0</v>
      </c>
      <c r="AR120" s="46">
        <v>0</v>
      </c>
      <c r="AT120" s="23">
        <f t="shared" si="13"/>
        <v>9</v>
      </c>
      <c r="AU120" s="31">
        <v>-7.3673758187427076E-16</v>
      </c>
      <c r="AV120" s="31">
        <v>5.1111559629797447E-17</v>
      </c>
      <c r="AW120" s="31">
        <v>6.2178006316148887E-16</v>
      </c>
      <c r="AX120" s="31">
        <v>-2.3802139553715991E-17</v>
      </c>
      <c r="AY120" s="31">
        <v>-5.1280165113982758E-17</v>
      </c>
      <c r="AZ120" s="31">
        <v>5.8678054179160009E-17</v>
      </c>
      <c r="BA120" s="23">
        <f t="shared" si="14"/>
        <v>9.6883662928408506E-16</v>
      </c>
      <c r="BC120" s="23">
        <f t="shared" si="15"/>
        <v>9</v>
      </c>
      <c r="BD120" s="31">
        <v>2.3224721064608748E-30</v>
      </c>
      <c r="BE120" s="31">
        <v>1.8819730388893112E-2</v>
      </c>
      <c r="BF120" s="31">
        <v>-4.4313645829411732E-16</v>
      </c>
      <c r="BG120" s="31">
        <v>-9.9121238689447433E-18</v>
      </c>
      <c r="BH120" s="31">
        <v>3.5218668203743988E-30</v>
      </c>
      <c r="BI120" s="31">
        <v>8.1809372621009259E-4</v>
      </c>
      <c r="BJ120" s="23">
        <f t="shared" si="16"/>
        <v>1.8837503264909902E-2</v>
      </c>
    </row>
    <row r="121" spans="4:62" x14ac:dyDescent="0.25">
      <c r="D121">
        <v>4</v>
      </c>
      <c r="E121">
        <v>27.3930766727877</v>
      </c>
      <c r="F121" s="41">
        <f t="shared" si="1"/>
        <v>0.229371289038931</v>
      </c>
      <c r="J121">
        <v>25</v>
      </c>
      <c r="K121" s="42">
        <v>9.1756496917255903E-2</v>
      </c>
      <c r="L121" s="42">
        <v>-1.8625546098464899E-15</v>
      </c>
      <c r="M121">
        <v>6.3623086049527794E-2</v>
      </c>
      <c r="N121">
        <v>-7.0426398241180493E-2</v>
      </c>
      <c r="O121" s="42">
        <v>0.16502622208144099</v>
      </c>
      <c r="P121" s="42">
        <v>1.2406455696443301E-14</v>
      </c>
      <c r="Q121" s="13">
        <v>1</v>
      </c>
      <c r="R121" s="13">
        <v>0</v>
      </c>
      <c r="S121" s="13">
        <v>0</v>
      </c>
      <c r="U121" s="46" t="s">
        <v>214</v>
      </c>
      <c r="V121" s="46">
        <v>4.0523140398818214E-14</v>
      </c>
      <c r="W121" s="46">
        <v>3.1398494915180208E-16</v>
      </c>
      <c r="X121" s="46">
        <v>1.6875389974302379E-14</v>
      </c>
      <c r="Y121" s="46">
        <f t="shared" si="3"/>
        <v>1.6421249077823328E-27</v>
      </c>
      <c r="Z121" s="46">
        <f t="shared" si="4"/>
        <v>9.858654829385974E-32</v>
      </c>
      <c r="AA121" s="46">
        <f t="shared" si="5"/>
        <v>2.8477878678478526E-28</v>
      </c>
      <c r="AB121" s="50">
        <f t="shared" si="6"/>
        <v>3.0819584816601508E-29</v>
      </c>
      <c r="AC121" s="50">
        <f>+AA121/$AA$124</f>
        <v>5.3447624337727779E-30</v>
      </c>
      <c r="AD121" s="50">
        <f t="shared" si="7"/>
        <v>2.7992269264770272E-2</v>
      </c>
      <c r="AE121" s="51">
        <f t="shared" si="17"/>
        <v>0.91017652650698733</v>
      </c>
      <c r="AF121" s="51">
        <f t="shared" si="18"/>
        <v>0.91343333713432739</v>
      </c>
      <c r="AG121" s="23">
        <f t="shared" si="8"/>
        <v>0.229371289038931</v>
      </c>
      <c r="AH121" s="23">
        <f t="shared" si="9"/>
        <v>27.3930766727877</v>
      </c>
      <c r="AI121" s="23">
        <f t="shared" si="10"/>
        <v>9.1481066091563396E-3</v>
      </c>
      <c r="AJ121" s="23">
        <f t="shared" si="11"/>
        <v>3.7071000850619915E-16</v>
      </c>
      <c r="AK121" s="23">
        <f t="shared" si="12"/>
        <v>1.5437786655600624E-16</v>
      </c>
      <c r="AM121" s="46">
        <v>0</v>
      </c>
      <c r="AN121" s="46">
        <v>0</v>
      </c>
      <c r="AO121" s="46">
        <v>0</v>
      </c>
      <c r="AP121" s="46">
        <f>+AJ121</f>
        <v>3.7071000850619915E-16</v>
      </c>
      <c r="AQ121" s="46">
        <v>0</v>
      </c>
      <c r="AR121" s="46">
        <v>0</v>
      </c>
      <c r="AT121" s="23">
        <f t="shared" si="13"/>
        <v>10</v>
      </c>
      <c r="AU121" s="31">
        <v>-1.8709445451474941E-16</v>
      </c>
      <c r="AV121" s="31">
        <v>1.3868598457859496E-17</v>
      </c>
      <c r="AW121" s="31">
        <v>1.5585606265552814E-16</v>
      </c>
      <c r="AX121" s="31">
        <v>-5.9415355176643775E-18</v>
      </c>
      <c r="AY121" s="31">
        <v>4.4070260371600504E-18</v>
      </c>
      <c r="AZ121" s="31">
        <v>-4.8589359065659229E-18</v>
      </c>
      <c r="BA121" s="23">
        <f t="shared" si="14"/>
        <v>2.4406170978009822E-16</v>
      </c>
      <c r="BC121" s="23">
        <f t="shared" si="15"/>
        <v>10</v>
      </c>
      <c r="BD121" s="31">
        <v>5.8979161993961165E-31</v>
      </c>
      <c r="BE121" s="31">
        <v>5.1065411765790188E-3</v>
      </c>
      <c r="BF121" s="31">
        <v>-1.1107706358043692E-16</v>
      </c>
      <c r="BG121" s="31">
        <v>-2.4742832840684532E-18</v>
      </c>
      <c r="BH121" s="31">
        <v>-3.0266982842783194E-31</v>
      </c>
      <c r="BI121" s="31">
        <v>-6.7743640051211974E-5</v>
      </c>
      <c r="BJ121" s="23">
        <f t="shared" si="16"/>
        <v>5.1069905021318002E-3</v>
      </c>
    </row>
    <row r="122" spans="4:62" x14ac:dyDescent="0.25">
      <c r="D122">
        <v>5</v>
      </c>
      <c r="E122">
        <v>53.935329510846799</v>
      </c>
      <c r="F122" s="41">
        <f t="shared" si="1"/>
        <v>0.11649479782849924</v>
      </c>
      <c r="J122">
        <v>26</v>
      </c>
      <c r="K122">
        <v>-5.0524196005809403E-4</v>
      </c>
      <c r="L122" s="42">
        <v>5.8639824311598895E-4</v>
      </c>
      <c r="M122" s="42">
        <v>9.18904225914111E-5</v>
      </c>
      <c r="N122">
        <v>7.0237803149478099E-4</v>
      </c>
      <c r="O122">
        <v>1.0762920400909501E-3</v>
      </c>
      <c r="P122" s="42">
        <v>-1.25998371934693E-3</v>
      </c>
      <c r="Q122" s="13">
        <v>0</v>
      </c>
      <c r="R122" s="13">
        <v>1</v>
      </c>
      <c r="S122" s="13">
        <v>0</v>
      </c>
      <c r="U122" s="46" t="s">
        <v>215</v>
      </c>
      <c r="V122" s="46">
        <v>2.1876841736013857</v>
      </c>
      <c r="W122" s="46">
        <v>-1.7676832220203664E-15</v>
      </c>
      <c r="X122" s="46">
        <v>-1.5024780609304295E-13</v>
      </c>
      <c r="Y122" s="46">
        <f t="shared" si="3"/>
        <v>4.785962043425978</v>
      </c>
      <c r="Z122" s="46">
        <f t="shared" si="4"/>
        <v>3.1247039734123041E-30</v>
      </c>
      <c r="AA122" s="46">
        <f t="shared" si="5"/>
        <v>2.2574403235772632E-26</v>
      </c>
      <c r="AB122" s="50">
        <f t="shared" si="6"/>
        <v>8.9823473493012757E-2</v>
      </c>
      <c r="AC122" s="50">
        <f>+AA122/$AA$124</f>
        <v>4.2367910806003327E-28</v>
      </c>
      <c r="AD122" s="50">
        <f t="shared" si="7"/>
        <v>0.88721591850175896</v>
      </c>
      <c r="AE122" s="51">
        <f t="shared" si="17"/>
        <v>1</v>
      </c>
      <c r="AF122" s="51">
        <f t="shared" si="18"/>
        <v>0.91343333713432739</v>
      </c>
      <c r="AG122" s="23">
        <f t="shared" si="8"/>
        <v>0.11649479782849924</v>
      </c>
      <c r="AH122" s="23">
        <f t="shared" si="9"/>
        <v>53.935329510846799</v>
      </c>
      <c r="AI122" s="23">
        <f t="shared" si="10"/>
        <v>2.3597509553236603E-3</v>
      </c>
      <c r="AJ122" s="23">
        <f t="shared" si="11"/>
        <v>5.1623898186023221E-3</v>
      </c>
      <c r="AK122" s="23">
        <f t="shared" si="12"/>
        <v>-3.5454740396334214E-16</v>
      </c>
      <c r="AM122" s="46">
        <v>0</v>
      </c>
      <c r="AN122" s="46">
        <v>0</v>
      </c>
      <c r="AO122" s="46">
        <v>0</v>
      </c>
      <c r="AP122" s="46">
        <v>0</v>
      </c>
      <c r="AQ122" s="46">
        <f>+AJ122</f>
        <v>5.1623898186023221E-3</v>
      </c>
      <c r="AR122" s="46">
        <v>0</v>
      </c>
      <c r="AT122" s="23">
        <f t="shared" si="13"/>
        <v>11</v>
      </c>
      <c r="AU122" s="31">
        <v>-2.7517640624663223E-16</v>
      </c>
      <c r="AV122" s="31">
        <v>4.8494362378867041E-31</v>
      </c>
      <c r="AW122" s="31">
        <v>2.2109366502571705E-16</v>
      </c>
      <c r="AX122" s="31">
        <v>1.3188032177556807E-18</v>
      </c>
      <c r="AY122" s="31">
        <v>1.8986643758171952E-18</v>
      </c>
      <c r="AZ122" s="31">
        <v>-4.0058364949070301E-32</v>
      </c>
      <c r="BA122" s="23">
        <f t="shared" si="14"/>
        <v>3.5300114367754491E-16</v>
      </c>
      <c r="BC122" s="23">
        <f t="shared" si="15"/>
        <v>11</v>
      </c>
      <c r="BD122" s="31">
        <v>8.6745883960215058E-31</v>
      </c>
      <c r="BE122" s="31">
        <v>1.7856055106944814E-16</v>
      </c>
      <c r="BF122" s="31">
        <v>-1.5757125304501151E-16</v>
      </c>
      <c r="BG122" s="31">
        <v>5.4920024410647526E-19</v>
      </c>
      <c r="BH122" s="31">
        <v>-1.3039823591352131E-31</v>
      </c>
      <c r="BI122" s="31">
        <v>-5.5849665612646979E-19</v>
      </c>
      <c r="BJ122" s="23">
        <f t="shared" si="16"/>
        <v>2.381452996047226E-16</v>
      </c>
    </row>
    <row r="123" spans="4:62" x14ac:dyDescent="0.25">
      <c r="D123">
        <v>6</v>
      </c>
      <c r="E123">
        <v>54.4455005078933</v>
      </c>
      <c r="F123" s="41">
        <f t="shared" si="1"/>
        <v>0.11540320593193323</v>
      </c>
      <c r="J123">
        <v>27</v>
      </c>
      <c r="K123" s="42">
        <v>2.9362019757436102E-15</v>
      </c>
      <c r="L123" s="42">
        <v>9.2704060882516398E-2</v>
      </c>
      <c r="M123">
        <v>7.0406181594079298E-2</v>
      </c>
      <c r="N123">
        <v>6.4206897595315601E-2</v>
      </c>
      <c r="O123" s="42">
        <v>-1.32347655428473E-14</v>
      </c>
      <c r="P123" s="42">
        <v>0.16449369471662001</v>
      </c>
      <c r="Q123" s="13">
        <v>0</v>
      </c>
      <c r="R123" s="13">
        <v>0</v>
      </c>
      <c r="S123" s="13">
        <v>1</v>
      </c>
      <c r="U123" s="46" t="s">
        <v>216</v>
      </c>
      <c r="V123" s="46">
        <v>1.5404144863732174E-13</v>
      </c>
      <c r="W123" s="46">
        <v>3.2786273695961654E-16</v>
      </c>
      <c r="X123" s="46">
        <v>2.147657151713533</v>
      </c>
      <c r="Y123" s="46">
        <f t="shared" si="3"/>
        <v>2.3728767898284632E-26</v>
      </c>
      <c r="Z123" s="46">
        <f t="shared" si="4"/>
        <v>1.0749397428665071E-31</v>
      </c>
      <c r="AA123" s="46">
        <f t="shared" si="5"/>
        <v>4.6124312413062851</v>
      </c>
      <c r="AB123" s="50">
        <f t="shared" si="6"/>
        <v>4.4534418263118573E-28</v>
      </c>
      <c r="AC123" s="50">
        <f>+AA123/$AA$124</f>
        <v>8.6566662865672633E-2</v>
      </c>
      <c r="AD123" s="50">
        <f t="shared" si="7"/>
        <v>3.0521408089095536E-2</v>
      </c>
      <c r="AE123" s="51">
        <f t="shared" si="17"/>
        <v>1</v>
      </c>
      <c r="AF123" s="51">
        <f t="shared" si="18"/>
        <v>1</v>
      </c>
      <c r="AG123" s="23">
        <f t="shared" si="8"/>
        <v>0.11540320593193323</v>
      </c>
      <c r="AH123" s="23">
        <f t="shared" si="9"/>
        <v>54.4455005078933</v>
      </c>
      <c r="AI123" s="23">
        <f t="shared" si="10"/>
        <v>2.3157349708647018E-3</v>
      </c>
      <c r="AJ123" s="23">
        <f t="shared" si="11"/>
        <v>3.5671916957210474E-16</v>
      </c>
      <c r="AK123" s="23">
        <f t="shared" si="12"/>
        <v>4.9734047716507067E-3</v>
      </c>
      <c r="AM123" s="46">
        <v>0</v>
      </c>
      <c r="AN123" s="46">
        <v>0</v>
      </c>
      <c r="AO123" s="46">
        <v>0</v>
      </c>
      <c r="AP123" s="46">
        <v>0</v>
      </c>
      <c r="AQ123" s="46">
        <v>0</v>
      </c>
      <c r="AR123" s="46">
        <f>+AJ123</f>
        <v>3.5671916957210474E-16</v>
      </c>
      <c r="AT123" s="41">
        <f t="shared" si="13"/>
        <v>12</v>
      </c>
      <c r="AU123" s="53">
        <v>-5.4542691630883045E-3</v>
      </c>
      <c r="AV123" s="53">
        <v>2.5636826871688644E-31</v>
      </c>
      <c r="AW123" s="53">
        <v>1.4401952505755742E-16</v>
      </c>
      <c r="AX123" s="53">
        <v>6.6748248168334791E-18</v>
      </c>
      <c r="AY123" s="53">
        <v>6.8545290345266969E-5</v>
      </c>
      <c r="AZ123" s="53">
        <v>3.592838073979067E-31</v>
      </c>
      <c r="BA123" s="41">
        <f t="shared" si="14"/>
        <v>5.4546998597763841E-3</v>
      </c>
      <c r="BC123" s="23">
        <f t="shared" si="15"/>
        <v>12</v>
      </c>
      <c r="BD123" s="53">
        <v>1.7193894140945373E-17</v>
      </c>
      <c r="BE123" s="53">
        <v>9.4397074408707965E-17</v>
      </c>
      <c r="BF123" s="53">
        <v>-1.0264128112231132E-16</v>
      </c>
      <c r="BG123" s="53">
        <v>2.7796530744073672E-18</v>
      </c>
      <c r="BH123" s="53">
        <v>-4.707617130782207E-18</v>
      </c>
      <c r="BI123" s="53">
        <v>5.00916113993251E-18</v>
      </c>
      <c r="BJ123" s="41">
        <f t="shared" si="16"/>
        <v>1.4070056882853186E-16</v>
      </c>
    </row>
    <row r="124" spans="4:62" x14ac:dyDescent="0.25">
      <c r="E124">
        <v>56</v>
      </c>
      <c r="F124" s="23">
        <f t="shared" si="1"/>
        <v>0.1121997376282069</v>
      </c>
      <c r="J124">
        <v>28</v>
      </c>
      <c r="K124" s="42">
        <v>7.2129658994669699E-16</v>
      </c>
      <c r="L124">
        <v>2.5154297875172899E-2</v>
      </c>
      <c r="M124">
        <v>1.7648089573778201E-2</v>
      </c>
      <c r="N124">
        <v>1.6027448359450101E-2</v>
      </c>
      <c r="O124" s="42">
        <v>1.1282542902608601E-15</v>
      </c>
      <c r="P124">
        <v>-1.3621179687075199E-2</v>
      </c>
      <c r="Q124" s="13">
        <v>0</v>
      </c>
      <c r="R124" s="13">
        <v>0</v>
      </c>
      <c r="S124" s="13">
        <v>0</v>
      </c>
      <c r="Y124">
        <f>SUM(Y118:Y123)</f>
        <v>53.281863385056816</v>
      </c>
      <c r="Z124" s="23">
        <f t="shared" ref="Z124:AA124" si="19">SUM(Z118:Z123)</f>
        <v>3.5219205474682984E-30</v>
      </c>
      <c r="AA124" s="23">
        <f t="shared" si="19"/>
        <v>53.281841861727933</v>
      </c>
      <c r="AT124" s="23">
        <f t="shared" si="13"/>
        <v>13</v>
      </c>
      <c r="AU124" s="31">
        <v>3.6771269805517245E-2</v>
      </c>
      <c r="AV124" s="31">
        <v>-1.8430244305400539E-30</v>
      </c>
      <c r="AW124" s="31">
        <v>-1.0218845554478499E-15</v>
      </c>
      <c r="AX124" s="31">
        <v>-4.7221591246957237E-17</v>
      </c>
      <c r="AY124" s="31">
        <v>-4.9930531705950595E-4</v>
      </c>
      <c r="AZ124" s="31">
        <v>-2.6275828899236026E-30</v>
      </c>
      <c r="BA124" s="23">
        <f t="shared" si="14"/>
        <v>3.6774659602908467E-2</v>
      </c>
      <c r="BC124" s="23">
        <f t="shared" si="15"/>
        <v>13</v>
      </c>
      <c r="BD124" s="31">
        <v>-1.1591678033473109E-16</v>
      </c>
      <c r="BE124" s="31">
        <v>-6.7861797084912262E-16</v>
      </c>
      <c r="BF124" s="31">
        <v>7.282869450399352E-16</v>
      </c>
      <c r="BG124" s="31">
        <v>-1.9664881834349318E-17</v>
      </c>
      <c r="BH124" s="31">
        <v>3.4291754433312077E-17</v>
      </c>
      <c r="BI124" s="31">
        <v>-3.66339529729487E-17</v>
      </c>
      <c r="BJ124" s="23">
        <f t="shared" si="16"/>
        <v>1.0036262268136731E-15</v>
      </c>
    </row>
    <row r="125" spans="4:62" x14ac:dyDescent="0.25">
      <c r="J125">
        <v>29</v>
      </c>
      <c r="K125" s="42">
        <v>-1.3056656496051999E-15</v>
      </c>
      <c r="L125" s="42">
        <v>8.8312471105793197E-16</v>
      </c>
      <c r="M125">
        <v>-2.5035155759017699E-2</v>
      </c>
      <c r="N125">
        <v>3.5575063728920798E-3</v>
      </c>
      <c r="O125" s="42">
        <v>3.83546946656682E-16</v>
      </c>
      <c r="P125" s="42">
        <v>-1.1133724665339199E-16</v>
      </c>
      <c r="Q125" s="13">
        <v>0</v>
      </c>
      <c r="R125" s="13">
        <v>0</v>
      </c>
      <c r="S125" s="13">
        <v>0</v>
      </c>
      <c r="AM125" s="54" t="s">
        <v>236</v>
      </c>
      <c r="AN125" s="54"/>
      <c r="AO125" s="54"/>
      <c r="AP125" s="54"/>
      <c r="AQ125" s="54"/>
      <c r="AR125" s="54"/>
      <c r="AT125" s="23">
        <f t="shared" si="13"/>
        <v>14</v>
      </c>
      <c r="AU125" s="31">
        <v>1.4243192699161915E-4</v>
      </c>
      <c r="AV125" s="31">
        <v>4.2929087619048825E-19</v>
      </c>
      <c r="AW125" s="31">
        <v>1.0589762394831425E-18</v>
      </c>
      <c r="AX125" s="31">
        <v>-3.4202764153200539E-19</v>
      </c>
      <c r="AY125" s="31">
        <v>-9.5227084526906123E-6</v>
      </c>
      <c r="AZ125" s="31">
        <v>-7.6740978886894925E-19</v>
      </c>
      <c r="BA125" s="23">
        <f t="shared" si="14"/>
        <v>1.4274990648970975E-4</v>
      </c>
      <c r="BC125" s="23">
        <f t="shared" si="15"/>
        <v>14</v>
      </c>
      <c r="BD125" s="31">
        <v>-4.4899864707045649E-19</v>
      </c>
      <c r="BE125" s="31">
        <v>1.5806871492151921E-4</v>
      </c>
      <c r="BF125" s="31">
        <v>-7.5472181883114442E-19</v>
      </c>
      <c r="BG125" s="31">
        <v>-1.4243342880236939E-19</v>
      </c>
      <c r="BH125" s="31">
        <v>6.5400941797055649E-19</v>
      </c>
      <c r="BI125" s="31">
        <v>-1.0699283445715762E-5</v>
      </c>
      <c r="BJ125" s="23">
        <f t="shared" si="16"/>
        <v>1.5843040523583936E-4</v>
      </c>
    </row>
    <row r="126" spans="4:62" x14ac:dyDescent="0.25">
      <c r="J126">
        <v>30</v>
      </c>
      <c r="K126" s="42">
        <v>-2.5806431107821399E-2</v>
      </c>
      <c r="L126" s="42">
        <v>4.6689426186699602E-16</v>
      </c>
      <c r="M126">
        <v>-1.6307799871770699E-2</v>
      </c>
      <c r="N126">
        <v>1.8005515534177601E-2</v>
      </c>
      <c r="O126" s="42">
        <v>1.3277821465219299E-2</v>
      </c>
      <c r="P126" s="42">
        <v>9.9835777321650591E-16</v>
      </c>
      <c r="Q126" s="13">
        <v>0</v>
      </c>
      <c r="R126" s="13">
        <v>0</v>
      </c>
      <c r="S126" s="13">
        <v>0</v>
      </c>
      <c r="AM126" s="46">
        <f>+AK118</f>
        <v>-6.6626392735623916E-16</v>
      </c>
      <c r="AN126" s="46">
        <v>0</v>
      </c>
      <c r="AO126" s="46">
        <v>0</v>
      </c>
      <c r="AP126" s="46">
        <v>0</v>
      </c>
      <c r="AQ126" s="46">
        <v>0</v>
      </c>
      <c r="AR126" s="46">
        <v>0</v>
      </c>
      <c r="AT126" s="23">
        <f t="shared" si="13"/>
        <v>15</v>
      </c>
      <c r="AU126" s="31">
        <v>-1.342022320582899E-15</v>
      </c>
      <c r="AV126" s="31">
        <v>9.5613777950888303E-17</v>
      </c>
      <c r="AW126" s="31">
        <v>1.1250785667956894E-15</v>
      </c>
      <c r="AX126" s="31">
        <v>-4.2761046848392856E-17</v>
      </c>
      <c r="AY126" s="31">
        <v>3.1166810543976137E-17</v>
      </c>
      <c r="AZ126" s="31">
        <v>-3.4856492953935751E-17</v>
      </c>
      <c r="BA126" s="23">
        <f t="shared" si="14"/>
        <v>1.7549879023081316E-15</v>
      </c>
      <c r="BC126" s="23">
        <f t="shared" si="15"/>
        <v>15</v>
      </c>
      <c r="BD126" s="31">
        <v>4.2305557399046622E-30</v>
      </c>
      <c r="BE126" s="31">
        <v>3.5205842583018475E-2</v>
      </c>
      <c r="BF126" s="31">
        <v>-8.0183228914976694E-16</v>
      </c>
      <c r="BG126" s="31">
        <v>-1.7807340057412919E-17</v>
      </c>
      <c r="BH126" s="31">
        <v>-2.1405031693588362E-30</v>
      </c>
      <c r="BI126" s="31">
        <v>-4.8597177602778768E-4</v>
      </c>
      <c r="BJ126" s="23">
        <f t="shared" si="16"/>
        <v>3.520919653368098E-2</v>
      </c>
    </row>
    <row r="127" spans="4:62" x14ac:dyDescent="0.25">
      <c r="J127">
        <v>31</v>
      </c>
      <c r="K127" s="42">
        <v>0.17398027354519</v>
      </c>
      <c r="L127" s="42">
        <v>-3.3506427846094802E-15</v>
      </c>
      <c r="M127">
        <v>0.11571131633462101</v>
      </c>
      <c r="N127">
        <v>-0.12738148461985099</v>
      </c>
      <c r="O127" s="42">
        <v>-9.6719801216927498E-2</v>
      </c>
      <c r="P127" s="42">
        <v>-7.3401424537997203E-15</v>
      </c>
      <c r="Q127" s="13">
        <v>1</v>
      </c>
      <c r="R127" s="13">
        <v>0</v>
      </c>
      <c r="S127" s="13">
        <v>0</v>
      </c>
      <c r="AM127" s="46">
        <v>0</v>
      </c>
      <c r="AN127" s="46">
        <f>+AK119</f>
        <v>0.20300869465408025</v>
      </c>
      <c r="AO127" s="46">
        <v>0</v>
      </c>
      <c r="AP127" s="46">
        <v>0</v>
      </c>
      <c r="AQ127" s="46">
        <v>0</v>
      </c>
      <c r="AR127" s="46">
        <v>0</v>
      </c>
      <c r="AT127" s="23">
        <f t="shared" si="13"/>
        <v>16</v>
      </c>
      <c r="AU127" s="31">
        <v>-1.0868804901548551E-16</v>
      </c>
      <c r="AV127" s="31">
        <v>8.6562430244078117E-18</v>
      </c>
      <c r="AW127" s="31">
        <v>9.0539020004426155E-17</v>
      </c>
      <c r="AX127" s="31">
        <v>-3.4420263411610244E-18</v>
      </c>
      <c r="AY127" s="31">
        <v>2.2215781846391129E-17</v>
      </c>
      <c r="AZ127" s="31">
        <v>-2.4773903231516461E-17</v>
      </c>
      <c r="BA127" s="23">
        <f t="shared" si="14"/>
        <v>1.4561755208475487E-16</v>
      </c>
      <c r="BC127" s="23">
        <f t="shared" si="15"/>
        <v>16</v>
      </c>
      <c r="BD127" s="31">
        <v>3.426253368288133E-31</v>
      </c>
      <c r="BE127" s="31">
        <v>3.1873055934907957E-3</v>
      </c>
      <c r="BF127" s="31">
        <v>-6.4526257818854145E-17</v>
      </c>
      <c r="BG127" s="31">
        <v>-1.4333917913876047E-18</v>
      </c>
      <c r="BH127" s="31">
        <v>-1.5257561047155548E-30</v>
      </c>
      <c r="BI127" s="31">
        <v>-3.4539957213914707E-4</v>
      </c>
      <c r="BJ127" s="23">
        <f t="shared" si="16"/>
        <v>3.2059659715492333E-3</v>
      </c>
    </row>
    <row r="128" spans="4:62" x14ac:dyDescent="0.25">
      <c r="J128">
        <v>32</v>
      </c>
      <c r="K128">
        <v>-6.7390508270814701E-4</v>
      </c>
      <c r="L128" s="42">
        <v>7.7863027093918102E-4</v>
      </c>
      <c r="M128">
        <v>1.1991132851990199E-4</v>
      </c>
      <c r="N128">
        <v>9.2262856055660601E-4</v>
      </c>
      <c r="O128">
        <v>1.8446318056761599E-3</v>
      </c>
      <c r="P128" s="42">
        <v>-2.1512995496972701E-3</v>
      </c>
      <c r="Q128" s="13">
        <v>0</v>
      </c>
      <c r="R128" s="13">
        <v>1</v>
      </c>
      <c r="S128" s="13">
        <v>0</v>
      </c>
      <c r="AM128" s="46">
        <v>0</v>
      </c>
      <c r="AN128" s="46">
        <v>0</v>
      </c>
      <c r="AO128" s="46">
        <f>+AK120</f>
        <v>6.2939993088820352E-15</v>
      </c>
      <c r="AP128" s="46">
        <v>0</v>
      </c>
      <c r="AQ128" s="46">
        <v>0</v>
      </c>
      <c r="AR128" s="46">
        <v>0</v>
      </c>
      <c r="AT128" s="23">
        <f t="shared" si="13"/>
        <v>17</v>
      </c>
      <c r="AU128" s="31">
        <v>-4.7099916746418869E-16</v>
      </c>
      <c r="AV128" s="31">
        <v>8.4289538865339757E-31</v>
      </c>
      <c r="AW128" s="31">
        <v>3.8333614334491232E-16</v>
      </c>
      <c r="AX128" s="31">
        <v>2.3162558228917466E-18</v>
      </c>
      <c r="AY128" s="31">
        <v>-1.0294976774607528E-18</v>
      </c>
      <c r="AZ128" s="31">
        <v>2.3330593798270642E-32</v>
      </c>
      <c r="BA128" s="23">
        <f t="shared" si="14"/>
        <v>6.0728349183310995E-16</v>
      </c>
      <c r="BC128" s="23">
        <f t="shared" si="15"/>
        <v>17</v>
      </c>
      <c r="BD128" s="31">
        <v>1.4847653432026916E-30</v>
      </c>
      <c r="BE128" s="31">
        <v>3.1036157134305555E-16</v>
      </c>
      <c r="BF128" s="31">
        <v>-2.73199851462384E-16</v>
      </c>
      <c r="BG128" s="31">
        <v>9.6457776734122068E-19</v>
      </c>
      <c r="BH128" s="31">
        <v>7.0704797924156485E-32</v>
      </c>
      <c r="BI128" s="31">
        <v>3.2527684638015952E-19</v>
      </c>
      <c r="BJ128" s="23">
        <f t="shared" si="16"/>
        <v>4.1347732709411682E-16</v>
      </c>
    </row>
    <row r="129" spans="3:62" x14ac:dyDescent="0.25">
      <c r="J129">
        <v>33</v>
      </c>
      <c r="K129" s="42">
        <v>5.2222458658636401E-15</v>
      </c>
      <c r="L129" s="42">
        <v>0.17342036824090801</v>
      </c>
      <c r="M129">
        <v>0.127396310326617</v>
      </c>
      <c r="N129">
        <v>0.115349048763754</v>
      </c>
      <c r="O129" s="42">
        <v>7.85975890055689E-15</v>
      </c>
      <c r="P129" s="42">
        <v>-9.7714100971212303E-2</v>
      </c>
      <c r="Q129" s="13">
        <v>0</v>
      </c>
      <c r="R129" s="13">
        <v>0</v>
      </c>
      <c r="S129" s="13">
        <v>1</v>
      </c>
      <c r="AM129" s="46">
        <v>0</v>
      </c>
      <c r="AN129" s="46">
        <v>0</v>
      </c>
      <c r="AO129" s="46">
        <v>0</v>
      </c>
      <c r="AP129" s="46">
        <f>+AK121</f>
        <v>1.5437786655600624E-16</v>
      </c>
      <c r="AQ129" s="46">
        <v>0</v>
      </c>
      <c r="AR129" s="46">
        <v>0</v>
      </c>
      <c r="AT129" s="23">
        <f t="shared" si="13"/>
        <v>18</v>
      </c>
      <c r="AU129" s="31">
        <v>-3.497218593468967E-3</v>
      </c>
      <c r="AV129" s="31">
        <v>1.4827205435756233E-31</v>
      </c>
      <c r="AW129" s="31">
        <v>8.4505388749921344E-17</v>
      </c>
      <c r="AX129" s="31">
        <v>3.916305395047752E-18</v>
      </c>
      <c r="AY129" s="31">
        <v>3.7227016424503062E-4</v>
      </c>
      <c r="AZ129" s="31">
        <v>1.9358508135711713E-30</v>
      </c>
      <c r="BA129" s="23">
        <f t="shared" si="14"/>
        <v>3.5169763953845469E-3</v>
      </c>
      <c r="BC129" s="23">
        <f t="shared" si="15"/>
        <v>18</v>
      </c>
      <c r="BD129" s="31">
        <v>1.1024539582825459E-17</v>
      </c>
      <c r="BE129" s="31">
        <v>5.4595087831947769E-17</v>
      </c>
      <c r="BF129" s="31">
        <v>-6.022614891671404E-17</v>
      </c>
      <c r="BG129" s="31">
        <v>1.6308997809513929E-18</v>
      </c>
      <c r="BH129" s="31">
        <v>-2.55671161891872E-17</v>
      </c>
      <c r="BI129" s="31">
        <v>2.6989773734244679E-17</v>
      </c>
      <c r="BJ129" s="23">
        <f t="shared" si="16"/>
        <v>9.0078511601170576E-17</v>
      </c>
    </row>
    <row r="130" spans="3:62" x14ac:dyDescent="0.25">
      <c r="J130">
        <v>34</v>
      </c>
      <c r="K130" s="42">
        <v>4.0995110751957502E-16</v>
      </c>
      <c r="L130">
        <v>1.57003403175499E-2</v>
      </c>
      <c r="M130" s="42">
        <v>1.0252028106803699E-2</v>
      </c>
      <c r="N130">
        <v>9.2849566026850898E-3</v>
      </c>
      <c r="O130" s="42">
        <v>5.5443518736127998E-15</v>
      </c>
      <c r="P130">
        <v>-6.9449318524803294E-2</v>
      </c>
      <c r="Q130" s="13">
        <v>0</v>
      </c>
      <c r="R130" s="13">
        <v>0</v>
      </c>
      <c r="S130" s="13">
        <v>0</v>
      </c>
      <c r="AM130" s="46">
        <v>0</v>
      </c>
      <c r="AN130" s="46">
        <v>0</v>
      </c>
      <c r="AO130" s="46">
        <v>0</v>
      </c>
      <c r="AP130" s="46">
        <v>0</v>
      </c>
      <c r="AQ130" s="46">
        <f>+AK122</f>
        <v>-3.5454740396334214E-16</v>
      </c>
      <c r="AR130" s="46">
        <v>0</v>
      </c>
      <c r="AT130" s="23">
        <f t="shared" si="13"/>
        <v>25</v>
      </c>
      <c r="AU130" s="31">
        <v>1.9393019885539826E-2</v>
      </c>
      <c r="AV130" s="31">
        <v>-1.0269029220366278E-30</v>
      </c>
      <c r="AW130" s="31">
        <v>-5.6187632345246498E-16</v>
      </c>
      <c r="AX130" s="31">
        <v>-2.6107770691048989E-17</v>
      </c>
      <c r="AY130" s="31">
        <v>8.5192968867563667E-4</v>
      </c>
      <c r="AZ130" s="31">
        <v>4.4256205733683628E-30</v>
      </c>
      <c r="BA130" s="23">
        <f t="shared" si="14"/>
        <v>1.9411723377263289E-2</v>
      </c>
      <c r="BC130" s="23">
        <f t="shared" si="15"/>
        <v>25</v>
      </c>
      <c r="BD130" s="31">
        <v>-6.1134043996541571E-17</v>
      </c>
      <c r="BE130" s="31">
        <v>-3.7811478006687566E-16</v>
      </c>
      <c r="BF130" s="31">
        <v>4.0044365962467017E-16</v>
      </c>
      <c r="BG130" s="31">
        <v>-1.0872277109697115E-17</v>
      </c>
      <c r="BH130" s="31">
        <v>-5.850961862485287E-17</v>
      </c>
      <c r="BI130" s="31">
        <v>6.1702325959964204E-17</v>
      </c>
      <c r="BJ130" s="23">
        <f t="shared" si="16"/>
        <v>5.6072456846836752E-16</v>
      </c>
    </row>
    <row r="131" spans="3:62" x14ac:dyDescent="0.25">
      <c r="J131">
        <v>35</v>
      </c>
      <c r="K131" s="42">
        <v>-2.24177708159117E-15</v>
      </c>
      <c r="L131" s="42">
        <v>1.52863243397956E-15</v>
      </c>
      <c r="M131">
        <v>-4.3406399977967303E-2</v>
      </c>
      <c r="N131">
        <v>6.2481610146573998E-3</v>
      </c>
      <c r="O131" s="42">
        <v>-1.46182831175364E-16</v>
      </c>
      <c r="P131" s="42">
        <v>5.0152330347878099E-17</v>
      </c>
      <c r="Q131" s="13">
        <v>0</v>
      </c>
      <c r="R131" s="13">
        <v>0</v>
      </c>
      <c r="S131" s="13">
        <v>0</v>
      </c>
      <c r="AM131" s="46">
        <v>0</v>
      </c>
      <c r="AN131" s="46">
        <v>0</v>
      </c>
      <c r="AO131" s="46">
        <v>0</v>
      </c>
      <c r="AP131" s="46">
        <v>0</v>
      </c>
      <c r="AQ131" s="46">
        <v>0</v>
      </c>
      <c r="AR131" s="46">
        <f>+AK123</f>
        <v>4.9734047716507067E-3</v>
      </c>
      <c r="AT131" s="23">
        <f t="shared" si="13"/>
        <v>26</v>
      </c>
      <c r="AU131" s="31">
        <v>-1.0678445350035016E-4</v>
      </c>
      <c r="AV131" s="31">
        <v>3.2330545700487385E-19</v>
      </c>
      <c r="AW131" s="31">
        <v>-8.1151443622151364E-19</v>
      </c>
      <c r="AX131" s="31">
        <v>2.6037856602999765E-19</v>
      </c>
      <c r="AY131" s="31">
        <v>5.5562390696082429E-6</v>
      </c>
      <c r="AZ131" s="31">
        <v>-4.4946034603980874E-19</v>
      </c>
      <c r="BA131" s="23">
        <f t="shared" si="14"/>
        <v>1.06928907700243E-4</v>
      </c>
      <c r="BC131" s="23">
        <f t="shared" si="15"/>
        <v>26</v>
      </c>
      <c r="BD131" s="31">
        <v>3.3662449257346987E-19</v>
      </c>
      <c r="BE131" s="31">
        <v>1.1904394188242292E-4</v>
      </c>
      <c r="BF131" s="31">
        <v>5.7835825628321963E-19</v>
      </c>
      <c r="BG131" s="31">
        <v>1.0843162201797164E-19</v>
      </c>
      <c r="BH131" s="31">
        <v>-3.8159654872065572E-19</v>
      </c>
      <c r="BI131" s="31">
        <v>-6.2664090420022262E-6</v>
      </c>
      <c r="BJ131" s="23">
        <f t="shared" si="16"/>
        <v>1.1920875798861162E-4</v>
      </c>
    </row>
    <row r="132" spans="3:62" x14ac:dyDescent="0.25">
      <c r="D132" t="s">
        <v>206</v>
      </c>
      <c r="E132" t="s">
        <v>207</v>
      </c>
      <c r="F132" t="s">
        <v>208</v>
      </c>
      <c r="G132" t="s">
        <v>209</v>
      </c>
      <c r="J132">
        <v>36</v>
      </c>
      <c r="K132" s="42">
        <v>-1.6546805447761902E-2</v>
      </c>
      <c r="L132" s="42">
        <v>2.6893489886061E-16</v>
      </c>
      <c r="M132">
        <v>-9.5688203892433602E-3</v>
      </c>
      <c r="N132">
        <v>1.0564336827130099E-2</v>
      </c>
      <c r="O132" s="42">
        <v>7.2111982497637103E-2</v>
      </c>
      <c r="P132" s="42">
        <v>5.4160151538231498E-15</v>
      </c>
      <c r="Q132" s="13">
        <v>0</v>
      </c>
      <c r="R132" s="13">
        <v>0</v>
      </c>
      <c r="S132" s="13">
        <v>0</v>
      </c>
      <c r="AT132" s="23">
        <f t="shared" si="13"/>
        <v>27</v>
      </c>
      <c r="AU132" s="31">
        <v>6.2057538394154377E-16</v>
      </c>
      <c r="AV132" s="31">
        <v>5.1111559629794519E-17</v>
      </c>
      <c r="AW132" s="31">
        <v>-6.2178006316154626E-16</v>
      </c>
      <c r="AX132" s="31">
        <v>2.3802139553716105E-17</v>
      </c>
      <c r="AY132" s="31">
        <v>-6.832301888998373E-17</v>
      </c>
      <c r="AZ132" s="31">
        <v>5.8678054179160009E-17</v>
      </c>
      <c r="BA132" s="23">
        <f t="shared" si="14"/>
        <v>8.8488097302800513E-16</v>
      </c>
      <c r="BC132" s="23">
        <f t="shared" si="15"/>
        <v>27</v>
      </c>
      <c r="BD132" s="31">
        <v>-1.9562854598700864E-30</v>
      </c>
      <c r="BE132" s="31">
        <v>1.8819730388892036E-2</v>
      </c>
      <c r="BF132" s="31">
        <v>4.4313645829415819E-16</v>
      </c>
      <c r="BG132" s="31">
        <v>9.9121238689447895E-18</v>
      </c>
      <c r="BH132" s="31">
        <v>4.6923517652800029E-30</v>
      </c>
      <c r="BI132" s="31">
        <v>8.1809372621009259E-4</v>
      </c>
      <c r="BJ132" s="23">
        <f t="shared" si="16"/>
        <v>1.8837503264908826E-2</v>
      </c>
    </row>
    <row r="133" spans="3:62" x14ac:dyDescent="0.25">
      <c r="C133">
        <v>0</v>
      </c>
      <c r="D133">
        <f>+C133/$C$333*($E$124-$E$117)+$E$117</f>
        <v>14</v>
      </c>
      <c r="E133">
        <f>D133^2</f>
        <v>196</v>
      </c>
      <c r="F133">
        <f>MDETERM($B$2:$AW$49-E133*$B$53:$AW$100)</f>
        <v>-4.2220560532380639E+238</v>
      </c>
      <c r="G133">
        <f>2*PI()/D133</f>
        <v>0.44879895051282759</v>
      </c>
      <c r="J133">
        <v>43</v>
      </c>
      <c r="K133" s="42">
        <v>9.1756496917248506E-2</v>
      </c>
      <c r="L133" s="42">
        <v>2.3136830926194398E-15</v>
      </c>
      <c r="M133">
        <v>-6.3623086049537106E-2</v>
      </c>
      <c r="N133">
        <v>7.0426398241181604E-2</v>
      </c>
      <c r="O133" s="42">
        <v>0.16502622208144299</v>
      </c>
      <c r="P133" s="42">
        <v>1.0836637930222201E-14</v>
      </c>
      <c r="Q133" s="13">
        <v>1</v>
      </c>
      <c r="R133" s="13">
        <v>0</v>
      </c>
      <c r="S133" s="13">
        <v>0</v>
      </c>
      <c r="AT133" s="23">
        <f t="shared" si="13"/>
        <v>28</v>
      </c>
      <c r="AU133" s="31">
        <v>1.5244826886561019E-16</v>
      </c>
      <c r="AV133" s="31">
        <v>1.3868598457858778E-17</v>
      </c>
      <c r="AW133" s="31">
        <v>-1.5585606265554407E-16</v>
      </c>
      <c r="AX133" s="31">
        <v>5.9415355176644145E-18</v>
      </c>
      <c r="AY133" s="31">
        <v>5.8244884608370531E-18</v>
      </c>
      <c r="AZ133" s="31">
        <v>-4.8589359065658867E-18</v>
      </c>
      <c r="BA133" s="23">
        <f t="shared" si="14"/>
        <v>2.1867043864701461E-16</v>
      </c>
      <c r="BC133" s="23">
        <f t="shared" si="15"/>
        <v>28</v>
      </c>
      <c r="BD133" s="31">
        <v>-4.8057389880654917E-31</v>
      </c>
      <c r="BE133" s="31">
        <v>5.1065411765787543E-3</v>
      </c>
      <c r="BF133" s="31">
        <v>1.1107706358044824E-16</v>
      </c>
      <c r="BG133" s="31">
        <v>2.474283284068469E-18</v>
      </c>
      <c r="BH133" s="31">
        <v>-4.0001962962249106E-31</v>
      </c>
      <c r="BI133" s="31">
        <v>-6.7743640051211472E-5</v>
      </c>
      <c r="BJ133" s="23">
        <f t="shared" si="16"/>
        <v>5.1069905021315356E-3</v>
      </c>
    </row>
    <row r="134" spans="3:62" x14ac:dyDescent="0.25">
      <c r="C134">
        <v>1</v>
      </c>
      <c r="D134" s="23">
        <f t="shared" ref="D134:D197" si="20">+C134/$C$333*($E$124-$E$117)+$E$117</f>
        <v>14.21</v>
      </c>
      <c r="E134" s="23">
        <f t="shared" ref="E134:E197" si="21">D134^2</f>
        <v>201.92410000000004</v>
      </c>
      <c r="F134" s="23">
        <f>MDETERM($B$2:$AW$49-E134*$B$53:$AW$100)</f>
        <v>-2.6289036126527072E+238</v>
      </c>
      <c r="G134" s="23">
        <f t="shared" ref="G134:G197" si="22">2*PI()/D134</f>
        <v>0.4421664537072193</v>
      </c>
      <c r="J134">
        <v>44</v>
      </c>
      <c r="K134">
        <v>5.0524196005809403E-4</v>
      </c>
      <c r="L134" s="42">
        <v>-5.86398243115996E-4</v>
      </c>
      <c r="M134" s="42">
        <v>9.1890422591362595E-5</v>
      </c>
      <c r="N134">
        <v>7.0237803149482403E-4</v>
      </c>
      <c r="O134">
        <v>-1.0762920400910301E-3</v>
      </c>
      <c r="P134" s="42">
        <v>1.25998371934695E-3</v>
      </c>
      <c r="Q134" s="13">
        <v>0</v>
      </c>
      <c r="R134" s="13">
        <v>1</v>
      </c>
      <c r="S134" s="13">
        <v>0</v>
      </c>
      <c r="AT134" s="23">
        <f t="shared" si="13"/>
        <v>29</v>
      </c>
      <c r="AU134" s="31">
        <v>-2.7595648000264968E-16</v>
      </c>
      <c r="AV134" s="31">
        <v>4.8690295657043182E-31</v>
      </c>
      <c r="AW134" s="31">
        <v>2.2109366502571705E-16</v>
      </c>
      <c r="AX134" s="31">
        <v>1.3188032177556807E-18</v>
      </c>
      <c r="AY134" s="31">
        <v>1.9800188523764631E-18</v>
      </c>
      <c r="AZ134" s="31">
        <v>-3.9716130168642591E-32</v>
      </c>
      <c r="BA134" s="23">
        <f t="shared" si="14"/>
        <v>3.536100214735715E-16</v>
      </c>
      <c r="BC134" s="23">
        <f t="shared" si="15"/>
        <v>29</v>
      </c>
      <c r="BD134" s="31">
        <v>8.6991792352009569E-31</v>
      </c>
      <c r="BE134" s="31">
        <v>1.7928199480863256E-16</v>
      </c>
      <c r="BF134" s="31">
        <v>-1.5757125304501151E-16</v>
      </c>
      <c r="BG134" s="31">
        <v>5.4920024410647526E-19</v>
      </c>
      <c r="BH134" s="31">
        <v>-1.3598557423519308E-31</v>
      </c>
      <c r="BI134" s="31">
        <v>-5.5372519376843139E-19</v>
      </c>
      <c r="BJ134" s="23">
        <f t="shared" si="16"/>
        <v>2.3868670193631642E-16</v>
      </c>
    </row>
    <row r="135" spans="3:62" x14ac:dyDescent="0.25">
      <c r="C135" s="23">
        <v>2</v>
      </c>
      <c r="D135" s="23">
        <f t="shared" si="20"/>
        <v>14.42</v>
      </c>
      <c r="E135" s="23">
        <f t="shared" si="21"/>
        <v>207.93639999999999</v>
      </c>
      <c r="F135" s="23">
        <f>MDETERM($B$2:$AW$49-E135*$B$53:$AW$100)</f>
        <v>-1.4692072665907206E+238</v>
      </c>
      <c r="G135" s="23">
        <f t="shared" si="22"/>
        <v>0.43572713642022098</v>
      </c>
      <c r="J135">
        <v>45</v>
      </c>
      <c r="K135" s="42">
        <v>-3.5115902405052401E-15</v>
      </c>
      <c r="L135" s="42">
        <v>9.2704060882521699E-2</v>
      </c>
      <c r="M135">
        <v>-7.0406181594072803E-2</v>
      </c>
      <c r="N135">
        <v>-6.4206897595315296E-2</v>
      </c>
      <c r="O135" s="42">
        <v>-9.8938555365063601E-15</v>
      </c>
      <c r="P135" s="42">
        <v>0.16449369471662001</v>
      </c>
      <c r="Q135" s="13">
        <v>0</v>
      </c>
      <c r="R135" s="13">
        <v>0</v>
      </c>
      <c r="S135" s="13">
        <v>1</v>
      </c>
      <c r="AT135" s="23">
        <f t="shared" si="13"/>
        <v>30</v>
      </c>
      <c r="AU135" s="31">
        <v>-5.4542691630882828E-3</v>
      </c>
      <c r="AV135" s="31">
        <v>2.5741799958975107E-31</v>
      </c>
      <c r="AW135" s="31">
        <v>1.4401952505755742E-16</v>
      </c>
      <c r="AX135" s="31">
        <v>6.6748248168334791E-18</v>
      </c>
      <c r="AY135" s="31">
        <v>6.854529034526747E-5</v>
      </c>
      <c r="AZ135" s="31">
        <v>3.5613335579764767E-31</v>
      </c>
      <c r="BA135" s="23">
        <f t="shared" si="14"/>
        <v>5.4546998597763624E-3</v>
      </c>
      <c r="BC135" s="23">
        <f t="shared" si="15"/>
        <v>30</v>
      </c>
      <c r="BD135" s="31">
        <v>1.7193894140945305E-17</v>
      </c>
      <c r="BE135" s="31">
        <v>9.4783594643099176E-17</v>
      </c>
      <c r="BF135" s="31">
        <v>-1.0264128112231132E-16</v>
      </c>
      <c r="BG135" s="31">
        <v>2.7796530744073672E-18</v>
      </c>
      <c r="BH135" s="31">
        <v>-4.7076171307822424E-18</v>
      </c>
      <c r="BI135" s="31">
        <v>4.9652373131295449E-18</v>
      </c>
      <c r="BJ135" s="23">
        <f t="shared" si="16"/>
        <v>1.4095862553056662E-16</v>
      </c>
    </row>
    <row r="136" spans="3:62" x14ac:dyDescent="0.25">
      <c r="C136" s="23">
        <v>3</v>
      </c>
      <c r="D136" s="23">
        <f t="shared" si="20"/>
        <v>14.63</v>
      </c>
      <c r="E136" s="23">
        <f t="shared" si="21"/>
        <v>214.03690000000003</v>
      </c>
      <c r="F136" s="23">
        <f>MDETERM($B$2:$AW$49-E136*$B$53:$AW$100)</f>
        <v>-6.8396801744062957E+237</v>
      </c>
      <c r="G136" s="23">
        <f t="shared" si="22"/>
        <v>0.42947267991658139</v>
      </c>
      <c r="J136">
        <v>47</v>
      </c>
      <c r="K136" s="42">
        <v>-8.8273946723279202E-16</v>
      </c>
      <c r="L136">
        <v>2.51542978751742E-2</v>
      </c>
      <c r="M136">
        <v>-1.76480895737764E-2</v>
      </c>
      <c r="N136">
        <v>-1.6027448359450001E-2</v>
      </c>
      <c r="O136" s="42">
        <v>8.22351831340153E-16</v>
      </c>
      <c r="P136">
        <v>-1.36211796870753E-2</v>
      </c>
      <c r="Q136" s="13">
        <v>0</v>
      </c>
      <c r="R136" s="13">
        <v>0</v>
      </c>
      <c r="S136" s="13">
        <v>0</v>
      </c>
      <c r="AT136" s="23">
        <f t="shared" si="13"/>
        <v>31</v>
      </c>
      <c r="AU136" s="31">
        <v>3.6771269805517245E-2</v>
      </c>
      <c r="AV136" s="31">
        <v>-1.8473471048991176E-30</v>
      </c>
      <c r="AW136" s="31">
        <v>-1.0218845554478499E-15</v>
      </c>
      <c r="AX136" s="31">
        <v>-4.7221591246957237E-17</v>
      </c>
      <c r="AY136" s="31">
        <v>-4.9930531705950703E-4</v>
      </c>
      <c r="AZ136" s="31">
        <v>-2.6183695206603874E-30</v>
      </c>
      <c r="BA136" s="23">
        <f t="shared" si="14"/>
        <v>3.6774659602908467E-2</v>
      </c>
      <c r="BC136" s="23">
        <f t="shared" si="15"/>
        <v>31</v>
      </c>
      <c r="BD136" s="31">
        <v>-1.1591678033473109E-16</v>
      </c>
      <c r="BE136" s="31">
        <v>-6.8020961795568317E-16</v>
      </c>
      <c r="BF136" s="31">
        <v>7.282869450399352E-16</v>
      </c>
      <c r="BG136" s="31">
        <v>-1.9664881834349318E-17</v>
      </c>
      <c r="BH136" s="31">
        <v>3.4291754433312145E-17</v>
      </c>
      <c r="BI136" s="31">
        <v>-3.6505499504323457E-17</v>
      </c>
      <c r="BJ136" s="23">
        <f t="shared" si="16"/>
        <v>1.0046984533340948E-15</v>
      </c>
    </row>
    <row r="137" spans="3:62" x14ac:dyDescent="0.25">
      <c r="C137" s="23">
        <v>4</v>
      </c>
      <c r="D137" s="23">
        <f t="shared" si="20"/>
        <v>14.84</v>
      </c>
      <c r="E137" s="23">
        <f t="shared" si="21"/>
        <v>220.22559999999999</v>
      </c>
      <c r="F137" s="23">
        <f>MDETERM($B$2:$AW$49-E137*$B$53:$AW$100)</f>
        <v>-2.1274619435128776E+237</v>
      </c>
      <c r="G137" s="23">
        <f t="shared" si="22"/>
        <v>0.4233952363328562</v>
      </c>
      <c r="J137">
        <v>46</v>
      </c>
      <c r="K137" s="42">
        <v>-1.3049783764773399E-15</v>
      </c>
      <c r="L137" s="42">
        <v>8.78759939378677E-16</v>
      </c>
      <c r="M137">
        <v>-2.5035155759017699E-2</v>
      </c>
      <c r="N137">
        <v>3.5575063728920898E-3</v>
      </c>
      <c r="O137" s="42">
        <v>3.6450380013456001E-16</v>
      </c>
      <c r="P137" s="42">
        <v>-1.03166957773718E-16</v>
      </c>
      <c r="Q137" s="13">
        <v>0</v>
      </c>
      <c r="R137" s="13">
        <v>0</v>
      </c>
      <c r="S137" s="13">
        <v>0</v>
      </c>
      <c r="AT137" s="23">
        <f t="shared" si="13"/>
        <v>32</v>
      </c>
      <c r="AU137" s="31">
        <v>-1.4243192699162064E-4</v>
      </c>
      <c r="AV137" s="31">
        <v>4.2929087619047943E-19</v>
      </c>
      <c r="AW137" s="31">
        <v>-1.0589762394834868E-18</v>
      </c>
      <c r="AX137" s="31">
        <v>3.4202764153200169E-19</v>
      </c>
      <c r="AY137" s="31">
        <v>9.5227084526926248E-6</v>
      </c>
      <c r="AZ137" s="31">
        <v>-7.6740978886885305E-19</v>
      </c>
      <c r="BA137" s="23">
        <f t="shared" si="14"/>
        <v>1.4274990648971135E-4</v>
      </c>
      <c r="BC137" s="23">
        <f t="shared" si="15"/>
        <v>32</v>
      </c>
      <c r="BD137" s="31">
        <v>4.489986470704612E-19</v>
      </c>
      <c r="BE137" s="31">
        <v>1.5806871492151598E-4</v>
      </c>
      <c r="BF137" s="31">
        <v>7.5472181883138979E-19</v>
      </c>
      <c r="BG137" s="31">
        <v>1.4243342880236785E-19</v>
      </c>
      <c r="BH137" s="31">
        <v>-6.5400941797069467E-19</v>
      </c>
      <c r="BI137" s="31">
        <v>-1.069928344571442E-5</v>
      </c>
      <c r="BJ137" s="23">
        <f t="shared" si="16"/>
        <v>1.5843040523583606E-4</v>
      </c>
    </row>
    <row r="138" spans="3:62" x14ac:dyDescent="0.25">
      <c r="C138" s="23">
        <v>5</v>
      </c>
      <c r="D138" s="23">
        <f t="shared" si="20"/>
        <v>15.05</v>
      </c>
      <c r="E138" s="23">
        <f t="shared" si="21"/>
        <v>226.50250000000003</v>
      </c>
      <c r="F138" s="23">
        <f>MDETERM($B$2:$AW$49-E138*$B$53:$AW$100)</f>
        <v>6.0026408492444303E+235</v>
      </c>
      <c r="G138" s="23">
        <f t="shared" si="22"/>
        <v>0.41748739582588612</v>
      </c>
      <c r="J138">
        <v>48</v>
      </c>
      <c r="K138" s="42">
        <v>-2.5806431107819602E-2</v>
      </c>
      <c r="L138" s="42">
        <v>-6.1728649148268799E-16</v>
      </c>
      <c r="M138">
        <v>1.6307799871773301E-2</v>
      </c>
      <c r="N138">
        <v>-1.8005515534177799E-2</v>
      </c>
      <c r="O138" s="42">
        <v>1.32778214652194E-2</v>
      </c>
      <c r="P138" s="42">
        <v>8.6605327759479203E-16</v>
      </c>
      <c r="Q138" s="13">
        <v>0</v>
      </c>
      <c r="R138" s="13">
        <v>0</v>
      </c>
      <c r="S138" s="13">
        <v>0</v>
      </c>
      <c r="AT138" s="23">
        <f t="shared" si="13"/>
        <v>33</v>
      </c>
      <c r="AU138" s="31">
        <v>1.1037378422936037E-15</v>
      </c>
      <c r="AV138" s="31">
        <v>9.5613777950883348E-17</v>
      </c>
      <c r="AW138" s="31">
        <v>-1.1250785667958042E-15</v>
      </c>
      <c r="AX138" s="31">
        <v>4.2761046848393225E-17</v>
      </c>
      <c r="AY138" s="31">
        <v>4.0575139324903867E-17</v>
      </c>
      <c r="AZ138" s="31">
        <v>-3.4856492953935646E-17</v>
      </c>
      <c r="BA138" s="23">
        <f t="shared" si="14"/>
        <v>1.5804653823061533E-15</v>
      </c>
      <c r="BC138" s="23">
        <f t="shared" si="15"/>
        <v>33</v>
      </c>
      <c r="BD138" s="31">
        <v>-3.4793940402101925E-30</v>
      </c>
      <c r="BE138" s="31">
        <v>3.520584258301665E-2</v>
      </c>
      <c r="BF138" s="31">
        <v>8.0183228914984868E-16</v>
      </c>
      <c r="BG138" s="31">
        <v>1.7807340057413073E-17</v>
      </c>
      <c r="BH138" s="31">
        <v>-2.7866571139702175E-30</v>
      </c>
      <c r="BI138" s="31">
        <v>-4.8597177602778622E-4</v>
      </c>
      <c r="BJ138" s="23">
        <f t="shared" si="16"/>
        <v>3.5209196533679155E-2</v>
      </c>
    </row>
    <row r="139" spans="3:62" x14ac:dyDescent="0.25">
      <c r="C139" s="23">
        <v>6</v>
      </c>
      <c r="D139" s="23">
        <f t="shared" si="20"/>
        <v>15.26</v>
      </c>
      <c r="E139" s="23">
        <f t="shared" si="21"/>
        <v>232.86759999999998</v>
      </c>
      <c r="F139" s="23">
        <f>MDETERM($B$2:$AW$49-E139*$B$53:$AW$100)</f>
        <v>3.4579864651001203E+236</v>
      </c>
      <c r="G139" s="23">
        <f t="shared" si="22"/>
        <v>0.41174215643378681</v>
      </c>
      <c r="J139">
        <v>49</v>
      </c>
      <c r="K139" s="42">
        <v>0.17398027354517701</v>
      </c>
      <c r="L139" s="42">
        <v>4.3381063645986501E-15</v>
      </c>
      <c r="M139">
        <v>-0.11571131633463901</v>
      </c>
      <c r="N139">
        <v>0.12738148461985299</v>
      </c>
      <c r="O139" s="42">
        <v>-9.6719801216928594E-2</v>
      </c>
      <c r="P139" s="42">
        <v>-6.2962868951590203E-15</v>
      </c>
      <c r="Q139" s="13">
        <v>1</v>
      </c>
      <c r="R139" s="13">
        <v>0</v>
      </c>
      <c r="S139" s="13">
        <v>0</v>
      </c>
      <c r="AT139" s="23">
        <f t="shared" si="13"/>
        <v>34</v>
      </c>
      <c r="AU139" s="31">
        <v>8.664443660480532E-17</v>
      </c>
      <c r="AV139" s="31">
        <v>8.6562430244073711E-18</v>
      </c>
      <c r="AW139" s="31">
        <v>-9.0539020004436743E-17</v>
      </c>
      <c r="AX139" s="31">
        <v>3.4420263411610795E-18</v>
      </c>
      <c r="AY139" s="31">
        <v>2.8622105663087425E-17</v>
      </c>
      <c r="AZ139" s="31">
        <v>-2.4773903231516421E-17</v>
      </c>
      <c r="BA139" s="23">
        <f t="shared" si="14"/>
        <v>1.3124146387659753E-16</v>
      </c>
      <c r="BC139" s="23">
        <f t="shared" si="15"/>
        <v>34</v>
      </c>
      <c r="BD139" s="31">
        <v>-2.731356349200319E-31</v>
      </c>
      <c r="BE139" s="31">
        <v>3.187305593490633E-3</v>
      </c>
      <c r="BF139" s="31">
        <v>6.4526257818861689E-17</v>
      </c>
      <c r="BG139" s="31">
        <v>1.4333917913876278E-18</v>
      </c>
      <c r="BH139" s="31">
        <v>-1.9657355634487101E-30</v>
      </c>
      <c r="BI139" s="31">
        <v>-3.4539957213914653E-4</v>
      </c>
      <c r="BJ139" s="23">
        <f t="shared" si="16"/>
        <v>3.2059659715490715E-3</v>
      </c>
    </row>
    <row r="140" spans="3:62" x14ac:dyDescent="0.25">
      <c r="C140" s="23">
        <v>7</v>
      </c>
      <c r="D140" s="23">
        <f t="shared" si="20"/>
        <v>15.47</v>
      </c>
      <c r="E140" s="23">
        <f t="shared" si="21"/>
        <v>239.32090000000002</v>
      </c>
      <c r="F140" s="23">
        <f>MDETERM($B$2:$AW$49-E140*$B$53:$AW$100)</f>
        <v>-6.4314857222372738E+236</v>
      </c>
      <c r="G140" s="23">
        <f t="shared" si="22"/>
        <v>0.40615289639169916</v>
      </c>
      <c r="J140">
        <v>50</v>
      </c>
      <c r="K140">
        <v>6.7390508270815004E-4</v>
      </c>
      <c r="L140" s="42">
        <v>-7.7863027093918698E-4</v>
      </c>
      <c r="M140">
        <v>1.1991132851983101E-4</v>
      </c>
      <c r="N140">
        <v>9.2262856055664504E-4</v>
      </c>
      <c r="O140">
        <v>-1.84463180567631E-3</v>
      </c>
      <c r="P140" s="42">
        <v>2.15129954969732E-3</v>
      </c>
      <c r="Q140" s="13">
        <v>0</v>
      </c>
      <c r="R140" s="13">
        <v>1</v>
      </c>
      <c r="S140" s="13">
        <v>0</v>
      </c>
      <c r="AT140" s="23">
        <f t="shared" si="13"/>
        <v>35</v>
      </c>
      <c r="AU140" s="31">
        <v>-4.7380653123069523E-16</v>
      </c>
      <c r="AV140" s="31">
        <v>8.4279789965618823E-31</v>
      </c>
      <c r="AW140" s="31">
        <v>3.8333614334491148E-16</v>
      </c>
      <c r="AX140" s="31">
        <v>2.3162558228917466E-18</v>
      </c>
      <c r="AY140" s="31">
        <v>-7.5465275931416118E-19</v>
      </c>
      <c r="AZ140" s="31">
        <v>1.7890297633800943E-32</v>
      </c>
      <c r="BA140" s="23">
        <f t="shared" si="14"/>
        <v>6.0946301148899803E-16</v>
      </c>
      <c r="BC140" s="23">
        <f t="shared" si="15"/>
        <v>35</v>
      </c>
      <c r="BD140" s="31">
        <v>1.493615202638141E-30</v>
      </c>
      <c r="BE140" s="31">
        <v>3.1032567502807999E-16</v>
      </c>
      <c r="BF140" s="31">
        <v>-2.731998514623834E-16</v>
      </c>
      <c r="BG140" s="31">
        <v>9.6457776734122068E-19</v>
      </c>
      <c r="BH140" s="31">
        <v>5.182874329723682E-32</v>
      </c>
      <c r="BI140" s="31">
        <v>2.4942783906153948E-19</v>
      </c>
      <c r="BJ140" s="23">
        <f t="shared" si="16"/>
        <v>4.1345033080796784E-16</v>
      </c>
    </row>
    <row r="141" spans="3:62" x14ac:dyDescent="0.25">
      <c r="C141" s="23">
        <v>8</v>
      </c>
      <c r="D141" s="23">
        <f t="shared" si="20"/>
        <v>15.68</v>
      </c>
      <c r="E141" s="23">
        <f t="shared" si="21"/>
        <v>245.86239999999998</v>
      </c>
      <c r="F141" s="23">
        <f>MDETERM($B$2:$AW$49-E141*$B$53:$AW$100)</f>
        <v>-2.2795187676433397E+237</v>
      </c>
      <c r="G141" s="23">
        <f t="shared" si="22"/>
        <v>0.40071334867216751</v>
      </c>
      <c r="J141">
        <v>51</v>
      </c>
      <c r="K141" s="42">
        <v>-6.3517758153100799E-15</v>
      </c>
      <c r="L141" s="42">
        <v>0.173420368240917</v>
      </c>
      <c r="M141">
        <v>-0.12739631032660401</v>
      </c>
      <c r="N141">
        <v>-0.115349048763753</v>
      </c>
      <c r="O141" s="42">
        <v>5.9489431778537597E-15</v>
      </c>
      <c r="P141" s="42">
        <v>-9.7714100971212497E-2</v>
      </c>
      <c r="Q141" s="13">
        <v>0</v>
      </c>
      <c r="R141" s="13">
        <v>0</v>
      </c>
      <c r="S141" s="13">
        <v>1</v>
      </c>
      <c r="AT141" s="23">
        <f t="shared" si="13"/>
        <v>36</v>
      </c>
      <c r="AU141" s="31">
        <v>-3.497218593468967E-3</v>
      </c>
      <c r="AV141" s="31">
        <v>1.482748650791759E-31</v>
      </c>
      <c r="AW141" s="31">
        <v>8.4505388749921344E-17</v>
      </c>
      <c r="AX141" s="31">
        <v>3.916305395047752E-18</v>
      </c>
      <c r="AY141" s="31">
        <v>3.7227016424503062E-4</v>
      </c>
      <c r="AZ141" s="31">
        <v>1.9319964280617292E-30</v>
      </c>
      <c r="BA141" s="23">
        <f t="shared" si="14"/>
        <v>3.5169763953845469E-3</v>
      </c>
      <c r="BC141" s="23">
        <f t="shared" si="15"/>
        <v>36</v>
      </c>
      <c r="BD141" s="31">
        <v>1.1024539582825459E-17</v>
      </c>
      <c r="BE141" s="31">
        <v>5.459612276461953E-17</v>
      </c>
      <c r="BF141" s="31">
        <v>-6.022614891671404E-17</v>
      </c>
      <c r="BG141" s="31">
        <v>1.6308997809513929E-18</v>
      </c>
      <c r="BH141" s="31">
        <v>-2.55671161891872E-17</v>
      </c>
      <c r="BI141" s="31">
        <v>2.6936035609356588E-17</v>
      </c>
      <c r="BJ141" s="23">
        <f t="shared" si="16"/>
        <v>9.0063052279813054E-17</v>
      </c>
    </row>
    <row r="142" spans="3:62" x14ac:dyDescent="0.25">
      <c r="C142" s="23">
        <v>9</v>
      </c>
      <c r="D142" s="23">
        <f t="shared" si="20"/>
        <v>15.89</v>
      </c>
      <c r="E142" s="23">
        <f t="shared" si="21"/>
        <v>252.49210000000002</v>
      </c>
      <c r="F142" s="23">
        <f>MDETERM($B$2:$AW$49-E142*$B$53:$AW$100)</f>
        <v>-3.9394830964611668E+237</v>
      </c>
      <c r="G142" s="23">
        <f t="shared" si="22"/>
        <v>0.39541757754434148</v>
      </c>
      <c r="J142">
        <v>52</v>
      </c>
      <c r="K142" s="42">
        <v>-5.11914033387168E-16</v>
      </c>
      <c r="L142">
        <v>1.5700340317550701E-2</v>
      </c>
      <c r="M142" s="42">
        <v>-1.0252028106802501E-2</v>
      </c>
      <c r="N142">
        <v>-9.2849566026849302E-3</v>
      </c>
      <c r="O142" s="42">
        <v>4.2861498353824702E-15</v>
      </c>
      <c r="P142">
        <v>-6.9449318524803405E-2</v>
      </c>
      <c r="Q142" s="13">
        <v>0</v>
      </c>
      <c r="R142" s="13">
        <v>0</v>
      </c>
      <c r="S142" s="13">
        <v>0</v>
      </c>
      <c r="AT142" s="23">
        <f t="shared" si="13"/>
        <v>43</v>
      </c>
      <c r="AU142" s="31">
        <v>1.9393019885538262E-2</v>
      </c>
      <c r="AV142" s="31">
        <v>1.2756285995144415E-30</v>
      </c>
      <c r="AW142" s="31">
        <v>5.6187632345254722E-16</v>
      </c>
      <c r="AX142" s="31">
        <v>2.6107770691049402E-17</v>
      </c>
      <c r="AY142" s="31">
        <v>8.5192968867564697E-4</v>
      </c>
      <c r="AZ142" s="31">
        <v>3.8656364834224351E-30</v>
      </c>
      <c r="BA142" s="23">
        <f t="shared" si="14"/>
        <v>1.9411723377261728E-2</v>
      </c>
      <c r="BC142" s="23">
        <f t="shared" si="15"/>
        <v>43</v>
      </c>
      <c r="BD142" s="31">
        <v>-6.113404399653664E-17</v>
      </c>
      <c r="BE142" s="31">
        <v>4.6969778447588794E-16</v>
      </c>
      <c r="BF142" s="31">
        <v>-4.004436596247288E-16</v>
      </c>
      <c r="BG142" s="31">
        <v>1.0872277109697286E-17</v>
      </c>
      <c r="BH142" s="31">
        <v>-5.8509618624853585E-17</v>
      </c>
      <c r="BI142" s="31">
        <v>5.3894986790818133E-17</v>
      </c>
      <c r="BJ142" s="23">
        <f t="shared" si="16"/>
        <v>6.2542366128323939E-16</v>
      </c>
    </row>
    <row r="143" spans="3:62" x14ac:dyDescent="0.25">
      <c r="C143" s="23">
        <v>10</v>
      </c>
      <c r="D143" s="23">
        <f t="shared" si="20"/>
        <v>16.100000000000001</v>
      </c>
      <c r="E143" s="23">
        <f t="shared" si="21"/>
        <v>259.21000000000004</v>
      </c>
      <c r="F143" s="23">
        <f>MDETERM($B$2:$AW$49-E143*$B$53:$AW$100)</f>
        <v>-5.0065194755525162E+237</v>
      </c>
      <c r="G143" s="23">
        <f t="shared" si="22"/>
        <v>0.39025995696767612</v>
      </c>
      <c r="J143">
        <v>53</v>
      </c>
      <c r="K143" s="42">
        <v>-2.23675992223622E-15</v>
      </c>
      <c r="L143" s="42">
        <v>1.52280460039273E-15</v>
      </c>
      <c r="M143">
        <v>-4.3406399977967303E-2</v>
      </c>
      <c r="N143">
        <v>6.2481610146573902E-3</v>
      </c>
      <c r="O143" s="42">
        <v>-2.00527866813916E-16</v>
      </c>
      <c r="P143" s="42">
        <v>5.8616972291934405E-17</v>
      </c>
      <c r="Q143" s="13">
        <v>0</v>
      </c>
      <c r="R143" s="13">
        <v>0</v>
      </c>
      <c r="S143" s="13">
        <v>0</v>
      </c>
      <c r="AT143" s="23">
        <f t="shared" si="13"/>
        <v>44</v>
      </c>
      <c r="AU143" s="31">
        <v>1.0678445350035016E-4</v>
      </c>
      <c r="AV143" s="31">
        <v>-3.2330545700487775E-19</v>
      </c>
      <c r="AW143" s="31">
        <v>-8.1151443622108531E-19</v>
      </c>
      <c r="AX143" s="31">
        <v>2.6037856603001364E-19</v>
      </c>
      <c r="AY143" s="31">
        <v>-5.5562390696086563E-6</v>
      </c>
      <c r="AZ143" s="31">
        <v>4.4946034603981587E-19</v>
      </c>
      <c r="BA143" s="23">
        <f t="shared" si="14"/>
        <v>1.0692890770024302E-4</v>
      </c>
      <c r="BC143" s="23">
        <f t="shared" si="15"/>
        <v>44</v>
      </c>
      <c r="BD143" s="31">
        <v>-3.3662449257346987E-19</v>
      </c>
      <c r="BE143" s="31">
        <v>-1.1904394188242435E-4</v>
      </c>
      <c r="BF143" s="31">
        <v>5.7835825628291437E-19</v>
      </c>
      <c r="BG143" s="31">
        <v>1.0843162201797829E-19</v>
      </c>
      <c r="BH143" s="31">
        <v>3.8159654872068408E-19</v>
      </c>
      <c r="BI143" s="31">
        <v>6.2664090420023262E-6</v>
      </c>
      <c r="BJ143" s="23">
        <f t="shared" si="16"/>
        <v>1.1920875798861305E-4</v>
      </c>
    </row>
    <row r="144" spans="3:62" x14ac:dyDescent="0.25">
      <c r="C144" s="23">
        <v>11</v>
      </c>
      <c r="D144" s="23">
        <f t="shared" si="20"/>
        <v>16.309999999999999</v>
      </c>
      <c r="E144" s="23">
        <f t="shared" si="21"/>
        <v>266.01609999999994</v>
      </c>
      <c r="F144" s="23">
        <f>MDETERM($B$2:$AW$49-E144*$B$53:$AW$100)</f>
        <v>-4.8753101349818512E+237</v>
      </c>
      <c r="G144" s="23">
        <f t="shared" si="22"/>
        <v>0.38523515065478764</v>
      </c>
      <c r="J144">
        <v>54</v>
      </c>
      <c r="K144" s="42">
        <v>-1.6546805447760899E-2</v>
      </c>
      <c r="L144" s="42">
        <v>-3.7316682870607902E-16</v>
      </c>
      <c r="M144">
        <v>9.5688203892451001E-3</v>
      </c>
      <c r="N144">
        <v>-1.0564336827130301E-2</v>
      </c>
      <c r="O144" s="42">
        <v>7.2111982497637894E-2</v>
      </c>
      <c r="P144" s="42">
        <v>4.7583814799805699E-15</v>
      </c>
      <c r="Q144" s="13">
        <v>0</v>
      </c>
      <c r="R144" s="13">
        <v>0</v>
      </c>
      <c r="S144" s="13">
        <v>0</v>
      </c>
      <c r="AT144" s="23">
        <f t="shared" si="13"/>
        <v>45</v>
      </c>
      <c r="AU144" s="31">
        <v>-7.4218547625458246E-16</v>
      </c>
      <c r="AV144" s="31">
        <v>5.1111559629797447E-17</v>
      </c>
      <c r="AW144" s="31">
        <v>6.2178006316148887E-16</v>
      </c>
      <c r="AX144" s="31">
        <v>-2.3802139553715991E-17</v>
      </c>
      <c r="AY144" s="31">
        <v>-5.107593908838265E-17</v>
      </c>
      <c r="AZ144" s="31">
        <v>5.8678054179160009E-17</v>
      </c>
      <c r="BA144" s="23">
        <f t="shared" si="14"/>
        <v>9.7297509067780564E-16</v>
      </c>
      <c r="BC144" s="23">
        <f t="shared" si="15"/>
        <v>45</v>
      </c>
      <c r="BD144" s="31">
        <v>2.3396459049048617E-30</v>
      </c>
      <c r="BE144" s="31">
        <v>1.8819730388893112E-2</v>
      </c>
      <c r="BF144" s="31">
        <v>-4.4313645829411732E-16</v>
      </c>
      <c r="BG144" s="31">
        <v>-9.9121238689447433E-18</v>
      </c>
      <c r="BH144" s="31">
        <v>3.5078407956566695E-30</v>
      </c>
      <c r="BI144" s="31">
        <v>8.1809372621009259E-4</v>
      </c>
      <c r="BJ144" s="23">
        <f t="shared" si="16"/>
        <v>1.8837503264909902E-2</v>
      </c>
    </row>
    <row r="145" spans="3:62" x14ac:dyDescent="0.25">
      <c r="C145" s="23">
        <v>12</v>
      </c>
      <c r="D145" s="23">
        <f t="shared" si="20"/>
        <v>16.52</v>
      </c>
      <c r="E145" s="23">
        <f t="shared" si="21"/>
        <v>272.91039999999998</v>
      </c>
      <c r="F145" s="23">
        <f>MDETERM($B$2:$AW$49-E145*$B$53:$AW$100)</f>
        <v>-2.955683891461585E+237</v>
      </c>
      <c r="G145" s="23">
        <f t="shared" si="22"/>
        <v>0.38033809365493865</v>
      </c>
      <c r="J145">
        <v>61</v>
      </c>
      <c r="K145" s="42">
        <v>9.1756496917248506E-2</v>
      </c>
      <c r="L145" s="42">
        <v>2.3286595362651601E-15</v>
      </c>
      <c r="M145">
        <v>-6.3623086049537106E-2</v>
      </c>
      <c r="N145">
        <v>7.0426398241181604E-2</v>
      </c>
      <c r="O145" s="42">
        <v>0.16502622208144299</v>
      </c>
      <c r="P145" s="42">
        <v>1.0855203114054899E-14</v>
      </c>
      <c r="Q145" s="13">
        <v>1</v>
      </c>
      <c r="R145" s="13">
        <v>0</v>
      </c>
      <c r="S145" s="13">
        <v>0</v>
      </c>
      <c r="AT145" s="23">
        <f t="shared" si="13"/>
        <v>47</v>
      </c>
      <c r="AU145" s="31">
        <v>-1.8656972113085256E-16</v>
      </c>
      <c r="AV145" s="31">
        <v>1.3868598457859496E-17</v>
      </c>
      <c r="AW145" s="31">
        <v>1.5585606265552814E-16</v>
      </c>
      <c r="AX145" s="31">
        <v>-5.9415355176643775E-18</v>
      </c>
      <c r="AY145" s="31">
        <v>4.24530072141938E-18</v>
      </c>
      <c r="AZ145" s="31">
        <v>-4.8589359065659229E-18</v>
      </c>
      <c r="BA145" s="23">
        <f t="shared" si="14"/>
        <v>2.4365681770305633E-16</v>
      </c>
      <c r="BC145" s="23">
        <f t="shared" si="15"/>
        <v>47</v>
      </c>
      <c r="BD145" s="31">
        <v>5.881374642708742E-31</v>
      </c>
      <c r="BE145" s="31">
        <v>5.1065411765790188E-3</v>
      </c>
      <c r="BF145" s="31">
        <v>-1.1107706358043692E-16</v>
      </c>
      <c r="BG145" s="31">
        <v>-2.4742832840684532E-18</v>
      </c>
      <c r="BH145" s="31">
        <v>-2.9156270694615142E-31</v>
      </c>
      <c r="BI145" s="31">
        <v>-6.7743640051211974E-5</v>
      </c>
      <c r="BJ145" s="23">
        <f t="shared" si="16"/>
        <v>5.1069905021318002E-3</v>
      </c>
    </row>
    <row r="146" spans="3:62" x14ac:dyDescent="0.25">
      <c r="C146" s="23">
        <v>13</v>
      </c>
      <c r="D146" s="23">
        <f t="shared" si="20"/>
        <v>16.73</v>
      </c>
      <c r="E146" s="23">
        <f t="shared" si="21"/>
        <v>279.8929</v>
      </c>
      <c r="F146" s="23">
        <f>MDETERM($B$2:$AW$49-E146*$B$53:$AW$100)</f>
        <v>1.3234110077425643E+237</v>
      </c>
      <c r="G146" s="23">
        <f t="shared" si="22"/>
        <v>0.37556397532454189</v>
      </c>
      <c r="J146">
        <v>62</v>
      </c>
      <c r="K146">
        <v>-5.0524196005809002E-4</v>
      </c>
      <c r="L146" s="42">
        <v>-5.8639824311599198E-4</v>
      </c>
      <c r="M146" s="42">
        <v>-9.1890422591361294E-5</v>
      </c>
      <c r="N146">
        <v>-7.0237803149478901E-4</v>
      </c>
      <c r="O146">
        <v>1.0762920400907E-3</v>
      </c>
      <c r="P146" s="42">
        <v>1.25998371934709E-3</v>
      </c>
      <c r="Q146" s="13">
        <v>0</v>
      </c>
      <c r="R146" s="13">
        <v>1</v>
      </c>
      <c r="S146" s="13">
        <v>0</v>
      </c>
      <c r="AT146" s="23">
        <f t="shared" si="13"/>
        <v>46</v>
      </c>
      <c r="AU146" s="31">
        <v>-2.7581122269790096E-16</v>
      </c>
      <c r="AV146" s="31">
        <v>4.8449647851724923E-31</v>
      </c>
      <c r="AW146" s="31">
        <v>2.2109366502571705E-16</v>
      </c>
      <c r="AX146" s="31">
        <v>1.3188032177556843E-18</v>
      </c>
      <c r="AY146" s="31">
        <v>1.8817107066565082E-18</v>
      </c>
      <c r="AZ146" s="31">
        <v>-3.6801631504321081E-32</v>
      </c>
      <c r="BA146" s="23">
        <f t="shared" si="14"/>
        <v>3.5349613768431161E-16</v>
      </c>
      <c r="BC146" s="23">
        <f t="shared" si="15"/>
        <v>46</v>
      </c>
      <c r="BD146" s="31">
        <v>8.6946001822676138E-31</v>
      </c>
      <c r="BE146" s="31">
        <v>1.783959082075639E-16</v>
      </c>
      <c r="BF146" s="31">
        <v>-1.5757125304501151E-16</v>
      </c>
      <c r="BG146" s="31">
        <v>5.4920024410647681E-19</v>
      </c>
      <c r="BH146" s="31">
        <v>-1.2923387607248118E-31</v>
      </c>
      <c r="BI146" s="31">
        <v>-5.1309104006849607E-19</v>
      </c>
      <c r="BJ146" s="23">
        <f t="shared" si="16"/>
        <v>2.3802177365673953E-16</v>
      </c>
    </row>
    <row r="147" spans="3:62" x14ac:dyDescent="0.25">
      <c r="C147" s="23">
        <v>14</v>
      </c>
      <c r="D147" s="23">
        <f t="shared" si="20"/>
        <v>16.940000000000001</v>
      </c>
      <c r="E147" s="23">
        <f t="shared" si="21"/>
        <v>286.96360000000004</v>
      </c>
      <c r="F147" s="23">
        <f>MDETERM($B$2:$AW$49-E147*$B$53:$AW$100)</f>
        <v>8.5099180247291677E+237</v>
      </c>
      <c r="G147" s="23">
        <f t="shared" si="22"/>
        <v>0.37090822356432029</v>
      </c>
      <c r="J147">
        <v>63</v>
      </c>
      <c r="K147" s="42">
        <v>2.9281652019092399E-15</v>
      </c>
      <c r="L147" s="42">
        <v>9.2704060882516495E-2</v>
      </c>
      <c r="M147">
        <v>7.0406181594079298E-2</v>
      </c>
      <c r="N147">
        <v>6.4206897595315601E-2</v>
      </c>
      <c r="O147" s="42">
        <v>-1.32305182807608E-14</v>
      </c>
      <c r="P147" s="42">
        <v>0.16449369471662001</v>
      </c>
      <c r="Q147" s="13">
        <v>0</v>
      </c>
      <c r="R147" s="13">
        <v>0</v>
      </c>
      <c r="S147" s="13">
        <v>1</v>
      </c>
      <c r="AT147" s="23">
        <f t="shared" si="13"/>
        <v>48</v>
      </c>
      <c r="AU147" s="31">
        <v>-5.4542691630879029E-3</v>
      </c>
      <c r="AV147" s="31">
        <v>-3.4033541807912692E-31</v>
      </c>
      <c r="AW147" s="31">
        <v>-1.440195250575804E-16</v>
      </c>
      <c r="AX147" s="31">
        <v>-6.6748248168335523E-18</v>
      </c>
      <c r="AY147" s="31">
        <v>6.8545290345267999E-5</v>
      </c>
      <c r="AZ147" s="31">
        <v>3.0893780598881373E-31</v>
      </c>
      <c r="BA147" s="23">
        <f t="shared" si="14"/>
        <v>5.4546998597759825E-3</v>
      </c>
      <c r="BC147" s="23">
        <f t="shared" si="15"/>
        <v>48</v>
      </c>
      <c r="BD147" s="31">
        <v>1.719389414094411E-17</v>
      </c>
      <c r="BE147" s="31">
        <v>-1.2531452486349751E-16</v>
      </c>
      <c r="BF147" s="31">
        <v>1.026412811223277E-16</v>
      </c>
      <c r="BG147" s="31">
        <v>-2.7796530744073976E-18</v>
      </c>
      <c r="BH147" s="31">
        <v>-4.7076171307822778E-18</v>
      </c>
      <c r="BI147" s="31">
        <v>4.3072335032936725E-18</v>
      </c>
      <c r="BJ147" s="23">
        <f t="shared" si="16"/>
        <v>1.630430406936856E-16</v>
      </c>
    </row>
    <row r="148" spans="3:62" x14ac:dyDescent="0.25">
      <c r="C148" s="23">
        <v>15</v>
      </c>
      <c r="D148" s="23">
        <f t="shared" si="20"/>
        <v>17.149999999999999</v>
      </c>
      <c r="E148" s="23">
        <f t="shared" si="21"/>
        <v>294.12249999999995</v>
      </c>
      <c r="F148" s="23">
        <f>MDETERM($B$2:$AW$49-E148*$B$53:$AW$100)</f>
        <v>1.9124682374885351E+238</v>
      </c>
      <c r="G148" s="23">
        <f t="shared" si="22"/>
        <v>0.36636649021455314</v>
      </c>
      <c r="J148">
        <v>64</v>
      </c>
      <c r="K148" s="42">
        <v>7.1756225871243203E-16</v>
      </c>
      <c r="L148">
        <v>2.5154297875172899E-2</v>
      </c>
      <c r="M148">
        <v>1.7648089573778201E-2</v>
      </c>
      <c r="N148">
        <v>1.6027448359450101E-2</v>
      </c>
      <c r="O148" s="42">
        <v>1.11497732890891E-15</v>
      </c>
      <c r="P148">
        <v>-1.3621179687075199E-2</v>
      </c>
      <c r="Q148" s="13">
        <v>0</v>
      </c>
      <c r="R148" s="13">
        <v>0</v>
      </c>
      <c r="S148" s="13">
        <v>0</v>
      </c>
      <c r="AT148" s="23">
        <f t="shared" si="13"/>
        <v>49</v>
      </c>
      <c r="AU148" s="31">
        <v>3.6771269805514498E-2</v>
      </c>
      <c r="AV148" s="31">
        <v>2.3917763690586279E-30</v>
      </c>
      <c r="AW148" s="31">
        <v>1.0218845554480088E-15</v>
      </c>
      <c r="AX148" s="31">
        <v>4.7221591246957977E-17</v>
      </c>
      <c r="AY148" s="31">
        <v>-4.9930531705951267E-4</v>
      </c>
      <c r="AZ148" s="31">
        <v>-2.2460062326288514E-30</v>
      </c>
      <c r="BA148" s="23">
        <f t="shared" si="14"/>
        <v>3.677465960290572E-2</v>
      </c>
      <c r="BC148" s="23">
        <f t="shared" si="15"/>
        <v>49</v>
      </c>
      <c r="BD148" s="31">
        <v>-1.1591678033472244E-16</v>
      </c>
      <c r="BE148" s="31">
        <v>8.8067331034772946E-16</v>
      </c>
      <c r="BF148" s="31">
        <v>-7.282869450400485E-16</v>
      </c>
      <c r="BG148" s="31">
        <v>1.9664881834349626E-17</v>
      </c>
      <c r="BH148" s="31">
        <v>3.4291754433312534E-17</v>
      </c>
      <c r="BI148" s="31">
        <v>-3.1313983288065686E-17</v>
      </c>
      <c r="BJ148" s="23">
        <f t="shared" si="16"/>
        <v>1.1497683468363538E-15</v>
      </c>
    </row>
    <row r="149" spans="3:62" x14ac:dyDescent="0.25">
      <c r="C149" s="23">
        <v>16</v>
      </c>
      <c r="D149" s="23">
        <f t="shared" si="20"/>
        <v>17.36</v>
      </c>
      <c r="E149" s="23">
        <f t="shared" si="21"/>
        <v>301.36959999999999</v>
      </c>
      <c r="F149" s="23">
        <f>MDETERM($B$2:$AW$49-E149*$B$53:$AW$100)</f>
        <v>3.3657475220902264E+238</v>
      </c>
      <c r="G149" s="23">
        <f t="shared" si="22"/>
        <v>0.36193463751034483</v>
      </c>
      <c r="J149">
        <v>65</v>
      </c>
      <c r="K149" s="42">
        <v>-1.3043684113841001E-15</v>
      </c>
      <c r="L149" s="42">
        <v>8.8063948882666204E-16</v>
      </c>
      <c r="M149">
        <v>-2.5035155759017699E-2</v>
      </c>
      <c r="N149">
        <v>3.5575063728920898E-3</v>
      </c>
      <c r="O149" s="42">
        <v>3.6907052970299501E-16</v>
      </c>
      <c r="P149" s="42">
        <v>-1.02426017061611E-16</v>
      </c>
      <c r="Q149" s="13">
        <v>0</v>
      </c>
      <c r="R149" s="13">
        <v>0</v>
      </c>
      <c r="S149" s="13">
        <v>0</v>
      </c>
      <c r="AT149" s="23">
        <f t="shared" si="13"/>
        <v>50</v>
      </c>
      <c r="AU149" s="31">
        <v>1.4243192699162126E-4</v>
      </c>
      <c r="AV149" s="31">
        <v>-4.2929087619048271E-19</v>
      </c>
      <c r="AW149" s="31">
        <v>-1.0589762394828599E-18</v>
      </c>
      <c r="AX149" s="31">
        <v>3.4202764153201613E-19</v>
      </c>
      <c r="AY149" s="31">
        <v>-9.522708452693399E-6</v>
      </c>
      <c r="AZ149" s="31">
        <v>7.6740978886887086E-19</v>
      </c>
      <c r="BA149" s="23">
        <f t="shared" si="14"/>
        <v>1.4274990648971203E-4</v>
      </c>
      <c r="BC149" s="23">
        <f t="shared" si="15"/>
        <v>50</v>
      </c>
      <c r="BD149" s="31">
        <v>-4.4899864707046323E-19</v>
      </c>
      <c r="BE149" s="31">
        <v>-1.5806871492151717E-4</v>
      </c>
      <c r="BF149" s="31">
        <v>7.5472181883094307E-19</v>
      </c>
      <c r="BG149" s="31">
        <v>1.4243342880237387E-19</v>
      </c>
      <c r="BH149" s="31">
        <v>6.5400941797074793E-19</v>
      </c>
      <c r="BI149" s="31">
        <v>1.0699283445714667E-5</v>
      </c>
      <c r="BJ149" s="23">
        <f t="shared" si="16"/>
        <v>1.5843040523583725E-4</v>
      </c>
    </row>
    <row r="150" spans="3:62" x14ac:dyDescent="0.25">
      <c r="C150" s="23">
        <v>17</v>
      </c>
      <c r="D150" s="23">
        <f t="shared" si="20"/>
        <v>17.57</v>
      </c>
      <c r="E150" s="23">
        <f t="shared" si="21"/>
        <v>308.70490000000001</v>
      </c>
      <c r="F150" s="23">
        <f>MDETERM($B$2:$AW$49-E150*$B$53:$AW$100)</f>
        <v>5.2563047546262801E+238</v>
      </c>
      <c r="G150" s="23">
        <f t="shared" si="22"/>
        <v>0.35760872550822914</v>
      </c>
      <c r="J150">
        <v>66</v>
      </c>
      <c r="K150" s="42">
        <v>-2.5806431107819602E-2</v>
      </c>
      <c r="L150" s="42">
        <v>-6.13198337705771E-16</v>
      </c>
      <c r="M150">
        <v>1.6307799871773401E-2</v>
      </c>
      <c r="N150">
        <v>-1.80055155341779E-2</v>
      </c>
      <c r="O150" s="42">
        <v>1.32778214652194E-2</v>
      </c>
      <c r="P150" s="42">
        <v>8.5956994231080502E-16</v>
      </c>
      <c r="Q150" s="13">
        <v>0</v>
      </c>
      <c r="R150" s="13">
        <v>0</v>
      </c>
      <c r="S150" s="13">
        <v>0</v>
      </c>
      <c r="AT150" s="23">
        <f t="shared" si="13"/>
        <v>51</v>
      </c>
      <c r="AU150" s="31">
        <v>-1.3424674963984358E-15</v>
      </c>
      <c r="AV150" s="31">
        <v>9.5613777950888303E-17</v>
      </c>
      <c r="AW150" s="31">
        <v>1.1250785667956894E-15</v>
      </c>
      <c r="AX150" s="31">
        <v>-4.2761046848392856E-17</v>
      </c>
      <c r="AY150" s="31">
        <v>3.0710763692795994E-17</v>
      </c>
      <c r="AZ150" s="31">
        <v>-3.4856492953935714E-17</v>
      </c>
      <c r="BA150" s="23">
        <f t="shared" si="14"/>
        <v>1.7553203092651156E-15</v>
      </c>
      <c r="BC150" s="23">
        <f t="shared" si="15"/>
        <v>51</v>
      </c>
      <c r="BD150" s="31">
        <v>4.2319591003948715E-30</v>
      </c>
      <c r="BE150" s="31">
        <v>3.5205842583018475E-2</v>
      </c>
      <c r="BF150" s="31">
        <v>-8.0183228914976694E-16</v>
      </c>
      <c r="BG150" s="31">
        <v>-1.7807340057412919E-17</v>
      </c>
      <c r="BH150" s="31">
        <v>-2.1091823600334853E-30</v>
      </c>
      <c r="BI150" s="31">
        <v>-4.859717760277872E-4</v>
      </c>
      <c r="BJ150" s="23">
        <f t="shared" si="16"/>
        <v>3.520919653368098E-2</v>
      </c>
    </row>
    <row r="151" spans="3:62" x14ac:dyDescent="0.25">
      <c r="C151" s="23">
        <v>18</v>
      </c>
      <c r="D151" s="23">
        <f t="shared" si="20"/>
        <v>17.78</v>
      </c>
      <c r="E151" s="23">
        <f t="shared" si="21"/>
        <v>316.12840000000006</v>
      </c>
      <c r="F151" s="23">
        <f>MDETERM($B$2:$AW$49-E151*$B$53:$AW$100)</f>
        <v>7.6257229478359568E+238</v>
      </c>
      <c r="G151" s="23">
        <f t="shared" si="22"/>
        <v>0.35338500040380122</v>
      </c>
      <c r="J151">
        <v>67</v>
      </c>
      <c r="K151" s="42">
        <v>0.17398027354517601</v>
      </c>
      <c r="L151" s="42">
        <v>4.3188351601270002E-15</v>
      </c>
      <c r="M151">
        <v>-0.11571131633463901</v>
      </c>
      <c r="N151">
        <v>0.12738148461985299</v>
      </c>
      <c r="O151" s="42">
        <v>-9.6719801216928594E-2</v>
      </c>
      <c r="P151" s="42">
        <v>-6.28415817111089E-15</v>
      </c>
      <c r="Q151" s="13">
        <v>1</v>
      </c>
      <c r="R151" s="13">
        <v>0</v>
      </c>
      <c r="S151" s="13">
        <v>0</v>
      </c>
      <c r="AT151" s="23">
        <f t="shared" si="13"/>
        <v>52</v>
      </c>
      <c r="AU151" s="31">
        <v>-1.0819461686856586E-16</v>
      </c>
      <c r="AV151" s="31">
        <v>8.6562430244078117E-18</v>
      </c>
      <c r="AW151" s="31">
        <v>9.0539020004426155E-17</v>
      </c>
      <c r="AX151" s="31">
        <v>-3.4420263411610206E-18</v>
      </c>
      <c r="AY151" s="31">
        <v>2.2126776271182483E-17</v>
      </c>
      <c r="AZ151" s="31">
        <v>-2.4773903231516461E-17</v>
      </c>
      <c r="BA151" s="23">
        <f t="shared" si="14"/>
        <v>1.4523604187944532E-16</v>
      </c>
      <c r="BC151" s="23">
        <f t="shared" si="15"/>
        <v>52</v>
      </c>
      <c r="BD151" s="31">
        <v>3.4106985435330747E-31</v>
      </c>
      <c r="BE151" s="31">
        <v>3.1873055934907957E-3</v>
      </c>
      <c r="BF151" s="31">
        <v>-6.4526257818854145E-17</v>
      </c>
      <c r="BG151" s="31">
        <v>-1.4333917913876032E-18</v>
      </c>
      <c r="BH151" s="31">
        <v>-1.5196432971327611E-30</v>
      </c>
      <c r="BI151" s="31">
        <v>-3.4539957213914707E-4</v>
      </c>
      <c r="BJ151" s="23">
        <f t="shared" si="16"/>
        <v>3.2059659715492333E-3</v>
      </c>
    </row>
    <row r="152" spans="3:62" x14ac:dyDescent="0.25">
      <c r="C152" s="23">
        <v>19</v>
      </c>
      <c r="D152" s="23">
        <f t="shared" si="20"/>
        <v>17.990000000000002</v>
      </c>
      <c r="E152" s="23">
        <f t="shared" si="21"/>
        <v>323.64010000000007</v>
      </c>
      <c r="F152" s="23">
        <f>MDETERM($B$2:$AW$49-E152*$B$53:$AW$100)</f>
        <v>1.0511309102544394E+239</v>
      </c>
      <c r="G152" s="23">
        <f t="shared" si="22"/>
        <v>0.34925988366757005</v>
      </c>
      <c r="J152">
        <v>68</v>
      </c>
      <c r="K152">
        <v>-6.7390508270814202E-4</v>
      </c>
      <c r="L152" s="42">
        <v>-7.7863027093918601E-4</v>
      </c>
      <c r="M152">
        <v>-1.19911328519834E-4</v>
      </c>
      <c r="N152">
        <v>-9.2262856055661403E-4</v>
      </c>
      <c r="O152">
        <v>1.8446318056757401E-3</v>
      </c>
      <c r="P152" s="42">
        <v>2.1512995496975199E-3</v>
      </c>
      <c r="Q152" s="13">
        <v>0</v>
      </c>
      <c r="R152" s="13">
        <v>1</v>
      </c>
      <c r="S152" s="13">
        <v>0</v>
      </c>
      <c r="AT152" s="23">
        <f t="shared" si="13"/>
        <v>53</v>
      </c>
      <c r="AU152" s="31">
        <v>-4.7274613905784226E-16</v>
      </c>
      <c r="AV152" s="31">
        <v>8.3958477543002016E-31</v>
      </c>
      <c r="AW152" s="31">
        <v>3.8333614334491148E-16</v>
      </c>
      <c r="AX152" s="31">
        <v>2.3162558228917431E-18</v>
      </c>
      <c r="AY152" s="31">
        <v>-1.0352030179862025E-18</v>
      </c>
      <c r="AZ152" s="31">
        <v>2.0909797678809915E-32</v>
      </c>
      <c r="BA152" s="23">
        <f t="shared" si="14"/>
        <v>6.086394232014327E-16</v>
      </c>
      <c r="BC152" s="23">
        <f t="shared" si="15"/>
        <v>53</v>
      </c>
      <c r="BD152" s="31">
        <v>1.49027245034214E-30</v>
      </c>
      <c r="BE152" s="31">
        <v>3.0914257413895641E-16</v>
      </c>
      <c r="BF152" s="31">
        <v>-2.731998514623834E-16</v>
      </c>
      <c r="BG152" s="31">
        <v>9.6457776734121914E-19</v>
      </c>
      <c r="BH152" s="31">
        <v>7.109663460118075E-32</v>
      </c>
      <c r="BI152" s="31">
        <v>2.9152592969642384E-19</v>
      </c>
      <c r="BJ152" s="23">
        <f t="shared" si="16"/>
        <v>4.125630926076222E-16</v>
      </c>
    </row>
    <row r="153" spans="3:62" x14ac:dyDescent="0.25">
      <c r="C153" s="23">
        <v>20</v>
      </c>
      <c r="D153" s="23">
        <f t="shared" si="20"/>
        <v>18.2</v>
      </c>
      <c r="E153" s="23">
        <f t="shared" si="21"/>
        <v>331.23999999999995</v>
      </c>
      <c r="F153" s="23">
        <f>MDETERM($B$2:$AW$49-E153*$B$53:$AW$100)</f>
        <v>1.3945718033971023E+239</v>
      </c>
      <c r="G153" s="23">
        <f t="shared" si="22"/>
        <v>0.34522996193294431</v>
      </c>
      <c r="J153">
        <v>69</v>
      </c>
      <c r="K153" s="42">
        <v>5.2587601709416998E-15</v>
      </c>
      <c r="L153">
        <v>0.17342036824090801</v>
      </c>
      <c r="M153">
        <v>0.127396310326617</v>
      </c>
      <c r="N153">
        <v>0.115349048763754</v>
      </c>
      <c r="O153" s="42">
        <v>7.7883681446796597E-15</v>
      </c>
      <c r="P153">
        <v>-9.7714100971212303E-2</v>
      </c>
      <c r="Q153" s="13">
        <v>0</v>
      </c>
      <c r="R153" s="13">
        <v>0</v>
      </c>
      <c r="S153" s="13">
        <v>1</v>
      </c>
      <c r="AT153" s="23">
        <f t="shared" si="13"/>
        <v>54</v>
      </c>
      <c r="AU153" s="31">
        <v>-3.4972185934687549E-3</v>
      </c>
      <c r="AV153" s="31">
        <v>-2.0574221275423321E-31</v>
      </c>
      <c r="AW153" s="31">
        <v>-8.4505388749936715E-17</v>
      </c>
      <c r="AX153" s="31">
        <v>-3.9163053950478268E-18</v>
      </c>
      <c r="AY153" s="31">
        <v>3.7227016424503474E-4</v>
      </c>
      <c r="AZ153" s="31">
        <v>1.6974058900459515E-30</v>
      </c>
      <c r="BA153" s="23">
        <f t="shared" si="14"/>
        <v>3.5169763953843366E-3</v>
      </c>
      <c r="BC153" s="23">
        <f t="shared" si="15"/>
        <v>54</v>
      </c>
      <c r="BD153" s="31">
        <v>1.102453958282479E-17</v>
      </c>
      <c r="BE153" s="31">
        <v>-7.5756110783823863E-17</v>
      </c>
      <c r="BF153" s="31">
        <v>6.0226148916724986E-17</v>
      </c>
      <c r="BG153" s="31">
        <v>-1.6308997809514239E-18</v>
      </c>
      <c r="BH153" s="31">
        <v>-2.556711618918748E-17</v>
      </c>
      <c r="BI153" s="31">
        <v>2.3665357157869718E-17</v>
      </c>
      <c r="BJ153" s="23">
        <f t="shared" si="16"/>
        <v>1.0346064083109215E-16</v>
      </c>
    </row>
    <row r="154" spans="3:62" x14ac:dyDescent="0.25">
      <c r="C154" s="23">
        <v>21</v>
      </c>
      <c r="D154" s="23">
        <f t="shared" si="20"/>
        <v>18.41</v>
      </c>
      <c r="E154" s="23">
        <f t="shared" si="21"/>
        <v>338.92810000000003</v>
      </c>
      <c r="F154" s="23">
        <f>MDETERM($B$2:$AW$49-E154*$B$53:$AW$100)</f>
        <v>1.795658557192696E+239</v>
      </c>
      <c r="G154" s="23">
        <f t="shared" si="22"/>
        <v>0.34129197757629476</v>
      </c>
      <c r="J154">
        <v>70</v>
      </c>
      <c r="K154" s="42">
        <v>4.0879443521432002E-16</v>
      </c>
      <c r="L154">
        <v>1.57003403175499E-2</v>
      </c>
      <c r="M154">
        <v>1.0252028106803699E-2</v>
      </c>
      <c r="N154">
        <v>9.2849566026850794E-3</v>
      </c>
      <c r="O154" s="42">
        <v>5.53778637291071E-15</v>
      </c>
      <c r="P154">
        <v>-6.9449318524803294E-2</v>
      </c>
      <c r="Q154" s="13">
        <v>0</v>
      </c>
      <c r="R154" s="13">
        <v>0</v>
      </c>
      <c r="S154" s="13">
        <v>0</v>
      </c>
      <c r="AT154" s="23">
        <f t="shared" si="13"/>
        <v>61</v>
      </c>
      <c r="AU154" s="31">
        <v>1.9393019885538262E-2</v>
      </c>
      <c r="AV154" s="31">
        <v>1.2838857285458283E-30</v>
      </c>
      <c r="AW154" s="31">
        <v>5.6187632345254722E-16</v>
      </c>
      <c r="AX154" s="31">
        <v>2.6107770691049402E-17</v>
      </c>
      <c r="AY154" s="31">
        <v>8.5192968867564697E-4</v>
      </c>
      <c r="AZ154" s="31">
        <v>3.8722590403821893E-30</v>
      </c>
      <c r="BA154" s="23">
        <f t="shared" si="14"/>
        <v>1.9411723377261728E-2</v>
      </c>
      <c r="BC154" s="23">
        <f t="shared" si="15"/>
        <v>61</v>
      </c>
      <c r="BD154" s="31">
        <v>-6.113404399653664E-17</v>
      </c>
      <c r="BE154" s="31">
        <v>4.7273813275096605E-16</v>
      </c>
      <c r="BF154" s="31">
        <v>-4.004436596247288E-16</v>
      </c>
      <c r="BG154" s="31">
        <v>1.0872277109697286E-17</v>
      </c>
      <c r="BH154" s="31">
        <v>-5.8509618624853585E-17</v>
      </c>
      <c r="BI154" s="31">
        <v>5.3987318964678245E-17</v>
      </c>
      <c r="BJ154" s="23">
        <f t="shared" si="16"/>
        <v>6.2771812982903078E-16</v>
      </c>
    </row>
    <row r="155" spans="3:62" x14ac:dyDescent="0.25">
      <c r="C155" s="23">
        <v>22</v>
      </c>
      <c r="D155" s="23">
        <f t="shared" si="20"/>
        <v>18.62</v>
      </c>
      <c r="E155" s="23">
        <f t="shared" si="21"/>
        <v>346.70440000000002</v>
      </c>
      <c r="F155" s="23">
        <f>MDETERM($B$2:$AW$49-E155*$B$53:$AW$100)</f>
        <v>2.2566172760960673E+239</v>
      </c>
      <c r="G155" s="23">
        <f t="shared" si="22"/>
        <v>0.33744281993445679</v>
      </c>
      <c r="J155">
        <v>71</v>
      </c>
      <c r="K155" s="42">
        <v>-2.23868457999889E-15</v>
      </c>
      <c r="L155" s="42">
        <v>1.52205123351781E-15</v>
      </c>
      <c r="M155">
        <v>-4.34063999779674E-2</v>
      </c>
      <c r="N155">
        <v>6.2481610146573998E-3</v>
      </c>
      <c r="O155" s="42">
        <v>-1.6672959070529601E-16</v>
      </c>
      <c r="P155" s="42">
        <v>5.4698333660357198E-17</v>
      </c>
      <c r="Q155" s="13">
        <v>0</v>
      </c>
      <c r="R155" s="13">
        <v>0</v>
      </c>
      <c r="S155" s="13">
        <v>0</v>
      </c>
      <c r="AT155" s="23">
        <f t="shared" si="13"/>
        <v>62</v>
      </c>
      <c r="AU155" s="31">
        <v>-1.0678445350034932E-4</v>
      </c>
      <c r="AV155" s="31">
        <v>-3.2330545700487553E-19</v>
      </c>
      <c r="AW155" s="31">
        <v>8.1151443622107376E-19</v>
      </c>
      <c r="AX155" s="31">
        <v>-2.6037856603000064E-19</v>
      </c>
      <c r="AY155" s="31">
        <v>5.5562390696069521E-6</v>
      </c>
      <c r="AZ155" s="31">
        <v>4.4946034603986585E-19</v>
      </c>
      <c r="BA155" s="23">
        <f t="shared" si="14"/>
        <v>1.0692890770024209E-4</v>
      </c>
      <c r="BC155" s="23">
        <f t="shared" si="15"/>
        <v>62</v>
      </c>
      <c r="BD155" s="31">
        <v>3.3662449257346717E-19</v>
      </c>
      <c r="BE155" s="31">
        <v>-1.1904394188242353E-4</v>
      </c>
      <c r="BF155" s="31">
        <v>-5.7835825628290618E-19</v>
      </c>
      <c r="BG155" s="31">
        <v>-1.0843162201797289E-19</v>
      </c>
      <c r="BH155" s="31">
        <v>-3.8159654872056708E-19</v>
      </c>
      <c r="BI155" s="31">
        <v>6.2664090420030225E-6</v>
      </c>
      <c r="BJ155" s="23">
        <f t="shared" si="16"/>
        <v>1.1920875798861227E-4</v>
      </c>
    </row>
    <row r="156" spans="3:62" x14ac:dyDescent="0.25">
      <c r="C156" s="23">
        <v>23</v>
      </c>
      <c r="D156" s="23">
        <f t="shared" si="20"/>
        <v>18.829999999999998</v>
      </c>
      <c r="E156" s="23">
        <f t="shared" si="21"/>
        <v>354.56889999999993</v>
      </c>
      <c r="F156" s="23">
        <f>MDETERM($B$2:$AW$49-E156*$B$53:$AW$100)</f>
        <v>2.7791022686747284E+239</v>
      </c>
      <c r="G156" s="23">
        <f t="shared" si="22"/>
        <v>0.33367951710990901</v>
      </c>
      <c r="J156">
        <v>72</v>
      </c>
      <c r="K156">
        <v>-1.6546805447760899E-2</v>
      </c>
      <c r="L156" s="42">
        <v>-3.7114078881696E-16</v>
      </c>
      <c r="M156">
        <v>9.5688203892450793E-3</v>
      </c>
      <c r="N156">
        <v>-1.05643368271302E-2</v>
      </c>
      <c r="O156">
        <v>7.2111982497638005E-2</v>
      </c>
      <c r="P156" s="42">
        <v>4.7487245877176901E-15</v>
      </c>
      <c r="Q156" s="13">
        <v>0</v>
      </c>
      <c r="R156" s="13">
        <v>0</v>
      </c>
      <c r="S156" s="13">
        <v>0</v>
      </c>
      <c r="AT156" s="23">
        <f t="shared" si="13"/>
        <v>63</v>
      </c>
      <c r="AU156" s="31">
        <v>6.1887678689368486E-16</v>
      </c>
      <c r="AV156" s="31">
        <v>5.1111559629794575E-17</v>
      </c>
      <c r="AW156" s="31">
        <v>-6.2178006316154626E-16</v>
      </c>
      <c r="AX156" s="31">
        <v>2.3802139553716105E-17</v>
      </c>
      <c r="AY156" s="31">
        <v>-6.830109286743145E-17</v>
      </c>
      <c r="AZ156" s="31">
        <v>5.8678054179160009E-17</v>
      </c>
      <c r="BA156" s="23">
        <f t="shared" si="14"/>
        <v>8.8368886549808379E-16</v>
      </c>
      <c r="BC156" s="23">
        <f t="shared" si="15"/>
        <v>63</v>
      </c>
      <c r="BD156" s="31">
        <v>-1.9509308473719253E-30</v>
      </c>
      <c r="BE156" s="31">
        <v>1.8819730388892057E-2</v>
      </c>
      <c r="BF156" s="31">
        <v>4.4313645829415819E-16</v>
      </c>
      <c r="BG156" s="31">
        <v>9.9121238689447895E-18</v>
      </c>
      <c r="BH156" s="31">
        <v>4.6908459095332823E-30</v>
      </c>
      <c r="BI156" s="31">
        <v>8.1809372621009259E-4</v>
      </c>
      <c r="BJ156" s="23">
        <f t="shared" si="16"/>
        <v>1.8837503264908847E-2</v>
      </c>
    </row>
    <row r="157" spans="3:62" x14ac:dyDescent="0.25">
      <c r="C157" s="23">
        <v>24</v>
      </c>
      <c r="D157" s="23">
        <f t="shared" si="20"/>
        <v>19.04</v>
      </c>
      <c r="E157" s="23">
        <f t="shared" si="21"/>
        <v>362.52159999999998</v>
      </c>
      <c r="F157" s="23">
        <f>MDETERM($B$2:$AW$49-E157*$B$53:$AW$100)</f>
        <v>3.3641631549408826E+239</v>
      </c>
      <c r="G157" s="23">
        <f t="shared" si="22"/>
        <v>0.32999922831825562</v>
      </c>
      <c r="AT157" s="23">
        <f t="shared" si="13"/>
        <v>64</v>
      </c>
      <c r="AU157" s="31">
        <v>1.5165900639027181E-16</v>
      </c>
      <c r="AV157" s="31">
        <v>1.3868598457858778E-17</v>
      </c>
      <c r="AW157" s="31">
        <v>-1.5585606265554407E-16</v>
      </c>
      <c r="AX157" s="31">
        <v>5.9415355176644145E-18</v>
      </c>
      <c r="AY157" s="31">
        <v>5.7559476107317699E-18</v>
      </c>
      <c r="AZ157" s="31">
        <v>-4.8589359065658867E-18</v>
      </c>
      <c r="BA157" s="23">
        <f t="shared" si="14"/>
        <v>2.1811911091031886E-16</v>
      </c>
      <c r="BC157" s="23">
        <f t="shared" si="15"/>
        <v>64</v>
      </c>
      <c r="BD157" s="31">
        <v>-4.7808584861235867E-31</v>
      </c>
      <c r="BE157" s="31">
        <v>5.1065411765787543E-3</v>
      </c>
      <c r="BF157" s="31">
        <v>1.1107706358044824E-16</v>
      </c>
      <c r="BG157" s="31">
        <v>2.474283284068469E-18</v>
      </c>
      <c r="BH157" s="31">
        <v>-3.953123174426355E-31</v>
      </c>
      <c r="BI157" s="31">
        <v>-6.7743640051211472E-5</v>
      </c>
      <c r="BJ157" s="23">
        <f t="shared" si="16"/>
        <v>5.1069905021315356E-3</v>
      </c>
    </row>
    <row r="158" spans="3:62" x14ac:dyDescent="0.25">
      <c r="C158" s="23">
        <v>25</v>
      </c>
      <c r="D158" s="23">
        <f t="shared" si="20"/>
        <v>19.25</v>
      </c>
      <c r="E158" s="23">
        <f t="shared" si="21"/>
        <v>370.5625</v>
      </c>
      <c r="F158" s="23">
        <f>MDETERM($B$2:$AW$49-E158*$B$53:$AW$100)</f>
        <v>4.0122135594084923E+239</v>
      </c>
      <c r="G158" s="23">
        <f t="shared" si="22"/>
        <v>0.32639923673660187</v>
      </c>
      <c r="AT158" s="23">
        <f t="shared" si="13"/>
        <v>65</v>
      </c>
      <c r="AU158" s="31">
        <v>-2.7568230468576988E-16</v>
      </c>
      <c r="AV158" s="31">
        <v>4.8553275139217302E-31</v>
      </c>
      <c r="AW158" s="31">
        <v>2.2109366502571705E-16</v>
      </c>
      <c r="AX158" s="31">
        <v>1.3188032177556843E-18</v>
      </c>
      <c r="AY158" s="31">
        <v>1.9052859448849071E-18</v>
      </c>
      <c r="AZ158" s="31">
        <v>-3.6537323748796105E-32</v>
      </c>
      <c r="BA158" s="23">
        <f t="shared" si="14"/>
        <v>3.5339568643069285E-16</v>
      </c>
      <c r="BC158" s="23">
        <f t="shared" si="15"/>
        <v>65</v>
      </c>
      <c r="BD158" s="31">
        <v>8.6905362048818907E-31</v>
      </c>
      <c r="BE158" s="31">
        <v>1.7877747308753715E-16</v>
      </c>
      <c r="BF158" s="31">
        <v>-1.5757125304501151E-16</v>
      </c>
      <c r="BG158" s="31">
        <v>5.4920024410647681E-19</v>
      </c>
      <c r="BH158" s="31">
        <v>-1.3085299818557243E-31</v>
      </c>
      <c r="BI158" s="31">
        <v>-5.094060419953928E-19</v>
      </c>
      <c r="BJ158" s="23">
        <f t="shared" si="16"/>
        <v>2.3830788024143025E-16</v>
      </c>
    </row>
    <row r="159" spans="3:62" x14ac:dyDescent="0.25">
      <c r="C159" s="23">
        <v>26</v>
      </c>
      <c r="D159" s="23">
        <f t="shared" si="20"/>
        <v>19.46</v>
      </c>
      <c r="E159" s="23">
        <f t="shared" si="21"/>
        <v>378.69160000000005</v>
      </c>
      <c r="F159" s="23">
        <f>MDETERM($B$2:$AW$49-E159*$B$53:$AW$100)</f>
        <v>4.7230015493014564E+239</v>
      </c>
      <c r="G159" s="23">
        <f t="shared" si="22"/>
        <v>0.32287694281498386</v>
      </c>
      <c r="AT159" s="23">
        <f t="shared" si="13"/>
        <v>66</v>
      </c>
      <c r="AU159" s="31">
        <v>-5.4542691630879029E-3</v>
      </c>
      <c r="AV159" s="31">
        <v>-3.380814508466724E-31</v>
      </c>
      <c r="AW159" s="31">
        <v>-1.4401952505758128E-16</v>
      </c>
      <c r="AX159" s="31">
        <v>-6.6748248168335901E-18</v>
      </c>
      <c r="AY159" s="31">
        <v>6.8545290345267999E-5</v>
      </c>
      <c r="AZ159" s="31">
        <v>3.0662507601025236E-31</v>
      </c>
      <c r="BA159" s="23">
        <f t="shared" si="14"/>
        <v>5.4546998597759825E-3</v>
      </c>
      <c r="BC159" s="23">
        <f t="shared" si="15"/>
        <v>66</v>
      </c>
      <c r="BD159" s="31">
        <v>1.719389414094411E-17</v>
      </c>
      <c r="BE159" s="31">
        <v>-1.2448459410170046E-16</v>
      </c>
      <c r="BF159" s="31">
        <v>1.0264128112232833E-16</v>
      </c>
      <c r="BG159" s="31">
        <v>-2.7796530744074134E-18</v>
      </c>
      <c r="BH159" s="31">
        <v>-4.7076171307822778E-18</v>
      </c>
      <c r="BI159" s="31">
        <v>4.2749892526560802E-18</v>
      </c>
      <c r="BJ159" s="23">
        <f t="shared" si="16"/>
        <v>1.6240517361895331E-16</v>
      </c>
    </row>
    <row r="160" spans="3:62" x14ac:dyDescent="0.25">
      <c r="C160" s="23">
        <v>27</v>
      </c>
      <c r="D160" s="23">
        <f t="shared" si="20"/>
        <v>19.670000000000002</v>
      </c>
      <c r="E160" s="23">
        <f t="shared" si="21"/>
        <v>386.90890000000007</v>
      </c>
      <c r="F160" s="23">
        <f>MDETERM($B$2:$AW$49-E160*$B$53:$AW$100)</f>
        <v>5.4955819752042575E+239</v>
      </c>
      <c r="G160" s="23">
        <f t="shared" si="22"/>
        <v>0.31942985801624735</v>
      </c>
      <c r="AT160" s="23">
        <f t="shared" si="13"/>
        <v>67</v>
      </c>
      <c r="AU160" s="31">
        <v>3.6771269805514289E-2</v>
      </c>
      <c r="AV160" s="31">
        <v>2.3811513618354926E-30</v>
      </c>
      <c r="AW160" s="31">
        <v>1.0218845554480088E-15</v>
      </c>
      <c r="AX160" s="31">
        <v>4.7221591246957977E-17</v>
      </c>
      <c r="AY160" s="31">
        <v>-4.9930531705951267E-4</v>
      </c>
      <c r="AZ160" s="31">
        <v>-2.2416796842584332E-30</v>
      </c>
      <c r="BA160" s="23">
        <f t="shared" si="14"/>
        <v>3.6774659602905518E-2</v>
      </c>
      <c r="BC160" s="23">
        <f t="shared" si="15"/>
        <v>67</v>
      </c>
      <c r="BD160" s="31">
        <v>-1.1591678033472177E-16</v>
      </c>
      <c r="BE160" s="31">
        <v>8.7676108828352798E-16</v>
      </c>
      <c r="BF160" s="31">
        <v>-7.282869450400485E-16</v>
      </c>
      <c r="BG160" s="31">
        <v>1.9664881834349626E-17</v>
      </c>
      <c r="BH160" s="31">
        <v>3.4291754433312534E-17</v>
      </c>
      <c r="BI160" s="31">
        <v>-3.1253662234010681E-17</v>
      </c>
      <c r="BJ160" s="23">
        <f t="shared" si="16"/>
        <v>1.1467728648733203E-15</v>
      </c>
    </row>
    <row r="161" spans="3:62" x14ac:dyDescent="0.25">
      <c r="C161" s="23">
        <v>28</v>
      </c>
      <c r="D161" s="23">
        <f t="shared" si="20"/>
        <v>19.880000000000003</v>
      </c>
      <c r="E161" s="23">
        <f t="shared" si="21"/>
        <v>395.21440000000013</v>
      </c>
      <c r="F161" s="23">
        <f>MDETERM($B$2:$AW$49-E161*$B$53:$AW$100)</f>
        <v>6.3282908687307247E+239</v>
      </c>
      <c r="G161" s="23">
        <f t="shared" si="22"/>
        <v>0.31605559895269547</v>
      </c>
      <c r="AT161" s="23">
        <f t="shared" si="13"/>
        <v>68</v>
      </c>
      <c r="AU161" s="31">
        <v>-1.4243192699161958E-4</v>
      </c>
      <c r="AV161" s="31">
        <v>-4.2929087619048218E-19</v>
      </c>
      <c r="AW161" s="31">
        <v>1.0589762394828865E-18</v>
      </c>
      <c r="AX161" s="31">
        <v>-3.4202764153200467E-19</v>
      </c>
      <c r="AY161" s="31">
        <v>9.5227084526904581E-6</v>
      </c>
      <c r="AZ161" s="31">
        <v>7.6740978886894222E-19</v>
      </c>
      <c r="BA161" s="23">
        <f t="shared" si="14"/>
        <v>1.4274990648971016E-4</v>
      </c>
      <c r="BC161" s="23">
        <f t="shared" si="15"/>
        <v>68</v>
      </c>
      <c r="BD161" s="31">
        <v>4.4899864707045783E-19</v>
      </c>
      <c r="BE161" s="31">
        <v>-1.5806871492151698E-4</v>
      </c>
      <c r="BF161" s="31">
        <v>-7.5472181883096184E-19</v>
      </c>
      <c r="BG161" s="31">
        <v>-1.4243342880236908E-19</v>
      </c>
      <c r="BH161" s="31">
        <v>-6.540094179705459E-19</v>
      </c>
      <c r="BI161" s="31">
        <v>1.0699283445715662E-5</v>
      </c>
      <c r="BJ161" s="23">
        <f t="shared" si="16"/>
        <v>1.5843040523583714E-4</v>
      </c>
    </row>
    <row r="162" spans="3:62" x14ac:dyDescent="0.25">
      <c r="C162" s="23">
        <v>29</v>
      </c>
      <c r="D162" s="23">
        <f t="shared" si="20"/>
        <v>20.09</v>
      </c>
      <c r="E162" s="23">
        <f t="shared" si="21"/>
        <v>403.60809999999998</v>
      </c>
      <c r="F162" s="23">
        <f>MDETERM($B$2:$AW$49-E162*$B$53:$AW$100)</f>
        <v>7.2187220485540337E+239</v>
      </c>
      <c r="G162" s="23">
        <f t="shared" si="22"/>
        <v>0.31275188189047221</v>
      </c>
      <c r="AT162" s="23">
        <f t="shared" si="13"/>
        <v>69</v>
      </c>
      <c r="AU162" s="31">
        <v>1.1114552537933479E-15</v>
      </c>
      <c r="AV162" s="31">
        <v>9.5613777950883348E-17</v>
      </c>
      <c r="AW162" s="31">
        <v>-1.1250785667958042E-15</v>
      </c>
      <c r="AX162" s="31">
        <v>4.2761046848393225E-17</v>
      </c>
      <c r="AY162" s="31">
        <v>4.0206592413620934E-17</v>
      </c>
      <c r="AZ162" s="31">
        <v>-3.4856492953935646E-17</v>
      </c>
      <c r="BA162" s="23">
        <f t="shared" si="14"/>
        <v>1.5858551666165201E-15</v>
      </c>
      <c r="BC162" s="23">
        <f t="shared" si="15"/>
        <v>69</v>
      </c>
      <c r="BD162" s="31">
        <v>-3.5037222045161848E-30</v>
      </c>
      <c r="BE162" s="31">
        <v>3.520584258301665E-2</v>
      </c>
      <c r="BF162" s="31">
        <v>8.0183228914984868E-16</v>
      </c>
      <c r="BG162" s="31">
        <v>1.7807340057413073E-17</v>
      </c>
      <c r="BH162" s="31">
        <v>-2.7613457068069648E-30</v>
      </c>
      <c r="BI162" s="31">
        <v>-4.8597177602778622E-4</v>
      </c>
      <c r="BJ162" s="23">
        <f t="shared" si="16"/>
        <v>3.5209196533679155E-2</v>
      </c>
    </row>
    <row r="163" spans="3:62" x14ac:dyDescent="0.25">
      <c r="C163" s="23">
        <v>30</v>
      </c>
      <c r="D163" s="23">
        <f t="shared" si="20"/>
        <v>20.3</v>
      </c>
      <c r="E163" s="23">
        <f t="shared" si="21"/>
        <v>412.09000000000003</v>
      </c>
      <c r="F163" s="23">
        <f>MDETERM($B$2:$AW$49-E163*$B$53:$AW$100)</f>
        <v>8.1637060823277595E+239</v>
      </c>
      <c r="G163" s="23">
        <f t="shared" si="22"/>
        <v>0.3095165175950535</v>
      </c>
      <c r="AT163" s="23">
        <f t="shared" si="13"/>
        <v>70</v>
      </c>
      <c r="AU163" s="31">
        <v>8.6399970329713193E-17</v>
      </c>
      <c r="AV163" s="31">
        <v>8.6562430244073711E-18</v>
      </c>
      <c r="AW163" s="31">
        <v>-9.0539020004436743E-17</v>
      </c>
      <c r="AX163" s="31">
        <v>3.4420263411610757E-18</v>
      </c>
      <c r="AY163" s="31">
        <v>2.8588211989108934E-17</v>
      </c>
      <c r="AZ163" s="31">
        <v>-2.4773903231516421E-17</v>
      </c>
      <c r="BA163" s="23">
        <f t="shared" si="14"/>
        <v>1.3107280133967053E-16</v>
      </c>
      <c r="BC163" s="23">
        <f t="shared" si="15"/>
        <v>70</v>
      </c>
      <c r="BD163" s="31">
        <v>-2.7236498588726851E-31</v>
      </c>
      <c r="BE163" s="31">
        <v>3.187305593490633E-3</v>
      </c>
      <c r="BF163" s="31">
        <v>6.4526257818861689E-17</v>
      </c>
      <c r="BG163" s="31">
        <v>1.4333917913876263E-18</v>
      </c>
      <c r="BH163" s="31">
        <v>-1.9634077822190648E-30</v>
      </c>
      <c r="BI163" s="31">
        <v>-3.4539957213914653E-4</v>
      </c>
      <c r="BJ163" s="23">
        <f t="shared" si="16"/>
        <v>3.2059659715490715E-3</v>
      </c>
    </row>
    <row r="164" spans="3:62" x14ac:dyDescent="0.25">
      <c r="C164" s="23">
        <v>31</v>
      </c>
      <c r="D164" s="23">
        <f t="shared" si="20"/>
        <v>20.509999999999998</v>
      </c>
      <c r="E164" s="23">
        <f t="shared" si="21"/>
        <v>420.66009999999994</v>
      </c>
      <c r="F164" s="23">
        <f>MDETERM($B$2:$AW$49-E164*$B$53:$AW$100)</f>
        <v>9.1592917476126442E+239</v>
      </c>
      <c r="G164" s="23">
        <f t="shared" si="22"/>
        <v>0.3063474064933977</v>
      </c>
      <c r="AT164" s="23">
        <f>+J155</f>
        <v>71</v>
      </c>
      <c r="AU164" s="31">
        <v>-4.7315292143858171E-16</v>
      </c>
      <c r="AV164" s="31">
        <v>8.3916941330257906E-31</v>
      </c>
      <c r="AW164" s="31">
        <v>3.8333614334491232E-16</v>
      </c>
      <c r="AX164" s="31">
        <v>2.3162558228917466E-18</v>
      </c>
      <c r="AY164" s="31">
        <v>-8.6072314151675243E-19</v>
      </c>
      <c r="AZ164" s="31">
        <v>1.9511944160300523E-32</v>
      </c>
      <c r="BA164" s="23">
        <f t="shared" si="14"/>
        <v>6.0895516398646236E-16</v>
      </c>
      <c r="BC164" s="23">
        <f t="shared" si="15"/>
        <v>71</v>
      </c>
      <c r="BD164" s="31">
        <v>1.4915547803819131E-30</v>
      </c>
      <c r="BE164" s="31">
        <v>3.0898963411308327E-16</v>
      </c>
      <c r="BF164" s="31">
        <v>-2.73199851462384E-16</v>
      </c>
      <c r="BG164" s="31">
        <v>9.6457776734122068E-19</v>
      </c>
      <c r="BH164" s="31">
        <v>5.9113543548433275E-32</v>
      </c>
      <c r="BI164" s="31">
        <v>2.7203695362776297E-19</v>
      </c>
      <c r="BJ164" s="23">
        <f t="shared" si="16"/>
        <v>4.124484904115654E-16</v>
      </c>
    </row>
    <row r="165" spans="3:62" x14ac:dyDescent="0.25">
      <c r="C165" s="23">
        <v>32</v>
      </c>
      <c r="D165" s="23">
        <f t="shared" si="20"/>
        <v>20.72</v>
      </c>
      <c r="E165" s="23">
        <f t="shared" si="21"/>
        <v>429.31839999999994</v>
      </c>
      <c r="F165" s="23">
        <f>MDETERM($B$2:$AW$49-E165*$B$53:$AW$100)</f>
        <v>1.0200730130040579E+240</v>
      </c>
      <c r="G165" s="23">
        <f t="shared" si="22"/>
        <v>0.30324253413028895</v>
      </c>
      <c r="AT165" s="23">
        <f t="shared" si="13"/>
        <v>72</v>
      </c>
      <c r="AU165" s="31">
        <v>-3.4972185934687549E-3</v>
      </c>
      <c r="AV165" s="31">
        <v>-2.0462517367720415E-31</v>
      </c>
      <c r="AW165" s="31">
        <v>-8.450538874993653E-17</v>
      </c>
      <c r="AX165" s="31">
        <v>-3.916305395047789E-18</v>
      </c>
      <c r="AY165" s="31">
        <v>3.7227016424503528E-4</v>
      </c>
      <c r="AZ165" s="31">
        <v>1.6939610914572899E-30</v>
      </c>
      <c r="BA165" s="23">
        <f t="shared" si="14"/>
        <v>3.5169763953843366E-3</v>
      </c>
      <c r="BC165" s="23">
        <f t="shared" si="15"/>
        <v>72</v>
      </c>
      <c r="BD165" s="31">
        <v>1.102453958282479E-17</v>
      </c>
      <c r="BE165" s="31">
        <v>-7.5344807070616715E-17</v>
      </c>
      <c r="BF165" s="31">
        <v>6.0226148916724863E-17</v>
      </c>
      <c r="BG165" s="31">
        <v>-1.6308997809514083E-18</v>
      </c>
      <c r="BH165" s="31">
        <v>-2.556711618918752E-17</v>
      </c>
      <c r="BI165" s="31">
        <v>2.3617329523810193E-17</v>
      </c>
      <c r="BJ165" s="23">
        <f t="shared" si="16"/>
        <v>1.0314884854919323E-16</v>
      </c>
    </row>
    <row r="166" spans="3:62" x14ac:dyDescent="0.25">
      <c r="C166" s="23">
        <v>33</v>
      </c>
      <c r="D166" s="23">
        <f t="shared" si="20"/>
        <v>20.93</v>
      </c>
      <c r="E166" s="23">
        <f t="shared" si="21"/>
        <v>438.06489999999997</v>
      </c>
      <c r="F166" s="23">
        <f>MDETERM($B$2:$AW$49-E166*$B$53:$AW$100)</f>
        <v>1.1282461491383101E+240</v>
      </c>
      <c r="G166" s="23">
        <f t="shared" si="22"/>
        <v>0.30019996689821243</v>
      </c>
    </row>
    <row r="167" spans="3:62" x14ac:dyDescent="0.25">
      <c r="C167" s="23">
        <v>34</v>
      </c>
      <c r="D167" s="23">
        <f t="shared" si="20"/>
        <v>21.14</v>
      </c>
      <c r="E167" s="23">
        <f t="shared" si="21"/>
        <v>446.89960000000002</v>
      </c>
      <c r="F167" s="23">
        <f>MDETERM($B$2:$AW$49-E167*$B$53:$AW$100)</f>
        <v>1.2398105034160629E+240</v>
      </c>
      <c r="G167" s="23">
        <f t="shared" si="22"/>
        <v>0.29721784802174012</v>
      </c>
    </row>
    <row r="168" spans="3:62" x14ac:dyDescent="0.25">
      <c r="C168" s="23">
        <v>35</v>
      </c>
      <c r="D168" s="23">
        <f t="shared" si="20"/>
        <v>21.35</v>
      </c>
      <c r="E168" s="23">
        <f t="shared" si="21"/>
        <v>455.82250000000005</v>
      </c>
      <c r="F168" s="23">
        <f>MDETERM($B$2:$AW$49-E168*$B$53:$AW$100)</f>
        <v>1.3540451682800669E+240</v>
      </c>
      <c r="G168" s="23">
        <f t="shared" si="22"/>
        <v>0.29429439377890332</v>
      </c>
    </row>
    <row r="169" spans="3:62" x14ac:dyDescent="0.25">
      <c r="C169" s="23">
        <v>36</v>
      </c>
      <c r="D169" s="23">
        <f t="shared" si="20"/>
        <v>21.56</v>
      </c>
      <c r="E169" s="23">
        <f t="shared" si="21"/>
        <v>464.83359999999993</v>
      </c>
      <c r="F169" s="23">
        <f>MDETERM($B$2:$AW$49-E169*$B$53:$AW$100)</f>
        <v>1.4701459994160104E+240</v>
      </c>
      <c r="G169" s="23">
        <f t="shared" si="22"/>
        <v>0.29142788994339458</v>
      </c>
    </row>
    <row r="170" spans="3:62" x14ac:dyDescent="0.25">
      <c r="C170" s="23">
        <v>37</v>
      </c>
      <c r="D170" s="23">
        <f t="shared" si="20"/>
        <v>21.77</v>
      </c>
      <c r="E170" s="23">
        <f t="shared" si="21"/>
        <v>473.93289999999996</v>
      </c>
      <c r="F170" s="23">
        <f>MDETERM($B$2:$AW$49-E170*$B$53:$AW$100)</f>
        <v>1.5872255302526351E+240</v>
      </c>
      <c r="G170" s="23">
        <f t="shared" si="22"/>
        <v>0.28861668843268656</v>
      </c>
    </row>
    <row r="171" spans="3:62" x14ac:dyDescent="0.25">
      <c r="C171" s="23">
        <v>38</v>
      </c>
      <c r="D171" s="23">
        <f t="shared" si="20"/>
        <v>21.98</v>
      </c>
      <c r="E171" s="23">
        <f t="shared" si="21"/>
        <v>483.12040000000002</v>
      </c>
      <c r="F171" s="23">
        <f>MDETERM($B$2:$AW$49-E171*$B$53:$AW$100)</f>
        <v>1.7043132195956892E+240</v>
      </c>
      <c r="G171" s="23">
        <f t="shared" si="22"/>
        <v>0.2858592041482978</v>
      </c>
    </row>
    <row r="172" spans="3:62" x14ac:dyDescent="0.25">
      <c r="C172" s="23">
        <v>39</v>
      </c>
      <c r="D172" s="23">
        <f t="shared" si="20"/>
        <v>22.189999999999998</v>
      </c>
      <c r="E172" s="23">
        <f t="shared" si="21"/>
        <v>492.39609999999988</v>
      </c>
      <c r="F172" s="23">
        <f>MDETERM($B$2:$AW$49-E172*$B$53:$AW$100)</f>
        <v>1.8203560412013089E+240</v>
      </c>
      <c r="G172" s="23">
        <f t="shared" si="22"/>
        <v>0.28315391199547485</v>
      </c>
    </row>
    <row r="173" spans="3:62" x14ac:dyDescent="0.25">
      <c r="C173" s="23">
        <v>40</v>
      </c>
      <c r="D173" s="23">
        <f t="shared" si="20"/>
        <v>22.4</v>
      </c>
      <c r="E173" s="23">
        <f t="shared" si="21"/>
        <v>501.75999999999993</v>
      </c>
      <c r="F173" s="23">
        <f>MDETERM($B$2:$AW$49-E173*$B$53:$AW$100)</f>
        <v>1.9342194231691581E+240</v>
      </c>
      <c r="G173" s="23">
        <f t="shared" si="22"/>
        <v>0.28049934407051724</v>
      </c>
    </row>
    <row r="174" spans="3:62" x14ac:dyDescent="0.25">
      <c r="C174" s="23">
        <v>41</v>
      </c>
      <c r="D174" s="23">
        <f t="shared" si="20"/>
        <v>22.61</v>
      </c>
      <c r="E174" s="23">
        <f t="shared" si="21"/>
        <v>511.21209999999996</v>
      </c>
      <c r="F174" s="23">
        <f>MDETERM($B$2:$AW$49-E174*$B$53:$AW$100)</f>
        <v>2.0446885440527136E+240</v>
      </c>
      <c r="G174" s="23">
        <f t="shared" si="22"/>
        <v>0.2778940870048468</v>
      </c>
    </row>
    <row r="175" spans="3:62" x14ac:dyDescent="0.25">
      <c r="C175" s="23">
        <v>42</v>
      </c>
      <c r="D175" s="23">
        <f t="shared" si="20"/>
        <v>22.82</v>
      </c>
      <c r="E175" s="23">
        <f t="shared" si="21"/>
        <v>520.75239999999997</v>
      </c>
      <c r="F175" s="23">
        <f>MDETERM($B$2:$AW$49-E175*$B$53:$AW$100)</f>
        <v>2.1504699915599774E+240</v>
      </c>
      <c r="G175" s="23">
        <f t="shared" si="22"/>
        <v>0.27533677945572244</v>
      </c>
    </row>
    <row r="176" spans="3:62" x14ac:dyDescent="0.25">
      <c r="C176" s="23">
        <v>43</v>
      </c>
      <c r="D176" s="23">
        <f t="shared" si="20"/>
        <v>23.03</v>
      </c>
      <c r="E176" s="23">
        <f t="shared" si="21"/>
        <v>530.3809</v>
      </c>
      <c r="F176" s="23">
        <f>MDETERM($B$2:$AW$49-E176*$B$53:$AW$100)</f>
        <v>2.2501937886405535E+240</v>
      </c>
      <c r="G176" s="23">
        <f t="shared" si="22"/>
        <v>0.27282610973424171</v>
      </c>
    </row>
    <row r="177" spans="3:7" x14ac:dyDescent="0.25">
      <c r="C177" s="23">
        <v>44</v>
      </c>
      <c r="D177" s="23">
        <f t="shared" si="20"/>
        <v>23.240000000000002</v>
      </c>
      <c r="E177" s="23">
        <f t="shared" si="21"/>
        <v>540.09760000000006</v>
      </c>
      <c r="F177" s="23">
        <f>MDETERM($B$2:$AW$49-E177*$B$53:$AW$100)</f>
        <v>2.342415790641636E+240</v>
      </c>
      <c r="G177" s="23">
        <f t="shared" si="22"/>
        <v>0.2703608135619443</v>
      </c>
    </row>
    <row r="178" spans="3:7" x14ac:dyDescent="0.25">
      <c r="C178" s="23">
        <v>45</v>
      </c>
      <c r="D178" s="23">
        <f t="shared" si="20"/>
        <v>23.450000000000003</v>
      </c>
      <c r="E178" s="23">
        <f t="shared" si="21"/>
        <v>549.90250000000015</v>
      </c>
      <c r="F178" s="23">
        <f>MDETERM($B$2:$AW$49-E178*$B$53:$AW$100)</f>
        <v>2.4256204560477682E+240</v>
      </c>
      <c r="G178" s="23">
        <f t="shared" si="22"/>
        <v>0.26793967194795676</v>
      </c>
    </row>
    <row r="179" spans="3:7" x14ac:dyDescent="0.25">
      <c r="C179" s="23">
        <v>46</v>
      </c>
      <c r="D179" s="23">
        <f t="shared" si="20"/>
        <v>23.66</v>
      </c>
      <c r="E179" s="23">
        <f t="shared" si="21"/>
        <v>559.79560000000004</v>
      </c>
      <c r="F179" s="23">
        <f>MDETERM($B$2:$AW$49-E179*$B$53:$AW$100)</f>
        <v>2.4982239921241979E+240</v>
      </c>
      <c r="G179" s="23">
        <f t="shared" si="22"/>
        <v>0.26556150917918792</v>
      </c>
    </row>
    <row r="180" spans="3:7" x14ac:dyDescent="0.25">
      <c r="C180" s="23">
        <v>47</v>
      </c>
      <c r="D180" s="23">
        <f t="shared" si="20"/>
        <v>23.869999999999997</v>
      </c>
      <c r="E180" s="23">
        <f t="shared" si="21"/>
        <v>569.77689999999984</v>
      </c>
      <c r="F180" s="23">
        <f>MDETERM($B$2:$AW$49-E180*$B$53:$AW$100)</f>
        <v>2.5585778755407864E+240</v>
      </c>
      <c r="G180" s="23">
        <f t="shared" si="22"/>
        <v>0.26322519091661445</v>
      </c>
    </row>
    <row r="181" spans="3:7" x14ac:dyDescent="0.25">
      <c r="C181" s="23">
        <v>48</v>
      </c>
      <c r="D181" s="23">
        <f t="shared" si="20"/>
        <v>24.08</v>
      </c>
      <c r="E181" s="23">
        <f t="shared" si="21"/>
        <v>579.8463999999999</v>
      </c>
      <c r="F181" s="23">
        <f>MDETERM($B$2:$AW$49-E181*$B$53:$AW$100)</f>
        <v>2.6049727467806259E+240</v>
      </c>
      <c r="G181" s="23">
        <f t="shared" si="22"/>
        <v>0.26092962239117884</v>
      </c>
    </row>
    <row r="182" spans="3:7" x14ac:dyDescent="0.25">
      <c r="C182" s="23">
        <v>49</v>
      </c>
      <c r="D182" s="23">
        <f t="shared" si="20"/>
        <v>24.29</v>
      </c>
      <c r="E182" s="23">
        <f t="shared" si="21"/>
        <v>590.00409999999999</v>
      </c>
      <c r="F182" s="23">
        <f>MDETERM($B$2:$AW$49-E182*$B$53:$AW$100)</f>
        <v>2.6356426758294551E+240</v>
      </c>
      <c r="G182" s="23">
        <f t="shared" si="22"/>
        <v>0.25867374669327242</v>
      </c>
    </row>
    <row r="183" spans="3:7" x14ac:dyDescent="0.25">
      <c r="C183" s="23">
        <v>50</v>
      </c>
      <c r="D183" s="23">
        <f t="shared" si="20"/>
        <v>24.5</v>
      </c>
      <c r="E183" s="23">
        <f t="shared" si="21"/>
        <v>600.25</v>
      </c>
      <c r="F183" s="23">
        <f>MDETERM($B$2:$AW$49-E183*$B$53:$AW$100)</f>
        <v>2.6487697953086981E+240</v>
      </c>
      <c r="G183" s="23">
        <f t="shared" si="22"/>
        <v>0.25645654315018718</v>
      </c>
    </row>
    <row r="184" spans="3:7" x14ac:dyDescent="0.25">
      <c r="C184" s="23">
        <v>51</v>
      </c>
      <c r="D184" s="23">
        <f t="shared" si="20"/>
        <v>24.71</v>
      </c>
      <c r="E184" s="23">
        <f t="shared" si="21"/>
        <v>610.58410000000003</v>
      </c>
      <c r="F184" s="23">
        <f>MDETERM($B$2:$AW$49-E184*$B$53:$AW$100)</f>
        <v>2.6424892958490218E+240</v>
      </c>
      <c r="G184" s="23">
        <f t="shared" si="22"/>
        <v>0.25427702578630457</v>
      </c>
    </row>
    <row r="185" spans="3:7" x14ac:dyDescent="0.25">
      <c r="C185" s="23">
        <v>52</v>
      </c>
      <c r="D185" s="23">
        <f t="shared" si="20"/>
        <v>24.92</v>
      </c>
      <c r="E185" s="23">
        <f t="shared" si="21"/>
        <v>621.0064000000001</v>
      </c>
      <c r="F185" s="23">
        <f>MDETERM($B$2:$AW$49-E185*$B$53:$AW$100)</f>
        <v>2.6148947771178666E+240</v>
      </c>
      <c r="G185" s="23">
        <f t="shared" si="22"/>
        <v>0.25213424186113909</v>
      </c>
    </row>
    <row r="186" spans="3:7" x14ac:dyDescent="0.25">
      <c r="C186" s="23">
        <v>53</v>
      </c>
      <c r="D186" s="23">
        <f t="shared" si="20"/>
        <v>25.130000000000003</v>
      </c>
      <c r="E186" s="23">
        <f t="shared" si="21"/>
        <v>631.51690000000008</v>
      </c>
      <c r="F186" s="23">
        <f>MDETERM($B$2:$AW$49-E186*$B$53:$AW$100)</f>
        <v>2.5640439465088878E+240</v>
      </c>
      <c r="G186" s="23">
        <f t="shared" si="22"/>
        <v>0.25002727048068385</v>
      </c>
    </row>
    <row r="187" spans="3:7" x14ac:dyDescent="0.25">
      <c r="C187" s="23">
        <v>54</v>
      </c>
      <c r="D187" s="23">
        <f t="shared" si="20"/>
        <v>25.34</v>
      </c>
      <c r="E187" s="23">
        <f t="shared" si="21"/>
        <v>642.11559999999997</v>
      </c>
      <c r="F187" s="23">
        <f>MDETERM($B$2:$AW$49-E187*$B$53:$AW$100)</f>
        <v>2.4879646560806241E+240</v>
      </c>
      <c r="G187" s="23">
        <f t="shared" si="22"/>
        <v>0.24795522127780531</v>
      </c>
    </row>
    <row r="188" spans="3:7" x14ac:dyDescent="0.25">
      <c r="C188" s="23">
        <v>55</v>
      </c>
      <c r="D188" s="23">
        <f t="shared" si="20"/>
        <v>25.55</v>
      </c>
      <c r="E188" s="23">
        <f t="shared" si="21"/>
        <v>652.80250000000001</v>
      </c>
      <c r="F188" s="23">
        <f>MDETERM($B$2:$AW$49-E188*$B$53:$AW$100)</f>
        <v>2.3846612668970034E+240</v>
      </c>
      <c r="G188" s="23">
        <f t="shared" si="22"/>
        <v>0.24591723315771374</v>
      </c>
    </row>
    <row r="189" spans="3:7" x14ac:dyDescent="0.25">
      <c r="C189" s="23">
        <v>56</v>
      </c>
      <c r="D189" s="23">
        <f t="shared" si="20"/>
        <v>25.76</v>
      </c>
      <c r="E189" s="23">
        <f t="shared" si="21"/>
        <v>663.57760000000007</v>
      </c>
      <c r="F189" s="23">
        <f>MDETERM($B$2:$AW$49-E189*$B$53:$AW$100)</f>
        <v>2.2521213284827371E+240</v>
      </c>
      <c r="G189" s="23">
        <f t="shared" si="22"/>
        <v>0.24391247310479758</v>
      </c>
    </row>
    <row r="190" spans="3:7" x14ac:dyDescent="0.25">
      <c r="C190" s="23">
        <v>57</v>
      </c>
      <c r="D190" s="23">
        <f t="shared" si="20"/>
        <v>25.97</v>
      </c>
      <c r="E190" s="23">
        <f t="shared" si="21"/>
        <v>674.44089999999994</v>
      </c>
      <c r="F190" s="23">
        <f>MDETERM($B$2:$AW$49-E190*$B$53:$AW$100)</f>
        <v>2.0883225596594556E+240</v>
      </c>
      <c r="G190" s="23">
        <f t="shared" si="22"/>
        <v>0.24194013504734643</v>
      </c>
    </row>
    <row r="191" spans="3:7" x14ac:dyDescent="0.25">
      <c r="C191" s="23">
        <v>58</v>
      </c>
      <c r="D191" s="23">
        <f t="shared" si="20"/>
        <v>26.18</v>
      </c>
      <c r="E191" s="23">
        <f t="shared" si="21"/>
        <v>685.39239999999995</v>
      </c>
      <c r="F191" s="23">
        <f>MDETERM($B$2:$AW$49-E191*$B$53:$AW$100)</f>
        <v>1.8912401155826923E+240</v>
      </c>
      <c r="G191" s="23">
        <f t="shared" si="22"/>
        <v>0.23999943877691315</v>
      </c>
    </row>
    <row r="192" spans="3:7" x14ac:dyDescent="0.25">
      <c r="C192" s="23">
        <v>59</v>
      </c>
      <c r="D192" s="23">
        <f t="shared" si="20"/>
        <v>26.39</v>
      </c>
      <c r="E192" s="23">
        <f t="shared" si="21"/>
        <v>696.43209999999999</v>
      </c>
      <c r="F192" s="23">
        <f>MDETERM($B$2:$AW$49-E192*$B$53:$AW$100)</f>
        <v>1.6588541243608174E+240</v>
      </c>
      <c r="G192" s="23">
        <f t="shared" si="22"/>
        <v>0.23808962891927193</v>
      </c>
    </row>
    <row r="193" spans="3:7" x14ac:dyDescent="0.25">
      <c r="C193" s="23">
        <v>60</v>
      </c>
      <c r="D193" s="23">
        <f t="shared" si="20"/>
        <v>26.6</v>
      </c>
      <c r="E193" s="23">
        <f t="shared" si="21"/>
        <v>707.56000000000006</v>
      </c>
      <c r="F193" s="23">
        <f>MDETERM($B$2:$AW$49-E193*$B$53:$AW$100)</f>
        <v>1.3891574751994039E+240</v>
      </c>
      <c r="G193" s="23">
        <f t="shared" si="22"/>
        <v>0.23620997395411977</v>
      </c>
    </row>
    <row r="194" spans="3:7" x14ac:dyDescent="0.25">
      <c r="C194" s="23">
        <v>61</v>
      </c>
      <c r="D194" s="23">
        <f t="shared" si="20"/>
        <v>26.810000000000002</v>
      </c>
      <c r="E194" s="23">
        <f t="shared" si="21"/>
        <v>718.77610000000016</v>
      </c>
      <c r="F194" s="23">
        <f>MDETERM($B$2:$AW$49-E194*$B$53:$AW$100)</f>
        <v>1.0801638386010686E+240</v>
      </c>
      <c r="G194" s="23">
        <f t="shared" si="22"/>
        <v>0.2343597652808499</v>
      </c>
    </row>
    <row r="195" spans="3:7" x14ac:dyDescent="0.25">
      <c r="C195" s="23">
        <v>62</v>
      </c>
      <c r="D195" s="23">
        <f t="shared" si="20"/>
        <v>27.02</v>
      </c>
      <c r="E195" s="23">
        <f t="shared" si="21"/>
        <v>730.08039999999994</v>
      </c>
      <c r="F195" s="23">
        <f>MDETERM($B$2:$AW$49-E195*$B$53:$AW$100)</f>
        <v>7.299158977460038E+239</v>
      </c>
      <c r="G195" s="23">
        <f t="shared" si="22"/>
        <v>0.23253831632788993</v>
      </c>
    </row>
    <row r="196" spans="3:7" x14ac:dyDescent="0.25">
      <c r="C196" s="23">
        <v>63</v>
      </c>
      <c r="D196" s="23">
        <f t="shared" si="20"/>
        <v>27.23</v>
      </c>
      <c r="E196" s="23">
        <f t="shared" si="21"/>
        <v>741.47289999999998</v>
      </c>
      <c r="F196" s="23">
        <f>MDETERM($B$2:$AW$49-E196*$B$53:$AW$100)</f>
        <v>3.3649376879823712E+239</v>
      </c>
      <c r="G196" s="23">
        <f t="shared" si="22"/>
        <v>0.23074496170325326</v>
      </c>
    </row>
    <row r="197" spans="3:7" x14ac:dyDescent="0.25">
      <c r="C197" s="23">
        <v>64</v>
      </c>
      <c r="D197" s="23">
        <f t="shared" si="20"/>
        <v>27.439999999999998</v>
      </c>
      <c r="E197" s="23">
        <f t="shared" si="21"/>
        <v>752.95359999999982</v>
      </c>
      <c r="F197" s="23">
        <f>MDETERM($B$2:$AW$49-E197*$B$53:$AW$100)</f>
        <v>-1.0197641345809086E+239</v>
      </c>
      <c r="G197" s="23">
        <f t="shared" si="22"/>
        <v>0.22897905638409571</v>
      </c>
    </row>
    <row r="198" spans="3:7" x14ac:dyDescent="0.25">
      <c r="C198" s="23">
        <v>65</v>
      </c>
      <c r="D198" s="23">
        <f t="shared" ref="D198:D261" si="23">+C198/$C$333*($E$124-$E$117)+$E$117</f>
        <v>27.65</v>
      </c>
      <c r="E198" s="23">
        <f t="shared" ref="E198:E261" si="24">D198^2</f>
        <v>764.52249999999992</v>
      </c>
      <c r="F198" s="23">
        <f>MDETERM($B$2:$AW$49-E198*$B$53:$AW$100)</f>
        <v>-5.8731376958219749E+239</v>
      </c>
      <c r="G198" s="23">
        <f t="shared" ref="G198:G261" si="25">2*PI()/D198</f>
        <v>0.22723997494320386</v>
      </c>
    </row>
    <row r="199" spans="3:7" x14ac:dyDescent="0.25">
      <c r="C199" s="23">
        <v>66</v>
      </c>
      <c r="D199" s="23">
        <f t="shared" si="23"/>
        <v>27.86</v>
      </c>
      <c r="E199" s="23">
        <f t="shared" si="24"/>
        <v>776.17959999999994</v>
      </c>
      <c r="F199" s="23">
        <f>MDETERM($B$2:$AW$49-E199*$B$53:$AW$100)</f>
        <v>-1.1212738352317755E+240</v>
      </c>
      <c r="G199" s="23">
        <f t="shared" si="25"/>
        <v>0.22552711081046614</v>
      </c>
    </row>
    <row r="200" spans="3:7" x14ac:dyDescent="0.25">
      <c r="C200" s="23">
        <v>67</v>
      </c>
      <c r="D200" s="23">
        <f t="shared" si="23"/>
        <v>28.07</v>
      </c>
      <c r="E200" s="23">
        <f t="shared" si="24"/>
        <v>787.92489999999998</v>
      </c>
      <c r="F200" s="23">
        <f>MDETERM($B$2:$AW$49-E200*$B$53:$AW$100)</f>
        <v>-1.705539634151924E+240</v>
      </c>
      <c r="G200" s="23">
        <f t="shared" si="25"/>
        <v>0.22383987556749504</v>
      </c>
    </row>
    <row r="201" spans="3:7" x14ac:dyDescent="0.25">
      <c r="C201" s="23">
        <v>68</v>
      </c>
      <c r="D201" s="23">
        <f t="shared" si="23"/>
        <v>28.28</v>
      </c>
      <c r="E201" s="23">
        <f t="shared" si="24"/>
        <v>799.75840000000005</v>
      </c>
      <c r="F201" s="23">
        <f>MDETERM($B$2:$AW$49-E201*$B$53:$AW$100)</f>
        <v>-2.3417126930214476E+240</v>
      </c>
      <c r="G201" s="23">
        <f t="shared" si="25"/>
        <v>0.222177698273677</v>
      </c>
    </row>
    <row r="202" spans="3:7" x14ac:dyDescent="0.25">
      <c r="C202" s="23">
        <v>69</v>
      </c>
      <c r="D202" s="23">
        <f t="shared" si="23"/>
        <v>28.49</v>
      </c>
      <c r="E202" s="23">
        <f t="shared" si="24"/>
        <v>811.68009999999992</v>
      </c>
      <c r="F202" s="23">
        <f>MDETERM($B$2:$AW$49-E202*$B$53:$AW$100)</f>
        <v>-3.0313040279172709E+240</v>
      </c>
      <c r="G202" s="23">
        <f t="shared" si="25"/>
        <v>0.22054002482202831</v>
      </c>
    </row>
    <row r="203" spans="3:7" x14ac:dyDescent="0.25">
      <c r="C203" s="23">
        <v>70</v>
      </c>
      <c r="D203" s="23">
        <f t="shared" si="23"/>
        <v>28.7</v>
      </c>
      <c r="E203" s="23">
        <f t="shared" si="24"/>
        <v>823.68999999999994</v>
      </c>
      <c r="F203" s="23">
        <f>MDETERM($B$2:$AW$49-E203*$B$53:$AW$100)</f>
        <v>-3.7757251332328637E+240</v>
      </c>
      <c r="G203" s="23">
        <f t="shared" si="25"/>
        <v>0.21892631732333054</v>
      </c>
    </row>
    <row r="204" spans="3:7" x14ac:dyDescent="0.25">
      <c r="C204" s="23">
        <v>71</v>
      </c>
      <c r="D204" s="23">
        <f t="shared" si="23"/>
        <v>28.91</v>
      </c>
      <c r="E204" s="23">
        <f t="shared" si="24"/>
        <v>835.78809999999999</v>
      </c>
      <c r="F204" s="23">
        <f>MDETERM($B$2:$AW$49-E204*$B$53:$AW$100)</f>
        <v>-4.5762790049052501E+240</v>
      </c>
      <c r="G204" s="23">
        <f t="shared" si="25"/>
        <v>0.2173360535171078</v>
      </c>
    </row>
    <row r="205" spans="3:7" x14ac:dyDescent="0.25">
      <c r="C205" s="23">
        <v>72</v>
      </c>
      <c r="D205" s="23">
        <f t="shared" si="23"/>
        <v>29.119999999999997</v>
      </c>
      <c r="E205" s="23">
        <f t="shared" si="24"/>
        <v>847.97439999999983</v>
      </c>
      <c r="F205" s="23">
        <f>MDETERM($B$2:$AW$49-E205*$B$53:$AW$100)</f>
        <v>-5.4341512307354597E+240</v>
      </c>
      <c r="G205" s="23">
        <f t="shared" si="25"/>
        <v>0.21576872620809021</v>
      </c>
    </row>
    <row r="206" spans="3:7" x14ac:dyDescent="0.25">
      <c r="C206" s="23">
        <v>73</v>
      </c>
      <c r="D206" s="23">
        <f t="shared" si="23"/>
        <v>29.33</v>
      </c>
      <c r="E206" s="23">
        <f t="shared" si="24"/>
        <v>860.24889999999994</v>
      </c>
      <c r="F206" s="23">
        <f>MDETERM($B$2:$AW$49-E206*$B$53:$AW$100)</f>
        <v>-6.3504011814651981E+240</v>
      </c>
      <c r="G206" s="23">
        <f t="shared" si="25"/>
        <v>0.21422384272688669</v>
      </c>
    </row>
    <row r="207" spans="3:7" x14ac:dyDescent="0.25">
      <c r="C207" s="23">
        <v>74</v>
      </c>
      <c r="D207" s="23">
        <f t="shared" si="23"/>
        <v>29.54</v>
      </c>
      <c r="E207" s="23">
        <f t="shared" si="24"/>
        <v>872.61159999999995</v>
      </c>
      <c r="F207" s="23">
        <f>MDETERM($B$2:$AW$49-E207*$B$53:$AW$100)</f>
        <v>-7.3259533370608578E+240</v>
      </c>
      <c r="G207" s="23">
        <f t="shared" si="25"/>
        <v>0.21270092441366237</v>
      </c>
    </row>
    <row r="208" spans="3:7" x14ac:dyDescent="0.25">
      <c r="C208" s="23">
        <v>75</v>
      </c>
      <c r="D208" s="23">
        <f t="shared" si="23"/>
        <v>29.75</v>
      </c>
      <c r="E208" s="23">
        <f t="shared" si="24"/>
        <v>885.0625</v>
      </c>
      <c r="F208" s="23">
        <f>MDETERM($B$2:$AW$49-E208*$B$53:$AW$100)</f>
        <v>-8.3615887833488714E+240</v>
      </c>
      <c r="G208" s="23">
        <f t="shared" si="25"/>
        <v>0.21119950612368357</v>
      </c>
    </row>
    <row r="209" spans="3:7" x14ac:dyDescent="0.25">
      <c r="C209" s="23">
        <v>76</v>
      </c>
      <c r="D209" s="23">
        <f t="shared" si="23"/>
        <v>29.96</v>
      </c>
      <c r="E209" s="23">
        <f t="shared" si="24"/>
        <v>897.60160000000008</v>
      </c>
      <c r="F209" s="23">
        <f>MDETERM($B$2:$AW$49-E209*$B$53:$AW$100)</f>
        <v>-9.4579369147719405E+240</v>
      </c>
      <c r="G209" s="23">
        <f t="shared" si="25"/>
        <v>0.20971913575365775</v>
      </c>
    </row>
    <row r="210" spans="3:7" x14ac:dyDescent="0.25">
      <c r="C210" s="23">
        <v>77</v>
      </c>
      <c r="D210" s="23">
        <f t="shared" si="23"/>
        <v>30.17</v>
      </c>
      <c r="E210" s="23">
        <f t="shared" si="24"/>
        <v>910.22890000000007</v>
      </c>
      <c r="F210" s="23">
        <f>MDETERM($B$2:$AW$49-E210*$B$53:$AW$100)</f>
        <v>-1.0615467379539077E+241</v>
      </c>
      <c r="G210" s="23">
        <f t="shared" si="25"/>
        <v>0.20825937378785503</v>
      </c>
    </row>
    <row r="211" spans="3:7" x14ac:dyDescent="0.25">
      <c r="C211" s="23">
        <v>78</v>
      </c>
      <c r="D211" s="23">
        <f t="shared" si="23"/>
        <v>30.38</v>
      </c>
      <c r="E211" s="23">
        <f t="shared" si="24"/>
        <v>922.94439999999997</v>
      </c>
      <c r="F211" s="23">
        <f>MDETERM($B$2:$AW$49-E211*$B$53:$AW$100)</f>
        <v>-1.1834482303860876E+241</v>
      </c>
      <c r="G211" s="23">
        <f t="shared" si="25"/>
        <v>0.20681979286305419</v>
      </c>
    </row>
    <row r="212" spans="3:7" x14ac:dyDescent="0.25">
      <c r="C212" s="23">
        <v>79</v>
      </c>
      <c r="D212" s="23">
        <f t="shared" si="23"/>
        <v>30.59</v>
      </c>
      <c r="E212" s="23">
        <f t="shared" si="24"/>
        <v>935.74810000000002</v>
      </c>
      <c r="F212" s="23">
        <f>MDETERM($B$2:$AW$49-E212*$B$53:$AW$100)</f>
        <v>-1.3115108832286384E+241</v>
      </c>
      <c r="G212" s="23">
        <f t="shared" si="25"/>
        <v>0.2053999773514085</v>
      </c>
    </row>
    <row r="213" spans="3:7" x14ac:dyDescent="0.25">
      <c r="C213" s="23">
        <v>80</v>
      </c>
      <c r="D213" s="23">
        <f t="shared" si="23"/>
        <v>30.8</v>
      </c>
      <c r="E213" s="23">
        <f t="shared" si="24"/>
        <v>948.6400000000001</v>
      </c>
      <c r="F213" s="23">
        <f>MDETERM($B$2:$AW$49-E213*$B$53:$AW$100)</f>
        <v>-1.4457292021313847E+241</v>
      </c>
      <c r="G213" s="23">
        <f t="shared" si="25"/>
        <v>0.20399952296037618</v>
      </c>
    </row>
    <row r="214" spans="3:7" x14ac:dyDescent="0.25">
      <c r="C214" s="23">
        <v>81</v>
      </c>
      <c r="D214" s="23">
        <f t="shared" si="23"/>
        <v>31.01</v>
      </c>
      <c r="E214" s="23">
        <f t="shared" si="24"/>
        <v>961.62010000000009</v>
      </c>
      <c r="F214" s="23">
        <f>MDETERM($B$2:$AW$49-E214*$B$53:$AW$100)</f>
        <v>-1.5860788123596292E+241</v>
      </c>
      <c r="G214" s="23">
        <f t="shared" si="25"/>
        <v>0.20261803634890635</v>
      </c>
    </row>
    <row r="215" spans="3:7" x14ac:dyDescent="0.25">
      <c r="C215" s="23">
        <v>82</v>
      </c>
      <c r="D215" s="23">
        <f t="shared" si="23"/>
        <v>31.22</v>
      </c>
      <c r="E215" s="23">
        <f t="shared" si="24"/>
        <v>974.68839999999989</v>
      </c>
      <c r="F215" s="23">
        <f>MDETERM($B$2:$AW$49-E215*$B$53:$AW$100)</f>
        <v>-1.7325158299942335E+241</v>
      </c>
      <c r="G215" s="23">
        <f t="shared" si="25"/>
        <v>0.20125513475911552</v>
      </c>
    </row>
    <row r="216" spans="3:7" x14ac:dyDescent="0.25">
      <c r="C216" s="23">
        <v>83</v>
      </c>
      <c r="D216" s="23">
        <f t="shared" si="23"/>
        <v>31.43</v>
      </c>
      <c r="E216" s="23">
        <f t="shared" si="24"/>
        <v>987.84489999999994</v>
      </c>
      <c r="F216" s="23">
        <f>MDETERM($B$2:$AW$49-E216*$B$53:$AW$100)</f>
        <v>-1.8849762796232132E+241</v>
      </c>
      <c r="G216" s="23">
        <f t="shared" si="25"/>
        <v>0.19991044566272945</v>
      </c>
    </row>
    <row r="217" spans="3:7" x14ac:dyDescent="0.25">
      <c r="C217" s="23">
        <v>84</v>
      </c>
      <c r="D217" s="23">
        <f t="shared" si="23"/>
        <v>31.64</v>
      </c>
      <c r="E217" s="23">
        <f t="shared" si="24"/>
        <v>1001.0896</v>
      </c>
      <c r="F217" s="23">
        <f>MDETERM($B$2:$AW$49-E217*$B$53:$AW$100)</f>
        <v>-2.0433755622005633E+241</v>
      </c>
      <c r="G217" s="23">
        <f t="shared" si="25"/>
        <v>0.19858360642160514</v>
      </c>
    </row>
    <row r="218" spans="3:7" x14ac:dyDescent="0.25">
      <c r="C218" s="23">
        <v>85</v>
      </c>
      <c r="D218" s="23">
        <f t="shared" si="23"/>
        <v>31.849999999999998</v>
      </c>
      <c r="E218" s="23">
        <f t="shared" si="24"/>
        <v>1014.4224999999999</v>
      </c>
      <c r="F218" s="23">
        <f>MDETERM($B$2:$AW$49-E218*$B$53:$AW$100)</f>
        <v>-2.2076079767114035E+241</v>
      </c>
      <c r="G218" s="23">
        <f t="shared" si="25"/>
        <v>0.19727426396168246</v>
      </c>
    </row>
    <row r="219" spans="3:7" x14ac:dyDescent="0.25">
      <c r="C219" s="23">
        <v>86</v>
      </c>
      <c r="D219" s="23">
        <f t="shared" si="23"/>
        <v>32.06</v>
      </c>
      <c r="E219" s="23">
        <f t="shared" si="24"/>
        <v>1027.8436000000002</v>
      </c>
      <c r="F219" s="23">
        <f>MDETERM($B$2:$AW$49-E219*$B$53:$AW$100)</f>
        <v>-2.3775462992180462E+241</v>
      </c>
      <c r="G219" s="23">
        <f t="shared" si="25"/>
        <v>0.19598207445975002</v>
      </c>
    </row>
    <row r="220" spans="3:7" x14ac:dyDescent="0.25">
      <c r="C220" s="23">
        <v>87</v>
      </c>
      <c r="D220" s="23">
        <f t="shared" si="23"/>
        <v>32.269999999999996</v>
      </c>
      <c r="E220" s="23">
        <f t="shared" si="24"/>
        <v>1041.3528999999996</v>
      </c>
      <c r="F220" s="23">
        <f>MDETERM($B$2:$AW$49-E220*$B$53:$AW$100)</f>
        <v>-2.5530414228043594E+241</v>
      </c>
      <c r="G220" s="23">
        <f t="shared" si="25"/>
        <v>0.1947067030424415</v>
      </c>
    </row>
    <row r="221" spans="3:7" x14ac:dyDescent="0.25">
      <c r="C221" s="23">
        <v>88</v>
      </c>
      <c r="D221" s="23">
        <f t="shared" si="23"/>
        <v>32.480000000000004</v>
      </c>
      <c r="E221" s="23">
        <f t="shared" si="24"/>
        <v>1054.9504000000002</v>
      </c>
      <c r="F221" s="23">
        <f>MDETERM($B$2:$AW$49-E221*$B$53:$AW$100)</f>
        <v>-2.7339220618328653E+241</v>
      </c>
      <c r="G221" s="23">
        <f t="shared" si="25"/>
        <v>0.19344782349690842</v>
      </c>
    </row>
    <row r="222" spans="3:7" x14ac:dyDescent="0.25">
      <c r="C222" s="23">
        <v>89</v>
      </c>
      <c r="D222" s="23">
        <f t="shared" si="23"/>
        <v>32.69</v>
      </c>
      <c r="E222" s="23">
        <f t="shared" si="24"/>
        <v>1068.6360999999999</v>
      </c>
      <c r="F222" s="23">
        <f>MDETERM($B$2:$AW$49-E222*$B$53:$AW$100)</f>
        <v>-2.9199945238470678E+241</v>
      </c>
      <c r="G222" s="23">
        <f t="shared" si="25"/>
        <v>0.19220511799264567</v>
      </c>
    </row>
    <row r="223" spans="3:7" x14ac:dyDescent="0.25">
      <c r="C223" s="23">
        <v>90</v>
      </c>
      <c r="D223" s="23">
        <f t="shared" si="23"/>
        <v>32.900000000000006</v>
      </c>
      <c r="E223" s="23">
        <f t="shared" si="24"/>
        <v>1082.4100000000003</v>
      </c>
      <c r="F223" s="23">
        <f>MDETERM($B$2:$AW$49-E223*$B$53:$AW$100)</f>
        <v>-3.1110425523227346E+241</v>
      </c>
      <c r="G223" s="23">
        <f t="shared" si="25"/>
        <v>0.19097827681396914</v>
      </c>
    </row>
    <row r="224" spans="3:7" x14ac:dyDescent="0.25">
      <c r="C224" s="23">
        <v>91</v>
      </c>
      <c r="D224" s="23">
        <f t="shared" si="23"/>
        <v>33.11</v>
      </c>
      <c r="E224" s="23">
        <f t="shared" si="24"/>
        <v>1096.2720999999999</v>
      </c>
      <c r="F224" s="23">
        <f>MDETERM($B$2:$AW$49-E224*$B$53:$AW$100)</f>
        <v>-3.3068272433510979E+241</v>
      </c>
      <c r="G224" s="23">
        <f t="shared" si="25"/>
        <v>0.18976699810267553</v>
      </c>
    </row>
    <row r="225" spans="3:7" x14ac:dyDescent="0.25">
      <c r="C225" s="23">
        <v>92</v>
      </c>
      <c r="D225" s="23">
        <f t="shared" si="23"/>
        <v>33.32</v>
      </c>
      <c r="E225" s="23">
        <f t="shared" si="24"/>
        <v>1110.2224000000001</v>
      </c>
      <c r="F225" s="23">
        <f>MDETERM($B$2:$AW$49-E225*$B$53:$AW$100)</f>
        <v>-3.5070870391834195E+241</v>
      </c>
      <c r="G225" s="23">
        <f t="shared" si="25"/>
        <v>0.18857098761043176</v>
      </c>
    </row>
    <row r="226" spans="3:7" x14ac:dyDescent="0.25">
      <c r="C226" s="23">
        <v>93</v>
      </c>
      <c r="D226" s="23">
        <f t="shared" si="23"/>
        <v>33.53</v>
      </c>
      <c r="E226" s="23">
        <f t="shared" si="24"/>
        <v>1124.2609</v>
      </c>
      <c r="F226" s="23">
        <f>MDETERM($B$2:$AW$49-E226*$B$53:$AW$100)</f>
        <v>-3.7115378014125149E+241</v>
      </c>
      <c r="G226" s="23">
        <f t="shared" si="25"/>
        <v>0.1873899584604708</v>
      </c>
    </row>
    <row r="227" spans="3:7" x14ac:dyDescent="0.25">
      <c r="C227" s="23">
        <v>94</v>
      </c>
      <c r="D227" s="23">
        <f t="shared" si="23"/>
        <v>33.739999999999995</v>
      </c>
      <c r="E227" s="23">
        <f t="shared" si="24"/>
        <v>1138.3875999999996</v>
      </c>
      <c r="F227" s="23">
        <f>MDETERM($B$2:$AW$49-E227*$B$53:$AW$100)</f>
        <v>-3.919872966380189E+241</v>
      </c>
      <c r="G227" s="23">
        <f t="shared" si="25"/>
        <v>0.18622363091818575</v>
      </c>
    </row>
    <row r="228" spans="3:7" x14ac:dyDescent="0.25">
      <c r="C228" s="23">
        <v>95</v>
      </c>
      <c r="D228" s="23">
        <f t="shared" si="23"/>
        <v>33.950000000000003</v>
      </c>
      <c r="E228" s="23">
        <f t="shared" si="24"/>
        <v>1152.6025000000002</v>
      </c>
      <c r="F228" s="23">
        <f>MDETERM($B$2:$AW$49-E228*$B$53:$AW$100)</f>
        <v>-4.1317637852152102E+241</v>
      </c>
      <c r="G228" s="23">
        <f t="shared" si="25"/>
        <v>0.18507173217023817</v>
      </c>
    </row>
    <row r="229" spans="3:7" x14ac:dyDescent="0.25">
      <c r="C229" s="23">
        <v>96</v>
      </c>
      <c r="D229" s="23">
        <f t="shared" si="23"/>
        <v>34.159999999999997</v>
      </c>
      <c r="E229" s="23">
        <f t="shared" si="24"/>
        <v>1166.9055999999998</v>
      </c>
      <c r="F229" s="23">
        <f>MDETERM($B$2:$AW$49-E229*$B$53:$AW$100)</f>
        <v>-4.3468596506898481E+241</v>
      </c>
      <c r="G229" s="23">
        <f t="shared" si="25"/>
        <v>0.1839339961118146</v>
      </c>
    </row>
    <row r="230" spans="3:7" x14ac:dyDescent="0.25">
      <c r="C230" s="23">
        <v>97</v>
      </c>
      <c r="D230" s="23">
        <f t="shared" si="23"/>
        <v>34.370000000000005</v>
      </c>
      <c r="E230" s="23">
        <f t="shared" si="24"/>
        <v>1181.2969000000003</v>
      </c>
      <c r="F230" s="23">
        <f>MDETERM($B$2:$AW$49-E230*$B$53:$AW$100)</f>
        <v>-4.564788512856181E+241</v>
      </c>
      <c r="G230" s="23">
        <f t="shared" si="25"/>
        <v>0.18281016314168128</v>
      </c>
    </row>
    <row r="231" spans="3:7" x14ac:dyDescent="0.25">
      <c r="C231" s="23">
        <v>98</v>
      </c>
      <c r="D231" s="23">
        <f t="shared" si="23"/>
        <v>34.58</v>
      </c>
      <c r="E231" s="23">
        <f t="shared" si="24"/>
        <v>1195.7764</v>
      </c>
      <c r="F231" s="23">
        <f>MDETERM($B$2:$AW$49-E231*$B$53:$AW$100)</f>
        <v>-4.7851573851922981E+241</v>
      </c>
      <c r="G231" s="23">
        <f t="shared" si="25"/>
        <v>0.18169997996470755</v>
      </c>
    </row>
    <row r="232" spans="3:7" x14ac:dyDescent="0.25">
      <c r="C232" s="23">
        <v>99</v>
      </c>
      <c r="D232" s="23">
        <f t="shared" si="23"/>
        <v>34.79</v>
      </c>
      <c r="E232" s="23">
        <f t="shared" si="24"/>
        <v>1210.3441</v>
      </c>
      <c r="F232" s="23">
        <f>MDETERM($B$2:$AW$49-E232*$B$53:$AW$100)</f>
        <v>-5.007552942711541E+241</v>
      </c>
      <c r="G232" s="23">
        <f t="shared" si="25"/>
        <v>0.18060319940154029</v>
      </c>
    </row>
    <row r="233" spans="3:7" x14ac:dyDescent="0.25">
      <c r="C233" s="23">
        <v>100</v>
      </c>
      <c r="D233" s="23">
        <f t="shared" si="23"/>
        <v>35</v>
      </c>
      <c r="E233" s="23">
        <f t="shared" si="24"/>
        <v>1225</v>
      </c>
      <c r="F233" s="23">
        <f>MDETERM($B$2:$AW$49-E233*$B$53:$AW$100)</f>
        <v>-5.231542213231786E+241</v>
      </c>
      <c r="G233" s="23">
        <f t="shared" si="25"/>
        <v>0.17951958020513104</v>
      </c>
    </row>
    <row r="234" spans="3:7" x14ac:dyDescent="0.25">
      <c r="C234" s="23">
        <v>101</v>
      </c>
      <c r="D234" s="23">
        <f t="shared" si="23"/>
        <v>35.21</v>
      </c>
      <c r="E234" s="23">
        <f t="shared" si="24"/>
        <v>1239.7441000000001</v>
      </c>
      <c r="F234" s="23">
        <f>MDETERM($B$2:$AW$49-E234*$B$53:$AW$100)</f>
        <v>-5.4566733626999729E+241</v>
      </c>
      <c r="G234" s="23">
        <f t="shared" si="25"/>
        <v>0.17844888688382807</v>
      </c>
    </row>
    <row r="235" spans="3:7" x14ac:dyDescent="0.25">
      <c r="C235" s="23">
        <v>102</v>
      </c>
      <c r="D235" s="23">
        <f t="shared" si="23"/>
        <v>35.42</v>
      </c>
      <c r="E235" s="23">
        <f t="shared" si="24"/>
        <v>1254.5764000000001</v>
      </c>
      <c r="F235" s="23">
        <f>MDETERM($B$2:$AW$49-E235*$B$53:$AW$100)</f>
        <v>-5.6824765751658873E+241</v>
      </c>
      <c r="G235" s="23">
        <f t="shared" si="25"/>
        <v>0.17739088953076187</v>
      </c>
    </row>
    <row r="236" spans="3:7" x14ac:dyDescent="0.25">
      <c r="C236" s="23">
        <v>103</v>
      </c>
      <c r="D236" s="23">
        <f t="shared" si="23"/>
        <v>35.629999999999995</v>
      </c>
      <c r="E236" s="23">
        <f t="shared" si="24"/>
        <v>1269.4968999999996</v>
      </c>
      <c r="F236" s="23">
        <f>MDETERM($B$2:$AW$49-E236*$B$53:$AW$100)</f>
        <v>-5.9084650276773861E+241</v>
      </c>
      <c r="G236" s="23">
        <f t="shared" si="25"/>
        <v>0.17634536365926429</v>
      </c>
    </row>
    <row r="237" spans="3:7" x14ac:dyDescent="0.25">
      <c r="C237" s="23">
        <v>104</v>
      </c>
      <c r="D237" s="23">
        <f t="shared" si="23"/>
        <v>35.840000000000003</v>
      </c>
      <c r="E237" s="23">
        <f t="shared" si="24"/>
        <v>1284.5056000000002</v>
      </c>
      <c r="F237" s="23">
        <f>MDETERM($B$2:$AW$49-E237*$B$53:$AW$100)</f>
        <v>-6.1341359600313345E+241</v>
      </c>
      <c r="G237" s="23">
        <f t="shared" si="25"/>
        <v>0.17531209004407325</v>
      </c>
    </row>
    <row r="238" spans="3:7" x14ac:dyDescent="0.25">
      <c r="C238" s="23">
        <v>105</v>
      </c>
      <c r="D238" s="23">
        <f t="shared" si="23"/>
        <v>36.049999999999997</v>
      </c>
      <c r="E238" s="23">
        <f t="shared" si="24"/>
        <v>1299.6024999999997</v>
      </c>
      <c r="F238" s="23">
        <f>MDETERM($B$2:$AW$49-E238*$B$53:$AW$100)</f>
        <v>-6.3589718389679746E+241</v>
      </c>
      <c r="G238" s="23">
        <f t="shared" si="25"/>
        <v>0.1742908545680884</v>
      </c>
    </row>
    <row r="239" spans="3:7" x14ac:dyDescent="0.25">
      <c r="C239" s="23">
        <v>106</v>
      </c>
      <c r="D239" s="23">
        <f t="shared" si="23"/>
        <v>36.260000000000005</v>
      </c>
      <c r="E239" s="23">
        <f t="shared" si="24"/>
        <v>1314.7876000000003</v>
      </c>
      <c r="F239" s="23">
        <f>MDETERM($B$2:$AW$49-E239*$B$53:$AW$100)</f>
        <v>-6.5824416160246897E+241</v>
      </c>
      <c r="G239" s="23">
        <f t="shared" si="25"/>
        <v>0.17328144807445078</v>
      </c>
    </row>
    <row r="240" spans="3:7" x14ac:dyDescent="0.25">
      <c r="C240" s="23">
        <v>107</v>
      </c>
      <c r="D240" s="23">
        <f t="shared" si="23"/>
        <v>36.47</v>
      </c>
      <c r="E240" s="23">
        <f t="shared" si="24"/>
        <v>1330.0608999999999</v>
      </c>
      <c r="F240" s="23">
        <f>MDETERM($B$2:$AW$49-E240*$B$53:$AW$100)</f>
        <v>-6.8040020778941666E+241</v>
      </c>
      <c r="G240" s="23">
        <f t="shared" si="25"/>
        <v>0.1722836662237342</v>
      </c>
    </row>
    <row r="241" spans="3:7" x14ac:dyDescent="0.25">
      <c r="C241" s="23">
        <v>108</v>
      </c>
      <c r="D241" s="23">
        <f t="shared" si="23"/>
        <v>36.68</v>
      </c>
      <c r="E241" s="23">
        <f t="shared" si="24"/>
        <v>1345.4223999999999</v>
      </c>
      <c r="F241" s="23">
        <f>MDETERM($B$2:$AW$49-E241*$B$53:$AW$100)</f>
        <v>-7.0230992877345307E+241</v>
      </c>
      <c r="G241" s="23">
        <f t="shared" si="25"/>
        <v>0.17129730935604107</v>
      </c>
    </row>
    <row r="242" spans="3:7" x14ac:dyDescent="0.25">
      <c r="C242" s="23">
        <v>109</v>
      </c>
      <c r="D242" s="23">
        <f t="shared" si="23"/>
        <v>36.89</v>
      </c>
      <c r="E242" s="23">
        <f t="shared" si="24"/>
        <v>1360.8721</v>
      </c>
      <c r="F242" s="23">
        <f>MDETERM($B$2:$AW$49-E242*$B$53:$AW$100)</f>
        <v>-7.23917011547677E+241</v>
      </c>
      <c r="G242" s="23">
        <f t="shared" si="25"/>
        <v>0.17032218235780933</v>
      </c>
    </row>
    <row r="243" spans="3:7" x14ac:dyDescent="0.25">
      <c r="C243" s="23">
        <v>110</v>
      </c>
      <c r="D243" s="23">
        <f t="shared" si="23"/>
        <v>37.1</v>
      </c>
      <c r="E243" s="23">
        <f t="shared" si="24"/>
        <v>1376.41</v>
      </c>
      <c r="F243" s="23">
        <f>MDETERM($B$2:$AW$49-E243*$B$53:$AW$100)</f>
        <v>-7.4516438547606992E+241</v>
      </c>
      <c r="G243" s="23">
        <f t="shared" si="25"/>
        <v>0.16935809453314249</v>
      </c>
    </row>
    <row r="244" spans="3:7" x14ac:dyDescent="0.25">
      <c r="C244" s="23">
        <v>111</v>
      </c>
      <c r="D244" s="23">
        <f t="shared" si="23"/>
        <v>37.31</v>
      </c>
      <c r="E244" s="23">
        <f t="shared" si="24"/>
        <v>1392.0361000000003</v>
      </c>
      <c r="F244" s="23">
        <f>MDETERM($B$2:$AW$49-E244*$B$53:$AW$100)</f>
        <v>-7.6599439237038571E+241</v>
      </c>
      <c r="G244" s="23">
        <f t="shared" si="25"/>
        <v>0.16840485947948503</v>
      </c>
    </row>
    <row r="245" spans="3:7" x14ac:dyDescent="0.25">
      <c r="C245" s="23">
        <v>112</v>
      </c>
      <c r="D245" s="23">
        <f t="shared" si="23"/>
        <v>37.520000000000003</v>
      </c>
      <c r="E245" s="23">
        <f t="shared" si="24"/>
        <v>1407.7504000000001</v>
      </c>
      <c r="F245" s="23">
        <f>MDETERM($B$2:$AW$49-E245*$B$53:$AW$100)</f>
        <v>-7.8634896462653542E+241</v>
      </c>
      <c r="G245" s="23">
        <f t="shared" si="25"/>
        <v>0.16746229496747297</v>
      </c>
    </row>
    <row r="246" spans="3:7" x14ac:dyDescent="0.25">
      <c r="C246" s="23">
        <v>113</v>
      </c>
      <c r="D246" s="23">
        <f t="shared" si="23"/>
        <v>37.729999999999997</v>
      </c>
      <c r="E246" s="23">
        <f t="shared" si="24"/>
        <v>1423.5528999999997</v>
      </c>
      <c r="F246" s="23">
        <f>MDETERM($B$2:$AW$49-E246*$B$53:$AW$100)</f>
        <v>-8.0616981105361547E+241</v>
      </c>
      <c r="G246" s="23">
        <f t="shared" si="25"/>
        <v>0.1665302228247969</v>
      </c>
    </row>
    <row r="247" spans="3:7" x14ac:dyDescent="0.25">
      <c r="C247" s="23">
        <v>114</v>
      </c>
      <c r="D247" s="23">
        <f t="shared" si="23"/>
        <v>37.94</v>
      </c>
      <c r="E247" s="23">
        <f t="shared" si="24"/>
        <v>1439.4435999999998</v>
      </c>
      <c r="F247" s="23">
        <f>MDETERM($B$2:$AW$49-E247*$B$53:$AW$100)</f>
        <v>-8.253986099814106E+241</v>
      </c>
      <c r="G247" s="23">
        <f t="shared" si="25"/>
        <v>0.16560846882392163</v>
      </c>
    </row>
    <row r="248" spans="3:7" x14ac:dyDescent="0.25">
      <c r="C248" s="23">
        <v>115</v>
      </c>
      <c r="D248" s="23">
        <f t="shared" si="23"/>
        <v>38.15</v>
      </c>
      <c r="E248" s="23">
        <f t="shared" si="24"/>
        <v>1455.4224999999999</v>
      </c>
      <c r="F248" s="23">
        <f>MDETERM($B$2:$AW$49-E248*$B$53:$AW$100)</f>
        <v>-8.4397720918806333E+241</v>
      </c>
      <c r="G248" s="23">
        <f t="shared" si="25"/>
        <v>0.16469686257351471</v>
      </c>
    </row>
    <row r="249" spans="3:7" x14ac:dyDescent="0.25">
      <c r="C249" s="23">
        <v>116</v>
      </c>
      <c r="D249" s="23">
        <f t="shared" si="23"/>
        <v>38.36</v>
      </c>
      <c r="E249" s="23">
        <f t="shared" si="24"/>
        <v>1471.4895999999999</v>
      </c>
      <c r="F249" s="23">
        <f>MDETERM($B$2:$AW$49-E249*$B$53:$AW$100)</f>
        <v>-8.6184783214192116E+241</v>
      </c>
      <c r="G249" s="23">
        <f t="shared" si="25"/>
        <v>0.16379523741344074</v>
      </c>
    </row>
    <row r="250" spans="3:7" x14ac:dyDescent="0.25">
      <c r="C250" s="23">
        <v>117</v>
      </c>
      <c r="D250" s="23">
        <f t="shared" si="23"/>
        <v>38.57</v>
      </c>
      <c r="E250" s="23">
        <f t="shared" si="24"/>
        <v>1487.6449</v>
      </c>
      <c r="F250" s="23">
        <f>MDETERM($B$2:$AW$49-E250*$B$53:$AW$100)</f>
        <v>-8.7895329000500339E+241</v>
      </c>
      <c r="G250" s="23">
        <f t="shared" si="25"/>
        <v>0.16290343031318605</v>
      </c>
    </row>
    <row r="251" spans="3:7" x14ac:dyDescent="0.25">
      <c r="C251" s="23">
        <v>118</v>
      </c>
      <c r="D251" s="23">
        <f t="shared" si="23"/>
        <v>38.78</v>
      </c>
      <c r="E251" s="23">
        <f t="shared" si="24"/>
        <v>1503.8884</v>
      </c>
      <c r="F251" s="23">
        <f>MDETERM($B$2:$AW$49-E251*$B$53:$AW$100)</f>
        <v>-8.9523719879861733E+241</v>
      </c>
      <c r="G251" s="23">
        <f t="shared" si="25"/>
        <v>0.16202128177358396</v>
      </c>
    </row>
    <row r="252" spans="3:7" x14ac:dyDescent="0.25">
      <c r="C252" s="23">
        <v>119</v>
      </c>
      <c r="D252" s="23">
        <f t="shared" si="23"/>
        <v>38.989999999999995</v>
      </c>
      <c r="E252" s="23">
        <f t="shared" si="24"/>
        <v>1520.2200999999995</v>
      </c>
      <c r="F252" s="23">
        <f>MDETERM($B$2:$AW$49-E252*$B$53:$AW$100)</f>
        <v>-9.1064420108336391E+241</v>
      </c>
      <c r="G252" s="23">
        <f t="shared" si="25"/>
        <v>0.16114863573171551</v>
      </c>
    </row>
    <row r="253" spans="3:7" x14ac:dyDescent="0.25">
      <c r="C253" s="23">
        <v>120</v>
      </c>
      <c r="D253" s="23">
        <f t="shared" si="23"/>
        <v>39.200000000000003</v>
      </c>
      <c r="E253" s="23">
        <f t="shared" si="24"/>
        <v>1536.6400000000003</v>
      </c>
      <c r="F253" s="23">
        <f>MDETERM($B$2:$AW$49-E253*$B$53:$AW$100)</f>
        <v>-9.2512019145991788E+241</v>
      </c>
      <c r="G253" s="23">
        <f t="shared" si="25"/>
        <v>0.16028533946886697</v>
      </c>
    </row>
    <row r="254" spans="3:7" x14ac:dyDescent="0.25">
      <c r="C254" s="23">
        <v>121</v>
      </c>
      <c r="D254" s="23">
        <f t="shared" si="23"/>
        <v>39.409999999999997</v>
      </c>
      <c r="E254" s="23">
        <f t="shared" si="24"/>
        <v>1553.1480999999997</v>
      </c>
      <c r="F254" s="23">
        <f>MDETERM($B$2:$AW$49-E254*$B$53:$AW$100)</f>
        <v>-9.3861254514810495E+241</v>
      </c>
      <c r="G254" s="23">
        <f t="shared" si="25"/>
        <v>0.15943124352143076</v>
      </c>
    </row>
    <row r="255" spans="3:7" x14ac:dyDescent="0.25">
      <c r="C255" s="23">
        <v>122</v>
      </c>
      <c r="D255" s="23">
        <f t="shared" si="23"/>
        <v>39.620000000000005</v>
      </c>
      <c r="E255" s="23">
        <f t="shared" si="24"/>
        <v>1569.7444000000003</v>
      </c>
      <c r="F255" s="23">
        <f>MDETERM($B$2:$AW$49-E255*$B$53:$AW$100)</f>
        <v>-9.5107034885706426E+241</v>
      </c>
      <c r="G255" s="23">
        <f t="shared" si="25"/>
        <v>0.15858620159463871</v>
      </c>
    </row>
    <row r="256" spans="3:7" x14ac:dyDescent="0.25">
      <c r="C256" s="23">
        <v>123</v>
      </c>
      <c r="D256" s="23">
        <f t="shared" si="23"/>
        <v>39.83</v>
      </c>
      <c r="E256" s="23">
        <f t="shared" si="24"/>
        <v>1586.4288999999999</v>
      </c>
      <c r="F256" s="23">
        <f>MDETERM($B$2:$AW$49-E256*$B$53:$AW$100)</f>
        <v>-9.6244463311110558E+241</v>
      </c>
      <c r="G256" s="23">
        <f t="shared" si="25"/>
        <v>0.15775007047902553</v>
      </c>
    </row>
    <row r="257" spans="3:7" x14ac:dyDescent="0.25">
      <c r="C257" s="23">
        <v>124</v>
      </c>
      <c r="D257" s="23">
        <f t="shared" si="23"/>
        <v>40.04</v>
      </c>
      <c r="E257" s="23">
        <f t="shared" si="24"/>
        <v>1603.2015999999999</v>
      </c>
      <c r="F257" s="23">
        <f>MDETERM($B$2:$AW$49-E257*$B$53:$AW$100)</f>
        <v>-9.7268860515242477E+241</v>
      </c>
      <c r="G257" s="23">
        <f t="shared" si="25"/>
        <v>0.15692270996952015</v>
      </c>
    </row>
    <row r="258" spans="3:7" x14ac:dyDescent="0.25">
      <c r="C258" s="23">
        <v>125</v>
      </c>
      <c r="D258" s="23">
        <f t="shared" si="23"/>
        <v>40.25</v>
      </c>
      <c r="E258" s="23">
        <f t="shared" si="24"/>
        <v>1620.0625</v>
      </c>
      <c r="F258" s="23">
        <f>MDETERM($B$2:$AW$49-E258*$B$53:$AW$100)</f>
        <v>-9.8175788149578091E+241</v>
      </c>
      <c r="G258" s="23">
        <f t="shared" si="25"/>
        <v>0.15610398278707047</v>
      </c>
    </row>
    <row r="259" spans="3:7" x14ac:dyDescent="0.25">
      <c r="C259" s="23">
        <v>126</v>
      </c>
      <c r="D259" s="23">
        <f t="shared" si="23"/>
        <v>40.46</v>
      </c>
      <c r="E259" s="23">
        <f t="shared" si="24"/>
        <v>1637.0116</v>
      </c>
      <c r="F259" s="23">
        <f>MDETERM($B$2:$AW$49-E259*$B$53:$AW$100)</f>
        <v>-9.896107191686761E+241</v>
      </c>
      <c r="G259" s="23">
        <f t="shared" si="25"/>
        <v>0.15529375450270849</v>
      </c>
    </row>
    <row r="260" spans="3:7" x14ac:dyDescent="0.25">
      <c r="C260" s="23">
        <v>127</v>
      </c>
      <c r="D260" s="23">
        <f t="shared" si="23"/>
        <v>40.67</v>
      </c>
      <c r="E260" s="23">
        <f t="shared" si="24"/>
        <v>1654.0489000000002</v>
      </c>
      <c r="F260" s="23">
        <f>MDETERM($B$2:$AW$49-E260*$B$53:$AW$100)</f>
        <v>-9.9620824462751683E+241</v>
      </c>
      <c r="G260" s="23">
        <f t="shared" si="25"/>
        <v>0.15449189346396819</v>
      </c>
    </row>
    <row r="261" spans="3:7" x14ac:dyDescent="0.25">
      <c r="C261" s="23">
        <v>128</v>
      </c>
      <c r="D261" s="23">
        <f t="shared" si="23"/>
        <v>40.879999999999995</v>
      </c>
      <c r="E261" s="23">
        <f t="shared" si="24"/>
        <v>1671.1743999999997</v>
      </c>
      <c r="F261" s="23">
        <f>MDETERM($B$2:$AW$49-E261*$B$53:$AW$100)</f>
        <v>-1.0015146793011847E+242</v>
      </c>
      <c r="G261" s="23">
        <f t="shared" si="25"/>
        <v>0.15369827072357112</v>
      </c>
    </row>
    <row r="262" spans="3:7" x14ac:dyDescent="0.25">
      <c r="C262" s="23">
        <v>129</v>
      </c>
      <c r="D262" s="23">
        <f t="shared" ref="D262:D325" si="26">+C262/$C$333*($E$124-$E$117)+$E$117</f>
        <v>41.09</v>
      </c>
      <c r="E262" s="23">
        <f t="shared" ref="E262:E325" si="27">D262^2</f>
        <v>1688.3881000000003</v>
      </c>
      <c r="F262" s="23">
        <f>MDETERM($B$2:$AW$49-E262*$B$53:$AW$100)</f>
        <v>-1.0054975606747172E+242</v>
      </c>
      <c r="G262" s="23">
        <f t="shared" ref="G262:G325" si="28">2*PI()/D262</f>
        <v>0.15291275997029899</v>
      </c>
    </row>
    <row r="263" spans="3:7" x14ac:dyDescent="0.25">
      <c r="C263" s="23">
        <v>130</v>
      </c>
      <c r="D263" s="23">
        <f t="shared" si="26"/>
        <v>41.3</v>
      </c>
      <c r="E263" s="23">
        <f t="shared" si="27"/>
        <v>1705.6899999999998</v>
      </c>
      <c r="F263" s="23">
        <f>MDETERM($B$2:$AW$49-E263*$B$53:$AW$100)</f>
        <v>-1.0081279577906948E+242</v>
      </c>
      <c r="G263" s="23">
        <f t="shared" si="28"/>
        <v>0.15213523746197546</v>
      </c>
    </row>
    <row r="264" spans="3:7" x14ac:dyDescent="0.25">
      <c r="C264" s="23">
        <v>131</v>
      </c>
      <c r="D264" s="23">
        <f t="shared" si="26"/>
        <v>41.510000000000005</v>
      </c>
      <c r="E264" s="23">
        <f t="shared" si="27"/>
        <v>1723.0801000000004</v>
      </c>
      <c r="F264" s="23">
        <f>MDETERM($B$2:$AW$49-E264*$B$53:$AW$100)</f>
        <v>-1.0093806800117463E+242</v>
      </c>
      <c r="G264" s="23">
        <f t="shared" si="28"/>
        <v>0.15136558196048147</v>
      </c>
    </row>
    <row r="265" spans="3:7" x14ac:dyDescent="0.25">
      <c r="C265" s="23">
        <v>132</v>
      </c>
      <c r="D265" s="23">
        <f t="shared" si="26"/>
        <v>41.72</v>
      </c>
      <c r="E265" s="23">
        <f t="shared" si="27"/>
        <v>1740.5583999999999</v>
      </c>
      <c r="F265" s="23">
        <f>MDETERM($B$2:$AW$49-E265*$B$53:$AW$100)</f>
        <v>-1.009234477857639E+242</v>
      </c>
      <c r="G265" s="23">
        <f t="shared" si="28"/>
        <v>0.15060367466873409</v>
      </c>
    </row>
    <row r="266" spans="3:7" x14ac:dyDescent="0.25">
      <c r="C266" s="23">
        <v>133</v>
      </c>
      <c r="D266" s="23">
        <f t="shared" si="26"/>
        <v>41.93</v>
      </c>
      <c r="E266" s="23">
        <f t="shared" si="27"/>
        <v>1758.1249</v>
      </c>
      <c r="F266" s="23">
        <f>MDETERM($B$2:$AW$49-E266*$B$53:$AW$100)</f>
        <v>-1.0076722347026897E+242</v>
      </c>
      <c r="G266" s="23">
        <f t="shared" si="28"/>
        <v>0.14984939916955847</v>
      </c>
    </row>
    <row r="267" spans="3:7" x14ac:dyDescent="0.25">
      <c r="C267" s="23">
        <v>134</v>
      </c>
      <c r="D267" s="23">
        <f t="shared" si="26"/>
        <v>42.14</v>
      </c>
      <c r="E267" s="23">
        <f t="shared" si="27"/>
        <v>1775.7796000000001</v>
      </c>
      <c r="F267" s="23">
        <f>MDETERM($B$2:$AW$49-E267*$B$53:$AW$100)</f>
        <v>-1.0046811480951521E+242</v>
      </c>
      <c r="G267" s="23">
        <f t="shared" si="28"/>
        <v>0.1491026413663879</v>
      </c>
    </row>
    <row r="268" spans="3:7" x14ac:dyDescent="0.25">
      <c r="C268" s="23">
        <v>135</v>
      </c>
      <c r="D268" s="23">
        <f t="shared" si="26"/>
        <v>42.35</v>
      </c>
      <c r="E268" s="23">
        <f t="shared" si="27"/>
        <v>1793.5225</v>
      </c>
      <c r="F268" s="23">
        <f>MDETERM($B$2:$AW$49-E268*$B$53:$AW$100)</f>
        <v>-1.0002528994401218E+242</v>
      </c>
      <c r="G268" s="23">
        <f t="shared" si="28"/>
        <v>0.14836328942572813</v>
      </c>
    </row>
    <row r="269" spans="3:7" x14ac:dyDescent="0.25">
      <c r="C269" s="23">
        <v>136</v>
      </c>
      <c r="D269" s="23">
        <f t="shared" si="26"/>
        <v>42.56</v>
      </c>
      <c r="E269" s="23">
        <f t="shared" si="27"/>
        <v>1811.3536000000001</v>
      </c>
      <c r="F269" s="23">
        <f>MDETERM($B$2:$AW$49-E269*$B$53:$AW$100)</f>
        <v>-9.9438381077069964E+241</v>
      </c>
      <c r="G269" s="23">
        <f t="shared" si="28"/>
        <v>0.14763123372132486</v>
      </c>
    </row>
    <row r="270" spans="3:7" x14ac:dyDescent="0.25">
      <c r="C270" s="23">
        <v>137</v>
      </c>
      <c r="D270" s="23">
        <f t="shared" si="26"/>
        <v>42.77</v>
      </c>
      <c r="E270" s="23">
        <f t="shared" si="27"/>
        <v>1829.2729000000002</v>
      </c>
      <c r="F270" s="23">
        <f>MDETERM($B$2:$AW$49-E270*$B$53:$AW$100)</f>
        <v>-9.8707498732077662E+241</v>
      </c>
      <c r="G270" s="23">
        <f t="shared" si="28"/>
        <v>0.14690636677997629</v>
      </c>
    </row>
    <row r="271" spans="3:7" x14ac:dyDescent="0.25">
      <c r="C271" s="23">
        <v>138</v>
      </c>
      <c r="D271" s="23">
        <f t="shared" si="26"/>
        <v>42.98</v>
      </c>
      <c r="E271" s="23">
        <f t="shared" si="27"/>
        <v>1847.2803999999996</v>
      </c>
      <c r="F271" s="23">
        <f>MDETERM($B$2:$AW$49-E271*$B$53:$AW$100)</f>
        <v>-9.7833244460571864E+241</v>
      </c>
      <c r="G271" s="23">
        <f t="shared" si="28"/>
        <v>0.14618858322893408</v>
      </c>
    </row>
    <row r="272" spans="3:7" x14ac:dyDescent="0.25">
      <c r="C272" s="23">
        <v>139</v>
      </c>
      <c r="D272" s="23">
        <f t="shared" si="26"/>
        <v>43.19</v>
      </c>
      <c r="E272" s="23">
        <f t="shared" si="27"/>
        <v>1865.3760999999997</v>
      </c>
      <c r="F272" s="23">
        <f>MDETERM($B$2:$AW$49-E272*$B$53:$AW$100)</f>
        <v>-9.6816721871477634E+241</v>
      </c>
      <c r="G272" s="23">
        <f t="shared" si="28"/>
        <v>0.14547777974483878</v>
      </c>
    </row>
    <row r="273" spans="3:7" x14ac:dyDescent="0.25">
      <c r="C273" s="23">
        <v>140</v>
      </c>
      <c r="D273" s="23">
        <f t="shared" si="26"/>
        <v>43.4</v>
      </c>
      <c r="E273" s="23">
        <f t="shared" si="27"/>
        <v>1883.56</v>
      </c>
      <c r="F273" s="23">
        <f>MDETERM($B$2:$AW$49-E273*$B$53:$AW$100)</f>
        <v>-9.5659545852329042E+241</v>
      </c>
      <c r="G273" s="23">
        <f t="shared" si="28"/>
        <v>0.14477385500413795</v>
      </c>
    </row>
    <row r="274" spans="3:7" x14ac:dyDescent="0.25">
      <c r="C274" s="23">
        <v>141</v>
      </c>
      <c r="D274" s="23">
        <f t="shared" si="26"/>
        <v>43.61</v>
      </c>
      <c r="E274" s="23">
        <f t="shared" si="27"/>
        <v>1901.8320999999999</v>
      </c>
      <c r="F274" s="23">
        <f>MDETERM($B$2:$AW$49-E274*$B$53:$AW$100)</f>
        <v>-9.4363849854152482E+241</v>
      </c>
      <c r="G274" s="23">
        <f t="shared" si="28"/>
        <v>0.14407670963493663</v>
      </c>
    </row>
    <row r="275" spans="3:7" x14ac:dyDescent="0.25">
      <c r="C275" s="23">
        <v>142</v>
      </c>
      <c r="D275" s="23">
        <f t="shared" si="26"/>
        <v>43.82</v>
      </c>
      <c r="E275" s="23">
        <f t="shared" si="27"/>
        <v>1920.1924000000001</v>
      </c>
      <c r="F275" s="23">
        <f>MDETERM($B$2:$AW$49-E275*$B$53:$AW$100)</f>
        <v>-9.2932291113421952E+241</v>
      </c>
      <c r="G275" s="23">
        <f t="shared" si="28"/>
        <v>0.14338624617023246</v>
      </c>
    </row>
    <row r="276" spans="3:7" x14ac:dyDescent="0.25">
      <c r="C276" s="23">
        <v>143</v>
      </c>
      <c r="D276" s="23">
        <f t="shared" si="26"/>
        <v>44.03</v>
      </c>
      <c r="E276" s="23">
        <f t="shared" si="27"/>
        <v>1938.6409000000001</v>
      </c>
      <c r="F276" s="23">
        <f>MDETERM($B$2:$AW$49-E276*$B$53:$AW$100)</f>
        <v>-9.1368053686569897E+241</v>
      </c>
      <c r="G276" s="23">
        <f t="shared" si="28"/>
        <v>0.14270236900248889</v>
      </c>
    </row>
    <row r="277" spans="3:7" x14ac:dyDescent="0.25">
      <c r="C277" s="23">
        <v>144</v>
      </c>
      <c r="D277" s="23">
        <f t="shared" si="26"/>
        <v>44.239999999999995</v>
      </c>
      <c r="E277" s="23">
        <f t="shared" si="27"/>
        <v>1957.1775999999995</v>
      </c>
      <c r="F277" s="23">
        <f>MDETERM($B$2:$AW$49-E277*$B$53:$AW$100)</f>
        <v>-8.9674849175710961E+241</v>
      </c>
      <c r="G277" s="23">
        <f t="shared" si="28"/>
        <v>0.14202498433950242</v>
      </c>
    </row>
    <row r="278" spans="3:7" x14ac:dyDescent="0.25">
      <c r="C278" s="23">
        <v>145</v>
      </c>
      <c r="D278" s="23">
        <f t="shared" si="26"/>
        <v>44.45</v>
      </c>
      <c r="E278" s="23">
        <f t="shared" si="27"/>
        <v>1975.8025000000002</v>
      </c>
      <c r="F278" s="23">
        <f>MDETERM($B$2:$AW$49-E278*$B$53:$AW$100)</f>
        <v>-8.7856915027891899E+241</v>
      </c>
      <c r="G278" s="23">
        <f t="shared" si="28"/>
        <v>0.1413540001615205</v>
      </c>
    </row>
    <row r="279" spans="3:7" x14ac:dyDescent="0.25">
      <c r="C279" s="23">
        <v>146</v>
      </c>
      <c r="D279" s="23">
        <f t="shared" si="26"/>
        <v>44.66</v>
      </c>
      <c r="E279" s="23">
        <f t="shared" si="27"/>
        <v>1994.5155999999997</v>
      </c>
      <c r="F279" s="23">
        <f>MDETERM($B$2:$AW$49-E279*$B$53:$AW$100)</f>
        <v>-8.5919010294755039E+241</v>
      </c>
      <c r="G279" s="23">
        <f t="shared" si="28"/>
        <v>0.14068932617956978</v>
      </c>
    </row>
    <row r="280" spans="3:7" x14ac:dyDescent="0.25">
      <c r="C280" s="23">
        <v>147</v>
      </c>
      <c r="D280" s="23">
        <f t="shared" si="26"/>
        <v>44.870000000000005</v>
      </c>
      <c r="E280" s="23">
        <f t="shared" si="27"/>
        <v>2013.3169000000005</v>
      </c>
      <c r="F280" s="23">
        <f>MDETERM($B$2:$AW$49-E280*$B$53:$AW$100)</f>
        <v>-8.3866408744981756E+241</v>
      </c>
      <c r="G280" s="23">
        <f t="shared" si="28"/>
        <v>0.14003087379495399</v>
      </c>
    </row>
    <row r="281" spans="3:7" x14ac:dyDescent="0.25">
      <c r="C281" s="23">
        <v>148</v>
      </c>
      <c r="D281" s="23">
        <f t="shared" si="26"/>
        <v>45.08</v>
      </c>
      <c r="E281" s="23">
        <f t="shared" si="27"/>
        <v>2032.2063999999998</v>
      </c>
      <c r="F281" s="23">
        <f>MDETERM($B$2:$AW$49-E281*$B$53:$AW$100)</f>
        <v>-8.1704889228179318E+241</v>
      </c>
      <c r="G281" s="23">
        <f t="shared" si="28"/>
        <v>0.13937855605988436</v>
      </c>
    </row>
    <row r="282" spans="3:7" x14ac:dyDescent="0.25">
      <c r="C282" s="23">
        <v>149</v>
      </c>
      <c r="D282" s="23">
        <f t="shared" si="26"/>
        <v>45.29</v>
      </c>
      <c r="E282" s="23">
        <f t="shared" si="27"/>
        <v>2051.1840999999999</v>
      </c>
      <c r="F282" s="23">
        <f>MDETERM($B$2:$AW$49-E282*$B$53:$AW$100)</f>
        <v>-7.944072319619525E+241</v>
      </c>
      <c r="G282" s="23">
        <f t="shared" si="28"/>
        <v>0.13873228763920481</v>
      </c>
    </row>
    <row r="283" spans="3:7" x14ac:dyDescent="0.25">
      <c r="C283" s="23">
        <v>150</v>
      </c>
      <c r="D283" s="23">
        <f t="shared" si="26"/>
        <v>45.5</v>
      </c>
      <c r="E283" s="23">
        <f t="shared" si="27"/>
        <v>2070.25</v>
      </c>
      <c r="F283" s="23">
        <f>MDETERM($B$2:$AW$49-E283*$B$53:$AW$100)</f>
        <v>-7.7080659296145469E+241</v>
      </c>
      <c r="G283" s="23">
        <f t="shared" si="28"/>
        <v>0.13809198477317772</v>
      </c>
    </row>
    <row r="284" spans="3:7" x14ac:dyDescent="0.25">
      <c r="C284" s="23">
        <v>151</v>
      </c>
      <c r="D284" s="23">
        <f t="shared" si="26"/>
        <v>45.71</v>
      </c>
      <c r="E284" s="23">
        <f t="shared" si="27"/>
        <v>2089.4041000000002</v>
      </c>
      <c r="F284" s="23">
        <f>MDETERM($B$2:$AW$49-E284*$B$53:$AW$100)</f>
        <v>-7.4631904958820893E+241</v>
      </c>
      <c r="G284" s="23">
        <f t="shared" si="28"/>
        <v>0.13745756524129482</v>
      </c>
    </row>
    <row r="285" spans="3:7" x14ac:dyDescent="0.25">
      <c r="C285" s="23">
        <v>152</v>
      </c>
      <c r="D285" s="23">
        <f t="shared" si="26"/>
        <v>45.92</v>
      </c>
      <c r="E285" s="23">
        <f t="shared" si="27"/>
        <v>2108.6464000000001</v>
      </c>
      <c r="F285" s="23">
        <f>MDETERM($B$2:$AW$49-E285*$B$53:$AW$100)</f>
        <v>-7.2102104916641315E+241</v>
      </c>
      <c r="G285" s="23">
        <f t="shared" si="28"/>
        <v>0.13682894832708159</v>
      </c>
    </row>
    <row r="286" spans="3:7" x14ac:dyDescent="0.25">
      <c r="C286" s="23">
        <v>153</v>
      </c>
      <c r="D286" s="23">
        <f t="shared" si="26"/>
        <v>46.13</v>
      </c>
      <c r="E286" s="23">
        <f t="shared" si="27"/>
        <v>2127.9769000000001</v>
      </c>
      <c r="F286" s="23">
        <f>MDETERM($B$2:$AW$49-E286*$B$53:$AW$100)</f>
        <v>-6.9499316596961745E+241</v>
      </c>
      <c r="G286" s="23">
        <f t="shared" si="28"/>
        <v>0.13620605478386269</v>
      </c>
    </row>
    <row r="287" spans="3:7" x14ac:dyDescent="0.25">
      <c r="C287" s="23">
        <v>154</v>
      </c>
      <c r="D287" s="23">
        <f t="shared" si="26"/>
        <v>46.34</v>
      </c>
      <c r="E287" s="23">
        <f t="shared" si="27"/>
        <v>2147.3956000000003</v>
      </c>
      <c r="F287" s="23">
        <f>MDETERM($B$2:$AW$49-E287*$B$53:$AW$100)</f>
        <v>-6.6831982349465688E+241</v>
      </c>
      <c r="G287" s="23">
        <f t="shared" si="28"/>
        <v>0.13558880680145849</v>
      </c>
    </row>
    <row r="288" spans="3:7" x14ac:dyDescent="0.25">
      <c r="C288" s="23">
        <v>155</v>
      </c>
      <c r="D288" s="23">
        <f t="shared" si="26"/>
        <v>46.550000000000004</v>
      </c>
      <c r="E288" s="23">
        <f t="shared" si="27"/>
        <v>2166.9025000000006</v>
      </c>
      <c r="F288" s="23">
        <f>MDETERM($B$2:$AW$49-E288*$B$53:$AW$100)</f>
        <v>-6.4108898480520157E+241</v>
      </c>
      <c r="G288" s="23">
        <f t="shared" si="28"/>
        <v>0.13497712797378272</v>
      </c>
    </row>
    <row r="289" spans="3:7" x14ac:dyDescent="0.25">
      <c r="C289" s="23">
        <v>156</v>
      </c>
      <c r="D289" s="23">
        <f t="shared" si="26"/>
        <v>46.76</v>
      </c>
      <c r="E289" s="23">
        <f t="shared" si="27"/>
        <v>2186.4975999999997</v>
      </c>
      <c r="F289" s="23">
        <f>MDETERM($B$2:$AW$49-E289*$B$53:$AW$100)</f>
        <v>-6.1339181082919811E+241</v>
      </c>
      <c r="G289" s="23">
        <f t="shared" si="28"/>
        <v>0.13437094326731366</v>
      </c>
    </row>
    <row r="290" spans="3:7" x14ac:dyDescent="0.25">
      <c r="C290" s="23">
        <v>157</v>
      </c>
      <c r="D290" s="23">
        <f t="shared" si="26"/>
        <v>46.97</v>
      </c>
      <c r="E290" s="23">
        <f t="shared" si="27"/>
        <v>2206.1808999999998</v>
      </c>
      <c r="F290" s="23">
        <f>MDETERM($B$2:$AW$49-E290*$B$53:$AW$100)</f>
        <v>-5.8532228666363527E+241</v>
      </c>
      <c r="G290" s="23">
        <f t="shared" si="28"/>
        <v>0.1337701789904106</v>
      </c>
    </row>
    <row r="291" spans="3:7" x14ac:dyDescent="0.25">
      <c r="C291" s="23">
        <v>158</v>
      </c>
      <c r="D291" s="23">
        <f t="shared" si="26"/>
        <v>47.18</v>
      </c>
      <c r="E291" s="23">
        <f t="shared" si="27"/>
        <v>2225.9524000000001</v>
      </c>
      <c r="F291" s="23">
        <f>MDETERM($B$2:$AW$49-E291*$B$53:$AW$100)</f>
        <v>-5.5697681612399546E+241</v>
      </c>
      <c r="G291" s="23">
        <f t="shared" si="28"/>
        <v>0.13317476276345033</v>
      </c>
    </row>
    <row r="292" spans="3:7" x14ac:dyDescent="0.25">
      <c r="C292" s="23">
        <v>159</v>
      </c>
      <c r="D292" s="23">
        <f t="shared" si="26"/>
        <v>47.39</v>
      </c>
      <c r="E292" s="23">
        <f t="shared" si="27"/>
        <v>2245.8121000000001</v>
      </c>
      <c r="F292" s="23">
        <f>MDETERM($B$2:$AW$49-E292*$B$53:$AW$100)</f>
        <v>-5.2845378497490407E+241</v>
      </c>
      <c r="G292" s="23">
        <f t="shared" si="28"/>
        <v>0.13258462348975705</v>
      </c>
    </row>
    <row r="293" spans="3:7" x14ac:dyDescent="0.25">
      <c r="C293" s="23">
        <v>160</v>
      </c>
      <c r="D293" s="23">
        <f t="shared" si="26"/>
        <v>47.6</v>
      </c>
      <c r="E293" s="23">
        <f t="shared" si="27"/>
        <v>2265.7600000000002</v>
      </c>
      <c r="F293" s="23">
        <f>MDETERM($B$2:$AW$49-E293*$B$53:$AW$100)</f>
        <v>-4.9985309349361456E+241</v>
      </c>
      <c r="G293" s="23">
        <f t="shared" si="28"/>
        <v>0.13199969132730222</v>
      </c>
    </row>
    <row r="294" spans="3:7" x14ac:dyDescent="0.25">
      <c r="C294" s="23">
        <v>161</v>
      </c>
      <c r="D294" s="23">
        <f t="shared" si="26"/>
        <v>47.81</v>
      </c>
      <c r="E294" s="23">
        <f t="shared" si="27"/>
        <v>2285.7961</v>
      </c>
      <c r="F294" s="23">
        <f>MDETERM($B$2:$AW$49-E294*$B$53:$AW$100)</f>
        <v>-4.7127565924938585E+241</v>
      </c>
      <c r="G294" s="23">
        <f t="shared" si="28"/>
        <v>0.13141989766115009</v>
      </c>
    </row>
    <row r="295" spans="3:7" x14ac:dyDescent="0.25">
      <c r="C295" s="23">
        <v>162</v>
      </c>
      <c r="D295" s="23">
        <f t="shared" si="26"/>
        <v>48.02</v>
      </c>
      <c r="E295" s="23">
        <f t="shared" si="27"/>
        <v>2305.9204000000004</v>
      </c>
      <c r="F295" s="23">
        <f>MDETERM($B$2:$AW$49-E295*$B$53:$AW$100)</f>
        <v>-4.4282289123115463E+241</v>
      </c>
      <c r="G295" s="23">
        <f t="shared" si="28"/>
        <v>0.1308451750766261</v>
      </c>
    </row>
    <row r="296" spans="3:7" x14ac:dyDescent="0.25">
      <c r="C296" s="23">
        <v>163</v>
      </c>
      <c r="D296" s="23">
        <f t="shared" si="26"/>
        <v>48.23</v>
      </c>
      <c r="E296" s="23">
        <f t="shared" si="27"/>
        <v>2326.1328999999996</v>
      </c>
      <c r="F296" s="23">
        <f>MDETERM($B$2:$AW$49-E296*$B$53:$AW$100)</f>
        <v>-4.1459613672188158E+241</v>
      </c>
      <c r="G296" s="23">
        <f t="shared" si="28"/>
        <v>0.13027545733318655</v>
      </c>
    </row>
    <row r="297" spans="3:7" x14ac:dyDescent="0.25">
      <c r="C297" s="23">
        <v>164</v>
      </c>
      <c r="D297" s="23">
        <f t="shared" si="26"/>
        <v>48.44</v>
      </c>
      <c r="E297" s="23">
        <f t="shared" si="27"/>
        <v>2346.4335999999998</v>
      </c>
      <c r="F297" s="23">
        <f>MDETERM($B$2:$AW$49-E297*$B$53:$AW$100)</f>
        <v>-3.8669610260319474E+241</v>
      </c>
      <c r="G297" s="23">
        <f t="shared" si="28"/>
        <v>0.12971067933896752</v>
      </c>
    </row>
    <row r="298" spans="3:7" x14ac:dyDescent="0.25">
      <c r="C298" s="23">
        <v>165</v>
      </c>
      <c r="D298" s="23">
        <f t="shared" si="26"/>
        <v>48.65</v>
      </c>
      <c r="E298" s="23">
        <f t="shared" si="27"/>
        <v>2366.8224999999998</v>
      </c>
      <c r="F298" s="23">
        <f>MDETERM($B$2:$AW$49-E298*$B$53:$AW$100)</f>
        <v>-3.5922225307920656E+241</v>
      </c>
      <c r="G298" s="23">
        <f t="shared" si="28"/>
        <v>0.12915077712599354</v>
      </c>
    </row>
    <row r="299" spans="3:7" x14ac:dyDescent="0.25">
      <c r="C299" s="23">
        <v>166</v>
      </c>
      <c r="D299" s="23">
        <f t="shared" si="26"/>
        <v>48.86</v>
      </c>
      <c r="E299" s="23">
        <f t="shared" si="27"/>
        <v>2387.2995999999998</v>
      </c>
      <c r="F299" s="23">
        <f>MDETERM($B$2:$AW$49-E299*$B$53:$AW$100)</f>
        <v>-3.3227218613118519E+241</v>
      </c>
      <c r="G299" s="23">
        <f t="shared" si="28"/>
        <v>0.1285956878260251</v>
      </c>
    </row>
    <row r="300" spans="3:7" x14ac:dyDescent="0.25">
      <c r="C300" s="23">
        <v>167</v>
      </c>
      <c r="D300" s="23">
        <f t="shared" si="26"/>
        <v>49.07</v>
      </c>
      <c r="E300" s="23">
        <f t="shared" si="27"/>
        <v>2407.8649</v>
      </c>
      <c r="F300" s="23">
        <f>MDETERM($B$2:$AW$49-E300*$B$53:$AW$100)</f>
        <v>-3.0594099136075555E+241</v>
      </c>
      <c r="G300" s="23">
        <f t="shared" si="28"/>
        <v>0.12804534964702641</v>
      </c>
    </row>
    <row r="301" spans="3:7" x14ac:dyDescent="0.25">
      <c r="C301" s="23">
        <v>168</v>
      </c>
      <c r="D301" s="23">
        <f t="shared" si="26"/>
        <v>49.28</v>
      </c>
      <c r="E301" s="23">
        <f t="shared" si="27"/>
        <v>2428.5183999999999</v>
      </c>
      <c r="F301" s="23">
        <f>MDETERM($B$2:$AW$49-E301*$B$53:$AW$100)</f>
        <v>-2.8032059224497271E+241</v>
      </c>
      <c r="G301" s="23">
        <f t="shared" si="28"/>
        <v>0.1274997018502351</v>
      </c>
    </row>
    <row r="302" spans="3:7" x14ac:dyDescent="0.25">
      <c r="C302" s="23">
        <v>169</v>
      </c>
      <c r="D302" s="23">
        <f t="shared" si="26"/>
        <v>49.49</v>
      </c>
      <c r="E302" s="23">
        <f t="shared" si="27"/>
        <v>2449.2601000000004</v>
      </c>
      <c r="F302" s="23">
        <f>MDETERM($B$2:$AW$49-E302*$B$53:$AW$100)</f>
        <v>-2.5549907621458015E+241</v>
      </c>
      <c r="G302" s="23">
        <f t="shared" si="28"/>
        <v>0.12695868472781544</v>
      </c>
    </row>
    <row r="303" spans="3:7" x14ac:dyDescent="0.25">
      <c r="C303" s="23">
        <v>170</v>
      </c>
      <c r="D303" s="23">
        <f t="shared" si="26"/>
        <v>49.699999999999996</v>
      </c>
      <c r="E303" s="23">
        <f t="shared" si="27"/>
        <v>2470.0899999999997</v>
      </c>
      <c r="F303" s="23">
        <f>MDETERM($B$2:$AW$49-E303*$B$53:$AW$100)</f>
        <v>-2.3156001637791758E+241</v>
      </c>
      <c r="G303" s="23">
        <f t="shared" si="28"/>
        <v>0.12642223958107821</v>
      </c>
    </row>
    <row r="304" spans="3:7" x14ac:dyDescent="0.25">
      <c r="C304" s="23">
        <v>171</v>
      </c>
      <c r="D304" s="23">
        <f t="shared" si="26"/>
        <v>49.91</v>
      </c>
      <c r="E304" s="23">
        <f t="shared" si="27"/>
        <v>2491.0080999999996</v>
      </c>
      <c r="F304" s="23">
        <f>MDETERM($B$2:$AW$49-E304*$B$53:$AW$100)</f>
        <v>-2.0858178914711902E+241</v>
      </c>
      <c r="G304" s="23">
        <f t="shared" si="28"/>
        <v>0.12589030869925039</v>
      </c>
    </row>
    <row r="305" spans="3:7" x14ac:dyDescent="0.25">
      <c r="C305" s="23">
        <v>172</v>
      </c>
      <c r="D305" s="23">
        <f t="shared" si="26"/>
        <v>50.12</v>
      </c>
      <c r="E305" s="23">
        <f t="shared" si="27"/>
        <v>2512.0143999999996</v>
      </c>
      <c r="F305" s="23">
        <f>MDETERM($B$2:$AW$49-E305*$B$53:$AW$100)</f>
        <v>-1.8663689248159142E+241</v>
      </c>
      <c r="G305" s="23">
        <f t="shared" si="28"/>
        <v>0.12536283533877865</v>
      </c>
    </row>
    <row r="306" spans="3:7" x14ac:dyDescent="0.25">
      <c r="C306" s="23">
        <v>173</v>
      </c>
      <c r="D306" s="23">
        <f t="shared" si="26"/>
        <v>50.33</v>
      </c>
      <c r="E306" s="23">
        <f t="shared" si="27"/>
        <v>2533.1088999999997</v>
      </c>
      <c r="F306" s="23">
        <f>MDETERM($B$2:$AW$49-E306*$B$53:$AW$100)</f>
        <v>-1.6579126994734609E+241</v>
      </c>
      <c r="G306" s="23">
        <f t="shared" si="28"/>
        <v>0.12483976370315093</v>
      </c>
    </row>
    <row r="307" spans="3:7" x14ac:dyDescent="0.25">
      <c r="C307" s="23">
        <v>174</v>
      </c>
      <c r="D307" s="23">
        <f t="shared" si="26"/>
        <v>50.54</v>
      </c>
      <c r="E307" s="23">
        <f t="shared" si="27"/>
        <v>2554.2916</v>
      </c>
      <c r="F307" s="23">
        <f>MDETERM($B$2:$AW$49-E307*$B$53:$AW$100)</f>
        <v>-1.4610364629974659E+241</v>
      </c>
      <c r="G307" s="23">
        <f t="shared" si="28"/>
        <v>0.12432103892322094</v>
      </c>
    </row>
    <row r="308" spans="3:7" x14ac:dyDescent="0.25">
      <c r="C308" s="23">
        <v>175</v>
      </c>
      <c r="D308" s="23">
        <f t="shared" si="26"/>
        <v>50.75</v>
      </c>
      <c r="E308" s="23">
        <f t="shared" si="27"/>
        <v>2575.5625</v>
      </c>
      <c r="F308" s="23">
        <f>MDETERM($B$2:$AW$49-E308*$B$53:$AW$100)</f>
        <v>-1.2762488083287528E+241</v>
      </c>
      <c r="G308" s="23">
        <f t="shared" si="28"/>
        <v>0.1238066070380214</v>
      </c>
    </row>
    <row r="309" spans="3:7" x14ac:dyDescent="0.25">
      <c r="C309" s="23">
        <v>176</v>
      </c>
      <c r="D309" s="23">
        <f t="shared" si="26"/>
        <v>50.96</v>
      </c>
      <c r="E309" s="23">
        <f t="shared" si="27"/>
        <v>2596.9216000000001</v>
      </c>
      <c r="F309" s="23">
        <f>MDETERM($B$2:$AW$49-E309*$B$53:$AW$100)</f>
        <v>-1.103973453010841E+241</v>
      </c>
      <c r="G309" s="23">
        <f t="shared" si="28"/>
        <v>0.12329641497605154</v>
      </c>
    </row>
    <row r="310" spans="3:7" x14ac:dyDescent="0.25">
      <c r="C310" s="23">
        <v>177</v>
      </c>
      <c r="D310" s="23">
        <f t="shared" si="26"/>
        <v>51.17</v>
      </c>
      <c r="E310" s="23">
        <f t="shared" si="27"/>
        <v>2618.3689000000004</v>
      </c>
      <c r="F310" s="23">
        <f>MDETERM($B$2:$AW$49-E310*$B$53:$AW$100)</f>
        <v>-9.4454333809447576E+240</v>
      </c>
      <c r="G310" s="23">
        <f t="shared" si="28"/>
        <v>0.12279041053702533</v>
      </c>
    </row>
    <row r="311" spans="3:7" x14ac:dyDescent="0.25">
      <c r="C311" s="23">
        <v>178</v>
      </c>
      <c r="D311" s="23">
        <f t="shared" si="26"/>
        <v>51.38</v>
      </c>
      <c r="E311" s="23">
        <f t="shared" si="27"/>
        <v>2639.9044000000004</v>
      </c>
      <c r="F311" s="23">
        <f>MDETERM($B$2:$AW$49-E311*$B$53:$AW$100)</f>
        <v>-7.9819512688654262E+240</v>
      </c>
      <c r="G311" s="23">
        <f t="shared" si="28"/>
        <v>0.12228854237406746</v>
      </c>
    </row>
    <row r="312" spans="3:7" x14ac:dyDescent="0.25">
      <c r="C312" s="23">
        <v>179</v>
      </c>
      <c r="D312" s="23">
        <f t="shared" si="26"/>
        <v>51.59</v>
      </c>
      <c r="E312" s="23">
        <f t="shared" si="27"/>
        <v>2661.5281000000004</v>
      </c>
      <c r="F312" s="23">
        <f>MDETERM($B$2:$AW$49-E312*$B$53:$AW$100)</f>
        <v>-6.6506419019051487E+240</v>
      </c>
      <c r="G312" s="23">
        <f t="shared" si="28"/>
        <v>0.12179075997634398</v>
      </c>
    </row>
    <row r="313" spans="3:7" x14ac:dyDescent="0.25">
      <c r="C313" s="23">
        <v>180</v>
      </c>
      <c r="D313" s="23">
        <f t="shared" si="26"/>
        <v>51.800000000000004</v>
      </c>
      <c r="E313" s="23">
        <f t="shared" si="27"/>
        <v>2683.2400000000002</v>
      </c>
      <c r="F313" s="23">
        <f>MDETERM($B$2:$AW$49-E313*$B$53:$AW$100)</f>
        <v>-5.4518017147564731E+240</v>
      </c>
      <c r="G313" s="23">
        <f t="shared" si="28"/>
        <v>0.12129701365211555</v>
      </c>
    </row>
    <row r="314" spans="3:7" x14ac:dyDescent="0.25">
      <c r="C314" s="23">
        <v>181</v>
      </c>
      <c r="D314" s="23">
        <f t="shared" si="26"/>
        <v>52.01</v>
      </c>
      <c r="E314" s="23">
        <f t="shared" si="27"/>
        <v>2705.0400999999997</v>
      </c>
      <c r="F314" s="23">
        <f>MDETERM($B$2:$AW$49-E314*$B$53:$AW$100)</f>
        <v>-4.3846323251080324E+240</v>
      </c>
      <c r="G314" s="23">
        <f t="shared" si="28"/>
        <v>0.12080725451220124</v>
      </c>
    </row>
    <row r="315" spans="3:7" x14ac:dyDescent="0.25">
      <c r="C315" s="23">
        <v>182</v>
      </c>
      <c r="D315" s="23">
        <f t="shared" si="26"/>
        <v>52.22</v>
      </c>
      <c r="E315" s="23">
        <f t="shared" si="27"/>
        <v>2726.9283999999998</v>
      </c>
      <c r="F315" s="23">
        <f>MDETERM($B$2:$AW$49-E315*$B$53:$AW$100)</f>
        <v>-3.4472108742104045E+240</v>
      </c>
      <c r="G315" s="23">
        <f t="shared" si="28"/>
        <v>0.12032143445384118</v>
      </c>
    </row>
    <row r="316" spans="3:7" x14ac:dyDescent="0.25">
      <c r="C316" s="23">
        <v>183</v>
      </c>
      <c r="D316" s="23">
        <f t="shared" si="26"/>
        <v>52.43</v>
      </c>
      <c r="E316" s="23">
        <f t="shared" si="27"/>
        <v>2748.9049</v>
      </c>
      <c r="F316" s="23">
        <f>MDETERM($B$2:$AW$49-E316*$B$53:$AW$100)</f>
        <v>-2.6364694086623135E+240</v>
      </c>
      <c r="G316" s="23">
        <f t="shared" si="28"/>
        <v>0.11983950614494729</v>
      </c>
    </row>
    <row r="317" spans="3:7" x14ac:dyDescent="0.25">
      <c r="C317" s="23">
        <v>184</v>
      </c>
      <c r="D317" s="23">
        <f t="shared" si="26"/>
        <v>52.64</v>
      </c>
      <c r="E317" s="23">
        <f t="shared" si="27"/>
        <v>2770.9695999999999</v>
      </c>
      <c r="F317" s="23">
        <f>MDETERM($B$2:$AW$49-E317*$B$53:$AW$100)</f>
        <v>-1.948184541208164E+240</v>
      </c>
      <c r="G317" s="23">
        <f t="shared" si="28"/>
        <v>0.11936142300873075</v>
      </c>
    </row>
    <row r="318" spans="3:7" x14ac:dyDescent="0.25">
      <c r="C318" s="23">
        <v>185</v>
      </c>
      <c r="D318" s="23">
        <f t="shared" si="26"/>
        <v>52.85</v>
      </c>
      <c r="E318" s="23">
        <f t="shared" si="27"/>
        <v>2793.1224999999999</v>
      </c>
      <c r="F318" s="23">
        <f>MDETERM($B$2:$AW$49-E318*$B$53:$AW$100)</f>
        <v>-1.3769787125114709E+240</v>
      </c>
      <c r="G318" s="23">
        <f t="shared" si="28"/>
        <v>0.11888713920869605</v>
      </c>
    </row>
    <row r="319" spans="3:7" x14ac:dyDescent="0.25">
      <c r="C319" s="23">
        <v>186</v>
      </c>
      <c r="D319" s="23">
        <f t="shared" si="26"/>
        <v>53.06</v>
      </c>
      <c r="E319" s="23">
        <f t="shared" si="27"/>
        <v>2815.3636000000001</v>
      </c>
      <c r="F319" s="23">
        <f>MDETERM($B$2:$AW$49-E319*$B$53:$AW$100)</f>
        <v>-9.1633446355583462E+239</v>
      </c>
      <c r="G319" s="23">
        <f t="shared" si="28"/>
        <v>0.11841660963399145</v>
      </c>
    </row>
    <row r="320" spans="3:7" x14ac:dyDescent="0.25">
      <c r="C320" s="23">
        <v>187</v>
      </c>
      <c r="D320" s="23">
        <f t="shared" si="26"/>
        <v>53.27</v>
      </c>
      <c r="E320" s="23">
        <f t="shared" si="27"/>
        <v>2837.6929000000005</v>
      </c>
      <c r="F320" s="23">
        <f>MDETERM($B$2:$AW$49-E320*$B$53:$AW$100)</f>
        <v>-5.5862321954906411E+239</v>
      </c>
      <c r="G320" s="23">
        <f t="shared" si="28"/>
        <v>0.11794978988510579</v>
      </c>
    </row>
    <row r="321" spans="3:7" x14ac:dyDescent="0.25">
      <c r="C321" s="23">
        <v>188</v>
      </c>
      <c r="D321" s="23">
        <f t="shared" si="26"/>
        <v>53.48</v>
      </c>
      <c r="E321" s="23">
        <f t="shared" si="27"/>
        <v>2860.1103999999996</v>
      </c>
      <c r="F321" s="23">
        <f>MDETERM($B$2:$AW$49-E321*$B$53:$AW$100)</f>
        <v>-2.9515018109843271E+239</v>
      </c>
      <c r="G321" s="23">
        <f t="shared" si="28"/>
        <v>0.11748663625990252</v>
      </c>
    </row>
    <row r="322" spans="3:7" x14ac:dyDescent="0.25">
      <c r="C322" s="23">
        <v>189</v>
      </c>
      <c r="D322" s="23">
        <f t="shared" si="26"/>
        <v>53.69</v>
      </c>
      <c r="E322" s="23">
        <f t="shared" si="27"/>
        <v>2882.6160999999997</v>
      </c>
      <c r="F322" s="23">
        <f>MDETERM($B$2:$AW$49-E322*$B$53:$AW$100)</f>
        <v>-1.1621701701104509E+239</v>
      </c>
      <c r="G322" s="23">
        <f t="shared" si="28"/>
        <v>0.11702710573998112</v>
      </c>
    </row>
    <row r="323" spans="3:7" x14ac:dyDescent="0.25">
      <c r="C323" s="23">
        <v>190</v>
      </c>
      <c r="D323" s="23">
        <f t="shared" si="26"/>
        <v>53.9</v>
      </c>
      <c r="E323" s="23">
        <f t="shared" si="27"/>
        <v>2905.21</v>
      </c>
      <c r="F323" s="23">
        <f>MDETERM($B$2:$AW$49-E323*$B$53:$AW$100)</f>
        <v>-1.1204155464463357E+238</v>
      </c>
      <c r="G323" s="23">
        <f t="shared" si="28"/>
        <v>0.11657115597735782</v>
      </c>
    </row>
    <row r="324" spans="3:7" x14ac:dyDescent="0.25">
      <c r="C324" s="23">
        <v>191</v>
      </c>
      <c r="D324" s="23">
        <f t="shared" si="26"/>
        <v>54.11</v>
      </c>
      <c r="E324" s="23">
        <f t="shared" si="27"/>
        <v>2927.8921</v>
      </c>
      <c r="F324" s="23">
        <f>MDETERM($B$2:$AW$49-E324*$B$53:$AW$100)</f>
        <v>3.1325423454884314E+238</v>
      </c>
      <c r="G324" s="23">
        <f t="shared" si="28"/>
        <v>0.11611874528145603</v>
      </c>
    </row>
    <row r="325" spans="3:7" x14ac:dyDescent="0.25">
      <c r="C325" s="23">
        <v>192</v>
      </c>
      <c r="D325" s="23">
        <f t="shared" si="26"/>
        <v>54.32</v>
      </c>
      <c r="E325" s="23">
        <f t="shared" si="27"/>
        <v>2950.6624000000002</v>
      </c>
      <c r="F325" s="23">
        <f>MDETERM($B$2:$AW$49-E325*$B$53:$AW$100)</f>
        <v>2.3498880655226673E+238</v>
      </c>
      <c r="G325" s="23">
        <f t="shared" si="28"/>
        <v>0.11566983260639886</v>
      </c>
    </row>
    <row r="326" spans="3:7" x14ac:dyDescent="0.25">
      <c r="C326" s="23">
        <v>193</v>
      </c>
      <c r="D326" s="23">
        <f t="shared" ref="D326:D333" si="29">+C326/$C$333*($E$124-$E$117)+$E$117</f>
        <v>54.53</v>
      </c>
      <c r="E326" s="23">
        <f t="shared" ref="E326:E333" si="30">D326^2</f>
        <v>2973.5209</v>
      </c>
      <c r="F326" s="23">
        <f>MDETERM($B$2:$AW$49-E326*$B$53:$AW$100)</f>
        <v>-2.201943101509874E+238</v>
      </c>
      <c r="G326" s="23">
        <f t="shared" ref="G326:G333" si="31">2*PI()/D326</f>
        <v>0.11522437753859502</v>
      </c>
    </row>
    <row r="327" spans="3:7" x14ac:dyDescent="0.25">
      <c r="C327" s="23">
        <v>194</v>
      </c>
      <c r="D327" s="23">
        <f t="shared" si="29"/>
        <v>54.74</v>
      </c>
      <c r="E327" s="23">
        <f t="shared" si="30"/>
        <v>2996.4676000000004</v>
      </c>
      <c r="F327" s="23">
        <f>MDETERM($B$2:$AW$49-E327*$B$53:$AW$100)</f>
        <v>-9.2208803474218121E+238</v>
      </c>
      <c r="G327" s="23">
        <f t="shared" si="31"/>
        <v>0.11478234028461064</v>
      </c>
    </row>
    <row r="328" spans="3:7" x14ac:dyDescent="0.25">
      <c r="C328" s="23">
        <v>195</v>
      </c>
      <c r="D328" s="23">
        <f t="shared" si="29"/>
        <v>54.949999999999996</v>
      </c>
      <c r="E328" s="23">
        <f t="shared" si="30"/>
        <v>3019.5024999999996</v>
      </c>
      <c r="F328" s="23">
        <f>MDETERM($B$2:$AW$49-E328*$B$53:$AW$100)</f>
        <v>-1.7390326591273294E+239</v>
      </c>
      <c r="G328" s="23">
        <f t="shared" si="31"/>
        <v>0.11434368165931914</v>
      </c>
    </row>
    <row r="329" spans="3:7" x14ac:dyDescent="0.25">
      <c r="C329" s="23">
        <v>196</v>
      </c>
      <c r="D329" s="23">
        <f t="shared" si="29"/>
        <v>55.16</v>
      </c>
      <c r="E329" s="23">
        <f t="shared" si="30"/>
        <v>3042.6255999999998</v>
      </c>
      <c r="F329" s="23">
        <f>MDETERM($B$2:$AW$49-E329*$B$53:$AW$100)</f>
        <v>-2.5403542792889231E+239</v>
      </c>
      <c r="G329" s="23">
        <f t="shared" si="31"/>
        <v>0.11390836307432173</v>
      </c>
    </row>
    <row r="330" spans="3:7" x14ac:dyDescent="0.25">
      <c r="C330" s="23">
        <v>197</v>
      </c>
      <c r="D330" s="23">
        <f t="shared" si="29"/>
        <v>55.37</v>
      </c>
      <c r="E330" s="23">
        <f t="shared" si="30"/>
        <v>3065.8368999999998</v>
      </c>
      <c r="F330" s="23">
        <f>MDETERM($B$2:$AW$49-E330*$B$53:$AW$100)</f>
        <v>-3.1991569910374907E+239</v>
      </c>
      <c r="G330" s="23">
        <f t="shared" si="31"/>
        <v>0.11347634652663151</v>
      </c>
    </row>
    <row r="331" spans="3:7" x14ac:dyDescent="0.25">
      <c r="C331" s="23">
        <v>198</v>
      </c>
      <c r="D331" s="23">
        <f t="shared" si="29"/>
        <v>55.58</v>
      </c>
      <c r="E331" s="23">
        <f t="shared" si="30"/>
        <v>3089.1363999999999</v>
      </c>
      <c r="F331" s="23">
        <f>MDETERM($B$2:$AW$49-E331*$B$53:$AW$100)</f>
        <v>-3.5954964617426449E+239</v>
      </c>
      <c r="G331" s="23">
        <f t="shared" si="31"/>
        <v>0.113047594587614</v>
      </c>
    </row>
    <row r="332" spans="3:7" x14ac:dyDescent="0.25">
      <c r="C332" s="23">
        <v>199</v>
      </c>
      <c r="D332" s="23">
        <f t="shared" si="29"/>
        <v>55.79</v>
      </c>
      <c r="E332" s="23">
        <f t="shared" si="30"/>
        <v>3112.5241000000001</v>
      </c>
      <c r="F332" s="23">
        <f>MDETERM($B$2:$AW$49-E332*$B$53:$AW$100)</f>
        <v>-3.6199638874510088E+239</v>
      </c>
      <c r="G332" s="23">
        <f t="shared" si="31"/>
        <v>0.11262207039217756</v>
      </c>
    </row>
    <row r="333" spans="3:7" x14ac:dyDescent="0.25">
      <c r="C333" s="23">
        <v>200</v>
      </c>
      <c r="D333" s="23">
        <f t="shared" si="29"/>
        <v>56</v>
      </c>
      <c r="E333" s="23">
        <f t="shared" si="30"/>
        <v>3136</v>
      </c>
      <c r="F333" s="23">
        <f>MDETERM($B$2:$AW$49-E333*$B$53:$AW$100)</f>
        <v>-3.1777107876011936E+239</v>
      </c>
      <c r="G333" s="23">
        <f t="shared" si="31"/>
        <v>0.1121997376282069</v>
      </c>
    </row>
  </sheetData>
  <mergeCells count="2">
    <mergeCell ref="AM117:AR117"/>
    <mergeCell ref="AM125:AR125"/>
  </mergeCells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6F4AD-84B1-493A-A693-65D24B22ECF9}">
  <sheetPr>
    <tabColor rgb="FFFFFF00"/>
  </sheetPr>
  <dimension ref="A1:M11"/>
  <sheetViews>
    <sheetView workbookViewId="0">
      <selection activeCell="M1" sqref="M1:M1048576"/>
    </sheetView>
  </sheetViews>
  <sheetFormatPr baseColWidth="10" defaultRowHeight="15" x14ac:dyDescent="0.25"/>
  <cols>
    <col min="1" max="2" width="9.140625" style="3" customWidth="1"/>
    <col min="3" max="3" width="9.140625" style="3" bestFit="1" customWidth="1"/>
    <col min="4" max="6" width="9.140625" style="3" customWidth="1"/>
    <col min="7" max="12" width="9.140625" customWidth="1"/>
    <col min="13" max="13" width="37.85546875" style="3" bestFit="1" customWidth="1"/>
  </cols>
  <sheetData>
    <row r="1" spans="1:13" x14ac:dyDescent="0.25">
      <c r="A1" s="2" t="s">
        <v>46</v>
      </c>
      <c r="B1" s="4"/>
      <c r="C1" s="4"/>
      <c r="D1" s="4"/>
      <c r="E1" s="4"/>
      <c r="F1" s="4"/>
      <c r="G1" s="1"/>
      <c r="H1" s="1"/>
      <c r="I1" s="1"/>
      <c r="J1" s="1"/>
      <c r="K1" s="1"/>
      <c r="L1" s="1"/>
      <c r="M1" s="4"/>
    </row>
    <row r="2" spans="1:13" x14ac:dyDescent="0.25">
      <c r="A2" s="5" t="s">
        <v>1</v>
      </c>
      <c r="B2" s="5" t="s">
        <v>47</v>
      </c>
      <c r="C2" s="5" t="s">
        <v>48</v>
      </c>
      <c r="D2" s="5" t="s">
        <v>49</v>
      </c>
      <c r="E2" s="5" t="s">
        <v>50</v>
      </c>
      <c r="F2" s="5" t="s">
        <v>51</v>
      </c>
      <c r="G2" s="6" t="s">
        <v>52</v>
      </c>
      <c r="H2" s="6" t="s">
        <v>53</v>
      </c>
      <c r="I2" s="6" t="s">
        <v>54</v>
      </c>
      <c r="J2" s="6" t="s">
        <v>55</v>
      </c>
      <c r="K2" s="6" t="s">
        <v>56</v>
      </c>
      <c r="L2" s="6" t="s">
        <v>57</v>
      </c>
      <c r="M2" s="5" t="s">
        <v>9</v>
      </c>
    </row>
    <row r="3" spans="1:13" x14ac:dyDescent="0.25">
      <c r="A3" s="7" t="s">
        <v>10</v>
      </c>
      <c r="B3" s="7" t="s">
        <v>10</v>
      </c>
      <c r="C3" s="7" t="s">
        <v>10</v>
      </c>
      <c r="D3" s="7" t="s">
        <v>10</v>
      </c>
      <c r="E3" s="7" t="s">
        <v>10</v>
      </c>
      <c r="F3" s="7" t="s">
        <v>10</v>
      </c>
      <c r="G3" s="8" t="s">
        <v>58</v>
      </c>
      <c r="H3" s="8" t="s">
        <v>58</v>
      </c>
      <c r="I3" s="8" t="s">
        <v>12</v>
      </c>
      <c r="J3" s="8" t="s">
        <v>12</v>
      </c>
      <c r="K3" s="8" t="s">
        <v>59</v>
      </c>
      <c r="L3" s="8" t="s">
        <v>59</v>
      </c>
      <c r="M3" s="7" t="s">
        <v>10</v>
      </c>
    </row>
    <row r="4" spans="1:13" x14ac:dyDescent="0.25">
      <c r="A4" s="3" t="s">
        <v>27</v>
      </c>
      <c r="B4" s="3" t="s">
        <v>60</v>
      </c>
      <c r="C4" s="3" t="s">
        <v>61</v>
      </c>
      <c r="D4" s="3" t="s">
        <v>62</v>
      </c>
      <c r="E4" s="3" t="s">
        <v>63</v>
      </c>
      <c r="F4" s="3" t="s">
        <v>64</v>
      </c>
      <c r="G4">
        <v>0</v>
      </c>
      <c r="H4">
        <v>1</v>
      </c>
      <c r="I4">
        <v>0</v>
      </c>
      <c r="J4">
        <v>5</v>
      </c>
      <c r="K4">
        <v>12.5</v>
      </c>
      <c r="L4">
        <v>12.5</v>
      </c>
      <c r="M4" s="3" t="s">
        <v>65</v>
      </c>
    </row>
    <row r="5" spans="1:13" x14ac:dyDescent="0.25">
      <c r="A5" s="3" t="s">
        <v>29</v>
      </c>
      <c r="B5" s="3" t="s">
        <v>60</v>
      </c>
      <c r="C5" s="3" t="s">
        <v>61</v>
      </c>
      <c r="D5" s="3" t="s">
        <v>62</v>
      </c>
      <c r="E5" s="3" t="s">
        <v>63</v>
      </c>
      <c r="F5" s="3" t="s">
        <v>64</v>
      </c>
      <c r="G5">
        <v>0</v>
      </c>
      <c r="H5">
        <v>1</v>
      </c>
      <c r="I5">
        <v>0</v>
      </c>
      <c r="J5">
        <v>5.5</v>
      </c>
      <c r="K5">
        <v>13.64</v>
      </c>
      <c r="L5">
        <v>13.64</v>
      </c>
      <c r="M5" s="3" t="s">
        <v>66</v>
      </c>
    </row>
    <row r="6" spans="1:13" x14ac:dyDescent="0.25">
      <c r="A6" s="3" t="s">
        <v>30</v>
      </c>
      <c r="B6" s="3" t="s">
        <v>60</v>
      </c>
      <c r="C6" s="3" t="s">
        <v>61</v>
      </c>
      <c r="D6" s="3" t="s">
        <v>62</v>
      </c>
      <c r="E6" s="3" t="s">
        <v>63</v>
      </c>
      <c r="F6" s="3" t="s">
        <v>64</v>
      </c>
      <c r="G6">
        <v>0</v>
      </c>
      <c r="H6">
        <v>1</v>
      </c>
      <c r="I6">
        <v>0</v>
      </c>
      <c r="J6">
        <v>5</v>
      </c>
      <c r="K6">
        <v>12.5</v>
      </c>
      <c r="L6">
        <v>12.5</v>
      </c>
      <c r="M6" s="3" t="s">
        <v>67</v>
      </c>
    </row>
    <row r="7" spans="1:13" x14ac:dyDescent="0.25">
      <c r="A7" s="3" t="s">
        <v>32</v>
      </c>
      <c r="B7" s="3" t="s">
        <v>60</v>
      </c>
      <c r="C7" s="3" t="s">
        <v>61</v>
      </c>
      <c r="D7" s="3" t="s">
        <v>62</v>
      </c>
      <c r="E7" s="3" t="s">
        <v>63</v>
      </c>
      <c r="F7" s="3" t="s">
        <v>64</v>
      </c>
      <c r="G7">
        <v>0</v>
      </c>
      <c r="H7">
        <v>1</v>
      </c>
      <c r="I7">
        <v>0</v>
      </c>
      <c r="J7">
        <v>5.5</v>
      </c>
      <c r="K7">
        <v>13.64</v>
      </c>
      <c r="L7">
        <v>13.64</v>
      </c>
      <c r="M7" s="3" t="s">
        <v>68</v>
      </c>
    </row>
    <row r="8" spans="1:13" x14ac:dyDescent="0.25">
      <c r="A8" s="3" t="s">
        <v>38</v>
      </c>
      <c r="B8" s="3" t="s">
        <v>60</v>
      </c>
      <c r="C8" s="3" t="s">
        <v>61</v>
      </c>
      <c r="D8" s="3" t="s">
        <v>62</v>
      </c>
      <c r="E8" s="3" t="s">
        <v>63</v>
      </c>
      <c r="F8" s="3" t="s">
        <v>64</v>
      </c>
      <c r="G8">
        <v>0</v>
      </c>
      <c r="H8">
        <v>1</v>
      </c>
      <c r="I8">
        <v>0</v>
      </c>
      <c r="J8">
        <v>5</v>
      </c>
      <c r="K8">
        <v>11.25</v>
      </c>
      <c r="L8">
        <v>11.25</v>
      </c>
      <c r="M8" s="3" t="s">
        <v>69</v>
      </c>
    </row>
    <row r="9" spans="1:13" x14ac:dyDescent="0.25">
      <c r="A9" s="3" t="s">
        <v>40</v>
      </c>
      <c r="B9" s="3" t="s">
        <v>60</v>
      </c>
      <c r="C9" s="3" t="s">
        <v>61</v>
      </c>
      <c r="D9" s="3" t="s">
        <v>62</v>
      </c>
      <c r="E9" s="3" t="s">
        <v>63</v>
      </c>
      <c r="F9" s="3" t="s">
        <v>64</v>
      </c>
      <c r="G9">
        <v>0</v>
      </c>
      <c r="H9">
        <v>1</v>
      </c>
      <c r="I9">
        <v>0</v>
      </c>
      <c r="J9">
        <v>5.5</v>
      </c>
      <c r="K9">
        <v>12.27</v>
      </c>
      <c r="L9">
        <v>12.27</v>
      </c>
      <c r="M9" s="3" t="s">
        <v>70</v>
      </c>
    </row>
    <row r="10" spans="1:13" x14ac:dyDescent="0.25">
      <c r="A10" s="3" t="s">
        <v>42</v>
      </c>
      <c r="B10" s="3" t="s">
        <v>60</v>
      </c>
      <c r="C10" s="3" t="s">
        <v>61</v>
      </c>
      <c r="D10" s="3" t="s">
        <v>62</v>
      </c>
      <c r="E10" s="3" t="s">
        <v>63</v>
      </c>
      <c r="F10" s="3" t="s">
        <v>64</v>
      </c>
      <c r="G10">
        <v>0</v>
      </c>
      <c r="H10">
        <v>1</v>
      </c>
      <c r="I10">
        <v>0</v>
      </c>
      <c r="J10">
        <v>5</v>
      </c>
      <c r="K10">
        <v>11.25</v>
      </c>
      <c r="L10">
        <v>11.25</v>
      </c>
      <c r="M10" s="3" t="s">
        <v>71</v>
      </c>
    </row>
    <row r="11" spans="1:13" x14ac:dyDescent="0.25">
      <c r="A11" s="3" t="s">
        <v>44</v>
      </c>
      <c r="B11" s="3" t="s">
        <v>60</v>
      </c>
      <c r="C11" s="3" t="s">
        <v>61</v>
      </c>
      <c r="D11" s="3" t="s">
        <v>62</v>
      </c>
      <c r="E11" s="3" t="s">
        <v>63</v>
      </c>
      <c r="F11" s="3" t="s">
        <v>64</v>
      </c>
      <c r="G11">
        <v>0</v>
      </c>
      <c r="H11">
        <v>1</v>
      </c>
      <c r="I11">
        <v>0</v>
      </c>
      <c r="J11">
        <v>5.5</v>
      </c>
      <c r="K11">
        <v>12.27</v>
      </c>
      <c r="L11">
        <v>12.27</v>
      </c>
      <c r="M11" s="3" t="s">
        <v>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CF017-F71A-40F3-BDE5-AE8F2FF6EEFB}">
  <sheetPr>
    <tabColor rgb="FFFFFF00"/>
  </sheetPr>
  <dimension ref="A1:AH5"/>
  <sheetViews>
    <sheetView workbookViewId="0">
      <selection activeCell="AH1" sqref="AH1:AH1048576"/>
    </sheetView>
  </sheetViews>
  <sheetFormatPr baseColWidth="10" defaultRowHeight="15" x14ac:dyDescent="0.25"/>
  <cols>
    <col min="1" max="1" width="12.85546875" style="3" bestFit="1" customWidth="1"/>
    <col min="2" max="2" width="9.140625" style="3" customWidth="1"/>
    <col min="3" max="3" width="11.42578125" style="3"/>
    <col min="4" max="6" width="9.140625" customWidth="1"/>
    <col min="7" max="7" width="9.7109375" bestFit="1" customWidth="1"/>
    <col min="8" max="18" width="9.140625" customWidth="1"/>
    <col min="19" max="19" width="9.140625" style="3" customWidth="1"/>
    <col min="20" max="20" width="10.28515625" style="3" bestFit="1" customWidth="1"/>
    <col min="21" max="21" width="9.140625" style="3" customWidth="1"/>
    <col min="22" max="22" width="9.140625" customWidth="1"/>
    <col min="23" max="23" width="10" bestFit="1" customWidth="1"/>
    <col min="24" max="24" width="9.140625" style="3" customWidth="1"/>
    <col min="25" max="32" width="9.140625" customWidth="1"/>
    <col min="33" max="33" width="9.140625" style="3" customWidth="1"/>
    <col min="34" max="34" width="28.85546875" style="3" bestFit="1" customWidth="1"/>
  </cols>
  <sheetData>
    <row r="1" spans="1:34" x14ac:dyDescent="0.25">
      <c r="A1" s="2" t="s">
        <v>73</v>
      </c>
      <c r="B1" s="4"/>
      <c r="C1" s="4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4"/>
      <c r="T1" s="4"/>
      <c r="U1" s="4"/>
      <c r="V1" s="1"/>
      <c r="W1" s="1"/>
      <c r="X1" s="4"/>
      <c r="Y1" s="1"/>
      <c r="Z1" s="1"/>
      <c r="AA1" s="1"/>
      <c r="AB1" s="1"/>
      <c r="AC1" s="1"/>
      <c r="AD1" s="1"/>
      <c r="AE1" s="1"/>
      <c r="AF1" s="1"/>
      <c r="AG1" s="4"/>
      <c r="AH1" s="4"/>
    </row>
    <row r="2" spans="1:34" x14ac:dyDescent="0.25">
      <c r="A2" s="5" t="s">
        <v>74</v>
      </c>
      <c r="B2" s="5" t="s">
        <v>75</v>
      </c>
      <c r="C2" s="5" t="s">
        <v>76</v>
      </c>
      <c r="D2" s="6" t="s">
        <v>77</v>
      </c>
      <c r="E2" s="6" t="s">
        <v>78</v>
      </c>
      <c r="F2" s="6" t="s">
        <v>79</v>
      </c>
      <c r="G2" s="6" t="s">
        <v>80</v>
      </c>
      <c r="H2" s="6" t="s">
        <v>81</v>
      </c>
      <c r="I2" s="6" t="s">
        <v>82</v>
      </c>
      <c r="J2" s="6" t="s">
        <v>83</v>
      </c>
      <c r="K2" s="6" t="s">
        <v>84</v>
      </c>
      <c r="L2" s="6" t="s">
        <v>85</v>
      </c>
      <c r="M2" s="6" t="s">
        <v>86</v>
      </c>
      <c r="N2" s="6" t="s">
        <v>87</v>
      </c>
      <c r="O2" s="6" t="s">
        <v>88</v>
      </c>
      <c r="P2" s="6" t="s">
        <v>89</v>
      </c>
      <c r="Q2" s="6" t="s">
        <v>90</v>
      </c>
      <c r="R2" s="6" t="s">
        <v>91</v>
      </c>
      <c r="S2" s="11" t="s">
        <v>92</v>
      </c>
      <c r="T2" s="11" t="s">
        <v>93</v>
      </c>
      <c r="U2" s="5" t="s">
        <v>94</v>
      </c>
      <c r="V2" s="9" t="s">
        <v>95</v>
      </c>
      <c r="W2" s="9" t="s">
        <v>96</v>
      </c>
      <c r="X2" s="5" t="s">
        <v>97</v>
      </c>
      <c r="Y2" s="6" t="s">
        <v>98</v>
      </c>
      <c r="Z2" s="6" t="s">
        <v>99</v>
      </c>
      <c r="AA2" s="6" t="s">
        <v>100</v>
      </c>
      <c r="AB2" s="6" t="s">
        <v>101</v>
      </c>
      <c r="AC2" s="6" t="s">
        <v>102</v>
      </c>
      <c r="AD2" s="6" t="s">
        <v>103</v>
      </c>
      <c r="AE2" s="6" t="s">
        <v>104</v>
      </c>
      <c r="AF2" s="6" t="s">
        <v>105</v>
      </c>
      <c r="AG2" s="5" t="s">
        <v>9</v>
      </c>
      <c r="AH2" s="5" t="s">
        <v>106</v>
      </c>
    </row>
    <row r="3" spans="1:34" x14ac:dyDescent="0.25">
      <c r="A3" s="7" t="s">
        <v>10</v>
      </c>
      <c r="B3" s="7" t="s">
        <v>10</v>
      </c>
      <c r="C3" s="7" t="s">
        <v>10</v>
      </c>
      <c r="D3" s="8" t="s">
        <v>12</v>
      </c>
      <c r="E3" s="8" t="s">
        <v>12</v>
      </c>
      <c r="F3" s="8" t="s">
        <v>107</v>
      </c>
      <c r="G3" s="8" t="s">
        <v>108</v>
      </c>
      <c r="H3" s="8" t="s">
        <v>108</v>
      </c>
      <c r="I3" s="8" t="s">
        <v>108</v>
      </c>
      <c r="J3" s="8" t="s">
        <v>108</v>
      </c>
      <c r="K3" s="8" t="s">
        <v>107</v>
      </c>
      <c r="L3" s="8" t="s">
        <v>107</v>
      </c>
      <c r="M3" s="8" t="s">
        <v>109</v>
      </c>
      <c r="N3" s="8" t="s">
        <v>109</v>
      </c>
      <c r="O3" s="8" t="s">
        <v>109</v>
      </c>
      <c r="P3" s="8" t="s">
        <v>109</v>
      </c>
      <c r="Q3" s="8" t="s">
        <v>12</v>
      </c>
      <c r="R3" s="8" t="s">
        <v>12</v>
      </c>
      <c r="S3" s="12" t="s">
        <v>11</v>
      </c>
      <c r="T3" s="12" t="s">
        <v>11</v>
      </c>
      <c r="U3" s="7" t="s">
        <v>10</v>
      </c>
      <c r="V3" s="10" t="s">
        <v>110</v>
      </c>
      <c r="W3" s="10" t="s">
        <v>111</v>
      </c>
      <c r="X3" s="7" t="s">
        <v>11</v>
      </c>
      <c r="Y3" s="8" t="s">
        <v>58</v>
      </c>
      <c r="Z3" s="8" t="s">
        <v>58</v>
      </c>
      <c r="AA3" s="8" t="s">
        <v>58</v>
      </c>
      <c r="AB3" s="8" t="s">
        <v>58</v>
      </c>
      <c r="AC3" s="8" t="s">
        <v>58</v>
      </c>
      <c r="AD3" s="8" t="s">
        <v>58</v>
      </c>
      <c r="AE3" s="8" t="s">
        <v>58</v>
      </c>
      <c r="AF3" s="8" t="s">
        <v>58</v>
      </c>
      <c r="AG3" s="7" t="s">
        <v>10</v>
      </c>
      <c r="AH3" s="7" t="s">
        <v>10</v>
      </c>
    </row>
    <row r="4" spans="1:34" x14ac:dyDescent="0.25">
      <c r="A4" s="3" t="s">
        <v>112</v>
      </c>
      <c r="B4" s="3" t="s">
        <v>113</v>
      </c>
      <c r="C4" s="3" t="s">
        <v>114</v>
      </c>
      <c r="D4">
        <v>0.35</v>
      </c>
      <c r="E4">
        <v>0.35</v>
      </c>
      <c r="F4">
        <v>0.1225</v>
      </c>
      <c r="G4">
        <v>2.1129999999999999E-3</v>
      </c>
      <c r="H4">
        <v>1.2509999999999999E-3</v>
      </c>
      <c r="I4">
        <v>1.2509999999999999E-3</v>
      </c>
      <c r="J4">
        <v>0</v>
      </c>
      <c r="K4">
        <v>0.10208299999999999</v>
      </c>
      <c r="L4">
        <v>0.10208299999999999</v>
      </c>
      <c r="M4">
        <v>7.1459999999999996E-3</v>
      </c>
      <c r="N4">
        <v>7.1459999999999996E-3</v>
      </c>
      <c r="O4">
        <v>1.0718999999999999E-2</v>
      </c>
      <c r="P4">
        <v>1.0718999999999999E-2</v>
      </c>
      <c r="Q4">
        <v>0.101036</v>
      </c>
      <c r="R4">
        <v>0.101036</v>
      </c>
      <c r="S4" s="3" t="s">
        <v>115</v>
      </c>
      <c r="T4" s="3" t="s">
        <v>15</v>
      </c>
      <c r="U4" s="3" t="s">
        <v>116</v>
      </c>
      <c r="V4">
        <v>75.049000000000007</v>
      </c>
      <c r="W4">
        <v>7.65</v>
      </c>
      <c r="X4" s="3" t="s">
        <v>15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H4" s="3" t="s">
        <v>117</v>
      </c>
    </row>
    <row r="5" spans="1:34" x14ac:dyDescent="0.25">
      <c r="A5" s="3" t="s">
        <v>118</v>
      </c>
      <c r="B5" s="3" t="s">
        <v>113</v>
      </c>
      <c r="C5" s="3" t="s">
        <v>114</v>
      </c>
      <c r="D5">
        <v>0.35</v>
      </c>
      <c r="E5">
        <v>0.3</v>
      </c>
      <c r="F5">
        <v>0.105</v>
      </c>
      <c r="G5">
        <v>1.526E-3</v>
      </c>
      <c r="H5">
        <v>1.072E-3</v>
      </c>
      <c r="I5">
        <v>7.8799999999999996E-4</v>
      </c>
      <c r="J5">
        <v>0</v>
      </c>
      <c r="K5">
        <v>8.7499999999999994E-2</v>
      </c>
      <c r="L5">
        <v>8.7499999999999994E-2</v>
      </c>
      <c r="M5">
        <v>6.1250000000000002E-3</v>
      </c>
      <c r="N5">
        <v>5.2500000000000003E-3</v>
      </c>
      <c r="O5">
        <v>9.188E-3</v>
      </c>
      <c r="P5">
        <v>7.8750000000000001E-3</v>
      </c>
      <c r="Q5">
        <v>0.101036</v>
      </c>
      <c r="R5">
        <v>8.6602999999999999E-2</v>
      </c>
      <c r="S5" s="3" t="s">
        <v>115</v>
      </c>
      <c r="T5" s="3" t="s">
        <v>15</v>
      </c>
      <c r="U5" s="3" t="s">
        <v>119</v>
      </c>
      <c r="V5">
        <v>103.913</v>
      </c>
      <c r="W5">
        <v>10.6</v>
      </c>
      <c r="X5" s="3" t="s">
        <v>15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H5" s="3" t="s">
        <v>120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137AA-FB7B-4BFE-9A30-8AADD55C95B6}">
  <sheetPr>
    <tabColor rgb="FFFFFF00"/>
  </sheetPr>
  <dimension ref="A1:K15"/>
  <sheetViews>
    <sheetView workbookViewId="0">
      <selection activeCell="K1" sqref="K1:K1048576"/>
    </sheetView>
  </sheetViews>
  <sheetFormatPr baseColWidth="10" defaultRowHeight="15" x14ac:dyDescent="0.25"/>
  <cols>
    <col min="1" max="1" width="9.140625" style="3" customWidth="1"/>
    <col min="2" max="2" width="9.140625" style="3" bestFit="1" customWidth="1"/>
    <col min="3" max="3" width="10.5703125" style="3" bestFit="1" customWidth="1"/>
    <col min="4" max="6" width="9.140625" customWidth="1"/>
    <col min="7" max="7" width="9.140625" style="3" customWidth="1"/>
    <col min="8" max="10" width="9.140625" customWidth="1"/>
    <col min="11" max="11" width="37.28515625" style="3" bestFit="1" customWidth="1"/>
  </cols>
  <sheetData>
    <row r="1" spans="1:11" x14ac:dyDescent="0.25">
      <c r="A1" s="2" t="s">
        <v>121</v>
      </c>
      <c r="B1" s="4"/>
      <c r="C1" s="4"/>
      <c r="D1" s="1"/>
      <c r="E1" s="1"/>
      <c r="F1" s="1"/>
      <c r="G1" s="4"/>
      <c r="H1" s="1"/>
      <c r="I1" s="1"/>
      <c r="J1" s="1"/>
      <c r="K1" s="4"/>
    </row>
    <row r="2" spans="1:11" x14ac:dyDescent="0.25">
      <c r="A2" s="5" t="s">
        <v>122</v>
      </c>
      <c r="B2" s="5" t="s">
        <v>48</v>
      </c>
      <c r="C2" s="5" t="s">
        <v>123</v>
      </c>
      <c r="D2" s="6" t="s">
        <v>124</v>
      </c>
      <c r="E2" s="6" t="s">
        <v>125</v>
      </c>
      <c r="F2" s="6" t="s">
        <v>126</v>
      </c>
      <c r="G2" s="5" t="s">
        <v>127</v>
      </c>
      <c r="H2" s="9" t="s">
        <v>128</v>
      </c>
      <c r="I2" s="9" t="s">
        <v>129</v>
      </c>
      <c r="J2" s="9" t="s">
        <v>130</v>
      </c>
      <c r="K2" s="5" t="s">
        <v>9</v>
      </c>
    </row>
    <row r="3" spans="1:11" x14ac:dyDescent="0.25">
      <c r="A3" s="7" t="s">
        <v>10</v>
      </c>
      <c r="B3" s="7" t="s">
        <v>10</v>
      </c>
      <c r="C3" s="7" t="s">
        <v>10</v>
      </c>
      <c r="D3" s="8" t="s">
        <v>12</v>
      </c>
      <c r="E3" s="8" t="s">
        <v>12</v>
      </c>
      <c r="F3" s="8" t="s">
        <v>12</v>
      </c>
      <c r="G3" s="7" t="s">
        <v>11</v>
      </c>
      <c r="H3" s="10" t="s">
        <v>12</v>
      </c>
      <c r="I3" s="10" t="s">
        <v>12</v>
      </c>
      <c r="J3" s="10" t="s">
        <v>12</v>
      </c>
      <c r="K3" s="7" t="s">
        <v>10</v>
      </c>
    </row>
    <row r="4" spans="1:11" x14ac:dyDescent="0.25">
      <c r="A4" s="3" t="s">
        <v>13</v>
      </c>
      <c r="B4" s="3" t="s">
        <v>61</v>
      </c>
      <c r="C4" s="3" t="s">
        <v>131</v>
      </c>
      <c r="D4">
        <v>0</v>
      </c>
      <c r="E4">
        <v>0</v>
      </c>
      <c r="F4">
        <v>0</v>
      </c>
      <c r="G4" s="3" t="s">
        <v>15</v>
      </c>
      <c r="H4">
        <v>0</v>
      </c>
      <c r="I4">
        <v>0</v>
      </c>
      <c r="J4">
        <v>0</v>
      </c>
      <c r="K4" s="3" t="s">
        <v>132</v>
      </c>
    </row>
    <row r="5" spans="1:11" x14ac:dyDescent="0.25">
      <c r="A5" s="3" t="s">
        <v>14</v>
      </c>
      <c r="B5" s="3" t="s">
        <v>61</v>
      </c>
      <c r="C5" s="3" t="s">
        <v>131</v>
      </c>
      <c r="D5">
        <v>0</v>
      </c>
      <c r="E5">
        <v>0</v>
      </c>
      <c r="F5">
        <v>3.5</v>
      </c>
      <c r="G5" s="3" t="s">
        <v>15</v>
      </c>
      <c r="H5">
        <v>0</v>
      </c>
      <c r="I5">
        <v>0</v>
      </c>
      <c r="J5">
        <v>3.5</v>
      </c>
      <c r="K5" s="3" t="s">
        <v>133</v>
      </c>
    </row>
    <row r="6" spans="1:11" x14ac:dyDescent="0.25">
      <c r="A6" s="3" t="s">
        <v>17</v>
      </c>
      <c r="B6" s="3" t="s">
        <v>61</v>
      </c>
      <c r="C6" s="3" t="s">
        <v>131</v>
      </c>
      <c r="D6">
        <v>0</v>
      </c>
      <c r="E6">
        <v>0</v>
      </c>
      <c r="F6">
        <v>6.5</v>
      </c>
      <c r="G6" s="3" t="s">
        <v>15</v>
      </c>
      <c r="H6">
        <v>0</v>
      </c>
      <c r="I6">
        <v>0</v>
      </c>
      <c r="J6">
        <v>6.5</v>
      </c>
      <c r="K6" s="3" t="s">
        <v>134</v>
      </c>
    </row>
    <row r="7" spans="1:11" x14ac:dyDescent="0.25">
      <c r="A7" s="3" t="s">
        <v>19</v>
      </c>
      <c r="B7" s="3" t="s">
        <v>61</v>
      </c>
      <c r="C7" s="3" t="s">
        <v>131</v>
      </c>
      <c r="D7">
        <v>5.5</v>
      </c>
      <c r="E7">
        <v>0</v>
      </c>
      <c r="F7">
        <v>0</v>
      </c>
      <c r="G7" s="3" t="s">
        <v>15</v>
      </c>
      <c r="H7">
        <v>5.5</v>
      </c>
      <c r="I7">
        <v>0</v>
      </c>
      <c r="J7">
        <v>0</v>
      </c>
      <c r="K7" s="3" t="s">
        <v>135</v>
      </c>
    </row>
    <row r="8" spans="1:11" x14ac:dyDescent="0.25">
      <c r="A8" s="3" t="s">
        <v>20</v>
      </c>
      <c r="B8" s="3" t="s">
        <v>61</v>
      </c>
      <c r="C8" s="3" t="s">
        <v>131</v>
      </c>
      <c r="D8">
        <v>5.5</v>
      </c>
      <c r="E8">
        <v>0</v>
      </c>
      <c r="F8">
        <v>3.5</v>
      </c>
      <c r="G8" s="3" t="s">
        <v>15</v>
      </c>
      <c r="H8">
        <v>5.5</v>
      </c>
      <c r="I8">
        <v>0</v>
      </c>
      <c r="J8">
        <v>3.5</v>
      </c>
      <c r="K8" s="3" t="s">
        <v>136</v>
      </c>
    </row>
    <row r="9" spans="1:11" x14ac:dyDescent="0.25">
      <c r="A9" s="3" t="s">
        <v>22</v>
      </c>
      <c r="B9" s="3" t="s">
        <v>61</v>
      </c>
      <c r="C9" s="3" t="s">
        <v>131</v>
      </c>
      <c r="D9">
        <v>5.5</v>
      </c>
      <c r="E9">
        <v>0</v>
      </c>
      <c r="F9">
        <v>6.5</v>
      </c>
      <c r="G9" s="3" t="s">
        <v>15</v>
      </c>
      <c r="H9">
        <v>5.5</v>
      </c>
      <c r="I9">
        <v>0</v>
      </c>
      <c r="J9">
        <v>6.5</v>
      </c>
      <c r="K9" s="3" t="s">
        <v>137</v>
      </c>
    </row>
    <row r="10" spans="1:11" x14ac:dyDescent="0.25">
      <c r="A10" s="3" t="s">
        <v>24</v>
      </c>
      <c r="B10" s="3" t="s">
        <v>61</v>
      </c>
      <c r="C10" s="3" t="s">
        <v>131</v>
      </c>
      <c r="D10">
        <v>0</v>
      </c>
      <c r="E10">
        <v>5</v>
      </c>
      <c r="F10">
        <v>0</v>
      </c>
      <c r="G10" s="3" t="s">
        <v>15</v>
      </c>
      <c r="H10">
        <v>0</v>
      </c>
      <c r="I10">
        <v>5</v>
      </c>
      <c r="J10">
        <v>0</v>
      </c>
      <c r="K10" s="3" t="s">
        <v>138</v>
      </c>
    </row>
    <row r="11" spans="1:11" x14ac:dyDescent="0.25">
      <c r="A11" s="3" t="s">
        <v>25</v>
      </c>
      <c r="B11" s="3" t="s">
        <v>61</v>
      </c>
      <c r="C11" s="3" t="s">
        <v>131</v>
      </c>
      <c r="D11">
        <v>0</v>
      </c>
      <c r="E11">
        <v>5</v>
      </c>
      <c r="F11">
        <v>3.5</v>
      </c>
      <c r="G11" s="3" t="s">
        <v>15</v>
      </c>
      <c r="H11">
        <v>0</v>
      </c>
      <c r="I11">
        <v>5</v>
      </c>
      <c r="J11">
        <v>3.5</v>
      </c>
      <c r="K11" s="3" t="s">
        <v>139</v>
      </c>
    </row>
    <row r="12" spans="1:11" x14ac:dyDescent="0.25">
      <c r="A12" s="3" t="s">
        <v>27</v>
      </c>
      <c r="B12" s="3" t="s">
        <v>61</v>
      </c>
      <c r="C12" s="3" t="s">
        <v>131</v>
      </c>
      <c r="D12">
        <v>0</v>
      </c>
      <c r="E12">
        <v>5</v>
      </c>
      <c r="F12">
        <v>6.5</v>
      </c>
      <c r="G12" s="3" t="s">
        <v>15</v>
      </c>
      <c r="H12">
        <v>0</v>
      </c>
      <c r="I12">
        <v>5</v>
      </c>
      <c r="J12">
        <v>6.5</v>
      </c>
      <c r="K12" s="3" t="s">
        <v>140</v>
      </c>
    </row>
    <row r="13" spans="1:11" x14ac:dyDescent="0.25">
      <c r="A13" s="3" t="s">
        <v>29</v>
      </c>
      <c r="B13" s="3" t="s">
        <v>61</v>
      </c>
      <c r="C13" s="3" t="s">
        <v>131</v>
      </c>
      <c r="D13">
        <v>5.5</v>
      </c>
      <c r="E13">
        <v>5</v>
      </c>
      <c r="F13">
        <v>0</v>
      </c>
      <c r="G13" s="3" t="s">
        <v>15</v>
      </c>
      <c r="H13">
        <v>5.5</v>
      </c>
      <c r="I13">
        <v>5</v>
      </c>
      <c r="J13">
        <v>0</v>
      </c>
      <c r="K13" s="3" t="s">
        <v>141</v>
      </c>
    </row>
    <row r="14" spans="1:11" x14ac:dyDescent="0.25">
      <c r="A14" s="3" t="s">
        <v>30</v>
      </c>
      <c r="B14" s="3" t="s">
        <v>61</v>
      </c>
      <c r="C14" s="3" t="s">
        <v>131</v>
      </c>
      <c r="D14">
        <v>5.5</v>
      </c>
      <c r="E14">
        <v>5</v>
      </c>
      <c r="F14">
        <v>3.5</v>
      </c>
      <c r="G14" s="3" t="s">
        <v>15</v>
      </c>
      <c r="H14">
        <v>5.5</v>
      </c>
      <c r="I14">
        <v>5</v>
      </c>
      <c r="J14">
        <v>3.5</v>
      </c>
      <c r="K14" s="3" t="s">
        <v>142</v>
      </c>
    </row>
    <row r="15" spans="1:11" x14ac:dyDescent="0.25">
      <c r="A15" s="3" t="s">
        <v>32</v>
      </c>
      <c r="B15" s="3" t="s">
        <v>61</v>
      </c>
      <c r="C15" s="3" t="s">
        <v>131</v>
      </c>
      <c r="D15">
        <v>5.5</v>
      </c>
      <c r="E15">
        <v>5</v>
      </c>
      <c r="F15">
        <v>6.5</v>
      </c>
      <c r="G15" s="3" t="s">
        <v>15</v>
      </c>
      <c r="H15">
        <v>5.5</v>
      </c>
      <c r="I15">
        <v>5</v>
      </c>
      <c r="J15">
        <v>6.5</v>
      </c>
      <c r="K15" s="3" t="s">
        <v>143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D0CA9-61B2-48D1-A640-EFF0CEE45BCA}">
  <sheetPr>
    <tabColor rgb="FFFFFF00"/>
  </sheetPr>
  <dimension ref="A1:G7"/>
  <sheetViews>
    <sheetView workbookViewId="0">
      <selection activeCell="H1" sqref="H1"/>
    </sheetView>
  </sheetViews>
  <sheetFormatPr baseColWidth="10" defaultRowHeight="15" x14ac:dyDescent="0.25"/>
  <cols>
    <col min="1" max="7" width="9.140625" style="3" customWidth="1"/>
  </cols>
  <sheetData>
    <row r="1" spans="1:7" x14ac:dyDescent="0.25">
      <c r="A1" s="2" t="s">
        <v>144</v>
      </c>
      <c r="B1" s="4"/>
      <c r="C1" s="4"/>
      <c r="D1" s="4"/>
      <c r="E1" s="4"/>
      <c r="F1" s="4"/>
      <c r="G1" s="4"/>
    </row>
    <row r="2" spans="1:7" x14ac:dyDescent="0.25">
      <c r="A2" s="5" t="s">
        <v>122</v>
      </c>
      <c r="B2" s="5" t="s">
        <v>145</v>
      </c>
      <c r="C2" s="5" t="s">
        <v>146</v>
      </c>
      <c r="D2" s="5" t="s">
        <v>147</v>
      </c>
      <c r="E2" s="5" t="s">
        <v>148</v>
      </c>
      <c r="F2" s="5" t="s">
        <v>149</v>
      </c>
      <c r="G2" s="5" t="s">
        <v>150</v>
      </c>
    </row>
    <row r="3" spans="1:7" x14ac:dyDescent="0.25">
      <c r="A3" s="7" t="s">
        <v>10</v>
      </c>
      <c r="B3" s="7" t="s">
        <v>11</v>
      </c>
      <c r="C3" s="7" t="s">
        <v>11</v>
      </c>
      <c r="D3" s="7" t="s">
        <v>11</v>
      </c>
      <c r="E3" s="7" t="s">
        <v>11</v>
      </c>
      <c r="F3" s="7" t="s">
        <v>11</v>
      </c>
      <c r="G3" s="7" t="s">
        <v>11</v>
      </c>
    </row>
    <row r="4" spans="1:7" x14ac:dyDescent="0.25">
      <c r="A4" s="3" t="s">
        <v>13</v>
      </c>
      <c r="B4" s="3" t="s">
        <v>115</v>
      </c>
      <c r="C4" s="3" t="s">
        <v>115</v>
      </c>
      <c r="D4" s="3" t="s">
        <v>115</v>
      </c>
      <c r="E4" s="3" t="s">
        <v>115</v>
      </c>
      <c r="F4" s="3" t="s">
        <v>115</v>
      </c>
      <c r="G4" s="3" t="s">
        <v>115</v>
      </c>
    </row>
    <row r="5" spans="1:7" x14ac:dyDescent="0.25">
      <c r="A5" s="3" t="s">
        <v>19</v>
      </c>
      <c r="B5" s="3" t="s">
        <v>115</v>
      </c>
      <c r="C5" s="3" t="s">
        <v>115</v>
      </c>
      <c r="D5" s="3" t="s">
        <v>115</v>
      </c>
      <c r="E5" s="3" t="s">
        <v>115</v>
      </c>
      <c r="F5" s="3" t="s">
        <v>115</v>
      </c>
      <c r="G5" s="3" t="s">
        <v>115</v>
      </c>
    </row>
    <row r="6" spans="1:7" x14ac:dyDescent="0.25">
      <c r="A6" s="3" t="s">
        <v>24</v>
      </c>
      <c r="B6" s="3" t="s">
        <v>115</v>
      </c>
      <c r="C6" s="3" t="s">
        <v>115</v>
      </c>
      <c r="D6" s="3" t="s">
        <v>115</v>
      </c>
      <c r="E6" s="3" t="s">
        <v>115</v>
      </c>
      <c r="F6" s="3" t="s">
        <v>115</v>
      </c>
      <c r="G6" s="3" t="s">
        <v>115</v>
      </c>
    </row>
    <row r="7" spans="1:7" x14ac:dyDescent="0.25">
      <c r="A7" s="3" t="s">
        <v>29</v>
      </c>
      <c r="B7" s="3" t="s">
        <v>115</v>
      </c>
      <c r="C7" s="3" t="s">
        <v>115</v>
      </c>
      <c r="D7" s="3" t="s">
        <v>115</v>
      </c>
      <c r="E7" s="3" t="s">
        <v>115</v>
      </c>
      <c r="F7" s="3" t="s">
        <v>115</v>
      </c>
      <c r="G7" s="3" t="s">
        <v>115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2E297-F1BC-4537-835D-57D5285C879E}">
  <sheetPr>
    <tabColor rgb="FFFFFF00"/>
  </sheetPr>
  <dimension ref="A1:G4"/>
  <sheetViews>
    <sheetView workbookViewId="0">
      <selection activeCell="E12" sqref="E12"/>
    </sheetView>
  </sheetViews>
  <sheetFormatPr baseColWidth="10" defaultRowHeight="15" x14ac:dyDescent="0.25"/>
  <cols>
    <col min="1" max="1" width="9.28515625" style="3" bestFit="1" customWidth="1"/>
    <col min="2" max="5" width="12" bestFit="1" customWidth="1"/>
    <col min="6" max="7" width="9.140625" customWidth="1"/>
  </cols>
  <sheetData>
    <row r="1" spans="1:7" x14ac:dyDescent="0.25">
      <c r="A1" s="2" t="s">
        <v>151</v>
      </c>
      <c r="B1" s="1"/>
      <c r="C1" s="1"/>
      <c r="D1" s="1"/>
      <c r="E1" s="1"/>
      <c r="F1" s="1"/>
      <c r="G1" s="1"/>
    </row>
    <row r="2" spans="1:7" x14ac:dyDescent="0.25">
      <c r="A2" s="5" t="s">
        <v>75</v>
      </c>
      <c r="B2" s="6" t="s">
        <v>152</v>
      </c>
      <c r="C2" s="6" t="s">
        <v>153</v>
      </c>
      <c r="D2" s="6" t="s">
        <v>154</v>
      </c>
      <c r="E2" s="6" t="s">
        <v>155</v>
      </c>
      <c r="F2" s="6" t="s">
        <v>156</v>
      </c>
      <c r="G2" s="6" t="s">
        <v>157</v>
      </c>
    </row>
    <row r="3" spans="1:7" x14ac:dyDescent="0.25">
      <c r="A3" s="7" t="s">
        <v>10</v>
      </c>
      <c r="B3" s="8" t="s">
        <v>158</v>
      </c>
      <c r="C3" s="8" t="s">
        <v>159</v>
      </c>
      <c r="D3" s="8" t="s">
        <v>160</v>
      </c>
      <c r="E3" s="8" t="s">
        <v>160</v>
      </c>
      <c r="F3" s="8" t="s">
        <v>58</v>
      </c>
      <c r="G3" s="8" t="s">
        <v>161</v>
      </c>
    </row>
    <row r="4" spans="1:7" x14ac:dyDescent="0.25">
      <c r="A4" s="3" t="s">
        <v>113</v>
      </c>
      <c r="B4">
        <v>23.563121616185398</v>
      </c>
      <c r="C4">
        <v>2.4027696055892598</v>
      </c>
      <c r="D4">
        <f>4700*SQRT(28)*1000</f>
        <v>24870062.324007154</v>
      </c>
      <c r="E4" s="23">
        <f>0.4*E</f>
        <v>9948024.9296028614</v>
      </c>
      <c r="F4">
        <v>0.2</v>
      </c>
      <c r="G4">
        <v>9.8999995279312405E-6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CDF8EF-DA5C-4A06-A242-621935DA8922}">
  <dimension ref="A1:J4"/>
  <sheetViews>
    <sheetView workbookViewId="0">
      <selection activeCell="F29" sqref="F29"/>
    </sheetView>
  </sheetViews>
  <sheetFormatPr baseColWidth="10" defaultRowHeight="15" x14ac:dyDescent="0.25"/>
  <sheetData>
    <row r="1" spans="1:10" x14ac:dyDescent="0.25">
      <c r="A1" s="15" t="s">
        <v>162</v>
      </c>
      <c r="B1" s="16"/>
      <c r="C1" s="16"/>
      <c r="D1" s="14"/>
      <c r="E1" s="14"/>
      <c r="F1" s="14"/>
      <c r="G1" s="14"/>
      <c r="H1" s="14"/>
      <c r="I1" s="14"/>
      <c r="J1" s="16"/>
    </row>
    <row r="2" spans="1:10" x14ac:dyDescent="0.25">
      <c r="A2" s="17" t="s">
        <v>122</v>
      </c>
      <c r="B2" s="17" t="s">
        <v>47</v>
      </c>
      <c r="C2" s="17" t="s">
        <v>48</v>
      </c>
      <c r="D2" s="18" t="s">
        <v>163</v>
      </c>
      <c r="E2" s="18" t="s">
        <v>164</v>
      </c>
      <c r="F2" s="18" t="s">
        <v>165</v>
      </c>
      <c r="G2" s="18" t="s">
        <v>166</v>
      </c>
      <c r="H2" s="18" t="s">
        <v>167</v>
      </c>
      <c r="I2" s="18" t="s">
        <v>168</v>
      </c>
      <c r="J2" s="17" t="s">
        <v>9</v>
      </c>
    </row>
    <row r="3" spans="1:10" x14ac:dyDescent="0.25">
      <c r="A3" s="19" t="s">
        <v>10</v>
      </c>
      <c r="B3" s="19" t="s">
        <v>10</v>
      </c>
      <c r="C3" s="19" t="s">
        <v>10</v>
      </c>
      <c r="D3" s="20" t="s">
        <v>110</v>
      </c>
      <c r="E3" s="20" t="s">
        <v>110</v>
      </c>
      <c r="F3" s="20" t="s">
        <v>110</v>
      </c>
      <c r="G3" s="20" t="s">
        <v>169</v>
      </c>
      <c r="H3" s="20" t="s">
        <v>169</v>
      </c>
      <c r="I3" s="20" t="s">
        <v>169</v>
      </c>
      <c r="J3" s="19" t="s">
        <v>10</v>
      </c>
    </row>
    <row r="4" spans="1:10" x14ac:dyDescent="0.25">
      <c r="A4" s="22" t="s">
        <v>14</v>
      </c>
      <c r="B4" s="22" t="s">
        <v>60</v>
      </c>
      <c r="C4" s="22" t="s">
        <v>61</v>
      </c>
      <c r="D4" s="21">
        <v>0</v>
      </c>
      <c r="E4" s="21">
        <v>0</v>
      </c>
      <c r="F4" s="21">
        <v>0</v>
      </c>
      <c r="G4" s="21">
        <v>0</v>
      </c>
      <c r="H4" s="21">
        <v>0</v>
      </c>
      <c r="I4" s="21">
        <v>0</v>
      </c>
      <c r="J4" s="22" t="s">
        <v>170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46894-1F27-465A-A8BF-B95304905387}">
  <dimension ref="A1:F19"/>
  <sheetViews>
    <sheetView workbookViewId="0">
      <selection activeCell="C38" sqref="C38"/>
    </sheetView>
  </sheetViews>
  <sheetFormatPr baseColWidth="10" defaultRowHeight="15" x14ac:dyDescent="0.25"/>
  <sheetData>
    <row r="1" spans="1:6" x14ac:dyDescent="0.25">
      <c r="A1" s="24" t="s">
        <v>171</v>
      </c>
      <c r="B1" s="26"/>
      <c r="C1" s="26"/>
      <c r="D1" s="26"/>
      <c r="E1" s="26"/>
      <c r="F1" s="26"/>
    </row>
    <row r="2" spans="1:6" x14ac:dyDescent="0.25">
      <c r="A2" s="27" t="s">
        <v>1</v>
      </c>
      <c r="B2" s="29" t="s">
        <v>172</v>
      </c>
      <c r="C2" s="27" t="s">
        <v>173</v>
      </c>
      <c r="D2" s="27" t="s">
        <v>174</v>
      </c>
      <c r="E2" s="29" t="s">
        <v>175</v>
      </c>
      <c r="F2" s="27" t="s">
        <v>176</v>
      </c>
    </row>
    <row r="3" spans="1:6" x14ac:dyDescent="0.25">
      <c r="A3" s="28" t="s">
        <v>10</v>
      </c>
      <c r="B3" s="30" t="s">
        <v>10</v>
      </c>
      <c r="C3" s="28" t="s">
        <v>10</v>
      </c>
      <c r="D3" s="28" t="s">
        <v>10</v>
      </c>
      <c r="E3" s="30" t="s">
        <v>10</v>
      </c>
      <c r="F3" s="28" t="s">
        <v>10</v>
      </c>
    </row>
    <row r="4" spans="1:6" x14ac:dyDescent="0.25">
      <c r="A4" s="25" t="s">
        <v>13</v>
      </c>
      <c r="B4" s="25" t="s">
        <v>114</v>
      </c>
      <c r="C4" s="25" t="s">
        <v>177</v>
      </c>
      <c r="D4" s="25" t="s">
        <v>112</v>
      </c>
      <c r="E4" s="25" t="s">
        <v>112</v>
      </c>
      <c r="F4" s="25" t="s">
        <v>178</v>
      </c>
    </row>
    <row r="5" spans="1:6" x14ac:dyDescent="0.25">
      <c r="A5" s="25" t="s">
        <v>14</v>
      </c>
      <c r="B5" s="25" t="s">
        <v>114</v>
      </c>
      <c r="C5" s="25" t="s">
        <v>177</v>
      </c>
      <c r="D5" s="25" t="s">
        <v>112</v>
      </c>
      <c r="E5" s="25" t="s">
        <v>112</v>
      </c>
      <c r="F5" s="25" t="s">
        <v>178</v>
      </c>
    </row>
    <row r="6" spans="1:6" x14ac:dyDescent="0.25">
      <c r="A6" s="25" t="s">
        <v>17</v>
      </c>
      <c r="B6" s="25" t="s">
        <v>114</v>
      </c>
      <c r="C6" s="25" t="s">
        <v>177</v>
      </c>
      <c r="D6" s="25" t="s">
        <v>112</v>
      </c>
      <c r="E6" s="25" t="s">
        <v>112</v>
      </c>
      <c r="F6" s="25" t="s">
        <v>178</v>
      </c>
    </row>
    <row r="7" spans="1:6" x14ac:dyDescent="0.25">
      <c r="A7" s="25" t="s">
        <v>19</v>
      </c>
      <c r="B7" s="25" t="s">
        <v>114</v>
      </c>
      <c r="C7" s="25" t="s">
        <v>177</v>
      </c>
      <c r="D7" s="25" t="s">
        <v>112</v>
      </c>
      <c r="E7" s="25" t="s">
        <v>112</v>
      </c>
      <c r="F7" s="25" t="s">
        <v>178</v>
      </c>
    </row>
    <row r="8" spans="1:6" x14ac:dyDescent="0.25">
      <c r="A8" s="25" t="s">
        <v>20</v>
      </c>
      <c r="B8" s="25" t="s">
        <v>114</v>
      </c>
      <c r="C8" s="25" t="s">
        <v>177</v>
      </c>
      <c r="D8" s="25" t="s">
        <v>112</v>
      </c>
      <c r="E8" s="25" t="s">
        <v>112</v>
      </c>
      <c r="F8" s="25" t="s">
        <v>178</v>
      </c>
    </row>
    <row r="9" spans="1:6" x14ac:dyDescent="0.25">
      <c r="A9" s="25" t="s">
        <v>22</v>
      </c>
      <c r="B9" s="25" t="s">
        <v>114</v>
      </c>
      <c r="C9" s="25" t="s">
        <v>177</v>
      </c>
      <c r="D9" s="25" t="s">
        <v>112</v>
      </c>
      <c r="E9" s="25" t="s">
        <v>112</v>
      </c>
      <c r="F9" s="25" t="s">
        <v>178</v>
      </c>
    </row>
    <row r="10" spans="1:6" x14ac:dyDescent="0.25">
      <c r="A10" s="25" t="s">
        <v>24</v>
      </c>
      <c r="B10" s="25" t="s">
        <v>114</v>
      </c>
      <c r="C10" s="25" t="s">
        <v>177</v>
      </c>
      <c r="D10" s="25" t="s">
        <v>112</v>
      </c>
      <c r="E10" s="25" t="s">
        <v>112</v>
      </c>
      <c r="F10" s="25" t="s">
        <v>178</v>
      </c>
    </row>
    <row r="11" spans="1:6" x14ac:dyDescent="0.25">
      <c r="A11" s="25" t="s">
        <v>25</v>
      </c>
      <c r="B11" s="25" t="s">
        <v>114</v>
      </c>
      <c r="C11" s="25" t="s">
        <v>177</v>
      </c>
      <c r="D11" s="25" t="s">
        <v>112</v>
      </c>
      <c r="E11" s="25" t="s">
        <v>112</v>
      </c>
      <c r="F11" s="25" t="s">
        <v>178</v>
      </c>
    </row>
    <row r="12" spans="1:6" x14ac:dyDescent="0.25">
      <c r="A12" s="25" t="s">
        <v>27</v>
      </c>
      <c r="B12" s="25" t="s">
        <v>114</v>
      </c>
      <c r="C12" s="25" t="s">
        <v>177</v>
      </c>
      <c r="D12" s="25" t="s">
        <v>118</v>
      </c>
      <c r="E12" s="25" t="s">
        <v>118</v>
      </c>
      <c r="F12" s="25" t="s">
        <v>178</v>
      </c>
    </row>
    <row r="13" spans="1:6" x14ac:dyDescent="0.25">
      <c r="A13" s="25" t="s">
        <v>29</v>
      </c>
      <c r="B13" s="25" t="s">
        <v>114</v>
      </c>
      <c r="C13" s="25" t="s">
        <v>177</v>
      </c>
      <c r="D13" s="25" t="s">
        <v>118</v>
      </c>
      <c r="E13" s="25" t="s">
        <v>118</v>
      </c>
      <c r="F13" s="25" t="s">
        <v>178</v>
      </c>
    </row>
    <row r="14" spans="1:6" x14ac:dyDescent="0.25">
      <c r="A14" s="25" t="s">
        <v>30</v>
      </c>
      <c r="B14" s="25" t="s">
        <v>114</v>
      </c>
      <c r="C14" s="25" t="s">
        <v>177</v>
      </c>
      <c r="D14" s="25" t="s">
        <v>118</v>
      </c>
      <c r="E14" s="25" t="s">
        <v>118</v>
      </c>
      <c r="F14" s="25" t="s">
        <v>178</v>
      </c>
    </row>
    <row r="15" spans="1:6" x14ac:dyDescent="0.25">
      <c r="A15" s="25" t="s">
        <v>32</v>
      </c>
      <c r="B15" s="25" t="s">
        <v>114</v>
      </c>
      <c r="C15" s="25" t="s">
        <v>177</v>
      </c>
      <c r="D15" s="25" t="s">
        <v>118</v>
      </c>
      <c r="E15" s="25" t="s">
        <v>118</v>
      </c>
      <c r="F15" s="25" t="s">
        <v>178</v>
      </c>
    </row>
    <row r="16" spans="1:6" x14ac:dyDescent="0.25">
      <c r="A16" s="25" t="s">
        <v>38</v>
      </c>
      <c r="B16" s="25" t="s">
        <v>114</v>
      </c>
      <c r="C16" s="25" t="s">
        <v>177</v>
      </c>
      <c r="D16" s="25" t="s">
        <v>118</v>
      </c>
      <c r="E16" s="25" t="s">
        <v>118</v>
      </c>
      <c r="F16" s="25" t="s">
        <v>178</v>
      </c>
    </row>
    <row r="17" spans="1:6" x14ac:dyDescent="0.25">
      <c r="A17" s="25" t="s">
        <v>40</v>
      </c>
      <c r="B17" s="25" t="s">
        <v>114</v>
      </c>
      <c r="C17" s="25" t="s">
        <v>177</v>
      </c>
      <c r="D17" s="25" t="s">
        <v>118</v>
      </c>
      <c r="E17" s="25" t="s">
        <v>118</v>
      </c>
      <c r="F17" s="25" t="s">
        <v>178</v>
      </c>
    </row>
    <row r="18" spans="1:6" x14ac:dyDescent="0.25">
      <c r="A18" s="25" t="s">
        <v>42</v>
      </c>
      <c r="B18" s="25" t="s">
        <v>114</v>
      </c>
      <c r="C18" s="25" t="s">
        <v>177</v>
      </c>
      <c r="D18" s="25" t="s">
        <v>118</v>
      </c>
      <c r="E18" s="25" t="s">
        <v>118</v>
      </c>
      <c r="F18" s="25" t="s">
        <v>178</v>
      </c>
    </row>
    <row r="19" spans="1:6" x14ac:dyDescent="0.25">
      <c r="A19" s="25" t="s">
        <v>44</v>
      </c>
      <c r="B19" s="25" t="s">
        <v>114</v>
      </c>
      <c r="C19" s="25" t="s">
        <v>177</v>
      </c>
      <c r="D19" s="25" t="s">
        <v>118</v>
      </c>
      <c r="E19" s="25" t="s">
        <v>118</v>
      </c>
      <c r="F19" s="25" t="s">
        <v>178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5E67B-87A4-4D1F-BAAA-B467FCB8FB2F}">
  <dimension ref="A4:AL58"/>
  <sheetViews>
    <sheetView zoomScale="85" zoomScaleNormal="85" workbookViewId="0">
      <selection activeCell="N5" sqref="N5"/>
    </sheetView>
  </sheetViews>
  <sheetFormatPr baseColWidth="10" defaultRowHeight="15" x14ac:dyDescent="0.25"/>
  <cols>
    <col min="1" max="3" width="11.42578125" style="23"/>
    <col min="5" max="5" width="11.42578125" style="23"/>
    <col min="6" max="6" width="13.7109375" bestFit="1" customWidth="1"/>
    <col min="7" max="7" width="12.28515625" bestFit="1" customWidth="1"/>
    <col min="8" max="8" width="8.140625" bestFit="1" customWidth="1"/>
    <col min="12" max="12" width="10.7109375" bestFit="1" customWidth="1"/>
    <col min="14" max="14" width="13.140625" bestFit="1" customWidth="1"/>
    <col min="15" max="25" width="12.85546875" bestFit="1" customWidth="1"/>
    <col min="27" max="29" width="6.140625" bestFit="1" customWidth="1"/>
    <col min="30" max="32" width="2.140625" bestFit="1" customWidth="1"/>
    <col min="33" max="35" width="6.140625" bestFit="1" customWidth="1"/>
    <col min="36" max="38" width="2.140625" bestFit="1" customWidth="1"/>
  </cols>
  <sheetData>
    <row r="4" spans="12:25" x14ac:dyDescent="0.25">
      <c r="N4" t="s">
        <v>187</v>
      </c>
    </row>
    <row r="5" spans="12:25" x14ac:dyDescent="0.25">
      <c r="L5" t="s">
        <v>185</v>
      </c>
      <c r="N5" s="38">
        <v>8450.9920518470899</v>
      </c>
      <c r="O5">
        <v>0</v>
      </c>
      <c r="P5">
        <v>0</v>
      </c>
      <c r="Q5">
        <v>0</v>
      </c>
      <c r="R5">
        <v>0</v>
      </c>
      <c r="S5">
        <v>-14789.2360907324</v>
      </c>
      <c r="T5">
        <v>-8450.9920518470899</v>
      </c>
      <c r="U5">
        <v>0</v>
      </c>
      <c r="V5">
        <v>0</v>
      </c>
      <c r="W5">
        <v>0</v>
      </c>
      <c r="X5">
        <v>0</v>
      </c>
      <c r="Y5">
        <v>-14789.2360907324</v>
      </c>
    </row>
    <row r="6" spans="12:25" x14ac:dyDescent="0.25">
      <c r="N6">
        <v>0</v>
      </c>
      <c r="O6" s="32">
        <v>870452.18134024995</v>
      </c>
      <c r="P6">
        <v>0</v>
      </c>
      <c r="Q6">
        <v>0</v>
      </c>
      <c r="R6">
        <v>0</v>
      </c>
      <c r="S6">
        <v>0</v>
      </c>
      <c r="T6">
        <v>0</v>
      </c>
      <c r="U6">
        <v>-870452.18134024995</v>
      </c>
      <c r="V6">
        <v>0</v>
      </c>
      <c r="W6">
        <v>0</v>
      </c>
      <c r="X6">
        <v>0</v>
      </c>
      <c r="Y6">
        <v>0</v>
      </c>
    </row>
    <row r="7" spans="12:25" x14ac:dyDescent="0.25">
      <c r="N7">
        <v>0</v>
      </c>
      <c r="O7">
        <v>0</v>
      </c>
      <c r="P7" s="33">
        <v>8450.9920518470899</v>
      </c>
      <c r="Q7" s="34">
        <v>14789.2360907324</v>
      </c>
      <c r="R7">
        <v>0</v>
      </c>
      <c r="S7">
        <v>0</v>
      </c>
      <c r="T7">
        <v>0</v>
      </c>
      <c r="U7">
        <v>0</v>
      </c>
      <c r="V7">
        <v>-8450.9920518470899</v>
      </c>
      <c r="W7">
        <v>14789.2360907324</v>
      </c>
      <c r="X7">
        <v>0</v>
      </c>
      <c r="Y7">
        <v>0</v>
      </c>
    </row>
    <row r="8" spans="12:25" x14ac:dyDescent="0.25">
      <c r="N8">
        <v>0</v>
      </c>
      <c r="O8">
        <v>0</v>
      </c>
      <c r="P8">
        <v>14789.2360907324</v>
      </c>
      <c r="Q8">
        <v>34767.029176630102</v>
      </c>
      <c r="R8">
        <v>0</v>
      </c>
      <c r="S8">
        <v>0</v>
      </c>
      <c r="T8">
        <v>0</v>
      </c>
      <c r="U8">
        <v>0</v>
      </c>
      <c r="V8">
        <v>-14789.2360907324</v>
      </c>
      <c r="W8">
        <v>16995.2971409333</v>
      </c>
      <c r="X8">
        <v>0</v>
      </c>
      <c r="Y8">
        <v>0</v>
      </c>
    </row>
    <row r="9" spans="12:25" x14ac:dyDescent="0.25">
      <c r="N9">
        <v>0</v>
      </c>
      <c r="O9">
        <v>0</v>
      </c>
      <c r="P9">
        <v>0</v>
      </c>
      <c r="Q9">
        <v>0</v>
      </c>
      <c r="R9">
        <v>6006.8454280655096</v>
      </c>
      <c r="S9">
        <v>0</v>
      </c>
      <c r="T9">
        <v>0</v>
      </c>
      <c r="U9">
        <v>0</v>
      </c>
      <c r="V9">
        <v>0</v>
      </c>
      <c r="W9">
        <v>0</v>
      </c>
      <c r="X9">
        <v>-6006.8454280655096</v>
      </c>
      <c r="Y9">
        <v>0</v>
      </c>
    </row>
    <row r="10" spans="12:25" x14ac:dyDescent="0.25">
      <c r="N10">
        <v>-14789.2360907324</v>
      </c>
      <c r="O10">
        <v>0</v>
      </c>
      <c r="P10">
        <v>0</v>
      </c>
      <c r="Q10">
        <v>0</v>
      </c>
      <c r="R10">
        <v>0</v>
      </c>
      <c r="S10">
        <v>34767.029176630102</v>
      </c>
      <c r="T10">
        <v>14789.2360907324</v>
      </c>
      <c r="U10">
        <v>0</v>
      </c>
      <c r="V10">
        <v>0</v>
      </c>
      <c r="W10">
        <v>0</v>
      </c>
      <c r="X10">
        <v>0</v>
      </c>
      <c r="Y10">
        <v>16995.2971409333</v>
      </c>
    </row>
    <row r="11" spans="12:25" x14ac:dyDescent="0.25">
      <c r="N11">
        <v>-8450.9920518470899</v>
      </c>
      <c r="O11">
        <v>0</v>
      </c>
      <c r="P11">
        <v>0</v>
      </c>
      <c r="Q11">
        <v>0</v>
      </c>
      <c r="R11">
        <v>0</v>
      </c>
      <c r="S11">
        <v>14789.2360907324</v>
      </c>
      <c r="T11">
        <v>8450.9920518470899</v>
      </c>
      <c r="U11">
        <v>0</v>
      </c>
      <c r="V11">
        <v>0</v>
      </c>
      <c r="W11">
        <v>0</v>
      </c>
      <c r="X11">
        <v>0</v>
      </c>
      <c r="Y11">
        <v>14789.2360907324</v>
      </c>
    </row>
    <row r="12" spans="12:25" x14ac:dyDescent="0.25">
      <c r="N12">
        <v>0</v>
      </c>
      <c r="O12" s="32">
        <v>-870452.18134024995</v>
      </c>
      <c r="P12">
        <v>0</v>
      </c>
      <c r="Q12">
        <v>0</v>
      </c>
      <c r="R12">
        <v>0</v>
      </c>
      <c r="S12">
        <v>0</v>
      </c>
      <c r="T12">
        <v>0</v>
      </c>
      <c r="U12">
        <v>870452.18134024995</v>
      </c>
      <c r="V12">
        <v>0</v>
      </c>
      <c r="W12">
        <v>0</v>
      </c>
      <c r="X12">
        <v>0</v>
      </c>
      <c r="Y12">
        <v>0</v>
      </c>
    </row>
    <row r="13" spans="12:25" x14ac:dyDescent="0.25">
      <c r="N13">
        <v>0</v>
      </c>
      <c r="O13">
        <v>0</v>
      </c>
      <c r="P13">
        <v>-8450.9920518470899</v>
      </c>
      <c r="Q13">
        <v>-14789.2360907324</v>
      </c>
      <c r="R13">
        <v>0</v>
      </c>
      <c r="S13">
        <v>0</v>
      </c>
      <c r="T13">
        <v>0</v>
      </c>
      <c r="U13">
        <v>0</v>
      </c>
      <c r="V13">
        <v>8450.9920518470899</v>
      </c>
      <c r="W13">
        <v>-14789.2360907324</v>
      </c>
      <c r="X13">
        <v>0</v>
      </c>
      <c r="Y13">
        <v>0</v>
      </c>
    </row>
    <row r="14" spans="12:25" x14ac:dyDescent="0.25">
      <c r="N14">
        <v>0</v>
      </c>
      <c r="O14">
        <v>0</v>
      </c>
      <c r="P14">
        <v>14789.2360907324</v>
      </c>
      <c r="Q14">
        <v>16995.2971409333</v>
      </c>
      <c r="R14">
        <v>0</v>
      </c>
      <c r="S14">
        <v>0</v>
      </c>
      <c r="T14">
        <v>0</v>
      </c>
      <c r="U14">
        <v>0</v>
      </c>
      <c r="V14">
        <v>-14789.2360907324</v>
      </c>
      <c r="W14">
        <v>34767.029176630102</v>
      </c>
      <c r="X14">
        <v>0</v>
      </c>
      <c r="Y14">
        <v>0</v>
      </c>
    </row>
    <row r="15" spans="12:25" x14ac:dyDescent="0.25">
      <c r="N15">
        <v>0</v>
      </c>
      <c r="O15">
        <v>0</v>
      </c>
      <c r="P15">
        <v>0</v>
      </c>
      <c r="Q15">
        <v>0</v>
      </c>
      <c r="R15">
        <v>-6006.8454280655096</v>
      </c>
      <c r="S15">
        <v>0</v>
      </c>
      <c r="T15">
        <v>0</v>
      </c>
      <c r="U15">
        <v>0</v>
      </c>
      <c r="V15">
        <v>0</v>
      </c>
      <c r="W15">
        <v>0</v>
      </c>
      <c r="X15">
        <v>6006.8454280655096</v>
      </c>
      <c r="Y15">
        <v>0</v>
      </c>
    </row>
    <row r="16" spans="12:25" x14ac:dyDescent="0.25">
      <c r="N16">
        <v>-14789.2360907324</v>
      </c>
      <c r="O16">
        <v>0</v>
      </c>
      <c r="P16">
        <v>0</v>
      </c>
      <c r="Q16">
        <v>0</v>
      </c>
      <c r="R16">
        <v>0</v>
      </c>
      <c r="S16">
        <v>16995.2971409333</v>
      </c>
      <c r="T16">
        <v>14789.2360907324</v>
      </c>
      <c r="U16">
        <v>0</v>
      </c>
      <c r="V16">
        <v>0</v>
      </c>
      <c r="W16">
        <v>0</v>
      </c>
      <c r="X16">
        <v>0</v>
      </c>
      <c r="Y16">
        <v>34767.029176630102</v>
      </c>
    </row>
    <row r="17" spans="12:25" s="23" customFormat="1" x14ac:dyDescent="0.25"/>
    <row r="18" spans="12:25" s="23" customFormat="1" x14ac:dyDescent="0.25">
      <c r="N18" s="23" t="s">
        <v>188</v>
      </c>
    </row>
    <row r="19" spans="12:25" s="23" customFormat="1" x14ac:dyDescent="0.25">
      <c r="L19" s="23" t="s">
        <v>186</v>
      </c>
      <c r="N19" s="38">
        <v>13280.1840672407</v>
      </c>
      <c r="O19" s="23">
        <v>0</v>
      </c>
      <c r="P19" s="23">
        <v>0</v>
      </c>
      <c r="Q19" s="23">
        <v>0</v>
      </c>
      <c r="R19" s="23">
        <v>0</v>
      </c>
      <c r="S19" s="23">
        <v>-19920.276100861101</v>
      </c>
      <c r="T19" s="23">
        <v>-13280.1840672407</v>
      </c>
      <c r="U19" s="23">
        <v>0</v>
      </c>
      <c r="V19" s="23">
        <v>0</v>
      </c>
      <c r="W19" s="23">
        <v>0</v>
      </c>
      <c r="X19" s="23">
        <v>0</v>
      </c>
      <c r="Y19" s="23">
        <v>-19920.276100861101</v>
      </c>
    </row>
    <row r="20" spans="12:25" s="23" customFormat="1" x14ac:dyDescent="0.25">
      <c r="N20" s="23">
        <v>0</v>
      </c>
      <c r="O20" s="23">
        <v>1015527.54489696</v>
      </c>
      <c r="P20" s="23">
        <v>0</v>
      </c>
      <c r="Q20" s="23">
        <v>0</v>
      </c>
      <c r="R20" s="23">
        <v>0</v>
      </c>
      <c r="S20" s="23">
        <v>0</v>
      </c>
      <c r="T20" s="23">
        <v>0</v>
      </c>
      <c r="U20" s="23">
        <v>-1015527.54489696</v>
      </c>
      <c r="V20" s="23">
        <v>0</v>
      </c>
      <c r="W20" s="23">
        <v>0</v>
      </c>
      <c r="X20" s="23">
        <v>0</v>
      </c>
      <c r="Y20" s="23">
        <v>0</v>
      </c>
    </row>
    <row r="21" spans="12:25" s="23" customFormat="1" x14ac:dyDescent="0.25">
      <c r="N21" s="23">
        <v>0</v>
      </c>
      <c r="O21" s="23">
        <v>0</v>
      </c>
      <c r="P21" s="23">
        <v>13280.1840672407</v>
      </c>
      <c r="Q21" s="23">
        <v>19920.276100861101</v>
      </c>
      <c r="R21" s="23">
        <v>0</v>
      </c>
      <c r="S21" s="23">
        <v>0</v>
      </c>
      <c r="T21" s="23">
        <v>0</v>
      </c>
      <c r="U21" s="23">
        <v>0</v>
      </c>
      <c r="V21" s="23">
        <v>-13280.1840672407</v>
      </c>
      <c r="W21" s="23">
        <v>19920.276100861101</v>
      </c>
      <c r="X21" s="23">
        <v>0</v>
      </c>
      <c r="Y21" s="23">
        <v>0</v>
      </c>
    </row>
    <row r="22" spans="12:25" s="23" customFormat="1" x14ac:dyDescent="0.25">
      <c r="N22" s="23">
        <v>0</v>
      </c>
      <c r="O22" s="23">
        <v>0</v>
      </c>
      <c r="P22" s="34">
        <v>19920.276100861101</v>
      </c>
      <c r="Q22" s="23">
        <v>40247.257838781399</v>
      </c>
      <c r="R22" s="23">
        <v>0</v>
      </c>
      <c r="S22" s="23">
        <v>0</v>
      </c>
      <c r="T22" s="23">
        <v>0</v>
      </c>
      <c r="U22" s="23">
        <v>0</v>
      </c>
      <c r="V22" s="23">
        <v>-19920.276100861101</v>
      </c>
      <c r="W22" s="23">
        <v>19513.5704638018</v>
      </c>
      <c r="X22" s="23">
        <v>0</v>
      </c>
      <c r="Y22" s="23">
        <v>0</v>
      </c>
    </row>
    <row r="23" spans="12:25" s="23" customFormat="1" x14ac:dyDescent="0.25">
      <c r="N23" s="23">
        <v>0</v>
      </c>
      <c r="O23" s="23">
        <v>0</v>
      </c>
      <c r="P23" s="23">
        <v>0</v>
      </c>
      <c r="Q23" s="23">
        <v>0</v>
      </c>
      <c r="R23" s="23">
        <v>7007.9863327430903</v>
      </c>
      <c r="S23" s="23">
        <v>0</v>
      </c>
      <c r="T23" s="23">
        <v>0</v>
      </c>
      <c r="U23" s="23">
        <v>0</v>
      </c>
      <c r="V23" s="23">
        <v>0</v>
      </c>
      <c r="W23" s="23">
        <v>0</v>
      </c>
      <c r="X23" s="23">
        <v>-7007.9863327430903</v>
      </c>
      <c r="Y23" s="23">
        <v>0</v>
      </c>
    </row>
    <row r="24" spans="12:25" s="23" customFormat="1" x14ac:dyDescent="0.25">
      <c r="N24" s="23">
        <v>-19920.276100861101</v>
      </c>
      <c r="O24" s="23">
        <v>0</v>
      </c>
      <c r="P24" s="23">
        <v>0</v>
      </c>
      <c r="Q24" s="23">
        <v>0</v>
      </c>
      <c r="R24" s="23">
        <v>0</v>
      </c>
      <c r="S24" s="23">
        <v>40247.257838781399</v>
      </c>
      <c r="T24" s="23">
        <v>19920.276100861101</v>
      </c>
      <c r="U24" s="23">
        <v>0</v>
      </c>
      <c r="V24" s="23">
        <v>0</v>
      </c>
      <c r="W24" s="23">
        <v>0</v>
      </c>
      <c r="X24" s="23">
        <v>0</v>
      </c>
      <c r="Y24" s="23">
        <v>19513.5704638018</v>
      </c>
    </row>
    <row r="25" spans="12:25" s="23" customFormat="1" x14ac:dyDescent="0.25">
      <c r="N25" s="23">
        <v>-13280.1840672407</v>
      </c>
      <c r="O25" s="23">
        <v>0</v>
      </c>
      <c r="P25" s="23">
        <v>0</v>
      </c>
      <c r="Q25" s="23">
        <v>0</v>
      </c>
      <c r="R25" s="23">
        <v>0</v>
      </c>
      <c r="S25" s="23">
        <v>19920.276100861101</v>
      </c>
      <c r="T25" s="23">
        <v>13280.1840672407</v>
      </c>
      <c r="U25" s="23">
        <v>0</v>
      </c>
      <c r="V25" s="23">
        <v>0</v>
      </c>
      <c r="W25" s="23">
        <v>0</v>
      </c>
      <c r="X25" s="23">
        <v>0</v>
      </c>
      <c r="Y25" s="23">
        <v>19920.276100861101</v>
      </c>
    </row>
    <row r="26" spans="12:25" s="23" customFormat="1" x14ac:dyDescent="0.25">
      <c r="N26" s="23">
        <v>0</v>
      </c>
      <c r="O26" s="23">
        <v>-1015527.54489696</v>
      </c>
      <c r="P26" s="23">
        <v>0</v>
      </c>
      <c r="Q26" s="23">
        <v>0</v>
      </c>
      <c r="R26" s="23">
        <v>0</v>
      </c>
      <c r="S26" s="23">
        <v>0</v>
      </c>
      <c r="T26" s="23">
        <v>0</v>
      </c>
      <c r="U26" s="23">
        <v>1015527.54489696</v>
      </c>
      <c r="V26" s="23">
        <v>0</v>
      </c>
      <c r="W26" s="23">
        <v>0</v>
      </c>
      <c r="X26" s="23">
        <v>0</v>
      </c>
      <c r="Y26" s="23">
        <v>0</v>
      </c>
    </row>
    <row r="27" spans="12:25" s="23" customFormat="1" x14ac:dyDescent="0.25">
      <c r="N27" s="23">
        <v>0</v>
      </c>
      <c r="O27" s="23">
        <v>0</v>
      </c>
      <c r="P27" s="35">
        <v>-13280.1840672407</v>
      </c>
      <c r="Q27" s="23">
        <v>-19920.276100861101</v>
      </c>
      <c r="R27" s="23">
        <v>0</v>
      </c>
      <c r="S27" s="23">
        <v>0</v>
      </c>
      <c r="T27" s="23">
        <v>0</v>
      </c>
      <c r="U27" s="23">
        <v>0</v>
      </c>
      <c r="V27" s="23">
        <v>13280.1840672407</v>
      </c>
      <c r="W27" s="23">
        <v>-19920.276100861101</v>
      </c>
      <c r="X27" s="23">
        <v>0</v>
      </c>
      <c r="Y27" s="23">
        <v>0</v>
      </c>
    </row>
    <row r="28" spans="12:25" s="23" customFormat="1" x14ac:dyDescent="0.25">
      <c r="N28" s="23">
        <v>0</v>
      </c>
      <c r="O28" s="23">
        <v>0</v>
      </c>
      <c r="P28" s="23">
        <v>19920.276100861101</v>
      </c>
      <c r="Q28" s="23">
        <v>19513.5704638018</v>
      </c>
      <c r="R28" s="23">
        <v>0</v>
      </c>
      <c r="S28" s="23">
        <v>0</v>
      </c>
      <c r="T28" s="23">
        <v>0</v>
      </c>
      <c r="U28" s="23">
        <v>0</v>
      </c>
      <c r="V28" s="23">
        <v>-19920.276100861101</v>
      </c>
      <c r="W28" s="23">
        <v>40247.257838781399</v>
      </c>
      <c r="X28" s="23">
        <v>0</v>
      </c>
      <c r="Y28" s="23">
        <v>0</v>
      </c>
    </row>
    <row r="29" spans="12:25" ht="14.25" customHeight="1" x14ac:dyDescent="0.25">
      <c r="N29">
        <v>0</v>
      </c>
      <c r="O29">
        <v>0</v>
      </c>
      <c r="P29">
        <v>0</v>
      </c>
      <c r="Q29">
        <v>0</v>
      </c>
      <c r="R29">
        <v>-7007.9863327430903</v>
      </c>
      <c r="S29">
        <v>0</v>
      </c>
      <c r="T29">
        <v>0</v>
      </c>
      <c r="U29">
        <v>0</v>
      </c>
      <c r="V29">
        <v>0</v>
      </c>
      <c r="W29">
        <v>0</v>
      </c>
      <c r="X29">
        <v>7007.9863327430903</v>
      </c>
      <c r="Y29">
        <v>0</v>
      </c>
    </row>
    <row r="30" spans="12:25" x14ac:dyDescent="0.25">
      <c r="N30">
        <v>-19920.276100861101</v>
      </c>
      <c r="O30">
        <v>0</v>
      </c>
      <c r="P30">
        <v>0</v>
      </c>
      <c r="Q30">
        <v>0</v>
      </c>
      <c r="R30">
        <v>0</v>
      </c>
      <c r="S30">
        <v>19513.5704638018</v>
      </c>
      <c r="T30">
        <v>19920.276100861101</v>
      </c>
      <c r="U30">
        <v>0</v>
      </c>
      <c r="V30">
        <v>0</v>
      </c>
      <c r="W30">
        <v>0</v>
      </c>
      <c r="X30">
        <v>0</v>
      </c>
      <c r="Y30">
        <v>40247.257838781399</v>
      </c>
    </row>
    <row r="31" spans="12:25" s="23" customFormat="1" x14ac:dyDescent="0.25"/>
    <row r="32" spans="12:25" x14ac:dyDescent="0.25">
      <c r="N32" t="s">
        <v>182</v>
      </c>
    </row>
    <row r="33" spans="1:38" x14ac:dyDescent="0.25">
      <c r="A33" t="s">
        <v>184</v>
      </c>
      <c r="B33">
        <f>4700*SQRT(28)*1000</f>
        <v>24870062.324007154</v>
      </c>
      <c r="C33"/>
      <c r="L33" t="s">
        <v>180</v>
      </c>
      <c r="N33" s="32">
        <v>474792.09891286399</v>
      </c>
      <c r="O33">
        <v>0</v>
      </c>
      <c r="P33">
        <v>0</v>
      </c>
      <c r="Q33">
        <v>0</v>
      </c>
      <c r="R33">
        <v>0</v>
      </c>
      <c r="S33">
        <v>0</v>
      </c>
      <c r="T33">
        <v>-474792.09891286399</v>
      </c>
      <c r="U33">
        <v>0</v>
      </c>
      <c r="V33">
        <v>0</v>
      </c>
      <c r="W33">
        <v>0</v>
      </c>
      <c r="X33">
        <v>0</v>
      </c>
      <c r="Y33">
        <v>0</v>
      </c>
      <c r="AA33">
        <v>37.51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</row>
    <row r="34" spans="1:38" x14ac:dyDescent="0.25">
      <c r="A34" t="s">
        <v>189</v>
      </c>
      <c r="B34">
        <f>0.4*E</f>
        <v>9948024.9296028614</v>
      </c>
      <c r="C34"/>
      <c r="N34">
        <v>0</v>
      </c>
      <c r="O34" s="35">
        <v>1899.6336120462399</v>
      </c>
      <c r="P34">
        <v>0</v>
      </c>
      <c r="Q34">
        <v>0</v>
      </c>
      <c r="R34">
        <v>0</v>
      </c>
      <c r="S34">
        <v>5223.9924331271704</v>
      </c>
      <c r="T34">
        <v>0</v>
      </c>
      <c r="U34">
        <v>-1899.6336120462399</v>
      </c>
      <c r="V34">
        <v>0</v>
      </c>
      <c r="W34">
        <v>0</v>
      </c>
      <c r="X34">
        <v>0</v>
      </c>
      <c r="Y34">
        <v>5223.9924331271704</v>
      </c>
      <c r="AA34">
        <v>0</v>
      </c>
      <c r="AB34">
        <v>37.51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</row>
    <row r="35" spans="1:38" x14ac:dyDescent="0.25">
      <c r="A35" s="13"/>
      <c r="B35" s="13"/>
      <c r="C35" s="13"/>
      <c r="D35" s="13" t="s">
        <v>193</v>
      </c>
      <c r="E35" s="13" t="s">
        <v>194</v>
      </c>
      <c r="F35" t="s">
        <v>191</v>
      </c>
      <c r="G35" t="s">
        <v>192</v>
      </c>
      <c r="H35" s="13" t="s">
        <v>200</v>
      </c>
      <c r="I35" s="13" t="s">
        <v>201</v>
      </c>
      <c r="N35">
        <v>0</v>
      </c>
      <c r="O35">
        <v>0</v>
      </c>
      <c r="P35">
        <v>1400.1077621939</v>
      </c>
      <c r="Q35">
        <v>0</v>
      </c>
      <c r="R35">
        <v>-3850.2963460332198</v>
      </c>
      <c r="S35">
        <v>0</v>
      </c>
      <c r="T35">
        <v>0</v>
      </c>
      <c r="U35">
        <v>0</v>
      </c>
      <c r="V35">
        <v>-1400.1077621939</v>
      </c>
      <c r="W35">
        <v>0</v>
      </c>
      <c r="X35">
        <v>-3850.2963460332198</v>
      </c>
      <c r="Y35">
        <v>0</v>
      </c>
      <c r="AA35">
        <v>0</v>
      </c>
      <c r="AB35">
        <v>0</v>
      </c>
      <c r="AC35">
        <v>37.51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</row>
    <row r="36" spans="1:38" x14ac:dyDescent="0.25">
      <c r="A36" s="13" t="s">
        <v>179</v>
      </c>
      <c r="B36" s="13">
        <v>0.35</v>
      </c>
      <c r="C36" s="13">
        <v>0.35</v>
      </c>
      <c r="D36" s="31">
        <f>+B36*C36^3/12</f>
        <v>1.2505208333333329E-3</v>
      </c>
      <c r="E36" s="31">
        <f>C36*B36^3/12</f>
        <v>1.2505208333333329E-3</v>
      </c>
      <c r="F36">
        <f>+B36*C36</f>
        <v>0.12249999999999998</v>
      </c>
      <c r="G36">
        <f>+B36*C36*G*5/6</f>
        <v>1015527.5448969587</v>
      </c>
      <c r="H36">
        <f>+D36*E</f>
        <v>31100.531062469352</v>
      </c>
      <c r="I36">
        <f>+E36*E</f>
        <v>31100.531062469352</v>
      </c>
      <c r="N36">
        <v>0</v>
      </c>
      <c r="O36">
        <v>0</v>
      </c>
      <c r="P36">
        <v>0</v>
      </c>
      <c r="Q36">
        <v>2759.2440988283201</v>
      </c>
      <c r="R36">
        <v>0</v>
      </c>
      <c r="S36">
        <v>0</v>
      </c>
      <c r="T36">
        <v>0</v>
      </c>
      <c r="U36">
        <v>0</v>
      </c>
      <c r="V36">
        <v>0</v>
      </c>
      <c r="W36">
        <v>-2759.2440988283201</v>
      </c>
      <c r="X36">
        <v>0</v>
      </c>
      <c r="Y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</row>
    <row r="37" spans="1:38" x14ac:dyDescent="0.25">
      <c r="A37" s="13" t="s">
        <v>190</v>
      </c>
      <c r="B37" s="13">
        <v>0.3</v>
      </c>
      <c r="C37" s="13">
        <v>0.35</v>
      </c>
      <c r="D37" s="31">
        <f>+B37*C37^3/12</f>
        <v>1.0718749999999997E-3</v>
      </c>
      <c r="E37" s="31">
        <f>C37*B37^3/12</f>
        <v>7.8750000000000001E-4</v>
      </c>
      <c r="F37" s="23">
        <f>+B37*C37</f>
        <v>0.105</v>
      </c>
      <c r="G37" s="23">
        <f>+B37*C37*G*5/6</f>
        <v>870452.1813402503</v>
      </c>
      <c r="H37" s="23">
        <f>+D37*E</f>
        <v>26657.59805354516</v>
      </c>
      <c r="I37" s="23">
        <f>+E37*E</f>
        <v>19585.174080155633</v>
      </c>
      <c r="N37">
        <v>0</v>
      </c>
      <c r="O37">
        <v>0</v>
      </c>
      <c r="P37">
        <v>-3850.2963460332198</v>
      </c>
      <c r="Q37">
        <v>0</v>
      </c>
      <c r="R37">
        <v>14149.255693437801</v>
      </c>
      <c r="S37">
        <v>0</v>
      </c>
      <c r="T37">
        <v>0</v>
      </c>
      <c r="U37">
        <v>0</v>
      </c>
      <c r="V37">
        <v>3850.2963460332198</v>
      </c>
      <c r="W37">
        <v>0</v>
      </c>
      <c r="X37">
        <v>7027.3742097448703</v>
      </c>
      <c r="Y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</row>
    <row r="38" spans="1:38" x14ac:dyDescent="0.25">
      <c r="N38">
        <v>0</v>
      </c>
      <c r="O38" s="34">
        <v>5223.9924331271704</v>
      </c>
      <c r="P38">
        <v>0</v>
      </c>
      <c r="Q38">
        <v>0</v>
      </c>
      <c r="R38">
        <v>0</v>
      </c>
      <c r="S38">
        <v>19212.815200835201</v>
      </c>
      <c r="T38">
        <v>0</v>
      </c>
      <c r="U38">
        <v>-5223.9924331271704</v>
      </c>
      <c r="V38">
        <v>0</v>
      </c>
      <c r="W38">
        <v>0</v>
      </c>
      <c r="X38">
        <v>0</v>
      </c>
      <c r="Y38">
        <v>9519.1431813642193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</row>
    <row r="39" spans="1:38" x14ac:dyDescent="0.25">
      <c r="D39" t="s">
        <v>197</v>
      </c>
      <c r="E39" s="23" t="s">
        <v>199</v>
      </c>
      <c r="F39" s="13" t="s">
        <v>202</v>
      </c>
      <c r="G39" s="13" t="s">
        <v>203</v>
      </c>
      <c r="H39" t="s">
        <v>204</v>
      </c>
      <c r="I39" s="23" t="s">
        <v>205</v>
      </c>
      <c r="N39" s="32">
        <v>-474792.09891286399</v>
      </c>
      <c r="O39">
        <v>0</v>
      </c>
      <c r="P39">
        <v>0</v>
      </c>
      <c r="Q39">
        <v>0</v>
      </c>
      <c r="R39">
        <v>0</v>
      </c>
      <c r="S39">
        <v>0</v>
      </c>
      <c r="T39">
        <v>474792.09891286399</v>
      </c>
      <c r="U39">
        <v>0</v>
      </c>
      <c r="V39">
        <v>0</v>
      </c>
      <c r="W39">
        <v>0</v>
      </c>
      <c r="X39">
        <v>0</v>
      </c>
      <c r="Y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37.51</v>
      </c>
      <c r="AH39">
        <v>0</v>
      </c>
      <c r="AI39">
        <v>0</v>
      </c>
      <c r="AJ39">
        <v>0</v>
      </c>
      <c r="AK39">
        <v>0</v>
      </c>
      <c r="AL39">
        <v>0</v>
      </c>
    </row>
    <row r="40" spans="1:38" x14ac:dyDescent="0.25">
      <c r="C40" s="23" t="s">
        <v>195</v>
      </c>
      <c r="D40">
        <v>3.5</v>
      </c>
      <c r="E40" s="32">
        <f>+F36*E/D40</f>
        <v>870452.1813402503</v>
      </c>
      <c r="F40" s="36">
        <f>(12*$G$36*$H$36)/(D40*($G$36*D40^2 + 12*$H$36))</f>
        <v>8450.9920518470881</v>
      </c>
      <c r="G40" s="38">
        <f>(12*$G$36*$I$36)/(D40*($G$36*D40^2 + 12*$I$36))</f>
        <v>8450.9920518470881</v>
      </c>
      <c r="H40" s="34">
        <f>(6*$G$36*$H$36)/($G$36*D40^2 + 12*$H$36)</f>
        <v>14789.236090732404</v>
      </c>
      <c r="I40" s="37">
        <f>(6*$G$36*$I$36)/($G$36*D40^2 + 12*$I$36)</f>
        <v>14789.236090732404</v>
      </c>
      <c r="N40">
        <v>0</v>
      </c>
      <c r="O40">
        <v>-1899.6336120462399</v>
      </c>
      <c r="P40">
        <v>0</v>
      </c>
      <c r="Q40">
        <v>0</v>
      </c>
      <c r="R40">
        <v>0</v>
      </c>
      <c r="S40">
        <v>-5223.9924331271704</v>
      </c>
      <c r="T40">
        <v>0</v>
      </c>
      <c r="U40">
        <v>1899.6336120462399</v>
      </c>
      <c r="V40">
        <v>0</v>
      </c>
      <c r="W40">
        <v>0</v>
      </c>
      <c r="X40">
        <v>0</v>
      </c>
      <c r="Y40">
        <v>-5223.9924331271704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37.51</v>
      </c>
      <c r="AI40">
        <v>0</v>
      </c>
      <c r="AJ40">
        <v>0</v>
      </c>
      <c r="AK40">
        <v>0</v>
      </c>
      <c r="AL40">
        <v>0</v>
      </c>
    </row>
    <row r="41" spans="1:38" x14ac:dyDescent="0.25">
      <c r="C41" s="23" t="s">
        <v>196</v>
      </c>
      <c r="D41">
        <v>3</v>
      </c>
      <c r="E41" s="32">
        <f>+F36*E/D41</f>
        <v>1015527.5448969587</v>
      </c>
      <c r="F41" s="36">
        <f>(12*$G$36*$H$36)/(D41*($G$36*D41^2 + 12*$H$36))</f>
        <v>13280.184067240714</v>
      </c>
      <c r="G41" s="38">
        <f>(12*$G$36*$I$36)/(D41*($G$36*D41^2 + 12*$I$36))</f>
        <v>13280.184067240714</v>
      </c>
      <c r="H41" s="34">
        <f>(6*$G$36*$H$36)/($G$36*D41^2 + 12*$H$36)</f>
        <v>19920.276100861072</v>
      </c>
      <c r="I41" s="37">
        <f>(6*$G$36*$I$36)/($G$36*D41^2 + 12*$I$36)</f>
        <v>19920.276100861072</v>
      </c>
      <c r="N41">
        <v>0</v>
      </c>
      <c r="O41">
        <v>0</v>
      </c>
      <c r="P41" s="38">
        <v>-1400.1077621939</v>
      </c>
      <c r="Q41">
        <v>0</v>
      </c>
      <c r="R41">
        <v>3850.2963460332198</v>
      </c>
      <c r="S41">
        <v>0</v>
      </c>
      <c r="T41">
        <v>0</v>
      </c>
      <c r="U41">
        <v>0</v>
      </c>
      <c r="V41">
        <v>1400.1077621939</v>
      </c>
      <c r="W41">
        <v>0</v>
      </c>
      <c r="X41">
        <v>3850.2963460332198</v>
      </c>
      <c r="Y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37.51</v>
      </c>
      <c r="AJ41">
        <v>0</v>
      </c>
      <c r="AK41">
        <v>0</v>
      </c>
      <c r="AL41">
        <v>0</v>
      </c>
    </row>
    <row r="42" spans="1:38" x14ac:dyDescent="0.25">
      <c r="C42" s="23" t="s">
        <v>198</v>
      </c>
      <c r="D42">
        <v>5</v>
      </c>
      <c r="E42" s="32">
        <f>+F37*E/D42</f>
        <v>522271.30880415021</v>
      </c>
      <c r="F42" s="36">
        <f>(12*$G$37*$H$37)/(D42*($G$37*D42^2 + 12*$H$37))</f>
        <v>2522.0552016757024</v>
      </c>
      <c r="G42" s="38">
        <f>(12*$G$37*$I$37)/(D42*($G$37*D42^2 + 12*$I$37))</f>
        <v>1860.0877638454101</v>
      </c>
      <c r="H42" s="34">
        <f>(6*$G$37*$H$37)/($G$37*D42^2 + 12*$H$37)</f>
        <v>6305.1380041892562</v>
      </c>
      <c r="I42" s="37">
        <f>(6*$G$37*$I$37)/($G$37*D42^2 + 12*$I$37)</f>
        <v>4650.2194096135254</v>
      </c>
      <c r="N42">
        <v>0</v>
      </c>
      <c r="O42">
        <v>0</v>
      </c>
      <c r="P42">
        <v>0</v>
      </c>
      <c r="Q42">
        <v>-2759.2440988283201</v>
      </c>
      <c r="R42">
        <v>0</v>
      </c>
      <c r="S42">
        <v>0</v>
      </c>
      <c r="T42">
        <v>0</v>
      </c>
      <c r="U42">
        <v>0</v>
      </c>
      <c r="V42">
        <v>0</v>
      </c>
      <c r="W42">
        <v>2759.2440988283201</v>
      </c>
      <c r="X42">
        <v>0</v>
      </c>
      <c r="Y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</row>
    <row r="43" spans="1:38" x14ac:dyDescent="0.25">
      <c r="C43" s="23" t="s">
        <v>182</v>
      </c>
      <c r="D43">
        <v>5.5</v>
      </c>
      <c r="E43" s="32">
        <f>+F37*E/D43</f>
        <v>474792.09891286382</v>
      </c>
      <c r="F43" s="36">
        <f>(12*$G$37*$H$37)/(D43*($G$37*D43^2 + 12*$H$37))</f>
        <v>1899.6336120462415</v>
      </c>
      <c r="G43" s="38">
        <f>(12*$G$37*$I$37)/(D43*($G$37*D43^2 + 12*$I$37))</f>
        <v>1400.1077621938973</v>
      </c>
      <c r="H43" s="34">
        <f>(6*$G$37*$H$37)/($G$37*D43^2 + 12*$H$37)</f>
        <v>5223.9924331271641</v>
      </c>
      <c r="I43" s="37">
        <f>(6*$G$37*$I$37)/($G$37*D43^2 + 12*$I$37)</f>
        <v>3850.2963460332176</v>
      </c>
      <c r="N43">
        <v>0</v>
      </c>
      <c r="O43">
        <v>0</v>
      </c>
      <c r="P43">
        <v>-3850.2963460332198</v>
      </c>
      <c r="Q43">
        <v>0</v>
      </c>
      <c r="R43">
        <v>7027.3742097448703</v>
      </c>
      <c r="S43">
        <v>0</v>
      </c>
      <c r="T43">
        <v>0</v>
      </c>
      <c r="U43">
        <v>0</v>
      </c>
      <c r="V43">
        <v>3850.2963460332198</v>
      </c>
      <c r="W43">
        <v>0</v>
      </c>
      <c r="X43">
        <v>14149.255693437801</v>
      </c>
      <c r="Y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</row>
    <row r="44" spans="1:38" x14ac:dyDescent="0.25">
      <c r="N44">
        <v>0</v>
      </c>
      <c r="O44">
        <v>5223.9924331271704</v>
      </c>
      <c r="P44">
        <v>0</v>
      </c>
      <c r="Q44">
        <v>0</v>
      </c>
      <c r="R44">
        <v>0</v>
      </c>
      <c r="S44">
        <v>9519.1431813642193</v>
      </c>
      <c r="T44">
        <v>0</v>
      </c>
      <c r="U44">
        <v>-5223.9924331271704</v>
      </c>
      <c r="V44">
        <v>0</v>
      </c>
      <c r="W44">
        <v>0</v>
      </c>
      <c r="X44">
        <v>0</v>
      </c>
      <c r="Y44">
        <v>19212.815200835201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</row>
    <row r="46" spans="1:38" x14ac:dyDescent="0.25">
      <c r="N46" t="s">
        <v>183</v>
      </c>
    </row>
    <row r="47" spans="1:38" x14ac:dyDescent="0.25">
      <c r="L47" t="s">
        <v>181</v>
      </c>
      <c r="N47">
        <v>1860.0877638454101</v>
      </c>
      <c r="O47">
        <v>0</v>
      </c>
      <c r="P47">
        <v>0</v>
      </c>
      <c r="Q47">
        <v>0</v>
      </c>
      <c r="R47">
        <v>-4650.2194096135299</v>
      </c>
      <c r="S47">
        <v>0</v>
      </c>
      <c r="T47">
        <v>-1860.0877638454101</v>
      </c>
      <c r="U47">
        <v>0</v>
      </c>
      <c r="V47">
        <v>0</v>
      </c>
      <c r="W47">
        <v>0</v>
      </c>
      <c r="X47">
        <v>-4650.2194096135299</v>
      </c>
      <c r="Y47">
        <v>0</v>
      </c>
      <c r="AA47">
        <v>31.25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</row>
    <row r="48" spans="1:38" x14ac:dyDescent="0.25">
      <c r="N48">
        <v>0</v>
      </c>
      <c r="O48">
        <v>2522.0552016757001</v>
      </c>
      <c r="P48">
        <v>0</v>
      </c>
      <c r="Q48" s="34">
        <v>6305.1380041892598</v>
      </c>
      <c r="R48">
        <v>0</v>
      </c>
      <c r="S48">
        <v>0</v>
      </c>
      <c r="T48">
        <v>0</v>
      </c>
      <c r="U48">
        <v>-2522.0552016757001</v>
      </c>
      <c r="V48">
        <v>0</v>
      </c>
      <c r="W48">
        <v>6305.1380041892598</v>
      </c>
      <c r="X48">
        <v>0</v>
      </c>
      <c r="Y48">
        <v>0</v>
      </c>
      <c r="AA48">
        <v>0</v>
      </c>
      <c r="AB48">
        <v>31.25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</row>
    <row r="49" spans="14:38" x14ac:dyDescent="0.25">
      <c r="N49">
        <v>0</v>
      </c>
      <c r="O49">
        <v>0</v>
      </c>
      <c r="P49" s="32">
        <v>522271.30880414997</v>
      </c>
      <c r="Q49">
        <v>0</v>
      </c>
      <c r="R49">
        <v>0</v>
      </c>
      <c r="S49">
        <v>0</v>
      </c>
      <c r="T49">
        <v>0</v>
      </c>
      <c r="U49">
        <v>0</v>
      </c>
      <c r="V49">
        <v>-522271.30880414997</v>
      </c>
      <c r="W49">
        <v>0</v>
      </c>
      <c r="X49">
        <v>0</v>
      </c>
      <c r="Y49">
        <v>0</v>
      </c>
      <c r="AA49">
        <v>0</v>
      </c>
      <c r="AB49">
        <v>0</v>
      </c>
      <c r="AC49">
        <v>31.25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</row>
    <row r="50" spans="14:38" x14ac:dyDescent="0.25">
      <c r="N50">
        <v>0</v>
      </c>
      <c r="O50">
        <v>6305.1380041892598</v>
      </c>
      <c r="P50">
        <v>0</v>
      </c>
      <c r="Q50">
        <v>21094.364621182202</v>
      </c>
      <c r="R50">
        <v>0</v>
      </c>
      <c r="S50">
        <v>0</v>
      </c>
      <c r="T50">
        <v>0</v>
      </c>
      <c r="U50">
        <v>-6305.1380041892598</v>
      </c>
      <c r="V50">
        <v>0</v>
      </c>
      <c r="W50">
        <v>10431.3253997641</v>
      </c>
      <c r="X50">
        <v>0</v>
      </c>
      <c r="Y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</row>
    <row r="51" spans="14:38" x14ac:dyDescent="0.25">
      <c r="N51">
        <v>-4650.2194096135299</v>
      </c>
      <c r="O51">
        <v>0</v>
      </c>
      <c r="P51">
        <v>0</v>
      </c>
      <c r="Q51">
        <v>0</v>
      </c>
      <c r="R51">
        <v>15542.583340064901</v>
      </c>
      <c r="S51">
        <v>0</v>
      </c>
      <c r="T51">
        <v>4650.2194096135299</v>
      </c>
      <c r="U51">
        <v>0</v>
      </c>
      <c r="V51">
        <v>0</v>
      </c>
      <c r="W51">
        <v>0</v>
      </c>
      <c r="X51">
        <v>7708.5137080026898</v>
      </c>
      <c r="Y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</row>
    <row r="52" spans="14:38" x14ac:dyDescent="0.25">
      <c r="N52">
        <v>0</v>
      </c>
      <c r="O52">
        <v>0</v>
      </c>
      <c r="P52">
        <v>0</v>
      </c>
      <c r="Q52">
        <v>0</v>
      </c>
      <c r="R52">
        <v>0</v>
      </c>
      <c r="S52">
        <v>3035.16850871115</v>
      </c>
      <c r="T52">
        <v>0</v>
      </c>
      <c r="U52">
        <v>0</v>
      </c>
      <c r="V52">
        <v>0</v>
      </c>
      <c r="W52">
        <v>0</v>
      </c>
      <c r="X52">
        <v>0</v>
      </c>
      <c r="Y52">
        <v>-3035.16850871115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</row>
    <row r="53" spans="14:38" x14ac:dyDescent="0.25">
      <c r="N53" s="38">
        <v>-1860.0877638454101</v>
      </c>
      <c r="O53">
        <v>0</v>
      </c>
      <c r="P53">
        <v>0</v>
      </c>
      <c r="Q53">
        <v>0</v>
      </c>
      <c r="R53">
        <v>4650.2194096135299</v>
      </c>
      <c r="S53">
        <v>0</v>
      </c>
      <c r="T53">
        <v>1860.0877638454101</v>
      </c>
      <c r="U53">
        <v>0</v>
      </c>
      <c r="V53">
        <v>0</v>
      </c>
      <c r="W53">
        <v>0</v>
      </c>
      <c r="X53">
        <v>4650.2194096135299</v>
      </c>
      <c r="Y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31.25</v>
      </c>
      <c r="AH53">
        <v>0</v>
      </c>
      <c r="AI53">
        <v>0</v>
      </c>
      <c r="AJ53">
        <v>0</v>
      </c>
      <c r="AK53">
        <v>0</v>
      </c>
      <c r="AL53">
        <v>0</v>
      </c>
    </row>
    <row r="54" spans="14:38" x14ac:dyDescent="0.25">
      <c r="N54">
        <v>0</v>
      </c>
      <c r="O54" s="35">
        <v>-2522.0552016757001</v>
      </c>
      <c r="P54">
        <v>0</v>
      </c>
      <c r="Q54">
        <v>-6305.1380041892598</v>
      </c>
      <c r="R54">
        <v>0</v>
      </c>
      <c r="S54">
        <v>0</v>
      </c>
      <c r="T54">
        <v>0</v>
      </c>
      <c r="U54">
        <v>2522.0552016757001</v>
      </c>
      <c r="V54">
        <v>0</v>
      </c>
      <c r="W54">
        <v>-6305.1380041892598</v>
      </c>
      <c r="X54">
        <v>0</v>
      </c>
      <c r="Y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31.25</v>
      </c>
      <c r="AI54">
        <v>0</v>
      </c>
      <c r="AJ54">
        <v>0</v>
      </c>
      <c r="AK54">
        <v>0</v>
      </c>
      <c r="AL54">
        <v>0</v>
      </c>
    </row>
    <row r="55" spans="14:38" x14ac:dyDescent="0.25">
      <c r="N55">
        <v>0</v>
      </c>
      <c r="O55">
        <v>0</v>
      </c>
      <c r="P55" s="32">
        <v>-522271.30880414997</v>
      </c>
      <c r="Q55">
        <v>0</v>
      </c>
      <c r="R55">
        <v>0</v>
      </c>
      <c r="S55">
        <v>0</v>
      </c>
      <c r="T55">
        <v>0</v>
      </c>
      <c r="U55">
        <v>0</v>
      </c>
      <c r="V55">
        <v>522271.30880414997</v>
      </c>
      <c r="W55">
        <v>0</v>
      </c>
      <c r="X55">
        <v>0</v>
      </c>
      <c r="Y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31.25</v>
      </c>
      <c r="AJ55">
        <v>0</v>
      </c>
      <c r="AK55">
        <v>0</v>
      </c>
      <c r="AL55">
        <v>0</v>
      </c>
    </row>
    <row r="56" spans="14:38" x14ac:dyDescent="0.25">
      <c r="N56">
        <v>0</v>
      </c>
      <c r="O56">
        <v>6305.1380041892598</v>
      </c>
      <c r="P56">
        <v>0</v>
      </c>
      <c r="Q56">
        <v>10431.3253997641</v>
      </c>
      <c r="R56">
        <v>0</v>
      </c>
      <c r="S56">
        <v>0</v>
      </c>
      <c r="T56">
        <v>0</v>
      </c>
      <c r="U56">
        <v>-6305.1380041892598</v>
      </c>
      <c r="V56">
        <v>0</v>
      </c>
      <c r="W56">
        <v>21094.364621182202</v>
      </c>
      <c r="X56">
        <v>0</v>
      </c>
      <c r="Y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</row>
    <row r="57" spans="14:38" x14ac:dyDescent="0.25">
      <c r="N57">
        <v>-4650.2194096135299</v>
      </c>
      <c r="O57">
        <v>0</v>
      </c>
      <c r="P57">
        <v>0</v>
      </c>
      <c r="Q57">
        <v>0</v>
      </c>
      <c r="R57">
        <v>7708.5137080026898</v>
      </c>
      <c r="S57">
        <v>0</v>
      </c>
      <c r="T57">
        <v>4650.2194096135299</v>
      </c>
      <c r="U57">
        <v>0</v>
      </c>
      <c r="V57">
        <v>0</v>
      </c>
      <c r="W57">
        <v>0</v>
      </c>
      <c r="X57">
        <v>15542.583340064901</v>
      </c>
      <c r="Y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</row>
    <row r="58" spans="14:38" x14ac:dyDescent="0.25">
      <c r="N58">
        <v>0</v>
      </c>
      <c r="O58">
        <v>0</v>
      </c>
      <c r="P58">
        <v>0</v>
      </c>
      <c r="Q58">
        <v>0</v>
      </c>
      <c r="R58">
        <v>0</v>
      </c>
      <c r="S58">
        <v>-3035.16850871115</v>
      </c>
      <c r="T58">
        <v>0</v>
      </c>
      <c r="U58">
        <v>0</v>
      </c>
      <c r="V58">
        <v>0</v>
      </c>
      <c r="W58">
        <v>0</v>
      </c>
      <c r="X58">
        <v>0</v>
      </c>
      <c r="Y58">
        <v>3035.16850871115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10</vt:i4>
      </vt:variant>
      <vt:variant>
        <vt:lpstr>Rangos con nombre</vt:lpstr>
      </vt:variant>
      <vt:variant>
        <vt:i4>2</vt:i4>
      </vt:variant>
    </vt:vector>
  </HeadingPairs>
  <TitlesOfParts>
    <vt:vector size="12" baseType="lpstr">
      <vt:lpstr>Connectivity - Frame</vt:lpstr>
      <vt:lpstr>Frame Loads - Distributed</vt:lpstr>
      <vt:lpstr>Frame Props 01 - General</vt:lpstr>
      <vt:lpstr>Joint Coordinates</vt:lpstr>
      <vt:lpstr>Joint Restraint Assignments</vt:lpstr>
      <vt:lpstr>MatProp 02 - Basic Mech Props</vt:lpstr>
      <vt:lpstr>Joint Loads - Force</vt:lpstr>
      <vt:lpstr>Frame Section Assignments</vt:lpstr>
      <vt:lpstr>Hoja11</vt:lpstr>
      <vt:lpstr>Hoja12</vt:lpstr>
      <vt:lpstr>E</vt:lpstr>
      <vt:lpstr>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2025-03-29T23:45:23Z</dcterms:created>
  <dcterms:modified xsi:type="dcterms:W3CDTF">2025-03-30T02:10:27Z</dcterms:modified>
</cp:coreProperties>
</file>