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kerjaan KST\MENGAJAR\Semester Genap 20172018\Kewirausahaan\"/>
    </mc:Choice>
  </mc:AlternateContent>
  <bookViews>
    <workbookView xWindow="0" yWindow="0" windowWidth="20490" windowHeight="7755"/>
  </bookViews>
  <sheets>
    <sheet name="contoh BEP Maristea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6" i="1" l="1"/>
  <c r="V35" i="1"/>
  <c r="V34" i="1"/>
  <c r="V33" i="1"/>
  <c r="V32" i="1"/>
  <c r="V37" i="1" s="1"/>
  <c r="V31" i="1"/>
  <c r="P29" i="1"/>
  <c r="P28" i="1"/>
  <c r="P30" i="1" s="1"/>
  <c r="V27" i="1"/>
  <c r="Y26" i="1"/>
  <c r="X26" i="1"/>
  <c r="X27" i="1" s="1"/>
  <c r="W26" i="1"/>
  <c r="W27" i="1" s="1"/>
  <c r="V26" i="1"/>
  <c r="U26" i="1"/>
  <c r="T26" i="1"/>
  <c r="Y25" i="1"/>
  <c r="Y27" i="1" s="1"/>
  <c r="X25" i="1"/>
  <c r="W25" i="1"/>
  <c r="V25" i="1"/>
  <c r="U25" i="1"/>
  <c r="T25" i="1"/>
  <c r="T27" i="1" s="1"/>
  <c r="B23" i="1"/>
  <c r="L22" i="1"/>
  <c r="S22" i="1" s="1"/>
  <c r="D22" i="1"/>
  <c r="W20" i="1"/>
  <c r="D19" i="1"/>
  <c r="C18" i="1"/>
  <c r="D18" i="1" s="1"/>
  <c r="W17" i="1"/>
  <c r="X17" i="1" s="1"/>
  <c r="D16" i="1"/>
  <c r="C16" i="1"/>
  <c r="C15" i="1"/>
  <c r="D15" i="1" s="1"/>
  <c r="C14" i="1"/>
  <c r="D14" i="1" s="1"/>
  <c r="W13" i="1"/>
  <c r="X13" i="1" s="1"/>
  <c r="C13" i="1"/>
  <c r="D13" i="1" s="1"/>
  <c r="J12" i="1"/>
  <c r="D12" i="1"/>
  <c r="J11" i="1"/>
  <c r="D11" i="1"/>
  <c r="C11" i="1"/>
  <c r="X10" i="1"/>
  <c r="Z9" i="1"/>
  <c r="W12" i="1" s="1"/>
  <c r="X12" i="1" s="1"/>
  <c r="X9" i="1"/>
  <c r="X8" i="1"/>
  <c r="AA7" i="1"/>
  <c r="W11" i="1" s="1"/>
  <c r="Z6" i="1"/>
  <c r="D23" i="1" l="1"/>
  <c r="D24" i="1"/>
  <c r="D34" i="1" s="1"/>
  <c r="D37" i="1" s="1"/>
  <c r="D38" i="1" s="1"/>
  <c r="W18" i="1"/>
  <c r="X11" i="1"/>
  <c r="Z17" i="1"/>
  <c r="G19" i="1"/>
  <c r="H19" i="1" s="1"/>
  <c r="D35" i="1" l="1"/>
  <c r="X18" i="1"/>
  <c r="X20" i="1"/>
</calcChain>
</file>

<file path=xl/sharedStrings.xml><?xml version="1.0" encoding="utf-8"?>
<sst xmlns="http://schemas.openxmlformats.org/spreadsheetml/2006/main" count="75" uniqueCount="68">
  <si>
    <t>FIX COST</t>
  </si>
  <si>
    <t>Peralatan Masak</t>
  </si>
  <si>
    <t>Gerobak/Etalase</t>
  </si>
  <si>
    <t>Meja Kursi</t>
  </si>
  <si>
    <t>Peralatan makan/minum</t>
  </si>
  <si>
    <t>Spanduk</t>
  </si>
  <si>
    <t>Jumlah Fix Cost</t>
  </si>
  <si>
    <t>Thai tea</t>
  </si>
  <si>
    <t>Nama</t>
  </si>
  <si>
    <t>Kebutuhan</t>
  </si>
  <si>
    <t>Satuan</t>
  </si>
  <si>
    <t>Harga</t>
  </si>
  <si>
    <t>HPP/botol</t>
  </si>
  <si>
    <t>Greente</t>
  </si>
  <si>
    <t>Skm</t>
  </si>
  <si>
    <t>Kaleng</t>
  </si>
  <si>
    <t>VARIABLE COST</t>
  </si>
  <si>
    <t>Keterangan</t>
  </si>
  <si>
    <t>UHT</t>
  </si>
  <si>
    <t>Liter</t>
  </si>
  <si>
    <t>Perkiraan 1 Bulan (Target)</t>
  </si>
  <si>
    <t>Air</t>
  </si>
  <si>
    <t>ml</t>
  </si>
  <si>
    <t>Teh Thailand Hijau</t>
  </si>
  <si>
    <t>harga x 600 (target penjualan per bulan, perhari )</t>
  </si>
  <si>
    <t>evaporate</t>
  </si>
  <si>
    <t>Teh Thailand Merah</t>
  </si>
  <si>
    <t>Greentea</t>
  </si>
  <si>
    <t>SDM</t>
  </si>
  <si>
    <t xml:space="preserve">Botol </t>
  </si>
  <si>
    <t>Stiker</t>
  </si>
  <si>
    <t>Unit</t>
  </si>
  <si>
    <t>SKM</t>
  </si>
  <si>
    <t>Evaporate</t>
  </si>
  <si>
    <t>Botol</t>
  </si>
  <si>
    <t>pcs</t>
  </si>
  <si>
    <t>harga x 15</t>
  </si>
  <si>
    <t>Gas</t>
  </si>
  <si>
    <t>Karyawan (1 orang) per bulan</t>
  </si>
  <si>
    <t>Sewa tempat per bulan</t>
  </si>
  <si>
    <t>Listrik+Air per bulan</t>
  </si>
  <si>
    <t>Biaya Produksi per Botol</t>
  </si>
  <si>
    <t>SDM the</t>
  </si>
  <si>
    <t>Eva</t>
  </si>
  <si>
    <t>Week</t>
  </si>
  <si>
    <t>Unit the</t>
  </si>
  <si>
    <t>Unit BB the</t>
  </si>
  <si>
    <t>Unit SKM</t>
  </si>
  <si>
    <t>Unit UHT</t>
  </si>
  <si>
    <t>Unit Eva</t>
  </si>
  <si>
    <t>Unit Air</t>
  </si>
  <si>
    <t>Thai</t>
  </si>
  <si>
    <t>TARGET PENJUALAN</t>
  </si>
  <si>
    <t>green</t>
  </si>
  <si>
    <t>Target Penjualan Per Hari (potong ayam)</t>
  </si>
  <si>
    <t>TARGET PENJUALAN PER BULAN (potong ayam)</t>
  </si>
  <si>
    <t>PENJUALAN</t>
  </si>
  <si>
    <t>Harga Jual Per Botol</t>
  </si>
  <si>
    <t>the</t>
  </si>
  <si>
    <t xml:space="preserve">BREAK EVENT POINT (BEP) </t>
  </si>
  <si>
    <t>skm</t>
  </si>
  <si>
    <t>Unit Terjual</t>
  </si>
  <si>
    <t>uht</t>
  </si>
  <si>
    <t>Omzet (Rupiah)</t>
  </si>
  <si>
    <t>eva</t>
  </si>
  <si>
    <t>air</t>
  </si>
  <si>
    <t>WAKTU BEP (Hari)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</si>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</sst>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1" applyNumberFormat="1" applyFont="1" applyFill="1"/>
    <xf numFmtId="43" fontId="2" fillId="2" borderId="0" xfId="1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vertical="center"/>
    </xf>
    <xf numFmtId="43" fontId="3" fillId="0" borderId="0" xfId="1" applyNumberFormat="1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1" applyNumberFormat="1" applyFont="1" applyFill="1" applyAlignment="1">
      <alignment vertical="center"/>
    </xf>
    <xf numFmtId="43" fontId="3" fillId="3" borderId="0" xfId="1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164" fontId="2" fillId="4" borderId="0" xfId="1" applyNumberFormat="1" applyFont="1" applyFill="1" applyAlignment="1">
      <alignment vertical="center"/>
    </xf>
    <xf numFmtId="43" fontId="2" fillId="4" borderId="0" xfId="1" applyNumberFormat="1" applyFont="1" applyFill="1" applyAlignment="1">
      <alignment vertical="center"/>
    </xf>
    <xf numFmtId="164" fontId="3" fillId="0" borderId="0" xfId="1" applyNumberFormat="1" applyFont="1" applyAlignment="1">
      <alignment vertical="center"/>
    </xf>
    <xf numFmtId="0" fontId="0" fillId="0" borderId="0" xfId="0" quotePrefix="1" applyAlignment="1">
      <alignment vertical="center" wrapText="1"/>
    </xf>
    <xf numFmtId="43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164" fontId="0" fillId="5" borderId="0" xfId="1" applyNumberFormat="1" applyFont="1" applyFill="1" applyAlignment="1">
      <alignment vertical="center"/>
    </xf>
    <xf numFmtId="43" fontId="3" fillId="5" borderId="0" xfId="1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164" fontId="0" fillId="6" borderId="0" xfId="1" applyNumberFormat="1" applyFont="1" applyFill="1" applyAlignment="1">
      <alignment vertical="center"/>
    </xf>
    <xf numFmtId="43" fontId="3" fillId="6" borderId="0" xfId="1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64" fontId="1" fillId="0" borderId="0" xfId="1" applyNumberFormat="1" applyFont="1" applyFill="1" applyAlignment="1">
      <alignment vertical="center"/>
    </xf>
    <xf numFmtId="43" fontId="3" fillId="0" borderId="0" xfId="1" applyNumberFormat="1" applyFont="1" applyFill="1" applyAlignment="1">
      <alignment vertical="center"/>
    </xf>
    <xf numFmtId="43" fontId="0" fillId="0" borderId="0" xfId="1" applyFont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164" fontId="2" fillId="7" borderId="0" xfId="1" applyNumberFormat="1" applyFont="1" applyFill="1" applyAlignment="1">
      <alignment vertical="center"/>
    </xf>
    <xf numFmtId="43" fontId="2" fillId="7" borderId="0" xfId="1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vertical="center" wrapText="1"/>
    </xf>
    <xf numFmtId="164" fontId="0" fillId="8" borderId="0" xfId="1" applyNumberFormat="1" applyFont="1" applyFill="1" applyAlignment="1">
      <alignment vertical="center"/>
    </xf>
    <xf numFmtId="43" fontId="3" fillId="8" borderId="0" xfId="1" applyNumberFormat="1" applyFont="1" applyFill="1" applyAlignment="1">
      <alignment vertical="center"/>
    </xf>
    <xf numFmtId="164" fontId="0" fillId="0" borderId="0" xfId="0" applyNumberFormat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164" fontId="2" fillId="9" borderId="0" xfId="1" applyNumberFormat="1" applyFont="1" applyFill="1" applyAlignment="1">
      <alignment vertical="center"/>
    </xf>
    <xf numFmtId="43" fontId="2" fillId="9" borderId="0" xfId="1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164" fontId="0" fillId="10" borderId="0" xfId="1" applyNumberFormat="1" applyFont="1" applyFill="1" applyAlignment="1">
      <alignment vertical="center"/>
    </xf>
    <xf numFmtId="43" fontId="3" fillId="10" borderId="0" xfId="1" applyNumberFormat="1" applyFont="1" applyFill="1" applyAlignment="1">
      <alignment vertical="center"/>
    </xf>
    <xf numFmtId="43" fontId="4" fillId="10" borderId="0" xfId="1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1" applyNumberFormat="1" applyFont="1"/>
    <xf numFmtId="43" fontId="3" fillId="0" borderId="0" xfId="1" applyNumberFormat="1" applyFont="1"/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kerjaan%20KST/Perhitungan%20BEP%20Maristea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oh BEP"/>
      <sheetName val="contoh BEP Maristea"/>
      <sheetName val="BOM Green Tea"/>
      <sheetName val="BOM Thai Tea"/>
      <sheetName val="Peralatan Masak"/>
    </sheetNames>
    <sheetDataSet>
      <sheetData sheetId="0"/>
      <sheetData sheetId="1"/>
      <sheetData sheetId="2">
        <row r="6">
          <cell r="F6">
            <v>779.22077922077926</v>
          </cell>
        </row>
        <row r="8">
          <cell r="F8">
            <v>1000</v>
          </cell>
        </row>
      </sheetData>
      <sheetData sheetId="3">
        <row r="2">
          <cell r="F2">
            <v>1285.7142857142858</v>
          </cell>
        </row>
        <row r="3">
          <cell r="F3">
            <v>1142.8571428571429</v>
          </cell>
        </row>
        <row r="4">
          <cell r="F4">
            <v>42.857142857142854</v>
          </cell>
        </row>
        <row r="5">
          <cell r="F5">
            <v>413.53383458646613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20" zoomScale="85" zoomScaleNormal="85" workbookViewId="0">
      <selection activeCell="D31" sqref="D31"/>
    </sheetView>
  </sheetViews>
  <sheetFormatPr defaultRowHeight="15" x14ac:dyDescent="0.25"/>
  <cols>
    <col min="2" max="2" width="29.28515625" style="52" customWidth="1"/>
    <col min="3" max="3" width="11.7109375" style="53" customWidth="1"/>
    <col min="4" max="4" width="24.140625" style="54" bestFit="1" customWidth="1"/>
    <col min="5" max="5" width="16.7109375" customWidth="1"/>
    <col min="6" max="6" width="9.5703125" bestFit="1" customWidth="1"/>
    <col min="7" max="7" width="13.28515625" bestFit="1" customWidth="1"/>
    <col min="8" max="8" width="9.5703125" bestFit="1" customWidth="1"/>
    <col min="16" max="16" width="13.28515625" bestFit="1" customWidth="1"/>
    <col min="21" max="21" width="10.5703125" bestFit="1" customWidth="1"/>
    <col min="22" max="22" width="11.5703125" bestFit="1" customWidth="1"/>
  </cols>
  <sheetData>
    <row r="1" spans="1:27" x14ac:dyDescent="0.25">
      <c r="A1" s="1" t="s">
        <v>0</v>
      </c>
      <c r="B1" s="2"/>
      <c r="C1" s="3"/>
      <c r="D1" s="4"/>
    </row>
    <row r="2" spans="1:27" s="5" customFormat="1" x14ac:dyDescent="0.25">
      <c r="B2" s="6" t="s">
        <v>1</v>
      </c>
      <c r="C2" s="7">
        <v>1500000</v>
      </c>
      <c r="D2" s="8"/>
    </row>
    <row r="3" spans="1:27" s="5" customFormat="1" x14ac:dyDescent="0.25">
      <c r="B3" s="6" t="s">
        <v>2</v>
      </c>
      <c r="C3" s="7">
        <v>2000000</v>
      </c>
      <c r="D3" s="8"/>
    </row>
    <row r="4" spans="1:27" s="5" customFormat="1" x14ac:dyDescent="0.25">
      <c r="B4" s="6" t="s">
        <v>3</v>
      </c>
      <c r="C4" s="7">
        <v>1500000</v>
      </c>
      <c r="D4" s="8"/>
    </row>
    <row r="5" spans="1:27" s="5" customFormat="1" x14ac:dyDescent="0.25">
      <c r="B5" s="6" t="s">
        <v>4</v>
      </c>
      <c r="C5" s="7">
        <v>350000</v>
      </c>
      <c r="D5" s="8"/>
    </row>
    <row r="6" spans="1:27" s="5" customFormat="1" x14ac:dyDescent="0.25">
      <c r="B6" s="6" t="s">
        <v>5</v>
      </c>
      <c r="C6" s="7">
        <v>73000</v>
      </c>
      <c r="D6" s="8"/>
      <c r="Z6" s="5">
        <f>4000/19000</f>
        <v>0.21052631578947367</v>
      </c>
    </row>
    <row r="7" spans="1:27" s="5" customFormat="1" x14ac:dyDescent="0.25">
      <c r="A7" s="9"/>
      <c r="B7" s="10" t="s">
        <v>6</v>
      </c>
      <c r="C7" s="11"/>
      <c r="D7" s="12">
        <v>1000000</v>
      </c>
      <c r="M7" s="5" t="s">
        <v>7</v>
      </c>
      <c r="S7" s="5">
        <v>21</v>
      </c>
      <c r="T7" s="5" t="s">
        <v>8</v>
      </c>
      <c r="U7" s="5" t="s">
        <v>9</v>
      </c>
      <c r="V7" s="5" t="s">
        <v>10</v>
      </c>
      <c r="W7" s="5" t="s">
        <v>11</v>
      </c>
      <c r="X7" s="5" t="s">
        <v>12</v>
      </c>
      <c r="Z7" s="5">
        <v>20000</v>
      </c>
      <c r="AA7" s="5">
        <f>Z7/380</f>
        <v>52.631578947368418</v>
      </c>
    </row>
    <row r="8" spans="1:27" s="5" customFormat="1" x14ac:dyDescent="0.25">
      <c r="B8" s="6"/>
      <c r="C8" s="7"/>
      <c r="D8" s="8"/>
      <c r="M8" s="5" t="s">
        <v>13</v>
      </c>
      <c r="S8" s="5">
        <v>14</v>
      </c>
      <c r="T8" s="5" t="s">
        <v>14</v>
      </c>
      <c r="U8" s="5">
        <v>2</v>
      </c>
      <c r="V8" s="5" t="s">
        <v>15</v>
      </c>
      <c r="W8" s="5">
        <v>18000</v>
      </c>
      <c r="X8" s="5">
        <f>W8/14</f>
        <v>1285.7142857142858</v>
      </c>
    </row>
    <row r="9" spans="1:27" s="5" customFormat="1" x14ac:dyDescent="0.25">
      <c r="A9" s="13" t="s">
        <v>16</v>
      </c>
      <c r="B9" s="14"/>
      <c r="C9" s="15"/>
      <c r="D9" s="16"/>
      <c r="E9" s="5" t="s">
        <v>17</v>
      </c>
      <c r="T9" s="5" t="s">
        <v>18</v>
      </c>
      <c r="U9" s="5">
        <v>1</v>
      </c>
      <c r="V9" s="5" t="s">
        <v>19</v>
      </c>
      <c r="W9" s="5">
        <v>16000</v>
      </c>
      <c r="X9" s="5">
        <f t="shared" ref="X9:X17" si="0">W9/14</f>
        <v>1142.8571428571429</v>
      </c>
      <c r="Z9" s="5">
        <f>50000/22</f>
        <v>2272.7272727272725</v>
      </c>
    </row>
    <row r="10" spans="1:27" s="5" customFormat="1" x14ac:dyDescent="0.25">
      <c r="B10" s="6"/>
      <c r="C10" s="17" t="s">
        <v>11</v>
      </c>
      <c r="D10" s="8" t="s">
        <v>20</v>
      </c>
      <c r="T10" s="5" t="s">
        <v>21</v>
      </c>
      <c r="U10" s="5">
        <v>2500</v>
      </c>
      <c r="V10" s="5" t="s">
        <v>22</v>
      </c>
      <c r="W10" s="5">
        <v>600</v>
      </c>
      <c r="X10" s="5">
        <f t="shared" si="0"/>
        <v>42.857142857142854</v>
      </c>
    </row>
    <row r="11" spans="1:27" s="5" customFormat="1" x14ac:dyDescent="0.25">
      <c r="B11" s="18" t="s">
        <v>23</v>
      </c>
      <c r="C11" s="7">
        <f>'[1]BOM Green Tea'!F6</f>
        <v>779.22077922077926</v>
      </c>
      <c r="D11" s="8">
        <f>+C11*$D$28</f>
        <v>65454.545454545456</v>
      </c>
      <c r="E11" s="55" t="s">
        <v>24</v>
      </c>
      <c r="J11" s="5">
        <f>21*4</f>
        <v>84</v>
      </c>
      <c r="T11" s="5" t="s">
        <v>25</v>
      </c>
      <c r="U11" s="5">
        <v>110</v>
      </c>
      <c r="V11" s="5" t="s">
        <v>22</v>
      </c>
      <c r="W11" s="5">
        <f>U11*AA7</f>
        <v>5789.4736842105258</v>
      </c>
      <c r="X11" s="5">
        <f t="shared" si="0"/>
        <v>413.53383458646613</v>
      </c>
    </row>
    <row r="12" spans="1:27" s="5" customFormat="1" x14ac:dyDescent="0.25">
      <c r="B12" s="18" t="s">
        <v>26</v>
      </c>
      <c r="C12" s="7">
        <v>0</v>
      </c>
      <c r="D12" s="8">
        <f>+C12*$D$28</f>
        <v>0</v>
      </c>
      <c r="E12" s="55"/>
      <c r="J12" s="5">
        <f>7*4</f>
        <v>28</v>
      </c>
      <c r="T12" s="5" t="s">
        <v>27</v>
      </c>
      <c r="U12" s="5">
        <v>4</v>
      </c>
      <c r="V12" s="5" t="s">
        <v>28</v>
      </c>
      <c r="W12" s="5">
        <f>U12*Z9</f>
        <v>9090.9090909090901</v>
      </c>
      <c r="X12" s="5">
        <f t="shared" si="0"/>
        <v>649.35064935064929</v>
      </c>
    </row>
    <row r="13" spans="1:27" s="5" customFormat="1" x14ac:dyDescent="0.25">
      <c r="B13" s="6" t="s">
        <v>29</v>
      </c>
      <c r="C13" s="7">
        <f>'[1]BOM Green Tea'!F8</f>
        <v>1000</v>
      </c>
      <c r="D13" s="8">
        <f>+C13*$D$28</f>
        <v>84000</v>
      </c>
      <c r="E13" s="55"/>
      <c r="T13" s="5" t="s">
        <v>30</v>
      </c>
      <c r="U13" s="5">
        <v>14</v>
      </c>
      <c r="V13" s="5" t="s">
        <v>31</v>
      </c>
      <c r="W13" s="5">
        <f>U13*350</f>
        <v>4900</v>
      </c>
      <c r="X13" s="5">
        <f t="shared" si="0"/>
        <v>350</v>
      </c>
    </row>
    <row r="14" spans="1:27" s="5" customFormat="1" x14ac:dyDescent="0.25">
      <c r="B14" s="6" t="s">
        <v>32</v>
      </c>
      <c r="C14" s="7">
        <f>'[1]BOM Thai Tea'!F2</f>
        <v>1285.7142857142858</v>
      </c>
      <c r="D14" s="8">
        <f t="shared" ref="D14:D16" si="1">+C14*$D$28</f>
        <v>108000</v>
      </c>
      <c r="E14" s="6"/>
    </row>
    <row r="15" spans="1:27" s="5" customFormat="1" x14ac:dyDescent="0.25">
      <c r="B15" s="6" t="s">
        <v>18</v>
      </c>
      <c r="C15" s="7">
        <f>'[1]BOM Thai Tea'!F3</f>
        <v>1142.8571428571429</v>
      </c>
      <c r="D15" s="8">
        <f>+C15*$D$28</f>
        <v>96000</v>
      </c>
      <c r="E15" s="6"/>
    </row>
    <row r="16" spans="1:27" s="5" customFormat="1" x14ac:dyDescent="0.25">
      <c r="B16" s="6" t="s">
        <v>33</v>
      </c>
      <c r="C16" s="7">
        <f>'[1]BOM Thai Tea'!F5</f>
        <v>413.53383458646613</v>
      </c>
      <c r="D16" s="8">
        <f t="shared" si="1"/>
        <v>34736.842105263153</v>
      </c>
      <c r="E16" s="6"/>
    </row>
    <row r="17" spans="1:26" s="5" customFormat="1" x14ac:dyDescent="0.25">
      <c r="B17" s="6"/>
      <c r="C17" s="7"/>
      <c r="D17" s="8"/>
      <c r="E17" s="19"/>
      <c r="T17" s="5" t="s">
        <v>34</v>
      </c>
      <c r="U17" s="5">
        <v>14</v>
      </c>
      <c r="V17" s="5" t="s">
        <v>35</v>
      </c>
      <c r="W17" s="5">
        <f>U17*1000</f>
        <v>14000</v>
      </c>
      <c r="X17" s="5">
        <f t="shared" si="0"/>
        <v>1000</v>
      </c>
      <c r="Z17" s="5">
        <f>SUM(X8:X17)</f>
        <v>4884.3130553656865</v>
      </c>
    </row>
    <row r="18" spans="1:26" s="5" customFormat="1" x14ac:dyDescent="0.25">
      <c r="B18" s="6" t="s">
        <v>21</v>
      </c>
      <c r="C18" s="7">
        <f>'[1]BOM Thai Tea'!F4</f>
        <v>42.857142857142854</v>
      </c>
      <c r="D18" s="8">
        <f>C18*30/2</f>
        <v>642.85714285714278</v>
      </c>
      <c r="E18" s="5" t="s">
        <v>36</v>
      </c>
      <c r="W18" s="5">
        <f>SUM(W8:W17)</f>
        <v>68380.382775119622</v>
      </c>
      <c r="X18" s="5">
        <f>W18/14</f>
        <v>4884.3130553656874</v>
      </c>
    </row>
    <row r="19" spans="1:26" s="5" customFormat="1" x14ac:dyDescent="0.25">
      <c r="B19" s="6" t="s">
        <v>37</v>
      </c>
      <c r="C19" s="7">
        <v>50000</v>
      </c>
      <c r="D19" s="8">
        <f>C19</f>
        <v>50000</v>
      </c>
      <c r="G19" s="19">
        <f>SUM(D11:D18)</f>
        <v>388834.24470266578</v>
      </c>
      <c r="H19" s="19">
        <f>G19/100</f>
        <v>3888.3424470266577</v>
      </c>
    </row>
    <row r="20" spans="1:26" s="5" customFormat="1" x14ac:dyDescent="0.25">
      <c r="B20" s="6" t="s">
        <v>38</v>
      </c>
      <c r="C20" s="7">
        <v>0</v>
      </c>
      <c r="D20" s="8">
        <v>0</v>
      </c>
      <c r="U20" s="5">
        <v>14</v>
      </c>
      <c r="V20" s="5">
        <v>10000</v>
      </c>
      <c r="W20" s="5">
        <f>U20*V20</f>
        <v>140000</v>
      </c>
      <c r="X20" s="5">
        <f>W20-W18</f>
        <v>71619.617224880378</v>
      </c>
    </row>
    <row r="21" spans="1:26" s="5" customFormat="1" x14ac:dyDescent="0.25">
      <c r="B21" s="6" t="s">
        <v>39</v>
      </c>
      <c r="C21" s="7">
        <v>100000</v>
      </c>
      <c r="D21" s="8">
        <v>0</v>
      </c>
    </row>
    <row r="22" spans="1:26" s="5" customFormat="1" x14ac:dyDescent="0.25">
      <c r="B22" s="6" t="s">
        <v>40</v>
      </c>
      <c r="C22" s="7">
        <v>150000</v>
      </c>
      <c r="D22" s="8">
        <f>+C22</f>
        <v>150000</v>
      </c>
      <c r="L22" s="5">
        <f>4000/19000</f>
        <v>0.21052631578947367</v>
      </c>
      <c r="M22" s="5">
        <v>2500</v>
      </c>
      <c r="S22" s="5">
        <f>M22*L22</f>
        <v>526.31578947368416</v>
      </c>
    </row>
    <row r="23" spans="1:26" s="5" customFormat="1" ht="30" x14ac:dyDescent="0.25">
      <c r="B23" s="6" t="str">
        <f>"JUMLAH BIAYA PRODUKSI "&amp;D28&amp;" Botol Minuman per bulan"</f>
        <v>JUMLAH BIAYA PRODUKSI 84 Botol Minuman per bulan</v>
      </c>
      <c r="C23" s="7"/>
      <c r="D23" s="8">
        <f>SUM(D11:D22)</f>
        <v>588834.24470266583</v>
      </c>
      <c r="E23" s="19"/>
    </row>
    <row r="24" spans="1:26" s="5" customFormat="1" x14ac:dyDescent="0.25">
      <c r="A24" s="20"/>
      <c r="B24" s="21" t="s">
        <v>41</v>
      </c>
      <c r="C24" s="22"/>
      <c r="D24" s="23">
        <f>D23/$D$28</f>
        <v>7009.9314845555455</v>
      </c>
      <c r="N24" s="5" t="s">
        <v>42</v>
      </c>
      <c r="O24" s="5" t="s">
        <v>32</v>
      </c>
      <c r="P24" s="5" t="s">
        <v>18</v>
      </c>
      <c r="Q24" s="5" t="s">
        <v>43</v>
      </c>
      <c r="R24" s="5" t="s">
        <v>21</v>
      </c>
      <c r="S24" s="5" t="s">
        <v>44</v>
      </c>
      <c r="T24" s="5" t="s">
        <v>45</v>
      </c>
      <c r="U24" s="5" t="s">
        <v>46</v>
      </c>
      <c r="V24" s="5" t="s">
        <v>47</v>
      </c>
      <c r="W24" s="5" t="s">
        <v>48</v>
      </c>
      <c r="X24" s="5" t="s">
        <v>49</v>
      </c>
      <c r="Y24" s="5" t="s">
        <v>50</v>
      </c>
    </row>
    <row r="25" spans="1:26" s="5" customFormat="1" x14ac:dyDescent="0.25">
      <c r="B25" s="6"/>
      <c r="C25" s="7"/>
      <c r="D25" s="8"/>
      <c r="L25" s="5" t="s">
        <v>51</v>
      </c>
      <c r="M25" s="5">
        <v>21</v>
      </c>
      <c r="N25" s="5">
        <v>12</v>
      </c>
      <c r="O25" s="5">
        <v>3</v>
      </c>
      <c r="P25" s="5">
        <v>1.5</v>
      </c>
      <c r="Q25" s="24">
        <v>0.75</v>
      </c>
      <c r="R25" s="5">
        <v>4000</v>
      </c>
      <c r="S25" s="5">
        <v>4</v>
      </c>
      <c r="T25" s="5">
        <f>M25*S25</f>
        <v>84</v>
      </c>
      <c r="U25" s="5">
        <f>N25*S25</f>
        <v>48</v>
      </c>
      <c r="V25" s="5">
        <f>O25*S25</f>
        <v>12</v>
      </c>
      <c r="W25" s="5">
        <f>P25*S25</f>
        <v>6</v>
      </c>
      <c r="X25" s="5">
        <f>Q25*S25</f>
        <v>3</v>
      </c>
      <c r="Y25" s="5">
        <f>R25*S25</f>
        <v>16000</v>
      </c>
    </row>
    <row r="26" spans="1:26" s="5" customFormat="1" x14ac:dyDescent="0.25">
      <c r="A26" s="25" t="s">
        <v>52</v>
      </c>
      <c r="B26" s="26"/>
      <c r="C26" s="27"/>
      <c r="D26" s="28"/>
      <c r="L26" s="5" t="s">
        <v>53</v>
      </c>
      <c r="M26" s="5">
        <v>7</v>
      </c>
      <c r="N26" s="5">
        <v>4</v>
      </c>
      <c r="O26" s="5">
        <v>1</v>
      </c>
      <c r="P26" s="5">
        <v>0.5</v>
      </c>
      <c r="Q26" s="5">
        <v>0.25</v>
      </c>
      <c r="R26" s="5">
        <v>1250</v>
      </c>
      <c r="S26" s="5">
        <v>4</v>
      </c>
      <c r="T26" s="5">
        <f>M26*S26</f>
        <v>28</v>
      </c>
      <c r="U26" s="5">
        <f>S26*N26</f>
        <v>16</v>
      </c>
      <c r="V26" s="5">
        <f>O26*S26</f>
        <v>4</v>
      </c>
      <c r="W26" s="5">
        <f>P26*S26</f>
        <v>2</v>
      </c>
      <c r="X26" s="5">
        <f>Q26*S26</f>
        <v>1</v>
      </c>
      <c r="Y26" s="5">
        <f>R26*S26</f>
        <v>5000</v>
      </c>
    </row>
    <row r="27" spans="1:26" s="29" customFormat="1" ht="30" x14ac:dyDescent="0.25">
      <c r="B27" s="30" t="s">
        <v>54</v>
      </c>
      <c r="C27" s="31">
        <v>4</v>
      </c>
      <c r="D27" s="32"/>
      <c r="T27" s="29">
        <f>SUM(T25:T26)</f>
        <v>112</v>
      </c>
      <c r="V27" s="29">
        <f>SUM(V25:V26)</f>
        <v>16</v>
      </c>
      <c r="W27" s="29">
        <f>SUM(W25:W26)</f>
        <v>8</v>
      </c>
      <c r="X27" s="29">
        <f>SUM(X25:X26)</f>
        <v>4</v>
      </c>
      <c r="Y27" s="29">
        <f>SUM(Y25:Y26)</f>
        <v>21000</v>
      </c>
    </row>
    <row r="28" spans="1:26" s="5" customFormat="1" ht="30" x14ac:dyDescent="0.25">
      <c r="B28" s="6" t="s">
        <v>55</v>
      </c>
      <c r="C28" s="7"/>
      <c r="D28" s="8">
        <v>84</v>
      </c>
      <c r="E28" s="33"/>
      <c r="M28" s="5">
        <v>21</v>
      </c>
      <c r="N28" s="5">
        <v>4</v>
      </c>
      <c r="O28" s="5">
        <v>10000</v>
      </c>
      <c r="P28" s="33">
        <f>M28*N28*O28</f>
        <v>840000</v>
      </c>
    </row>
    <row r="29" spans="1:26" s="5" customFormat="1" x14ac:dyDescent="0.25">
      <c r="B29" s="6"/>
      <c r="C29" s="7"/>
      <c r="D29" s="8"/>
      <c r="M29" s="5">
        <v>7</v>
      </c>
      <c r="N29" s="5">
        <v>4</v>
      </c>
      <c r="O29" s="5">
        <v>10000</v>
      </c>
      <c r="P29" s="33">
        <f>M29*N29*O29</f>
        <v>280000</v>
      </c>
    </row>
    <row r="30" spans="1:26" s="5" customFormat="1" x14ac:dyDescent="0.25">
      <c r="A30" s="34" t="s">
        <v>56</v>
      </c>
      <c r="B30" s="35"/>
      <c r="C30" s="36"/>
      <c r="D30" s="37"/>
      <c r="P30" s="33">
        <f>SUM(P28:P29)</f>
        <v>1120000</v>
      </c>
    </row>
    <row r="31" spans="1:26" s="5" customFormat="1" x14ac:dyDescent="0.25">
      <c r="A31" s="38" t="s">
        <v>57</v>
      </c>
      <c r="B31" s="39"/>
      <c r="C31" s="40"/>
      <c r="D31" s="41">
        <v>10000</v>
      </c>
      <c r="E31" s="42"/>
      <c r="F31" s="19"/>
      <c r="S31" s="5" t="s">
        <v>58</v>
      </c>
      <c r="T31" s="5">
        <v>2</v>
      </c>
      <c r="U31" s="33">
        <v>60000</v>
      </c>
      <c r="V31" s="33">
        <f t="shared" ref="V31:V36" si="2">T31*U31</f>
        <v>120000</v>
      </c>
      <c r="W31" s="33"/>
    </row>
    <row r="32" spans="1:26" s="5" customFormat="1" x14ac:dyDescent="0.25">
      <c r="B32" s="6"/>
      <c r="C32" s="7"/>
      <c r="D32" s="8"/>
      <c r="G32" s="19"/>
      <c r="T32" s="5">
        <v>2</v>
      </c>
      <c r="U32" s="33">
        <v>60000</v>
      </c>
      <c r="V32" s="33">
        <f t="shared" si="2"/>
        <v>120000</v>
      </c>
      <c r="W32" s="33"/>
    </row>
    <row r="33" spans="1:23" s="5" customFormat="1" x14ac:dyDescent="0.25">
      <c r="A33" s="43" t="s">
        <v>59</v>
      </c>
      <c r="B33" s="44"/>
      <c r="C33" s="45"/>
      <c r="D33" s="46"/>
      <c r="S33" s="5" t="s">
        <v>60</v>
      </c>
      <c r="T33" s="5">
        <v>16</v>
      </c>
      <c r="U33" s="33">
        <v>9000</v>
      </c>
      <c r="V33" s="33">
        <f t="shared" si="2"/>
        <v>144000</v>
      </c>
      <c r="W33" s="33"/>
    </row>
    <row r="34" spans="1:23" s="5" customFormat="1" x14ac:dyDescent="0.25">
      <c r="B34" s="6" t="s">
        <v>61</v>
      </c>
      <c r="C34" s="7"/>
      <c r="D34" s="8">
        <f>D7/(D31-D24)</f>
        <v>334.4404968764926</v>
      </c>
      <c r="S34" s="5" t="s">
        <v>62</v>
      </c>
      <c r="T34" s="5">
        <v>8</v>
      </c>
      <c r="U34" s="33">
        <v>16000</v>
      </c>
      <c r="V34" s="33">
        <f t="shared" si="2"/>
        <v>128000</v>
      </c>
      <c r="W34" s="33"/>
    </row>
    <row r="35" spans="1:23" s="5" customFormat="1" x14ac:dyDescent="0.25">
      <c r="B35" s="6" t="s">
        <v>63</v>
      </c>
      <c r="C35" s="7"/>
      <c r="D35" s="8">
        <f>D7/(1-(D24/D31))</f>
        <v>3344404.9687649254</v>
      </c>
      <c r="E35" s="19"/>
      <c r="S35" s="5" t="s">
        <v>64</v>
      </c>
      <c r="T35" s="5">
        <v>5</v>
      </c>
      <c r="U35" s="33">
        <v>16000</v>
      </c>
      <c r="V35" s="33">
        <f t="shared" si="2"/>
        <v>80000</v>
      </c>
      <c r="W35" s="33"/>
    </row>
    <row r="36" spans="1:23" s="5" customFormat="1" x14ac:dyDescent="0.25">
      <c r="B36" s="6"/>
      <c r="C36" s="7"/>
      <c r="D36" s="8"/>
      <c r="S36" s="5" t="s">
        <v>65</v>
      </c>
      <c r="T36" s="5">
        <v>2</v>
      </c>
      <c r="U36" s="33">
        <v>4000</v>
      </c>
      <c r="V36" s="33">
        <f t="shared" si="2"/>
        <v>8000</v>
      </c>
      <c r="W36" s="33"/>
    </row>
    <row r="37" spans="1:23" s="5" customFormat="1" x14ac:dyDescent="0.25">
      <c r="A37" s="47"/>
      <c r="B37" s="48" t="s">
        <v>66</v>
      </c>
      <c r="C37" s="49"/>
      <c r="D37" s="50">
        <f>D34/C27</f>
        <v>83.610124219123151</v>
      </c>
      <c r="E37" s="5" t="s">
        <v>67</v>
      </c>
      <c r="U37" s="33"/>
      <c r="V37" s="33">
        <f>SUM(V31:V36)</f>
        <v>600000</v>
      </c>
      <c r="W37" s="33"/>
    </row>
    <row r="38" spans="1:23" s="5" customFormat="1" x14ac:dyDescent="0.25">
      <c r="B38" s="6"/>
      <c r="C38" s="7"/>
      <c r="D38" s="51" t="str">
        <f>INT(D37/30) &amp;" Bulan "&amp; D37-INT(D37/30)*30&amp;" hari"</f>
        <v>2 Bulan 23.6101242191232 hari</v>
      </c>
    </row>
  </sheetData>
  <mergeCells count="1"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BEP Maristea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2018-02-13T01:38:38Z</dcterms:created>
  <dcterms:modified xsi:type="dcterms:W3CDTF">2018-02-14T19:01:52Z</dcterms:modified>
</cp:coreProperties>
</file>