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jjj\Dropbox\Ehrharta Project\Main plots\Data\Raw\Unknown plants corrected for\"/>
    </mc:Choice>
  </mc:AlternateContent>
  <bookViews>
    <workbookView xWindow="165" yWindow="0" windowWidth="46785" windowHeight="24825" tabRatio="500"/>
  </bookViews>
  <sheets>
    <sheet name="Courtenay_Entry" sheetId="1" r:id="rId1"/>
    <sheet name="Richard_Entry" sheetId="2" r:id="rId2"/>
    <sheet name="New Subtraction" sheetId="5" r:id="rId3"/>
    <sheet name="Headers equal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M3" i="5"/>
  <c r="N3" i="5"/>
  <c r="M4" i="5"/>
  <c r="N4" i="5"/>
  <c r="M5" i="5"/>
  <c r="N5" i="5"/>
  <c r="M6" i="5"/>
  <c r="N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N2" i="5"/>
  <c r="O65" i="2"/>
  <c r="AA65" i="2" l="1"/>
  <c r="L65" i="2" l="1"/>
  <c r="H2" i="5" l="1"/>
  <c r="I2" i="5"/>
  <c r="J2" i="5"/>
  <c r="K2" i="5"/>
  <c r="L2" i="5"/>
  <c r="M2" i="5"/>
  <c r="P2" i="5"/>
  <c r="Q2" i="5"/>
  <c r="R2" i="5"/>
  <c r="S2" i="5"/>
  <c r="T2" i="5"/>
  <c r="U2" i="5"/>
  <c r="V2" i="5"/>
  <c r="W2" i="5"/>
  <c r="X2" i="5"/>
  <c r="Y2" i="5"/>
  <c r="Z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H3" i="5"/>
  <c r="I3" i="5"/>
  <c r="J3" i="5"/>
  <c r="K3" i="5"/>
  <c r="L3" i="5"/>
  <c r="P3" i="5"/>
  <c r="Q3" i="5"/>
  <c r="R3" i="5"/>
  <c r="S3" i="5"/>
  <c r="T3" i="5"/>
  <c r="U3" i="5"/>
  <c r="V3" i="5"/>
  <c r="W3" i="5"/>
  <c r="X3" i="5"/>
  <c r="Y3" i="5"/>
  <c r="Z3" i="5"/>
  <c r="AB3" i="5"/>
  <c r="AC3" i="5"/>
  <c r="AD3" i="5"/>
  <c r="AE3" i="5"/>
  <c r="AF3" i="5"/>
  <c r="AH3" i="5"/>
  <c r="AI3" i="5"/>
  <c r="AJ3" i="5"/>
  <c r="AK3" i="5"/>
  <c r="AL3" i="5"/>
  <c r="AM3" i="5"/>
  <c r="AN3" i="5"/>
  <c r="AO3" i="5"/>
  <c r="AP3" i="5"/>
  <c r="AQ3" i="5"/>
  <c r="AR3" i="5"/>
  <c r="AS3" i="5"/>
  <c r="H4" i="5"/>
  <c r="I4" i="5"/>
  <c r="J4" i="5"/>
  <c r="K4" i="5"/>
  <c r="L4" i="5"/>
  <c r="P4" i="5"/>
  <c r="Q4" i="5"/>
  <c r="R4" i="5"/>
  <c r="S4" i="5"/>
  <c r="T4" i="5"/>
  <c r="U4" i="5"/>
  <c r="V4" i="5"/>
  <c r="W4" i="5"/>
  <c r="X4" i="5"/>
  <c r="Y4" i="5"/>
  <c r="Z4" i="5"/>
  <c r="AB4" i="5"/>
  <c r="AC4" i="5"/>
  <c r="AD4" i="5"/>
  <c r="AE4" i="5"/>
  <c r="AF4" i="5"/>
  <c r="AH4" i="5"/>
  <c r="AI4" i="5"/>
  <c r="AJ4" i="5"/>
  <c r="AK4" i="5"/>
  <c r="AL4" i="5"/>
  <c r="AM4" i="5"/>
  <c r="AN4" i="5"/>
  <c r="AO4" i="5"/>
  <c r="AP4" i="5"/>
  <c r="AQ4" i="5"/>
  <c r="AR4" i="5"/>
  <c r="AS4" i="5"/>
  <c r="H5" i="5"/>
  <c r="I5" i="5"/>
  <c r="K5" i="5"/>
  <c r="L5" i="5"/>
  <c r="P5" i="5"/>
  <c r="Q5" i="5"/>
  <c r="R5" i="5"/>
  <c r="S5" i="5"/>
  <c r="T5" i="5"/>
  <c r="U5" i="5"/>
  <c r="V5" i="5"/>
  <c r="W5" i="5"/>
  <c r="X5" i="5"/>
  <c r="Y5" i="5"/>
  <c r="Z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H6" i="5"/>
  <c r="I6" i="5"/>
  <c r="K6" i="5"/>
  <c r="L6" i="5"/>
  <c r="P6" i="5"/>
  <c r="Q6" i="5"/>
  <c r="R6" i="5"/>
  <c r="S6" i="5"/>
  <c r="T6" i="5"/>
  <c r="U6" i="5"/>
  <c r="V6" i="5"/>
  <c r="W6" i="5"/>
  <c r="X6" i="5"/>
  <c r="Y6" i="5"/>
  <c r="Z6" i="5"/>
  <c r="AB6" i="5"/>
  <c r="AC6" i="5"/>
  <c r="AD6" i="5"/>
  <c r="AE6" i="5"/>
  <c r="AF6" i="5"/>
  <c r="AH6" i="5"/>
  <c r="AI6" i="5"/>
  <c r="AJ6" i="5"/>
  <c r="AK6" i="5"/>
  <c r="AL6" i="5"/>
  <c r="AM6" i="5"/>
  <c r="AN6" i="5"/>
  <c r="AO6" i="5"/>
  <c r="AP6" i="5"/>
  <c r="AQ6" i="5"/>
  <c r="AR6" i="5"/>
  <c r="AS6" i="5"/>
  <c r="H7" i="5"/>
  <c r="I7" i="5"/>
  <c r="K7" i="5"/>
  <c r="L7" i="5"/>
  <c r="P7" i="5"/>
  <c r="Q7" i="5"/>
  <c r="R7" i="5"/>
  <c r="S7" i="5"/>
  <c r="T7" i="5"/>
  <c r="U7" i="5"/>
  <c r="V7" i="5"/>
  <c r="W7" i="5"/>
  <c r="X7" i="5"/>
  <c r="Y7" i="5"/>
  <c r="Z7" i="5"/>
  <c r="AB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H8" i="5"/>
  <c r="I8" i="5"/>
  <c r="J8" i="5"/>
  <c r="K8" i="5"/>
  <c r="L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H9" i="5"/>
  <c r="I9" i="5"/>
  <c r="J9" i="5"/>
  <c r="K9" i="5"/>
  <c r="L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H10" i="5"/>
  <c r="I10" i="5"/>
  <c r="J10" i="5"/>
  <c r="K10" i="5"/>
  <c r="L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H11" i="5"/>
  <c r="I11" i="5"/>
  <c r="K11" i="5"/>
  <c r="L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H12" i="5"/>
  <c r="I12" i="5"/>
  <c r="K12" i="5"/>
  <c r="L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E12" i="5"/>
  <c r="AF12" i="5"/>
  <c r="AG12" i="5"/>
  <c r="AH12" i="5"/>
  <c r="AI12" i="5"/>
  <c r="AK12" i="5"/>
  <c r="AL12" i="5"/>
  <c r="AM12" i="5"/>
  <c r="AN12" i="5"/>
  <c r="AO12" i="5"/>
  <c r="AP12" i="5"/>
  <c r="AQ12" i="5"/>
  <c r="AR12" i="5"/>
  <c r="AS12" i="5"/>
  <c r="H13" i="5"/>
  <c r="I13" i="5"/>
  <c r="K13" i="5"/>
  <c r="L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I14" i="5"/>
  <c r="K14" i="5"/>
  <c r="L14" i="5"/>
  <c r="P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H15" i="5"/>
  <c r="I15" i="5"/>
  <c r="K15" i="5"/>
  <c r="L15" i="5"/>
  <c r="P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I16" i="5"/>
  <c r="K16" i="5"/>
  <c r="L16" i="5"/>
  <c r="P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H17" i="5"/>
  <c r="I17" i="5"/>
  <c r="K17" i="5"/>
  <c r="L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H18" i="5"/>
  <c r="I18" i="5"/>
  <c r="J18" i="5"/>
  <c r="K18" i="5"/>
  <c r="L18" i="5"/>
  <c r="P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I19" i="5"/>
  <c r="K19" i="5"/>
  <c r="L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I20" i="5"/>
  <c r="J20" i="5"/>
  <c r="L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I21" i="5"/>
  <c r="J21" i="5"/>
  <c r="L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J22" i="5"/>
  <c r="L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L22" i="5"/>
  <c r="AM22" i="5"/>
  <c r="AN22" i="5"/>
  <c r="AO22" i="5"/>
  <c r="AP22" i="5"/>
  <c r="AQ22" i="5"/>
  <c r="AR22" i="5"/>
  <c r="AS22" i="5"/>
  <c r="H23" i="5"/>
  <c r="J23" i="5"/>
  <c r="L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H24" i="5"/>
  <c r="J24" i="5"/>
  <c r="L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J25" i="5"/>
  <c r="K25" i="5"/>
  <c r="L25" i="5"/>
  <c r="P25" i="5"/>
  <c r="Q25" i="5"/>
  <c r="R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R25" i="5"/>
  <c r="AS25" i="5"/>
  <c r="H26" i="5"/>
  <c r="I26" i="5"/>
  <c r="J26" i="5"/>
  <c r="L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I27" i="5"/>
  <c r="J27" i="5"/>
  <c r="L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I28" i="5"/>
  <c r="L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H29" i="5"/>
  <c r="I29" i="5"/>
  <c r="J29" i="5"/>
  <c r="K29" i="5"/>
  <c r="L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H30" i="5"/>
  <c r="I30" i="5"/>
  <c r="J30" i="5"/>
  <c r="K30" i="5"/>
  <c r="L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H31" i="5"/>
  <c r="I31" i="5"/>
  <c r="J31" i="5"/>
  <c r="K31" i="5"/>
  <c r="L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I32" i="5"/>
  <c r="J32" i="5"/>
  <c r="K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I33" i="5"/>
  <c r="K33" i="5"/>
  <c r="L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I34" i="5"/>
  <c r="J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I35" i="5"/>
  <c r="J35" i="5"/>
  <c r="K35" i="5"/>
  <c r="L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H36" i="5"/>
  <c r="I36" i="5"/>
  <c r="J36" i="5"/>
  <c r="K36" i="5"/>
  <c r="L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I37" i="5"/>
  <c r="J37" i="5"/>
  <c r="K37" i="5"/>
  <c r="L37" i="5"/>
  <c r="P37" i="5"/>
  <c r="Q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H38" i="5"/>
  <c r="I38" i="5"/>
  <c r="J38" i="5"/>
  <c r="K38" i="5"/>
  <c r="L38" i="5"/>
  <c r="P38" i="5"/>
  <c r="Q38" i="5"/>
  <c r="R38" i="5"/>
  <c r="S38" i="5"/>
  <c r="T38" i="5"/>
  <c r="U38" i="5"/>
  <c r="V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I39" i="5"/>
  <c r="J39" i="5"/>
  <c r="K39" i="5"/>
  <c r="L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H40" i="5"/>
  <c r="I40" i="5"/>
  <c r="J40" i="5"/>
  <c r="K40" i="5"/>
  <c r="L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I41" i="5"/>
  <c r="K41" i="5"/>
  <c r="L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I42" i="5"/>
  <c r="J42" i="5"/>
  <c r="K42" i="5"/>
  <c r="L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I43" i="5"/>
  <c r="J43" i="5"/>
  <c r="K43" i="5"/>
  <c r="L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H44" i="5"/>
  <c r="I44" i="5"/>
  <c r="J44" i="5"/>
  <c r="K44" i="5"/>
  <c r="L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H45" i="5"/>
  <c r="I45" i="5"/>
  <c r="J45" i="5"/>
  <c r="K45" i="5"/>
  <c r="L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H46" i="5"/>
  <c r="I46" i="5"/>
  <c r="J46" i="5"/>
  <c r="K46" i="5"/>
  <c r="L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I47" i="5"/>
  <c r="K47" i="5"/>
  <c r="L47" i="5"/>
  <c r="P47" i="5"/>
  <c r="Q47" i="5"/>
  <c r="R47" i="5"/>
  <c r="S47" i="5"/>
  <c r="T47" i="5"/>
  <c r="U47" i="5"/>
  <c r="V47" i="5"/>
  <c r="W47" i="5"/>
  <c r="X47" i="5"/>
  <c r="Y47" i="5"/>
  <c r="AA47" i="5"/>
  <c r="AB47" i="5"/>
  <c r="AC47" i="5"/>
  <c r="AD47" i="5"/>
  <c r="AE47" i="5"/>
  <c r="AF47" i="5"/>
  <c r="AG47" i="5"/>
  <c r="AH47" i="5"/>
  <c r="AJ47" i="5"/>
  <c r="AK47" i="5"/>
  <c r="AL47" i="5"/>
  <c r="AM47" i="5"/>
  <c r="AN47" i="5"/>
  <c r="AO47" i="5"/>
  <c r="AP47" i="5"/>
  <c r="AQ47" i="5"/>
  <c r="AR47" i="5"/>
  <c r="AS47" i="5"/>
  <c r="J48" i="5"/>
  <c r="K48" i="5"/>
  <c r="L48" i="5"/>
  <c r="P48" i="5"/>
  <c r="Q48" i="5"/>
  <c r="R48" i="5"/>
  <c r="S48" i="5"/>
  <c r="T48" i="5"/>
  <c r="U48" i="5"/>
  <c r="V48" i="5"/>
  <c r="W48" i="5"/>
  <c r="X48" i="5"/>
  <c r="Y48" i="5"/>
  <c r="Z48" i="5"/>
  <c r="AA48" i="5"/>
  <c r="AC48" i="5"/>
  <c r="AD48" i="5"/>
  <c r="AE48" i="5"/>
  <c r="AG48" i="5"/>
  <c r="AH48" i="5"/>
  <c r="AJ48" i="5"/>
  <c r="AK48" i="5"/>
  <c r="AL48" i="5"/>
  <c r="AM48" i="5"/>
  <c r="AN48" i="5"/>
  <c r="AO48" i="5"/>
  <c r="AP48" i="5"/>
  <c r="AQ48" i="5"/>
  <c r="AR48" i="5"/>
  <c r="AS48" i="5"/>
  <c r="I49" i="5"/>
  <c r="K49" i="5"/>
  <c r="L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I50" i="5"/>
  <c r="K50" i="5"/>
  <c r="P50" i="5"/>
  <c r="Q50" i="5"/>
  <c r="R50" i="5"/>
  <c r="S50" i="5"/>
  <c r="T50" i="5"/>
  <c r="U50" i="5"/>
  <c r="V50" i="5"/>
  <c r="W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O50" i="5"/>
  <c r="AP50" i="5"/>
  <c r="AQ50" i="5"/>
  <c r="AR50" i="5"/>
  <c r="AS50" i="5"/>
  <c r="I51" i="5"/>
  <c r="K51" i="5"/>
  <c r="L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Q51" i="5"/>
  <c r="AR51" i="5"/>
  <c r="AS51" i="5"/>
  <c r="I52" i="5"/>
  <c r="J52" i="5"/>
  <c r="K52" i="5"/>
  <c r="L52" i="5"/>
  <c r="P52" i="5"/>
  <c r="Q52" i="5"/>
  <c r="R52" i="5"/>
  <c r="S52" i="5"/>
  <c r="T52" i="5"/>
  <c r="U52" i="5"/>
  <c r="V52" i="5"/>
  <c r="W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I53" i="5"/>
  <c r="J53" i="5"/>
  <c r="K53" i="5"/>
  <c r="L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H54" i="5"/>
  <c r="J54" i="5"/>
  <c r="K54" i="5"/>
  <c r="L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J55" i="5"/>
  <c r="L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I56" i="5"/>
  <c r="J56" i="5"/>
  <c r="K56" i="5"/>
  <c r="L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H57" i="5"/>
  <c r="I57" i="5"/>
  <c r="K57" i="5"/>
  <c r="L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I58" i="5"/>
  <c r="J58" i="5"/>
  <c r="K58" i="5"/>
  <c r="L58" i="5"/>
  <c r="P58" i="5"/>
  <c r="Q58" i="5"/>
  <c r="R58" i="5"/>
  <c r="S58" i="5"/>
  <c r="T58" i="5"/>
  <c r="U58" i="5"/>
  <c r="V58" i="5"/>
  <c r="W58" i="5"/>
  <c r="X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J59" i="5"/>
  <c r="K59" i="5"/>
  <c r="L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I60" i="5"/>
  <c r="J60" i="5"/>
  <c r="K60" i="5"/>
  <c r="L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I61" i="5"/>
  <c r="J61" i="5"/>
  <c r="K61" i="5"/>
  <c r="L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H62" i="5"/>
  <c r="I62" i="5"/>
  <c r="J62" i="5"/>
  <c r="K62" i="5"/>
  <c r="L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H63" i="5"/>
  <c r="I63" i="5"/>
  <c r="J63" i="5"/>
  <c r="K63" i="5"/>
  <c r="L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H64" i="5"/>
  <c r="I64" i="5"/>
  <c r="J64" i="5"/>
  <c r="K64" i="5"/>
  <c r="L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G31" i="5"/>
  <c r="G36" i="5"/>
  <c r="G43" i="5"/>
  <c r="G2" i="2"/>
  <c r="AL65" i="5" l="1"/>
  <c r="V65" i="5"/>
  <c r="AH65" i="5"/>
  <c r="AR65" i="5"/>
  <c r="T65" i="5"/>
  <c r="U65" i="5"/>
  <c r="O65" i="5"/>
  <c r="V65" i="2"/>
  <c r="AC2" i="1" l="1"/>
  <c r="AA2" i="5" s="1"/>
  <c r="AC3" i="1"/>
  <c r="AA3" i="5" s="1"/>
  <c r="AI3" i="1"/>
  <c r="AG3" i="5" s="1"/>
  <c r="AC4" i="1"/>
  <c r="AA4" i="5" s="1"/>
  <c r="AI4" i="1"/>
  <c r="AG4" i="5" s="1"/>
  <c r="J5" i="1"/>
  <c r="J5" i="5" s="1"/>
  <c r="AC5" i="1"/>
  <c r="AA5" i="5" s="1"/>
  <c r="J6" i="1"/>
  <c r="J6" i="5" s="1"/>
  <c r="AC6" i="1"/>
  <c r="AC6" i="2"/>
  <c r="AI6" i="1"/>
  <c r="AG6" i="5" s="1"/>
  <c r="J7" i="1"/>
  <c r="J7" i="5" s="1"/>
  <c r="AC7" i="1"/>
  <c r="AA7" i="5" s="1"/>
  <c r="AE7" i="1"/>
  <c r="AC7" i="5" s="1"/>
  <c r="AC65" i="5" s="1"/>
  <c r="J11" i="1"/>
  <c r="J11" i="2"/>
  <c r="J11" i="5" s="1"/>
  <c r="J12" i="1"/>
  <c r="J12" i="5" s="1"/>
  <c r="AF12" i="1"/>
  <c r="AD12" i="5" s="1"/>
  <c r="AL12" i="1"/>
  <c r="AJ12" i="5" s="1"/>
  <c r="AJ65" i="5" s="1"/>
  <c r="J13" i="1"/>
  <c r="J13" i="2"/>
  <c r="AF13" i="1"/>
  <c r="AD13" i="5" s="1"/>
  <c r="H14" i="1"/>
  <c r="H14" i="5" s="1"/>
  <c r="J14" i="1"/>
  <c r="J14" i="2"/>
  <c r="R14" i="1"/>
  <c r="Q14" i="5" s="1"/>
  <c r="J15" i="1"/>
  <c r="J15" i="2"/>
  <c r="J15" i="5" s="1"/>
  <c r="R15" i="1"/>
  <c r="Q15" i="5" s="1"/>
  <c r="H16" i="1"/>
  <c r="H16" i="5" s="1"/>
  <c r="J16" i="1"/>
  <c r="J16" i="2"/>
  <c r="J16" i="5" s="1"/>
  <c r="R16" i="1"/>
  <c r="Q16" i="5" s="1"/>
  <c r="J17" i="1"/>
  <c r="J17" i="5" s="1"/>
  <c r="Q17" i="1"/>
  <c r="P17" i="5" s="1"/>
  <c r="P65" i="5" s="1"/>
  <c r="AU17" i="1"/>
  <c r="AS17" i="5" s="1"/>
  <c r="AS65" i="5" s="1"/>
  <c r="R18" i="1"/>
  <c r="Q18" i="5" s="1"/>
  <c r="H19" i="1"/>
  <c r="H19" i="2"/>
  <c r="J19" i="1"/>
  <c r="J19" i="5" s="1"/>
  <c r="H20" i="1"/>
  <c r="H20" i="5" s="1"/>
  <c r="K20" i="1"/>
  <c r="K20" i="5" s="1"/>
  <c r="AF20" i="1"/>
  <c r="AD20" i="5" s="1"/>
  <c r="H21" i="1"/>
  <c r="H21" i="5" s="1"/>
  <c r="K21" i="1"/>
  <c r="K21" i="2"/>
  <c r="K21" i="5" s="1"/>
  <c r="H22" i="1"/>
  <c r="H22" i="2"/>
  <c r="H22" i="5" s="1"/>
  <c r="I22" i="1"/>
  <c r="I22" i="5" s="1"/>
  <c r="K22" i="1"/>
  <c r="K22" i="5" s="1"/>
  <c r="AM22" i="1"/>
  <c r="AK22" i="5" s="1"/>
  <c r="AK65" i="5" s="1"/>
  <c r="I23" i="1"/>
  <c r="I23" i="5" s="1"/>
  <c r="K23" i="1"/>
  <c r="K23" i="5" s="1"/>
  <c r="I24" i="1"/>
  <c r="I24" i="5" s="1"/>
  <c r="K24" i="1"/>
  <c r="K24" i="5" s="1"/>
  <c r="H25" i="1"/>
  <c r="H25" i="5" s="1"/>
  <c r="I25" i="1"/>
  <c r="I25" i="5" s="1"/>
  <c r="T25" i="1"/>
  <c r="S25" i="5" s="1"/>
  <c r="S65" i="5" s="1"/>
  <c r="AS25" i="1"/>
  <c r="AQ25" i="5" s="1"/>
  <c r="AQ65" i="5" s="1"/>
  <c r="K26" i="1"/>
  <c r="K26" i="5" s="1"/>
  <c r="H27" i="1"/>
  <c r="H27" i="5" s="1"/>
  <c r="K27" i="1"/>
  <c r="K27" i="5" s="1"/>
  <c r="H28" i="1"/>
  <c r="H28" i="5" s="1"/>
  <c r="J28" i="1"/>
  <c r="J28" i="5" s="1"/>
  <c r="K28" i="1"/>
  <c r="K28" i="5" s="1"/>
  <c r="H32" i="1"/>
  <c r="H32" i="5" s="1"/>
  <c r="L32" i="1"/>
  <c r="H33" i="1"/>
  <c r="H33" i="5" s="1"/>
  <c r="J33" i="1"/>
  <c r="J33" i="5" s="1"/>
  <c r="O33" i="1"/>
  <c r="N33" i="5" s="1"/>
  <c r="N65" i="5" s="1"/>
  <c r="H34" i="1"/>
  <c r="H34" i="2"/>
  <c r="H34" i="5" s="1"/>
  <c r="K34" i="1"/>
  <c r="K34" i="5" s="1"/>
  <c r="L34" i="1"/>
  <c r="L34" i="5" s="1"/>
  <c r="AG34" i="1"/>
  <c r="AE34" i="5" s="1"/>
  <c r="AE65" i="5" s="1"/>
  <c r="H35" i="2"/>
  <c r="H35" i="5" s="1"/>
  <c r="H37" i="2"/>
  <c r="H37" i="5" s="1"/>
  <c r="S37" i="2"/>
  <c r="R37" i="5" s="1"/>
  <c r="R65" i="5" s="1"/>
  <c r="X38" i="1"/>
  <c r="X38" i="2"/>
  <c r="H39" i="1"/>
  <c r="H39" i="5" s="1"/>
  <c r="H41" i="1"/>
  <c r="H41" i="2"/>
  <c r="J41" i="1"/>
  <c r="J41" i="5" s="1"/>
  <c r="H42" i="1"/>
  <c r="H42" i="5" s="1"/>
  <c r="H43" i="1"/>
  <c r="H43" i="2"/>
  <c r="H47" i="1"/>
  <c r="H47" i="2"/>
  <c r="J47" i="1"/>
  <c r="J47" i="5" s="1"/>
  <c r="AB47" i="1"/>
  <c r="Z47" i="5" s="1"/>
  <c r="Z65" i="5" s="1"/>
  <c r="AK47" i="1"/>
  <c r="AI47" i="5" s="1"/>
  <c r="H48" i="1"/>
  <c r="H48" i="2"/>
  <c r="H48" i="5" s="1"/>
  <c r="I48" i="1"/>
  <c r="I48" i="5" s="1"/>
  <c r="AD48" i="1"/>
  <c r="AD48" i="2"/>
  <c r="AK48" i="1"/>
  <c r="AI48" i="5" s="1"/>
  <c r="AH48" i="1"/>
  <c r="AF48" i="5" s="1"/>
  <c r="AF65" i="5" s="1"/>
  <c r="H49" i="1"/>
  <c r="H49" i="5" s="1"/>
  <c r="J49" i="1"/>
  <c r="J49" i="5" s="1"/>
  <c r="H50" i="1"/>
  <c r="H50" i="2"/>
  <c r="J50" i="1"/>
  <c r="J50" i="5" s="1"/>
  <c r="M50" i="1"/>
  <c r="L50" i="5" s="1"/>
  <c r="Y50" i="1"/>
  <c r="X50" i="5" s="1"/>
  <c r="AO50" i="1"/>
  <c r="AM50" i="5" s="1"/>
  <c r="AM65" i="5" s="1"/>
  <c r="AP50" i="1"/>
  <c r="AN50" i="5" s="1"/>
  <c r="AN65" i="5" s="1"/>
  <c r="H51" i="1"/>
  <c r="H51" i="2"/>
  <c r="H51" i="5" s="1"/>
  <c r="J51" i="1"/>
  <c r="J51" i="5" s="1"/>
  <c r="AQ51" i="1"/>
  <c r="AO51" i="5" s="1"/>
  <c r="AO65" i="5" s="1"/>
  <c r="AR51" i="1"/>
  <c r="AP51" i="5" s="1"/>
  <c r="AP65" i="5" s="1"/>
  <c r="H52" i="1"/>
  <c r="H52" i="2"/>
  <c r="N52" i="1"/>
  <c r="Y52" i="1"/>
  <c r="Y52" i="2"/>
  <c r="X52" i="5" s="1"/>
  <c r="X65" i="5" s="1"/>
  <c r="H53" i="2"/>
  <c r="H53" i="5" s="1"/>
  <c r="I54" i="2"/>
  <c r="I54" i="5" s="1"/>
  <c r="H55" i="2"/>
  <c r="H55" i="5" s="1"/>
  <c r="I55" i="2"/>
  <c r="I55" i="5" s="1"/>
  <c r="K55" i="2"/>
  <c r="K55" i="5" s="1"/>
  <c r="H56" i="1"/>
  <c r="H56" i="5" s="1"/>
  <c r="J57" i="1"/>
  <c r="J57" i="5" s="1"/>
  <c r="H58" i="1"/>
  <c r="H58" i="5" s="1"/>
  <c r="Z58" i="1"/>
  <c r="Y58" i="5" s="1"/>
  <c r="Y65" i="5" s="1"/>
  <c r="H59" i="1"/>
  <c r="H59" i="2"/>
  <c r="I59" i="1"/>
  <c r="I59" i="5" s="1"/>
  <c r="H60" i="1"/>
  <c r="H60" i="5" s="1"/>
  <c r="H61" i="1"/>
  <c r="H61" i="2"/>
  <c r="M65" i="2"/>
  <c r="N65" i="2"/>
  <c r="P65" i="2"/>
  <c r="Q65" i="2"/>
  <c r="T65" i="2"/>
  <c r="U65" i="2"/>
  <c r="W65" i="2"/>
  <c r="Z65" i="2"/>
  <c r="AB65" i="2"/>
  <c r="AJ65" i="2"/>
  <c r="R65" i="2"/>
  <c r="AK65" i="2"/>
  <c r="AH65" i="2"/>
  <c r="AG65" i="2"/>
  <c r="AI65" i="2"/>
  <c r="AE65" i="2"/>
  <c r="AF65" i="2"/>
  <c r="AL65" i="2"/>
  <c r="AM65" i="2"/>
  <c r="AN65" i="2"/>
  <c r="AO65" i="2"/>
  <c r="AP65" i="2"/>
  <c r="AQ65" i="2"/>
  <c r="AR65" i="2"/>
  <c r="AU65" i="2"/>
  <c r="AS65" i="2"/>
  <c r="AT65" i="2"/>
  <c r="G3" i="1"/>
  <c r="G3" i="2"/>
  <c r="G4" i="1"/>
  <c r="G4" i="2"/>
  <c r="G5" i="1"/>
  <c r="G5" i="2"/>
  <c r="G6" i="1"/>
  <c r="G6" i="2"/>
  <c r="G7" i="1"/>
  <c r="G7" i="2"/>
  <c r="G8" i="2"/>
  <c r="G8" i="5" s="1"/>
  <c r="G9" i="2"/>
  <c r="G9" i="5" s="1"/>
  <c r="G10" i="2"/>
  <c r="G10" i="5" s="1"/>
  <c r="G11" i="1"/>
  <c r="G11" i="2"/>
  <c r="G12" i="1"/>
  <c r="G12" i="2"/>
  <c r="G13" i="1"/>
  <c r="G13" i="2"/>
  <c r="G14" i="1"/>
  <c r="G14" i="2"/>
  <c r="G15" i="1"/>
  <c r="G15" i="2"/>
  <c r="G16" i="1"/>
  <c r="G16" i="2"/>
  <c r="G17" i="2"/>
  <c r="G17" i="5" s="1"/>
  <c r="G18" i="1"/>
  <c r="G18" i="2"/>
  <c r="G19" i="1"/>
  <c r="G19" i="2"/>
  <c r="G20" i="1"/>
  <c r="G20" i="5" s="1"/>
  <c r="G21" i="1"/>
  <c r="G21" i="2"/>
  <c r="G22" i="1"/>
  <c r="G22" i="2"/>
  <c r="G23" i="1"/>
  <c r="G23" i="2"/>
  <c r="G24" i="1"/>
  <c r="G24" i="2"/>
  <c r="G25" i="1"/>
  <c r="G25" i="2"/>
  <c r="G26" i="1"/>
  <c r="G26" i="5" s="1"/>
  <c r="G27" i="1"/>
  <c r="G27" i="2"/>
  <c r="G28" i="1"/>
  <c r="G28" i="2"/>
  <c r="G29" i="2"/>
  <c r="G29" i="5" s="1"/>
  <c r="G30" i="2"/>
  <c r="G30" i="5" s="1"/>
  <c r="G32" i="1"/>
  <c r="G32" i="2"/>
  <c r="G33" i="1"/>
  <c r="G33" i="2"/>
  <c r="G34" i="1"/>
  <c r="G34" i="2"/>
  <c r="G35" i="2"/>
  <c r="G35" i="5" s="1"/>
  <c r="G37" i="2"/>
  <c r="G37" i="5" s="1"/>
  <c r="G38" i="1"/>
  <c r="G38" i="2"/>
  <c r="G39" i="1"/>
  <c r="G39" i="2"/>
  <c r="G40" i="1"/>
  <c r="G40" i="2"/>
  <c r="G41" i="1"/>
  <c r="G41" i="2"/>
  <c r="G42" i="1"/>
  <c r="G42" i="2"/>
  <c r="G44" i="2"/>
  <c r="G44" i="5" s="1"/>
  <c r="G45" i="2"/>
  <c r="G45" i="5" s="1"/>
  <c r="G46" i="2"/>
  <c r="G46" i="5" s="1"/>
  <c r="G47" i="1"/>
  <c r="G47" i="2"/>
  <c r="G48" i="1"/>
  <c r="G48" i="5" s="1"/>
  <c r="G49" i="1"/>
  <c r="G49" i="2"/>
  <c r="G50" i="1"/>
  <c r="G50" i="2"/>
  <c r="G51" i="1"/>
  <c r="G51" i="2"/>
  <c r="G52" i="1"/>
  <c r="G52" i="2"/>
  <c r="G53" i="2"/>
  <c r="G53" i="5" s="1"/>
  <c r="G54" i="2"/>
  <c r="G54" i="5" s="1"/>
  <c r="G55" i="2"/>
  <c r="G55" i="5" s="1"/>
  <c r="G56" i="1"/>
  <c r="G56" i="2"/>
  <c r="G57" i="1"/>
  <c r="G57" i="2"/>
  <c r="G58" i="1"/>
  <c r="G58" i="2"/>
  <c r="G59" i="1"/>
  <c r="G59" i="2"/>
  <c r="G60" i="1"/>
  <c r="G60" i="2"/>
  <c r="G61" i="1"/>
  <c r="G61" i="2"/>
  <c r="G62" i="2"/>
  <c r="G62" i="5" s="1"/>
  <c r="G63" i="1"/>
  <c r="G63" i="2"/>
  <c r="G64" i="2"/>
  <c r="G64" i="5" s="1"/>
  <c r="G2" i="1"/>
  <c r="G2" i="5" s="1"/>
  <c r="M52" i="5" l="1"/>
  <c r="M65" i="5" s="1"/>
  <c r="Q65" i="5"/>
  <c r="AA6" i="5"/>
  <c r="AA65" i="5" s="1"/>
  <c r="G61" i="5"/>
  <c r="G60" i="5"/>
  <c r="G59" i="5"/>
  <c r="G58" i="5"/>
  <c r="G57" i="5"/>
  <c r="G56" i="5"/>
  <c r="G47" i="5"/>
  <c r="G25" i="5"/>
  <c r="G24" i="5"/>
  <c r="G23" i="5"/>
  <c r="G22" i="5"/>
  <c r="G21" i="5"/>
  <c r="G16" i="5"/>
  <c r="G15" i="5"/>
  <c r="G14" i="5"/>
  <c r="G13" i="5"/>
  <c r="G12" i="5"/>
  <c r="G11" i="5"/>
  <c r="AI65" i="5"/>
  <c r="AD65" i="5"/>
  <c r="G63" i="5"/>
  <c r="G52" i="5"/>
  <c r="G51" i="5"/>
  <c r="G50" i="5"/>
  <c r="G49" i="5"/>
  <c r="G42" i="5"/>
  <c r="G41" i="5"/>
  <c r="G40" i="5"/>
  <c r="G39" i="5"/>
  <c r="G38" i="5"/>
  <c r="G34" i="5"/>
  <c r="G33" i="5"/>
  <c r="G32" i="5"/>
  <c r="G28" i="5"/>
  <c r="G27" i="5"/>
  <c r="G19" i="5"/>
  <c r="G18" i="5"/>
  <c r="G7" i="5"/>
  <c r="G6" i="5"/>
  <c r="G5" i="5"/>
  <c r="G4" i="5"/>
  <c r="G3" i="5"/>
  <c r="H61" i="5"/>
  <c r="H59" i="5"/>
  <c r="H52" i="5"/>
  <c r="H50" i="5"/>
  <c r="AB48" i="5"/>
  <c r="AB65" i="5" s="1"/>
  <c r="H47" i="5"/>
  <c r="H43" i="5"/>
  <c r="H41" i="5"/>
  <c r="L32" i="5"/>
  <c r="L65" i="5" s="1"/>
  <c r="H19" i="5"/>
  <c r="J14" i="5"/>
  <c r="J13" i="5"/>
  <c r="AG65" i="5"/>
  <c r="K65" i="5"/>
  <c r="I65" i="5"/>
  <c r="X65" i="2"/>
  <c r="W38" i="5"/>
  <c r="W65" i="5" s="1"/>
  <c r="G65" i="5"/>
  <c r="Y65" i="2"/>
  <c r="H65" i="5"/>
  <c r="AD65" i="2"/>
  <c r="S65" i="2"/>
  <c r="I65" i="2"/>
  <c r="AC65" i="2"/>
  <c r="J65" i="2"/>
  <c r="K65" i="2"/>
  <c r="H65" i="2"/>
  <c r="J65" i="5" l="1"/>
  <c r="G65" i="2"/>
</calcChain>
</file>

<file path=xl/sharedStrings.xml><?xml version="1.0" encoding="utf-8"?>
<sst xmlns="http://schemas.openxmlformats.org/spreadsheetml/2006/main" count="802" uniqueCount="96">
  <si>
    <t>Health Center</t>
    <phoneticPr fontId="4" type="noConversion"/>
  </si>
  <si>
    <t>Parking Garage</t>
    <phoneticPr fontId="4" type="noConversion"/>
  </si>
  <si>
    <t>Upper Heller</t>
    <phoneticPr fontId="4" type="noConversion"/>
  </si>
  <si>
    <t>West McHenry</t>
    <phoneticPr fontId="4" type="noConversion"/>
  </si>
  <si>
    <t>Round Cots like those drawn on page 26</t>
    <phoneticPr fontId="3" type="noConversion"/>
  </si>
  <si>
    <t>3rd</t>
    <phoneticPr fontId="3" type="noConversion"/>
  </si>
  <si>
    <t>2nd</t>
    <phoneticPr fontId="4" type="noConversion"/>
  </si>
  <si>
    <t>3rd</t>
    <phoneticPr fontId="4" type="noConversion"/>
  </si>
  <si>
    <t>Stellaria? Round Cots</t>
    <phoneticPr fontId="3" type="noConversion"/>
  </si>
  <si>
    <t>Unknown 28</t>
  </si>
  <si>
    <t>Gallium</t>
    <phoneticPr fontId="3" type="noConversion"/>
  </si>
  <si>
    <t>Gallium</t>
    <phoneticPr fontId="3" type="noConversion"/>
  </si>
  <si>
    <t>2nd</t>
  </si>
  <si>
    <t xml:space="preserve">3rd </t>
  </si>
  <si>
    <t>Meyer/Heller</t>
    <phoneticPr fontId="4" type="noConversion"/>
  </si>
  <si>
    <t>Lower Heller</t>
    <phoneticPr fontId="4" type="noConversion"/>
  </si>
  <si>
    <t>Treatment</t>
    <phoneticPr fontId="4" type="noConversion"/>
  </si>
  <si>
    <t>Site</t>
    <phoneticPr fontId="4" type="noConversion"/>
  </si>
  <si>
    <t>Site Name</t>
    <phoneticPr fontId="4" type="noConversion"/>
  </si>
  <si>
    <t>Subplot</t>
    <phoneticPr fontId="4" type="noConversion"/>
  </si>
  <si>
    <t>Lab Book Number</t>
  </si>
  <si>
    <t>Sanicula December 2012</t>
  </si>
  <si>
    <t xml:space="preserve">Cotoneaster December 2012 </t>
  </si>
  <si>
    <t>Sword Fern December 2012</t>
  </si>
  <si>
    <t>unk 28</t>
  </si>
  <si>
    <t>fuzzy long stringy cots</t>
  </si>
  <si>
    <t>round hairless cots unk 24?</t>
  </si>
  <si>
    <t>Oval Hairless Cots (unknown 24?)</t>
  </si>
  <si>
    <t>baby PSTME?</t>
  </si>
  <si>
    <t>unk7</t>
  </si>
  <si>
    <t>unk3</t>
  </si>
  <si>
    <t>unk5</t>
  </si>
  <si>
    <t>Euphorbia peplus</t>
  </si>
  <si>
    <t>Control</t>
    <phoneticPr fontId="4" type="noConversion"/>
  </si>
  <si>
    <t>1st</t>
    <phoneticPr fontId="4" type="noConversion"/>
  </si>
  <si>
    <t xml:space="preserve">2nd </t>
    <phoneticPr fontId="4" type="noConversion"/>
  </si>
  <si>
    <t>Herbicide</t>
    <phoneticPr fontId="4" type="noConversion"/>
  </si>
  <si>
    <t>Pull</t>
    <phoneticPr fontId="4" type="noConversion"/>
  </si>
  <si>
    <t>McHenry Valley</t>
    <phoneticPr fontId="4" type="noConversion"/>
  </si>
  <si>
    <t>Meyer/Heller</t>
    <phoneticPr fontId="4" type="noConversion"/>
  </si>
  <si>
    <t>Lower Heller</t>
    <phoneticPr fontId="4" type="noConversion"/>
  </si>
  <si>
    <t>December 2012 plot surveyed</t>
  </si>
  <si>
    <t>Ehrharta December 2012</t>
  </si>
  <si>
    <t>Rubus December 2012</t>
  </si>
  <si>
    <t>Fragaria December 2012</t>
  </si>
  <si>
    <t>Stachys December 2012</t>
  </si>
  <si>
    <t>Fuzzy Cots with Long String Cots</t>
    <phoneticPr fontId="3" type="noConversion"/>
  </si>
  <si>
    <t>Round Hairless Cots (Unknown 24?)</t>
    <phoneticPr fontId="3" type="noConversion"/>
  </si>
  <si>
    <t>Oval Hairless Cots (Unknown 24?)</t>
    <phoneticPr fontId="3" type="noConversion"/>
  </si>
  <si>
    <t>Baby PSME?</t>
    <phoneticPr fontId="3" type="noConversion"/>
  </si>
  <si>
    <t>Unknown 7</t>
    <phoneticPr fontId="3" type="noConversion"/>
  </si>
  <si>
    <t>Unknown 3</t>
    <phoneticPr fontId="3" type="noConversion"/>
  </si>
  <si>
    <t>Unknown 5</t>
    <phoneticPr fontId="3" type="noConversion"/>
  </si>
  <si>
    <t>Wood fern Dryopteris arguta December 2012</t>
  </si>
  <si>
    <t>Quercus sp December 2012</t>
  </si>
  <si>
    <t>Myosotis December 2012</t>
  </si>
  <si>
    <t>Bracken Fern December 2012</t>
  </si>
  <si>
    <t>Bay Laurel December 2012</t>
  </si>
  <si>
    <t>Clinopodium December 2012</t>
  </si>
  <si>
    <t>Symphoricarpus December 2012</t>
  </si>
  <si>
    <t>Carex December 2012</t>
  </si>
  <si>
    <t>Treatment</t>
    <phoneticPr fontId="4" type="noConversion"/>
  </si>
  <si>
    <t>Site</t>
    <phoneticPr fontId="4" type="noConversion"/>
  </si>
  <si>
    <t>Site Name</t>
    <phoneticPr fontId="4" type="noConversion"/>
  </si>
  <si>
    <t>Subplot</t>
    <phoneticPr fontId="4" type="noConversion"/>
  </si>
  <si>
    <t>round cots drawn on pg 26 bk 1</t>
  </si>
  <si>
    <t>oval cots took pics</t>
  </si>
  <si>
    <t>Juncus December 2012</t>
  </si>
  <si>
    <t>Control</t>
    <phoneticPr fontId="4" type="noConversion"/>
  </si>
  <si>
    <t>1st</t>
    <phoneticPr fontId="4" type="noConversion"/>
  </si>
  <si>
    <t xml:space="preserve">2nd </t>
    <phoneticPr fontId="4" type="noConversion"/>
  </si>
  <si>
    <t>3rd</t>
    <phoneticPr fontId="4" type="noConversion"/>
  </si>
  <si>
    <t>Herbicide</t>
    <phoneticPr fontId="4" type="noConversion"/>
  </si>
  <si>
    <t>1st</t>
    <phoneticPr fontId="4" type="noConversion"/>
  </si>
  <si>
    <t>Pull</t>
    <phoneticPr fontId="4" type="noConversion"/>
  </si>
  <si>
    <t>McHenry Valley</t>
    <phoneticPr fontId="4" type="noConversion"/>
  </si>
  <si>
    <t>Melissa officinalis (lemon balm)</t>
  </si>
  <si>
    <t>Galium californicum</t>
  </si>
  <si>
    <t>Unknown 6=purple jointed grass</t>
  </si>
  <si>
    <t>Iris douglasiana December 2012</t>
  </si>
  <si>
    <t>Juncus patens</t>
  </si>
  <si>
    <t>Geranium molle December 2012</t>
  </si>
  <si>
    <t xml:space="preserve">Cotoneaster pannosus </t>
  </si>
  <si>
    <t>Cotoneaster pannosus</t>
  </si>
  <si>
    <t>Geranium sp</t>
  </si>
  <si>
    <t>Oval Cots took pic</t>
  </si>
  <si>
    <t>Cardamine oligosperma</t>
  </si>
  <si>
    <t xml:space="preserve">Cardamine oligosperma </t>
  </si>
  <si>
    <t>cots stellaria?</t>
  </si>
  <si>
    <t>Symphoricarpos albus var. laevigaus</t>
  </si>
  <si>
    <t xml:space="preserve">Quercus agrifolia </t>
  </si>
  <si>
    <t>Quercus agrifolia</t>
  </si>
  <si>
    <t>Melissa officinalis Lemon Balm</t>
  </si>
  <si>
    <t>Carex globosa</t>
  </si>
  <si>
    <t>Symphoricarpos December 2012</t>
  </si>
  <si>
    <t>Galium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</si>
</sst>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z val="12"/>
      <color indexed="8"/>
      <name val="Calibri"/>
      <family val="2"/>
    </font>
    <font>
      <b/>
      <sz val="18"/>
      <name val="Verdana"/>
      <family val="2"/>
    </font>
    <font>
      <sz val="1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2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0" borderId="1" xfId="0" applyFill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1" fillId="0" borderId="2" xfId="0" applyFont="1" applyBorder="1" applyAlignment="1">
      <alignment wrapText="1"/>
    </xf>
    <xf numFmtId="0" fontId="0" fillId="7" borderId="0" xfId="0" applyFill="1"/>
    <xf numFmtId="0" fontId="0" fillId="0" borderId="6" xfId="0" applyBorder="1" applyAlignment="1">
      <alignment wrapText="1"/>
    </xf>
    <xf numFmtId="0" fontId="0" fillId="5" borderId="5" xfId="0" applyFill="1" applyBorder="1"/>
    <xf numFmtId="0" fontId="0" fillId="0" borderId="1" xfId="0" applyBorder="1" applyAlignment="1">
      <alignment wrapText="1"/>
    </xf>
    <xf numFmtId="0" fontId="0" fillId="8" borderId="2" xfId="0" applyFill="1" applyBorder="1" applyAlignment="1">
      <alignment wrapText="1"/>
    </xf>
    <xf numFmtId="0" fontId="0" fillId="8" borderId="1" xfId="0" applyFill="1" applyBorder="1"/>
    <xf numFmtId="0" fontId="1" fillId="8" borderId="2" xfId="0" applyFont="1" applyFill="1" applyBorder="1" applyAlignment="1">
      <alignment wrapText="1"/>
    </xf>
    <xf numFmtId="0" fontId="5" fillId="0" borderId="3" xfId="0" applyFont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5"/>
  <sheetViews>
    <sheetView tabSelected="1" zoomScale="130" zoomScaleNormal="130" zoomScalePageLayoutView="200" workbookViewId="0">
      <pane xSplit="4" ySplit="1" topLeftCell="AL58" activePane="bottomRight" state="frozen"/>
      <selection pane="topRight" activeCell="O1" sqref="O1"/>
      <selection pane="bottomLeft" activeCell="A2" sqref="A2"/>
      <selection pane="bottomRight" activeCell="AM66" sqref="AM66"/>
    </sheetView>
  </sheetViews>
  <sheetFormatPr defaultColWidth="3.625" defaultRowHeight="12.75" x14ac:dyDescent="0.2"/>
  <cols>
    <col min="1" max="1" width="7.125" style="4" customWidth="1"/>
    <col min="2" max="2" width="7.375" style="6" customWidth="1"/>
    <col min="3" max="3" width="10.75" style="6" customWidth="1"/>
    <col min="4" max="4" width="9.375" style="6" hidden="1" customWidth="1"/>
    <col min="5" max="6" width="10.375" style="7" customWidth="1"/>
    <col min="7" max="14" width="9.875" style="6" customWidth="1"/>
    <col min="15" max="15" width="9.75" style="6" customWidth="1"/>
    <col min="16" max="16" width="7.75" style="6" customWidth="1"/>
    <col min="17" max="17" width="9.875" style="6" customWidth="1"/>
    <col min="18" max="18" width="7.75" style="6" customWidth="1"/>
    <col min="19" max="19" width="9.875" style="6" customWidth="1"/>
    <col min="20" max="20" width="7.875" style="6" customWidth="1"/>
    <col min="21" max="22" width="6.625" style="6" customWidth="1"/>
    <col min="23" max="23" width="7.25" style="6" customWidth="1"/>
    <col min="24" max="24" width="7" style="6" customWidth="1"/>
    <col min="25" max="25" width="6.875" style="6" customWidth="1"/>
    <col min="26" max="26" width="8.875" style="6" customWidth="1"/>
    <col min="27" max="27" width="9.375" style="6" customWidth="1"/>
    <col min="28" max="29" width="7.375" style="6" customWidth="1"/>
    <col min="30" max="30" width="7.125" style="6" customWidth="1"/>
    <col min="31" max="31" width="9.75" style="6" customWidth="1"/>
    <col min="32" max="32" width="8" style="6" customWidth="1"/>
    <col min="33" max="33" width="11.25" style="6" customWidth="1"/>
    <col min="34" max="34" width="10.875" style="21" customWidth="1"/>
    <col min="35" max="35" width="9" style="21" customWidth="1"/>
    <col min="36" max="36" width="11.5" style="21" customWidth="1"/>
    <col min="37" max="37" width="14.125" style="21" customWidth="1"/>
    <col min="38" max="38" width="8.25" style="21" customWidth="1"/>
    <col min="39" max="39" width="7.125" style="6" customWidth="1"/>
    <col min="40" max="40" width="9" style="6" customWidth="1"/>
    <col min="41" max="41" width="10.875" style="21" customWidth="1"/>
    <col min="42" max="43" width="8.125" style="21" customWidth="1"/>
    <col min="44" max="44" width="8.625" style="6" customWidth="1"/>
    <col min="45" max="45" width="9.75" style="21" customWidth="1"/>
    <col min="46" max="46" width="8.875" style="21" customWidth="1"/>
    <col min="47" max="47" width="8" style="21" customWidth="1"/>
    <col min="48" max="48" width="8.25" bestFit="1" customWidth="1"/>
    <col min="49" max="16384" width="3.625" style="6"/>
  </cols>
  <sheetData>
    <row r="1" spans="1:47" s="2" customFormat="1" ht="104.1" customHeight="1" thickBot="1" x14ac:dyDescent="0.25">
      <c r="A1" s="1" t="s">
        <v>16</v>
      </c>
      <c r="B1" s="2" t="s">
        <v>17</v>
      </c>
      <c r="C1" s="2" t="s">
        <v>18</v>
      </c>
      <c r="D1" s="2" t="s">
        <v>19</v>
      </c>
      <c r="E1" s="3" t="s">
        <v>41</v>
      </c>
      <c r="F1" s="3" t="s">
        <v>20</v>
      </c>
      <c r="G1" s="15" t="s">
        <v>42</v>
      </c>
      <c r="H1" s="2" t="s">
        <v>43</v>
      </c>
      <c r="I1" s="2" t="s">
        <v>44</v>
      </c>
      <c r="J1" s="2" t="s">
        <v>45</v>
      </c>
      <c r="K1" s="2" t="s">
        <v>58</v>
      </c>
      <c r="L1" s="2" t="s">
        <v>89</v>
      </c>
      <c r="M1" s="2" t="s">
        <v>94</v>
      </c>
      <c r="N1" s="2" t="s">
        <v>60</v>
      </c>
      <c r="O1" s="2" t="s">
        <v>93</v>
      </c>
      <c r="P1" s="2" t="s">
        <v>79</v>
      </c>
      <c r="Q1" s="15" t="s">
        <v>81</v>
      </c>
      <c r="R1" s="15" t="s">
        <v>84</v>
      </c>
      <c r="S1" s="2" t="s">
        <v>80</v>
      </c>
      <c r="T1" s="2" t="s">
        <v>67</v>
      </c>
      <c r="U1" s="2" t="s">
        <v>21</v>
      </c>
      <c r="V1" s="15" t="s">
        <v>82</v>
      </c>
      <c r="W1" s="2" t="s">
        <v>22</v>
      </c>
      <c r="X1" s="2" t="s">
        <v>56</v>
      </c>
      <c r="Y1" s="2" t="s">
        <v>23</v>
      </c>
      <c r="Z1" s="2" t="s">
        <v>53</v>
      </c>
      <c r="AA1" s="2" t="s">
        <v>91</v>
      </c>
      <c r="AB1" s="2" t="s">
        <v>54</v>
      </c>
      <c r="AC1" s="2" t="s">
        <v>55</v>
      </c>
      <c r="AD1" s="2" t="s">
        <v>57</v>
      </c>
      <c r="AE1" s="15" t="s">
        <v>92</v>
      </c>
      <c r="AF1" s="15" t="s">
        <v>32</v>
      </c>
      <c r="AG1" s="2" t="s">
        <v>86</v>
      </c>
      <c r="AH1" s="22" t="s">
        <v>85</v>
      </c>
      <c r="AI1" s="20" t="s">
        <v>8</v>
      </c>
      <c r="AJ1" s="20" t="s">
        <v>78</v>
      </c>
      <c r="AK1" s="20" t="s">
        <v>4</v>
      </c>
      <c r="AL1" s="20" t="s">
        <v>9</v>
      </c>
      <c r="AM1" s="2" t="s">
        <v>95</v>
      </c>
      <c r="AN1" s="15" t="s">
        <v>77</v>
      </c>
      <c r="AO1" s="20" t="s">
        <v>46</v>
      </c>
      <c r="AP1" s="20" t="s">
        <v>47</v>
      </c>
      <c r="AQ1" s="20" t="s">
        <v>48</v>
      </c>
      <c r="AR1" s="2" t="s">
        <v>49</v>
      </c>
      <c r="AS1" s="20" t="s">
        <v>51</v>
      </c>
      <c r="AT1" s="20" t="s">
        <v>52</v>
      </c>
      <c r="AU1" s="20" t="s">
        <v>50</v>
      </c>
    </row>
    <row r="2" spans="1:47" ht="13.5" thickTop="1" x14ac:dyDescent="0.2">
      <c r="A2" s="4" t="s">
        <v>68</v>
      </c>
      <c r="B2" s="5">
        <v>3</v>
      </c>
      <c r="C2" s="6" t="s">
        <v>75</v>
      </c>
      <c r="D2" s="6" t="s">
        <v>73</v>
      </c>
      <c r="E2" s="7">
        <v>2</v>
      </c>
      <c r="F2" s="7">
        <v>1</v>
      </c>
      <c r="G2" s="6">
        <f>5+8+2+6+6+2+8+5+2+1</f>
        <v>45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f>2</f>
        <v>2</v>
      </c>
      <c r="AD2" s="6">
        <v>0</v>
      </c>
      <c r="AE2" s="6">
        <v>0</v>
      </c>
      <c r="AF2" s="6">
        <v>0</v>
      </c>
      <c r="AG2" s="6">
        <v>0</v>
      </c>
      <c r="AH2" s="21">
        <v>0</v>
      </c>
      <c r="AI2" s="21">
        <v>0</v>
      </c>
      <c r="AJ2" s="21">
        <v>0</v>
      </c>
      <c r="AK2" s="21">
        <v>0</v>
      </c>
      <c r="AL2" s="21">
        <v>0</v>
      </c>
      <c r="AM2" s="6">
        <v>0</v>
      </c>
      <c r="AN2" s="6">
        <v>0</v>
      </c>
      <c r="AO2" s="21">
        <v>0</v>
      </c>
      <c r="AP2" s="21">
        <v>0</v>
      </c>
      <c r="AQ2" s="21">
        <v>0</v>
      </c>
      <c r="AR2" s="6">
        <v>0</v>
      </c>
      <c r="AS2" s="21">
        <v>0</v>
      </c>
      <c r="AT2" s="21">
        <v>0</v>
      </c>
      <c r="AU2" s="21">
        <v>0</v>
      </c>
    </row>
    <row r="3" spans="1:47" x14ac:dyDescent="0.2">
      <c r="A3" s="4" t="s">
        <v>68</v>
      </c>
      <c r="B3" s="5">
        <v>3</v>
      </c>
      <c r="C3" s="6" t="s">
        <v>75</v>
      </c>
      <c r="D3" s="6" t="s">
        <v>70</v>
      </c>
      <c r="E3" s="7">
        <v>5</v>
      </c>
      <c r="F3" s="7">
        <v>1</v>
      </c>
      <c r="G3" s="6">
        <f>5+7+7+7+5+8+3+6+5+5</f>
        <v>58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f>1+1</f>
        <v>2</v>
      </c>
      <c r="AD3" s="6">
        <v>0</v>
      </c>
      <c r="AE3" s="6">
        <v>0</v>
      </c>
      <c r="AF3" s="6">
        <v>0</v>
      </c>
      <c r="AG3" s="6">
        <v>0</v>
      </c>
      <c r="AH3" s="21">
        <v>0</v>
      </c>
      <c r="AI3" s="21">
        <f>1+1+1</f>
        <v>3</v>
      </c>
      <c r="AJ3" s="21">
        <v>0</v>
      </c>
      <c r="AK3" s="21">
        <v>0</v>
      </c>
      <c r="AL3" s="21">
        <v>0</v>
      </c>
      <c r="AM3" s="6">
        <v>0</v>
      </c>
      <c r="AN3" s="6">
        <v>0</v>
      </c>
      <c r="AO3" s="21">
        <v>0</v>
      </c>
      <c r="AP3" s="21">
        <v>0</v>
      </c>
      <c r="AQ3" s="21">
        <v>0</v>
      </c>
      <c r="AR3" s="6">
        <v>0</v>
      </c>
      <c r="AS3" s="21">
        <v>0</v>
      </c>
      <c r="AT3" s="21">
        <v>0</v>
      </c>
      <c r="AU3" s="21">
        <v>0</v>
      </c>
    </row>
    <row r="4" spans="1:47" x14ac:dyDescent="0.2">
      <c r="A4" s="4" t="s">
        <v>68</v>
      </c>
      <c r="B4" s="5">
        <v>3</v>
      </c>
      <c r="C4" s="6" t="s">
        <v>75</v>
      </c>
      <c r="D4" s="6" t="s">
        <v>71</v>
      </c>
      <c r="E4" s="7">
        <v>6</v>
      </c>
      <c r="F4" s="7">
        <v>1</v>
      </c>
      <c r="G4" s="6">
        <f>5+7+5+2+1+1+1</f>
        <v>22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f>1+3+2</f>
        <v>6</v>
      </c>
      <c r="AD4" s="6">
        <v>0</v>
      </c>
      <c r="AE4" s="6">
        <v>0</v>
      </c>
      <c r="AF4" s="6">
        <v>0</v>
      </c>
      <c r="AG4" s="6">
        <v>0</v>
      </c>
      <c r="AH4" s="21">
        <v>0</v>
      </c>
      <c r="AI4" s="21">
        <f>1</f>
        <v>1</v>
      </c>
      <c r="AJ4" s="21">
        <v>0</v>
      </c>
      <c r="AK4" s="21">
        <v>0</v>
      </c>
      <c r="AL4" s="21">
        <v>0</v>
      </c>
      <c r="AM4" s="6">
        <v>0</v>
      </c>
      <c r="AN4" s="6">
        <v>0</v>
      </c>
      <c r="AO4" s="21">
        <v>0</v>
      </c>
      <c r="AP4" s="21">
        <v>0</v>
      </c>
      <c r="AQ4" s="21">
        <v>0</v>
      </c>
      <c r="AR4" s="6">
        <v>0</v>
      </c>
      <c r="AS4" s="21">
        <v>0</v>
      </c>
      <c r="AT4" s="21">
        <v>0</v>
      </c>
      <c r="AU4" s="21">
        <v>0</v>
      </c>
    </row>
    <row r="5" spans="1:47" s="9" customFormat="1" x14ac:dyDescent="0.2">
      <c r="A5" s="8" t="s">
        <v>72</v>
      </c>
      <c r="B5" s="5">
        <v>3</v>
      </c>
      <c r="C5" s="9" t="s">
        <v>75</v>
      </c>
      <c r="D5" s="9" t="s">
        <v>71</v>
      </c>
      <c r="E5" s="9">
        <v>7</v>
      </c>
      <c r="F5" s="9">
        <v>1</v>
      </c>
      <c r="G5" s="9">
        <f>0+2+2+5+2+2+4+2+3+3</f>
        <v>25</v>
      </c>
      <c r="H5" s="9">
        <v>0</v>
      </c>
      <c r="I5" s="9">
        <v>0</v>
      </c>
      <c r="J5" s="9">
        <f>1+1</f>
        <v>2</v>
      </c>
      <c r="K5" s="9">
        <v>0</v>
      </c>
      <c r="L5" s="6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6">
        <v>0</v>
      </c>
      <c r="T5" s="9">
        <v>0</v>
      </c>
      <c r="U5" s="9">
        <v>0</v>
      </c>
      <c r="V5" s="6">
        <v>0</v>
      </c>
      <c r="W5" s="9">
        <v>0</v>
      </c>
      <c r="X5" s="9">
        <v>0</v>
      </c>
      <c r="Y5" s="9">
        <v>0</v>
      </c>
      <c r="Z5" s="9">
        <v>0</v>
      </c>
      <c r="AA5" s="6">
        <v>0</v>
      </c>
      <c r="AB5" s="9">
        <v>0</v>
      </c>
      <c r="AC5" s="9">
        <f>3+1</f>
        <v>4</v>
      </c>
      <c r="AD5" s="9">
        <v>0</v>
      </c>
      <c r="AE5" s="9">
        <v>0</v>
      </c>
      <c r="AF5" s="6">
        <v>0</v>
      </c>
      <c r="AG5" s="9">
        <v>0</v>
      </c>
      <c r="AH5" s="21">
        <v>0</v>
      </c>
      <c r="AI5" s="21">
        <v>0</v>
      </c>
      <c r="AJ5" s="21">
        <v>0</v>
      </c>
      <c r="AK5" s="21">
        <v>0</v>
      </c>
      <c r="AL5" s="21">
        <v>0</v>
      </c>
      <c r="AM5" s="9">
        <v>0</v>
      </c>
      <c r="AN5" s="6">
        <v>0</v>
      </c>
      <c r="AO5" s="21">
        <v>0</v>
      </c>
      <c r="AP5" s="21">
        <v>0</v>
      </c>
      <c r="AQ5" s="21">
        <v>0</v>
      </c>
      <c r="AR5" s="6">
        <v>0</v>
      </c>
      <c r="AS5" s="21">
        <v>0</v>
      </c>
      <c r="AT5" s="21">
        <v>0</v>
      </c>
      <c r="AU5" s="21">
        <v>0</v>
      </c>
    </row>
    <row r="6" spans="1:47" s="9" customFormat="1" x14ac:dyDescent="0.2">
      <c r="A6" s="8" t="s">
        <v>72</v>
      </c>
      <c r="B6" s="5">
        <v>3</v>
      </c>
      <c r="C6" s="9" t="s">
        <v>75</v>
      </c>
      <c r="D6" s="9" t="s">
        <v>73</v>
      </c>
      <c r="E6" s="9">
        <v>3</v>
      </c>
      <c r="F6" s="9">
        <v>1</v>
      </c>
      <c r="G6" s="9">
        <f>1+1+1+3</f>
        <v>6</v>
      </c>
      <c r="H6" s="9">
        <v>0</v>
      </c>
      <c r="I6" s="9">
        <v>0</v>
      </c>
      <c r="J6" s="9">
        <f>2</f>
        <v>2</v>
      </c>
      <c r="K6" s="9">
        <v>0</v>
      </c>
      <c r="L6" s="6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6">
        <v>0</v>
      </c>
      <c r="T6" s="9">
        <v>0</v>
      </c>
      <c r="U6" s="9">
        <v>0</v>
      </c>
      <c r="V6" s="6">
        <v>0</v>
      </c>
      <c r="W6" s="9">
        <v>0</v>
      </c>
      <c r="X6" s="9">
        <v>0</v>
      </c>
      <c r="Y6" s="9">
        <v>0</v>
      </c>
      <c r="Z6" s="9">
        <v>0</v>
      </c>
      <c r="AA6" s="6">
        <v>0</v>
      </c>
      <c r="AB6" s="9">
        <v>0</v>
      </c>
      <c r="AC6" s="9">
        <f>1+1+4+1+1+2+1</f>
        <v>11</v>
      </c>
      <c r="AD6" s="9">
        <v>0</v>
      </c>
      <c r="AE6" s="9">
        <v>0</v>
      </c>
      <c r="AF6" s="6">
        <v>0</v>
      </c>
      <c r="AG6" s="9">
        <v>0</v>
      </c>
      <c r="AH6" s="21">
        <v>0</v>
      </c>
      <c r="AI6" s="21">
        <f>1</f>
        <v>1</v>
      </c>
      <c r="AJ6" s="21">
        <v>0</v>
      </c>
      <c r="AK6" s="21">
        <v>0</v>
      </c>
      <c r="AL6" s="21">
        <v>0</v>
      </c>
      <c r="AM6" s="9">
        <v>0</v>
      </c>
      <c r="AN6" s="6">
        <v>0</v>
      </c>
      <c r="AO6" s="21">
        <v>0</v>
      </c>
      <c r="AP6" s="21">
        <v>0</v>
      </c>
      <c r="AQ6" s="21">
        <v>0</v>
      </c>
      <c r="AR6" s="6">
        <v>0</v>
      </c>
      <c r="AS6" s="21">
        <v>0</v>
      </c>
      <c r="AT6" s="21">
        <v>0</v>
      </c>
      <c r="AU6" s="21">
        <v>0</v>
      </c>
    </row>
    <row r="7" spans="1:47" s="9" customFormat="1" x14ac:dyDescent="0.2">
      <c r="A7" s="8" t="s">
        <v>72</v>
      </c>
      <c r="B7" s="5">
        <v>3</v>
      </c>
      <c r="C7" s="9" t="s">
        <v>75</v>
      </c>
      <c r="D7" s="9" t="s">
        <v>70</v>
      </c>
      <c r="E7" s="9">
        <v>1</v>
      </c>
      <c r="F7" s="9">
        <v>1</v>
      </c>
      <c r="G7" s="9">
        <f>1+1+5+2+2</f>
        <v>11</v>
      </c>
      <c r="H7" s="9">
        <v>0</v>
      </c>
      <c r="I7" s="9">
        <v>0</v>
      </c>
      <c r="J7" s="9">
        <f>1</f>
        <v>1</v>
      </c>
      <c r="K7" s="9">
        <v>0</v>
      </c>
      <c r="L7" s="6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6">
        <v>0</v>
      </c>
      <c r="T7" s="9">
        <v>0</v>
      </c>
      <c r="U7" s="9">
        <v>0</v>
      </c>
      <c r="V7" s="6">
        <v>0</v>
      </c>
      <c r="W7" s="9">
        <v>0</v>
      </c>
      <c r="X7" s="9">
        <v>0</v>
      </c>
      <c r="Y7" s="9">
        <v>0</v>
      </c>
      <c r="Z7" s="9">
        <v>0</v>
      </c>
      <c r="AA7" s="6">
        <v>0</v>
      </c>
      <c r="AB7" s="9">
        <v>0</v>
      </c>
      <c r="AC7" s="9">
        <f>1</f>
        <v>1</v>
      </c>
      <c r="AD7" s="9">
        <v>0</v>
      </c>
      <c r="AE7" s="9">
        <f>1</f>
        <v>1</v>
      </c>
      <c r="AF7" s="6">
        <v>0</v>
      </c>
      <c r="AG7" s="9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9">
        <v>0</v>
      </c>
      <c r="AN7" s="6">
        <v>0</v>
      </c>
      <c r="AO7" s="21">
        <v>0</v>
      </c>
      <c r="AP7" s="21">
        <v>0</v>
      </c>
      <c r="AQ7" s="21">
        <v>0</v>
      </c>
      <c r="AR7" s="6">
        <v>0</v>
      </c>
      <c r="AS7" s="21">
        <v>0</v>
      </c>
      <c r="AT7" s="21">
        <v>0</v>
      </c>
      <c r="AU7" s="21">
        <v>0</v>
      </c>
    </row>
    <row r="8" spans="1:47" x14ac:dyDescent="0.2">
      <c r="A8" s="10" t="s">
        <v>74</v>
      </c>
      <c r="B8" s="5">
        <v>3</v>
      </c>
      <c r="C8" s="6" t="s">
        <v>75</v>
      </c>
      <c r="D8" s="11" t="s">
        <v>73</v>
      </c>
      <c r="E8" s="7">
        <v>2</v>
      </c>
      <c r="F8" s="7">
        <v>1</v>
      </c>
      <c r="G8" s="6">
        <v>161</v>
      </c>
      <c r="H8" s="6">
        <v>0</v>
      </c>
      <c r="I8" s="6">
        <v>0</v>
      </c>
      <c r="J8" s="6">
        <v>1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6">
        <v>0</v>
      </c>
      <c r="AN8" s="6">
        <v>0</v>
      </c>
      <c r="AO8" s="21">
        <v>0</v>
      </c>
      <c r="AP8" s="21">
        <v>0</v>
      </c>
      <c r="AQ8" s="21">
        <v>0</v>
      </c>
      <c r="AR8" s="6">
        <v>0</v>
      </c>
      <c r="AS8" s="21">
        <v>0</v>
      </c>
      <c r="AT8" s="21">
        <v>0</v>
      </c>
      <c r="AU8" s="21">
        <v>0</v>
      </c>
    </row>
    <row r="9" spans="1:47" x14ac:dyDescent="0.2">
      <c r="A9" s="10" t="s">
        <v>74</v>
      </c>
      <c r="B9" s="5">
        <v>3</v>
      </c>
      <c r="C9" s="6" t="s">
        <v>75</v>
      </c>
      <c r="D9" s="11" t="s">
        <v>70</v>
      </c>
      <c r="E9" s="7">
        <v>5</v>
      </c>
      <c r="F9" s="7">
        <v>1</v>
      </c>
      <c r="G9" s="6">
        <v>127</v>
      </c>
      <c r="H9" s="6">
        <v>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6">
        <v>0</v>
      </c>
      <c r="AN9" s="6">
        <v>0</v>
      </c>
      <c r="AO9" s="21">
        <v>0</v>
      </c>
      <c r="AP9" s="21">
        <v>0</v>
      </c>
      <c r="AQ9" s="21">
        <v>0</v>
      </c>
      <c r="AR9" s="6">
        <v>0</v>
      </c>
      <c r="AS9" s="21">
        <v>0</v>
      </c>
      <c r="AT9" s="21">
        <v>0</v>
      </c>
      <c r="AU9" s="21">
        <v>0</v>
      </c>
    </row>
    <row r="10" spans="1:47" x14ac:dyDescent="0.2">
      <c r="A10" s="10" t="s">
        <v>74</v>
      </c>
      <c r="B10" s="5">
        <v>3</v>
      </c>
      <c r="C10" s="6" t="s">
        <v>75</v>
      </c>
      <c r="D10" s="11" t="s">
        <v>71</v>
      </c>
      <c r="E10" s="7">
        <v>7</v>
      </c>
      <c r="F10" s="7">
        <v>1</v>
      </c>
      <c r="G10" s="6">
        <v>198</v>
      </c>
      <c r="H10" s="6">
        <v>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AA10" s="6">
        <v>0</v>
      </c>
      <c r="AB10" s="6">
        <v>0</v>
      </c>
      <c r="AC10" s="6">
        <v>1</v>
      </c>
      <c r="AD10" s="6">
        <v>0</v>
      </c>
      <c r="AE10" s="6">
        <v>0</v>
      </c>
      <c r="AF10" s="6">
        <v>0</v>
      </c>
      <c r="AG10" s="6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6">
        <v>0</v>
      </c>
      <c r="AN10" s="6">
        <v>0</v>
      </c>
      <c r="AO10" s="21">
        <v>0</v>
      </c>
      <c r="AP10" s="21">
        <v>0</v>
      </c>
      <c r="AQ10" s="21">
        <v>0</v>
      </c>
      <c r="AR10" s="6">
        <v>0</v>
      </c>
      <c r="AS10" s="21">
        <v>0</v>
      </c>
      <c r="AT10" s="21">
        <v>0</v>
      </c>
      <c r="AU10" s="21">
        <v>0</v>
      </c>
    </row>
    <row r="11" spans="1:47" x14ac:dyDescent="0.2">
      <c r="A11" s="4" t="s">
        <v>68</v>
      </c>
      <c r="B11" s="6">
        <v>4</v>
      </c>
      <c r="C11" s="6" t="s">
        <v>14</v>
      </c>
      <c r="D11" s="6" t="s">
        <v>71</v>
      </c>
      <c r="E11" s="7">
        <v>2</v>
      </c>
      <c r="F11" s="7">
        <v>1</v>
      </c>
      <c r="G11" s="6">
        <f>6+7+3+9+10+8+14+16+15</f>
        <v>88</v>
      </c>
      <c r="H11" s="6">
        <v>0</v>
      </c>
      <c r="I11" s="6">
        <v>0</v>
      </c>
      <c r="J11" s="6">
        <f>1+1+1+5+1</f>
        <v>9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6">
        <v>0</v>
      </c>
      <c r="AN11" s="6">
        <v>0</v>
      </c>
      <c r="AO11" s="21">
        <v>0</v>
      </c>
      <c r="AP11" s="21">
        <v>0</v>
      </c>
      <c r="AQ11" s="21">
        <v>0</v>
      </c>
      <c r="AR11" s="6">
        <v>0</v>
      </c>
      <c r="AS11" s="21">
        <v>0</v>
      </c>
      <c r="AT11" s="21">
        <v>0</v>
      </c>
      <c r="AU11" s="21">
        <v>0</v>
      </c>
    </row>
    <row r="12" spans="1:47" x14ac:dyDescent="0.2">
      <c r="A12" s="4" t="s">
        <v>68</v>
      </c>
      <c r="B12" s="6">
        <v>4</v>
      </c>
      <c r="C12" s="6" t="s">
        <v>14</v>
      </c>
      <c r="D12" s="6" t="s">
        <v>73</v>
      </c>
      <c r="E12" s="7">
        <v>7</v>
      </c>
      <c r="F12" s="7">
        <v>1</v>
      </c>
      <c r="G12" s="6">
        <f>13+10+18+13+6+16+11+10+12+14</f>
        <v>123</v>
      </c>
      <c r="H12" s="6">
        <v>0</v>
      </c>
      <c r="I12" s="6">
        <v>0</v>
      </c>
      <c r="J12" s="6">
        <f>1+1</f>
        <v>2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1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f>1+1</f>
        <v>2</v>
      </c>
      <c r="AG12" s="6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f>2+1+1</f>
        <v>4</v>
      </c>
      <c r="AM12" s="6">
        <v>0</v>
      </c>
      <c r="AN12" s="6">
        <v>0</v>
      </c>
      <c r="AO12" s="21">
        <v>0</v>
      </c>
      <c r="AP12" s="21">
        <v>0</v>
      </c>
      <c r="AQ12" s="21">
        <v>0</v>
      </c>
      <c r="AR12" s="6">
        <v>0</v>
      </c>
      <c r="AS12" s="21">
        <v>0</v>
      </c>
      <c r="AT12" s="21">
        <v>0</v>
      </c>
      <c r="AU12" s="21">
        <v>0</v>
      </c>
    </row>
    <row r="13" spans="1:47" x14ac:dyDescent="0.2">
      <c r="A13" s="4" t="s">
        <v>68</v>
      </c>
      <c r="B13" s="6">
        <v>4</v>
      </c>
      <c r="C13" s="6" t="s">
        <v>14</v>
      </c>
      <c r="D13" s="6" t="s">
        <v>70</v>
      </c>
      <c r="E13" s="7">
        <v>8</v>
      </c>
      <c r="F13" s="7">
        <v>1</v>
      </c>
      <c r="G13" s="6">
        <f>18+5+10+14+4+4+8+12+10+7</f>
        <v>92</v>
      </c>
      <c r="H13" s="6">
        <v>0</v>
      </c>
      <c r="I13" s="6">
        <v>0</v>
      </c>
      <c r="J13" s="6">
        <f>1+1+1+5</f>
        <v>8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5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f>1</f>
        <v>1</v>
      </c>
      <c r="AG13" s="6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6">
        <v>0</v>
      </c>
      <c r="AN13" s="6">
        <v>0</v>
      </c>
      <c r="AO13" s="21">
        <v>0</v>
      </c>
      <c r="AP13" s="21">
        <v>0</v>
      </c>
      <c r="AQ13" s="21">
        <v>0</v>
      </c>
      <c r="AR13" s="6">
        <v>0</v>
      </c>
      <c r="AS13" s="21">
        <v>0</v>
      </c>
      <c r="AT13" s="21">
        <v>0</v>
      </c>
      <c r="AU13" s="21">
        <v>0</v>
      </c>
    </row>
    <row r="14" spans="1:47" s="9" customFormat="1" x14ac:dyDescent="0.2">
      <c r="A14" s="8" t="s">
        <v>72</v>
      </c>
      <c r="B14" s="9">
        <v>4</v>
      </c>
      <c r="C14" s="9" t="s">
        <v>14</v>
      </c>
      <c r="D14" s="9" t="s">
        <v>73</v>
      </c>
      <c r="E14" s="7">
        <v>5</v>
      </c>
      <c r="F14" s="7">
        <v>1</v>
      </c>
      <c r="G14" s="9">
        <f>12+0+10+13+18+8+8+16+9+22</f>
        <v>116</v>
      </c>
      <c r="H14" s="9">
        <f>2</f>
        <v>2</v>
      </c>
      <c r="I14" s="9">
        <v>0</v>
      </c>
      <c r="J14" s="9">
        <f>2+2+3+2+1</f>
        <v>10</v>
      </c>
      <c r="K14" s="9">
        <v>0</v>
      </c>
      <c r="L14" s="6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f>1</f>
        <v>1</v>
      </c>
      <c r="S14" s="6">
        <v>0</v>
      </c>
      <c r="T14" s="9">
        <v>0</v>
      </c>
      <c r="U14" s="9">
        <v>0</v>
      </c>
      <c r="V14" s="9">
        <v>1</v>
      </c>
      <c r="W14" s="9">
        <v>0</v>
      </c>
      <c r="X14" s="9">
        <v>0</v>
      </c>
      <c r="Y14" s="9">
        <v>0</v>
      </c>
      <c r="Z14" s="9">
        <v>0</v>
      </c>
      <c r="AA14" s="6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9">
        <v>0</v>
      </c>
      <c r="AN14" s="9">
        <v>0</v>
      </c>
      <c r="AO14" s="21">
        <v>0</v>
      </c>
      <c r="AP14" s="21">
        <v>0</v>
      </c>
      <c r="AQ14" s="21">
        <v>0</v>
      </c>
      <c r="AR14" s="9">
        <v>0</v>
      </c>
      <c r="AS14" s="21">
        <v>0</v>
      </c>
      <c r="AT14" s="21">
        <v>0</v>
      </c>
      <c r="AU14" s="21">
        <v>0</v>
      </c>
    </row>
    <row r="15" spans="1:47" s="9" customFormat="1" x14ac:dyDescent="0.2">
      <c r="A15" s="8" t="s">
        <v>72</v>
      </c>
      <c r="B15" s="9">
        <v>4</v>
      </c>
      <c r="C15" s="9" t="s">
        <v>14</v>
      </c>
      <c r="D15" s="9" t="s">
        <v>70</v>
      </c>
      <c r="E15" s="7">
        <v>6</v>
      </c>
      <c r="F15" s="7">
        <v>1</v>
      </c>
      <c r="G15" s="9">
        <f>15+11+8+12+19+11+16+9+6+12</f>
        <v>119</v>
      </c>
      <c r="H15" s="9">
        <v>12</v>
      </c>
      <c r="I15" s="9">
        <v>0</v>
      </c>
      <c r="J15" s="9">
        <f>6+3+4+5+3+4+3</f>
        <v>28</v>
      </c>
      <c r="K15" s="9">
        <v>0</v>
      </c>
      <c r="L15" s="6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f>1+1</f>
        <v>2</v>
      </c>
      <c r="S15" s="6">
        <v>0</v>
      </c>
      <c r="T15" s="9">
        <v>0</v>
      </c>
      <c r="U15" s="9">
        <v>0</v>
      </c>
      <c r="V15" s="6">
        <v>0</v>
      </c>
      <c r="W15" s="9">
        <v>0</v>
      </c>
      <c r="X15" s="9">
        <v>0</v>
      </c>
      <c r="Y15" s="9">
        <v>0</v>
      </c>
      <c r="Z15" s="9">
        <v>0</v>
      </c>
      <c r="AA15" s="6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9">
        <v>0</v>
      </c>
      <c r="AN15" s="9">
        <v>0</v>
      </c>
      <c r="AO15" s="21">
        <v>0</v>
      </c>
      <c r="AP15" s="21">
        <v>0</v>
      </c>
      <c r="AQ15" s="21">
        <v>0</v>
      </c>
      <c r="AR15" s="9">
        <v>0</v>
      </c>
      <c r="AS15" s="21">
        <v>0</v>
      </c>
      <c r="AT15" s="21">
        <v>0</v>
      </c>
      <c r="AU15" s="21">
        <v>0</v>
      </c>
    </row>
    <row r="16" spans="1:47" s="9" customFormat="1" x14ac:dyDescent="0.2">
      <c r="A16" s="8" t="s">
        <v>72</v>
      </c>
      <c r="B16" s="9">
        <v>4</v>
      </c>
      <c r="C16" s="9" t="s">
        <v>14</v>
      </c>
      <c r="D16" s="9" t="s">
        <v>71</v>
      </c>
      <c r="E16" s="7">
        <v>3</v>
      </c>
      <c r="F16" s="7">
        <v>1</v>
      </c>
      <c r="G16" s="9">
        <f>18+27+28+17+26+18+29+22+16+17</f>
        <v>218</v>
      </c>
      <c r="H16" s="9">
        <f>7</f>
        <v>7</v>
      </c>
      <c r="I16" s="9">
        <v>0</v>
      </c>
      <c r="J16" s="9">
        <f>3+2+2+7+1+4+1+5</f>
        <v>25</v>
      </c>
      <c r="K16" s="9">
        <v>0</v>
      </c>
      <c r="L16" s="6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f>1+2+1</f>
        <v>4</v>
      </c>
      <c r="S16" s="6">
        <v>0</v>
      </c>
      <c r="T16" s="9">
        <v>0</v>
      </c>
      <c r="U16" s="9">
        <v>0</v>
      </c>
      <c r="V16" s="6">
        <v>0</v>
      </c>
      <c r="W16" s="9">
        <v>0</v>
      </c>
      <c r="X16" s="9">
        <v>0</v>
      </c>
      <c r="Y16" s="9">
        <v>0</v>
      </c>
      <c r="Z16" s="9">
        <v>0</v>
      </c>
      <c r="AA16" s="6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9">
        <v>0</v>
      </c>
      <c r="AN16" s="9">
        <v>0</v>
      </c>
      <c r="AO16" s="21">
        <v>0</v>
      </c>
      <c r="AP16" s="21">
        <v>0</v>
      </c>
      <c r="AQ16" s="21">
        <v>0</v>
      </c>
      <c r="AR16" s="9">
        <v>0</v>
      </c>
      <c r="AS16" s="21">
        <v>0</v>
      </c>
      <c r="AT16" s="21">
        <v>0</v>
      </c>
      <c r="AU16" s="21">
        <v>0</v>
      </c>
    </row>
    <row r="17" spans="1:47" x14ac:dyDescent="0.2">
      <c r="A17" s="10" t="s">
        <v>74</v>
      </c>
      <c r="B17" s="6">
        <v>4</v>
      </c>
      <c r="C17" s="6" t="s">
        <v>14</v>
      </c>
      <c r="D17" s="11" t="s">
        <v>73</v>
      </c>
      <c r="E17" s="7">
        <v>8</v>
      </c>
      <c r="F17" s="7">
        <v>1</v>
      </c>
      <c r="G17" s="6">
        <v>189</v>
      </c>
      <c r="H17" s="6">
        <v>0</v>
      </c>
      <c r="I17" s="6">
        <v>0</v>
      </c>
      <c r="J17" s="6">
        <f>1</f>
        <v>1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f>1</f>
        <v>1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6">
        <v>0</v>
      </c>
      <c r="AN17" s="6">
        <v>0</v>
      </c>
      <c r="AO17" s="21">
        <v>0</v>
      </c>
      <c r="AP17" s="21">
        <v>0</v>
      </c>
      <c r="AQ17" s="21">
        <v>0</v>
      </c>
      <c r="AR17" s="6">
        <v>0</v>
      </c>
      <c r="AS17" s="21">
        <v>0</v>
      </c>
      <c r="AT17" s="21">
        <v>0</v>
      </c>
      <c r="AU17" s="21">
        <f>1</f>
        <v>1</v>
      </c>
    </row>
    <row r="18" spans="1:47" x14ac:dyDescent="0.2">
      <c r="A18" s="10" t="s">
        <v>74</v>
      </c>
      <c r="B18" s="6">
        <v>4</v>
      </c>
      <c r="C18" s="6" t="s">
        <v>14</v>
      </c>
      <c r="D18" s="11" t="s">
        <v>70</v>
      </c>
      <c r="E18" s="7">
        <v>7</v>
      </c>
      <c r="F18" s="7">
        <v>1</v>
      </c>
      <c r="G18" s="6">
        <f>23+22+22+32+30+41+45+27+16+19</f>
        <v>277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f>1</f>
        <v>1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6">
        <v>0</v>
      </c>
      <c r="AN18" s="6">
        <v>0</v>
      </c>
      <c r="AO18" s="21">
        <v>0</v>
      </c>
      <c r="AP18" s="21">
        <v>0</v>
      </c>
      <c r="AQ18" s="21">
        <v>0</v>
      </c>
      <c r="AR18" s="6">
        <v>0</v>
      </c>
      <c r="AS18" s="21">
        <v>0</v>
      </c>
      <c r="AT18" s="21">
        <v>0</v>
      </c>
      <c r="AU18" s="21">
        <v>0</v>
      </c>
    </row>
    <row r="19" spans="1:47" x14ac:dyDescent="0.2">
      <c r="A19" s="10" t="s">
        <v>74</v>
      </c>
      <c r="B19" s="6">
        <v>4</v>
      </c>
      <c r="C19" s="6" t="s">
        <v>14</v>
      </c>
      <c r="D19" s="11" t="s">
        <v>71</v>
      </c>
      <c r="E19" s="7">
        <v>2</v>
      </c>
      <c r="F19" s="7">
        <v>1</v>
      </c>
      <c r="G19" s="6">
        <f>37+31+17+17+16+24+22+15+13</f>
        <v>192</v>
      </c>
      <c r="H19" s="6">
        <f>3+2+1+1</f>
        <v>7</v>
      </c>
      <c r="I19" s="6">
        <v>0</v>
      </c>
      <c r="J19" s="6">
        <f>1+1+2</f>
        <v>4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6">
        <v>0</v>
      </c>
      <c r="AN19" s="6">
        <v>0</v>
      </c>
      <c r="AO19" s="21">
        <v>0</v>
      </c>
      <c r="AP19" s="21">
        <v>0</v>
      </c>
      <c r="AQ19" s="21">
        <v>0</v>
      </c>
      <c r="AR19" s="6">
        <v>0</v>
      </c>
      <c r="AS19" s="21">
        <v>0</v>
      </c>
      <c r="AT19" s="21">
        <v>0</v>
      </c>
      <c r="AU19" s="21">
        <v>0</v>
      </c>
    </row>
    <row r="20" spans="1:47" x14ac:dyDescent="0.2">
      <c r="A20" s="4" t="s">
        <v>68</v>
      </c>
      <c r="B20" s="5">
        <v>5</v>
      </c>
      <c r="C20" s="6" t="s">
        <v>15</v>
      </c>
      <c r="D20" s="6" t="s">
        <v>70</v>
      </c>
      <c r="E20" s="7">
        <v>7</v>
      </c>
      <c r="F20" s="7">
        <v>1</v>
      </c>
      <c r="G20" s="6">
        <f>1+3+1+1</f>
        <v>6</v>
      </c>
      <c r="H20" s="6">
        <f>1+1</f>
        <v>2</v>
      </c>
      <c r="I20" s="6">
        <v>0</v>
      </c>
      <c r="J20" s="6">
        <v>0</v>
      </c>
      <c r="K20" s="6">
        <f>2+1</f>
        <v>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f>1</f>
        <v>1</v>
      </c>
      <c r="AG20" s="6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6">
        <v>0</v>
      </c>
      <c r="AN20" s="6">
        <v>0</v>
      </c>
      <c r="AO20" s="21">
        <v>0</v>
      </c>
      <c r="AP20" s="21">
        <v>0</v>
      </c>
      <c r="AQ20" s="21">
        <v>0</v>
      </c>
      <c r="AR20" s="6">
        <v>0</v>
      </c>
      <c r="AS20" s="21">
        <v>0</v>
      </c>
      <c r="AT20" s="21">
        <v>0</v>
      </c>
      <c r="AU20" s="21">
        <v>0</v>
      </c>
    </row>
    <row r="21" spans="1:47" x14ac:dyDescent="0.2">
      <c r="A21" s="4" t="s">
        <v>68</v>
      </c>
      <c r="B21" s="5">
        <v>5</v>
      </c>
      <c r="C21" s="6" t="s">
        <v>15</v>
      </c>
      <c r="D21" s="6" t="s">
        <v>71</v>
      </c>
      <c r="E21" s="7">
        <v>8</v>
      </c>
      <c r="F21" s="7">
        <v>1</v>
      </c>
      <c r="G21" s="6">
        <f>3+3+5+2+2+2+1+1+1</f>
        <v>20</v>
      </c>
      <c r="H21" s="6">
        <f>2</f>
        <v>2</v>
      </c>
      <c r="I21" s="6">
        <v>0</v>
      </c>
      <c r="J21" s="6">
        <v>0</v>
      </c>
      <c r="K21" s="6">
        <f>1+1+5+2</f>
        <v>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6">
        <v>0</v>
      </c>
      <c r="AN21" s="6">
        <v>0</v>
      </c>
      <c r="AO21" s="21">
        <v>0</v>
      </c>
      <c r="AP21" s="21">
        <v>0</v>
      </c>
      <c r="AQ21" s="21">
        <v>0</v>
      </c>
      <c r="AR21" s="6">
        <v>0</v>
      </c>
      <c r="AS21" s="21">
        <v>0</v>
      </c>
      <c r="AT21" s="21">
        <v>0</v>
      </c>
      <c r="AU21" s="21">
        <v>0</v>
      </c>
    </row>
    <row r="22" spans="1:47" x14ac:dyDescent="0.2">
      <c r="A22" s="4" t="s">
        <v>68</v>
      </c>
      <c r="B22" s="5">
        <v>5</v>
      </c>
      <c r="C22" s="6" t="s">
        <v>15</v>
      </c>
      <c r="D22" s="6" t="s">
        <v>73</v>
      </c>
      <c r="E22" s="7">
        <v>2</v>
      </c>
      <c r="F22" s="7">
        <v>1</v>
      </c>
      <c r="G22" s="6">
        <f>1+2+1+1+2+3+1+2+3+3</f>
        <v>19</v>
      </c>
      <c r="H22" s="6">
        <f>1+2+2+2+1+1+3+4</f>
        <v>16</v>
      </c>
      <c r="I22" s="6">
        <f>1</f>
        <v>1</v>
      </c>
      <c r="J22" s="6">
        <v>0</v>
      </c>
      <c r="K22" s="6">
        <f>1+1+2+2</f>
        <v>6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6">
        <f>1</f>
        <v>1</v>
      </c>
      <c r="AN22" s="6">
        <v>0</v>
      </c>
      <c r="AO22" s="21">
        <v>0</v>
      </c>
      <c r="AP22" s="21">
        <v>0</v>
      </c>
      <c r="AQ22" s="21">
        <v>0</v>
      </c>
      <c r="AR22" s="6">
        <v>0</v>
      </c>
      <c r="AS22" s="21">
        <v>0</v>
      </c>
      <c r="AT22" s="21">
        <v>0</v>
      </c>
      <c r="AU22" s="21">
        <v>0</v>
      </c>
    </row>
    <row r="23" spans="1:47" s="9" customFormat="1" x14ac:dyDescent="0.2">
      <c r="A23" s="8" t="s">
        <v>72</v>
      </c>
      <c r="B23" s="5">
        <v>5</v>
      </c>
      <c r="C23" s="9" t="s">
        <v>15</v>
      </c>
      <c r="D23" s="9" t="s">
        <v>73</v>
      </c>
      <c r="E23" s="7">
        <v>2</v>
      </c>
      <c r="F23" s="7">
        <v>1</v>
      </c>
      <c r="G23" s="9">
        <f>55</f>
        <v>55</v>
      </c>
      <c r="H23" s="9">
        <v>0</v>
      </c>
      <c r="I23" s="9">
        <f>1</f>
        <v>1</v>
      </c>
      <c r="J23" s="9">
        <v>0</v>
      </c>
      <c r="K23" s="9">
        <f>10</f>
        <v>10</v>
      </c>
      <c r="L23" s="6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6">
        <v>0</v>
      </c>
      <c r="T23" s="9">
        <v>0</v>
      </c>
      <c r="U23" s="9">
        <v>0</v>
      </c>
      <c r="V23" s="6">
        <v>0</v>
      </c>
      <c r="W23" s="9">
        <v>3</v>
      </c>
      <c r="X23" s="9">
        <v>0</v>
      </c>
      <c r="Y23" s="9">
        <v>0</v>
      </c>
      <c r="Z23" s="9">
        <v>0</v>
      </c>
      <c r="AA23" s="6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21">
        <v>0</v>
      </c>
      <c r="AI23" s="21">
        <v>0</v>
      </c>
      <c r="AJ23" s="21">
        <v>2</v>
      </c>
      <c r="AK23" s="21">
        <v>0</v>
      </c>
      <c r="AL23" s="21">
        <v>0</v>
      </c>
      <c r="AM23" s="9">
        <v>0</v>
      </c>
      <c r="AN23" s="9">
        <v>0</v>
      </c>
      <c r="AO23" s="21">
        <v>0</v>
      </c>
      <c r="AP23" s="21">
        <v>0</v>
      </c>
      <c r="AQ23" s="21">
        <v>0</v>
      </c>
      <c r="AR23" s="9">
        <v>0</v>
      </c>
      <c r="AS23" s="21">
        <v>0</v>
      </c>
      <c r="AT23" s="21">
        <v>1</v>
      </c>
      <c r="AU23" s="21">
        <v>0</v>
      </c>
    </row>
    <row r="24" spans="1:47" s="9" customFormat="1" x14ac:dyDescent="0.2">
      <c r="A24" s="8" t="s">
        <v>72</v>
      </c>
      <c r="B24" s="5">
        <v>5</v>
      </c>
      <c r="C24" s="9" t="s">
        <v>15</v>
      </c>
      <c r="D24" s="9" t="s">
        <v>70</v>
      </c>
      <c r="E24" s="7">
        <v>1</v>
      </c>
      <c r="F24" s="7">
        <v>1</v>
      </c>
      <c r="G24" s="9">
        <f>45</f>
        <v>45</v>
      </c>
      <c r="H24" s="9">
        <v>0</v>
      </c>
      <c r="I24" s="9">
        <f>1</f>
        <v>1</v>
      </c>
      <c r="J24" s="9">
        <v>0</v>
      </c>
      <c r="K24" s="9">
        <f>10</f>
        <v>10</v>
      </c>
      <c r="L24" s="6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6">
        <v>0</v>
      </c>
      <c r="T24" s="9">
        <v>0</v>
      </c>
      <c r="U24" s="9">
        <v>0</v>
      </c>
      <c r="V24" s="6">
        <v>0</v>
      </c>
      <c r="W24" s="9">
        <v>0</v>
      </c>
      <c r="X24" s="9">
        <v>0</v>
      </c>
      <c r="Y24" s="9">
        <v>0</v>
      </c>
      <c r="Z24" s="9">
        <v>0</v>
      </c>
      <c r="AA24" s="6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9">
        <v>0</v>
      </c>
      <c r="AN24" s="9">
        <v>0</v>
      </c>
      <c r="AO24" s="21">
        <v>0</v>
      </c>
      <c r="AP24" s="21">
        <v>0</v>
      </c>
      <c r="AQ24" s="21">
        <v>0</v>
      </c>
      <c r="AR24" s="9">
        <v>0</v>
      </c>
      <c r="AS24" s="21">
        <v>0</v>
      </c>
      <c r="AT24" s="21">
        <v>0</v>
      </c>
      <c r="AU24" s="21">
        <v>0</v>
      </c>
    </row>
    <row r="25" spans="1:47" s="9" customFormat="1" x14ac:dyDescent="0.2">
      <c r="A25" s="8" t="s">
        <v>72</v>
      </c>
      <c r="B25" s="5">
        <v>5</v>
      </c>
      <c r="C25" s="9" t="s">
        <v>15</v>
      </c>
      <c r="D25" s="9" t="s">
        <v>5</v>
      </c>
      <c r="E25" s="7">
        <v>5</v>
      </c>
      <c r="F25" s="7">
        <v>1</v>
      </c>
      <c r="G25" s="9">
        <f>3+5+4+1+1+1+1</f>
        <v>16</v>
      </c>
      <c r="H25" s="9">
        <f>16</f>
        <v>16</v>
      </c>
      <c r="I25" s="9">
        <f>4</f>
        <v>4</v>
      </c>
      <c r="J25" s="9">
        <v>0</v>
      </c>
      <c r="K25" s="9">
        <v>0</v>
      </c>
      <c r="L25" s="6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6">
        <v>0</v>
      </c>
      <c r="T25" s="9">
        <f>1</f>
        <v>1</v>
      </c>
      <c r="U25" s="9">
        <v>0</v>
      </c>
      <c r="V25" s="6">
        <v>0</v>
      </c>
      <c r="W25" s="9">
        <v>0</v>
      </c>
      <c r="X25" s="9">
        <v>0</v>
      </c>
      <c r="Y25" s="9">
        <v>0</v>
      </c>
      <c r="Z25" s="9">
        <v>0</v>
      </c>
      <c r="AA25" s="6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21">
        <v>0</v>
      </c>
      <c r="AI25" s="21">
        <v>0</v>
      </c>
      <c r="AJ25" s="21">
        <v>2</v>
      </c>
      <c r="AK25" s="21">
        <v>0</v>
      </c>
      <c r="AL25" s="21">
        <v>0</v>
      </c>
      <c r="AM25" s="9">
        <v>0</v>
      </c>
      <c r="AN25" s="9">
        <v>0</v>
      </c>
      <c r="AO25" s="21">
        <v>0</v>
      </c>
      <c r="AP25" s="21">
        <v>0</v>
      </c>
      <c r="AQ25" s="21">
        <v>0</v>
      </c>
      <c r="AR25" s="9">
        <v>0</v>
      </c>
      <c r="AS25" s="21">
        <f>1</f>
        <v>1</v>
      </c>
      <c r="AT25" s="21">
        <v>0</v>
      </c>
      <c r="AU25" s="21">
        <v>0</v>
      </c>
    </row>
    <row r="26" spans="1:47" x14ac:dyDescent="0.2">
      <c r="A26" s="10" t="s">
        <v>74</v>
      </c>
      <c r="B26" s="5">
        <v>5</v>
      </c>
      <c r="C26" s="6" t="s">
        <v>15</v>
      </c>
      <c r="D26" s="11" t="s">
        <v>73</v>
      </c>
      <c r="E26" s="7">
        <v>7</v>
      </c>
      <c r="F26" s="7">
        <v>1</v>
      </c>
      <c r="G26" s="6">
        <f>54</f>
        <v>54</v>
      </c>
      <c r="H26" s="6">
        <v>0</v>
      </c>
      <c r="I26" s="6">
        <v>0</v>
      </c>
      <c r="J26" s="6">
        <v>3</v>
      </c>
      <c r="K26" s="6">
        <f>1</f>
        <v>1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6">
        <v>0</v>
      </c>
      <c r="AN26" s="6">
        <v>0</v>
      </c>
      <c r="AO26" s="21">
        <v>0</v>
      </c>
      <c r="AP26" s="21">
        <v>0</v>
      </c>
      <c r="AQ26" s="21">
        <v>0</v>
      </c>
      <c r="AR26" s="6">
        <v>0</v>
      </c>
      <c r="AS26" s="21">
        <v>0</v>
      </c>
      <c r="AT26" s="21">
        <v>0</v>
      </c>
      <c r="AU26" s="21">
        <v>0</v>
      </c>
    </row>
    <row r="27" spans="1:47" x14ac:dyDescent="0.2">
      <c r="A27" s="10" t="s">
        <v>74</v>
      </c>
      <c r="B27" s="5">
        <v>5</v>
      </c>
      <c r="C27" s="6" t="s">
        <v>15</v>
      </c>
      <c r="D27" s="11" t="s">
        <v>6</v>
      </c>
      <c r="E27" s="7">
        <v>5</v>
      </c>
      <c r="F27" s="7">
        <v>1</v>
      </c>
      <c r="G27" s="6">
        <f>99</f>
        <v>99</v>
      </c>
      <c r="H27" s="6">
        <f>2</f>
        <v>2</v>
      </c>
      <c r="I27" s="6">
        <v>0</v>
      </c>
      <c r="J27" s="6">
        <v>0</v>
      </c>
      <c r="K27" s="6">
        <f>2</f>
        <v>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6">
        <v>0</v>
      </c>
      <c r="AN27" s="6">
        <v>0</v>
      </c>
      <c r="AO27" s="21">
        <v>0</v>
      </c>
      <c r="AP27" s="21">
        <v>0</v>
      </c>
      <c r="AQ27" s="21">
        <v>0</v>
      </c>
      <c r="AR27" s="6">
        <v>0</v>
      </c>
      <c r="AS27" s="21">
        <v>0</v>
      </c>
      <c r="AT27" s="21">
        <v>0</v>
      </c>
      <c r="AU27" s="21">
        <v>0</v>
      </c>
    </row>
    <row r="28" spans="1:47" x14ac:dyDescent="0.2">
      <c r="A28" s="10" t="s">
        <v>74</v>
      </c>
      <c r="B28" s="5">
        <v>5</v>
      </c>
      <c r="C28" s="6" t="s">
        <v>15</v>
      </c>
      <c r="D28" s="11" t="s">
        <v>7</v>
      </c>
      <c r="E28" s="7">
        <v>2</v>
      </c>
      <c r="F28" s="7">
        <v>1</v>
      </c>
      <c r="G28" s="6">
        <f>70</f>
        <v>70</v>
      </c>
      <c r="H28" s="6">
        <f>12</f>
        <v>12</v>
      </c>
      <c r="I28" s="6">
        <v>0</v>
      </c>
      <c r="J28" s="6">
        <f>2</f>
        <v>2</v>
      </c>
      <c r="K28" s="6">
        <f>2</f>
        <v>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6">
        <v>0</v>
      </c>
      <c r="AN28" s="6">
        <v>0</v>
      </c>
      <c r="AO28" s="21">
        <v>0</v>
      </c>
      <c r="AP28" s="21">
        <v>0</v>
      </c>
      <c r="AQ28" s="21">
        <v>0</v>
      </c>
      <c r="AR28" s="6">
        <v>0</v>
      </c>
      <c r="AS28" s="21">
        <v>0</v>
      </c>
      <c r="AT28" s="21">
        <v>0</v>
      </c>
      <c r="AU28" s="21">
        <v>0</v>
      </c>
    </row>
    <row r="29" spans="1:47" x14ac:dyDescent="0.2">
      <c r="A29" s="4" t="s">
        <v>68</v>
      </c>
      <c r="B29" s="5">
        <v>10</v>
      </c>
      <c r="C29" s="6" t="s">
        <v>0</v>
      </c>
      <c r="D29" s="6" t="s">
        <v>73</v>
      </c>
      <c r="E29" s="7">
        <v>8</v>
      </c>
      <c r="F29" s="7">
        <v>2</v>
      </c>
      <c r="G29" s="6">
        <v>58</v>
      </c>
      <c r="H29" s="6">
        <v>13</v>
      </c>
      <c r="I29" s="6">
        <v>0</v>
      </c>
      <c r="J29" s="6">
        <v>0</v>
      </c>
      <c r="K29" s="6">
        <v>1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6">
        <v>0</v>
      </c>
      <c r="AN29" s="6">
        <v>0</v>
      </c>
      <c r="AO29" s="21">
        <v>0</v>
      </c>
      <c r="AP29" s="21">
        <v>0</v>
      </c>
      <c r="AQ29" s="21">
        <v>0</v>
      </c>
      <c r="AR29" s="6">
        <v>0</v>
      </c>
      <c r="AS29" s="21">
        <v>0</v>
      </c>
      <c r="AT29" s="21">
        <v>0</v>
      </c>
      <c r="AU29" s="21">
        <v>0</v>
      </c>
    </row>
    <row r="30" spans="1:47" x14ac:dyDescent="0.2">
      <c r="A30" s="4" t="s">
        <v>68</v>
      </c>
      <c r="B30" s="5">
        <v>10</v>
      </c>
      <c r="C30" s="6" t="s">
        <v>0</v>
      </c>
      <c r="D30" s="6" t="s">
        <v>70</v>
      </c>
      <c r="E30" s="7">
        <v>4</v>
      </c>
      <c r="F30" s="7">
        <v>2</v>
      </c>
      <c r="G30" s="6">
        <v>73</v>
      </c>
      <c r="H30" s="6">
        <v>6</v>
      </c>
      <c r="I30" s="6">
        <v>0</v>
      </c>
      <c r="J30" s="6">
        <v>0</v>
      </c>
      <c r="K30" s="6">
        <v>7</v>
      </c>
      <c r="L30" s="6">
        <v>2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6">
        <v>0</v>
      </c>
      <c r="AN30" s="6">
        <v>0</v>
      </c>
      <c r="AO30" s="21">
        <v>0</v>
      </c>
      <c r="AP30" s="21">
        <v>0</v>
      </c>
      <c r="AQ30" s="21">
        <v>0</v>
      </c>
      <c r="AR30" s="6">
        <v>0</v>
      </c>
      <c r="AS30" s="21">
        <v>0</v>
      </c>
      <c r="AT30" s="21">
        <v>0</v>
      </c>
      <c r="AU30" s="21">
        <v>0</v>
      </c>
    </row>
    <row r="31" spans="1:47" x14ac:dyDescent="0.2">
      <c r="A31" s="4" t="s">
        <v>68</v>
      </c>
      <c r="B31" s="5">
        <v>10</v>
      </c>
      <c r="C31" s="6" t="s">
        <v>0</v>
      </c>
      <c r="D31" s="6" t="s">
        <v>71</v>
      </c>
      <c r="E31" s="7">
        <v>1</v>
      </c>
      <c r="F31" s="7">
        <v>2</v>
      </c>
      <c r="G31" s="6">
        <v>57</v>
      </c>
      <c r="H31" s="6">
        <v>20</v>
      </c>
      <c r="I31" s="6">
        <v>0</v>
      </c>
      <c r="J31" s="6">
        <v>0</v>
      </c>
      <c r="K31" s="6">
        <v>7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4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1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21">
        <v>0</v>
      </c>
      <c r="AI31" s="21">
        <v>0</v>
      </c>
      <c r="AJ31" s="21">
        <v>0</v>
      </c>
      <c r="AK31" s="21">
        <v>0</v>
      </c>
      <c r="AL31" s="21">
        <v>0</v>
      </c>
      <c r="AM31" s="6">
        <v>0</v>
      </c>
      <c r="AN31" s="6">
        <v>1</v>
      </c>
      <c r="AO31" s="21">
        <v>0</v>
      </c>
      <c r="AP31" s="21">
        <v>0</v>
      </c>
      <c r="AQ31" s="21">
        <v>0</v>
      </c>
      <c r="AR31" s="6">
        <v>0</v>
      </c>
      <c r="AS31" s="21">
        <v>0</v>
      </c>
      <c r="AT31" s="21">
        <v>0</v>
      </c>
      <c r="AU31" s="21">
        <v>0</v>
      </c>
    </row>
    <row r="32" spans="1:47" s="9" customFormat="1" x14ac:dyDescent="0.2">
      <c r="A32" s="8" t="s">
        <v>72</v>
      </c>
      <c r="B32" s="5">
        <v>10</v>
      </c>
      <c r="C32" s="9" t="s">
        <v>0</v>
      </c>
      <c r="D32" s="9" t="s">
        <v>73</v>
      </c>
      <c r="E32" s="7">
        <v>4</v>
      </c>
      <c r="F32" s="7">
        <v>1</v>
      </c>
      <c r="G32" s="9">
        <f>1+2+3+5+1+2+1+1+3</f>
        <v>19</v>
      </c>
      <c r="H32" s="9">
        <f>1</f>
        <v>1</v>
      </c>
      <c r="I32" s="9">
        <v>0</v>
      </c>
      <c r="J32" s="9">
        <v>0</v>
      </c>
      <c r="K32" s="9">
        <v>0</v>
      </c>
      <c r="L32" s="9">
        <f>1</f>
        <v>1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6">
        <v>0</v>
      </c>
      <c r="T32" s="9">
        <v>0</v>
      </c>
      <c r="U32" s="9">
        <v>1</v>
      </c>
      <c r="V32" s="6">
        <v>0</v>
      </c>
      <c r="W32" s="9">
        <v>0</v>
      </c>
      <c r="X32" s="9">
        <v>0</v>
      </c>
      <c r="Y32" s="9">
        <v>0</v>
      </c>
      <c r="Z32" s="9">
        <v>0</v>
      </c>
      <c r="AA32" s="6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21">
        <v>0</v>
      </c>
      <c r="AI32" s="21">
        <v>0</v>
      </c>
      <c r="AJ32" s="21">
        <v>0</v>
      </c>
      <c r="AK32" s="21">
        <v>0</v>
      </c>
      <c r="AL32" s="21">
        <v>0</v>
      </c>
      <c r="AM32" s="9">
        <v>0</v>
      </c>
      <c r="AN32" s="9">
        <v>0</v>
      </c>
      <c r="AO32" s="21">
        <v>0</v>
      </c>
      <c r="AP32" s="21">
        <v>0</v>
      </c>
      <c r="AQ32" s="21">
        <v>0</v>
      </c>
      <c r="AR32" s="9">
        <v>0</v>
      </c>
      <c r="AS32" s="21">
        <v>0</v>
      </c>
      <c r="AT32" s="21">
        <v>0</v>
      </c>
      <c r="AU32" s="21">
        <v>0</v>
      </c>
    </row>
    <row r="33" spans="1:47" s="9" customFormat="1" x14ac:dyDescent="0.2">
      <c r="A33" s="8" t="s">
        <v>72</v>
      </c>
      <c r="B33" s="5">
        <v>10</v>
      </c>
      <c r="C33" s="9" t="s">
        <v>0</v>
      </c>
      <c r="D33" s="9" t="s">
        <v>70</v>
      </c>
      <c r="E33" s="7">
        <v>5</v>
      </c>
      <c r="F33" s="7">
        <v>1</v>
      </c>
      <c r="G33" s="9">
        <f>2+2+1+2+2+4+4+1+1+6</f>
        <v>25</v>
      </c>
      <c r="H33" s="9">
        <f>1</f>
        <v>1</v>
      </c>
      <c r="I33" s="9">
        <v>0</v>
      </c>
      <c r="J33" s="9">
        <f>1</f>
        <v>1</v>
      </c>
      <c r="K33" s="9">
        <v>0</v>
      </c>
      <c r="L33" s="6">
        <v>0</v>
      </c>
      <c r="M33" s="9">
        <v>0</v>
      </c>
      <c r="N33" s="9">
        <v>0</v>
      </c>
      <c r="O33" s="9">
        <f>1</f>
        <v>1</v>
      </c>
      <c r="P33" s="9">
        <v>0</v>
      </c>
      <c r="Q33" s="9">
        <v>0</v>
      </c>
      <c r="R33" s="9">
        <v>0</v>
      </c>
      <c r="S33" s="6">
        <v>0</v>
      </c>
      <c r="T33" s="9">
        <v>0</v>
      </c>
      <c r="U33" s="9">
        <v>0</v>
      </c>
      <c r="V33" s="6">
        <v>0</v>
      </c>
      <c r="W33" s="9">
        <v>0</v>
      </c>
      <c r="X33" s="9">
        <v>0</v>
      </c>
      <c r="Y33" s="9">
        <v>0</v>
      </c>
      <c r="Z33" s="9">
        <v>0</v>
      </c>
      <c r="AA33" s="9">
        <v>1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21">
        <v>0</v>
      </c>
      <c r="AI33" s="21">
        <v>0</v>
      </c>
      <c r="AJ33" s="21">
        <v>0</v>
      </c>
      <c r="AK33" s="21">
        <v>0</v>
      </c>
      <c r="AL33" s="21">
        <v>0</v>
      </c>
      <c r="AM33" s="9">
        <v>0</v>
      </c>
      <c r="AN33" s="9">
        <v>0</v>
      </c>
      <c r="AO33" s="21">
        <v>0</v>
      </c>
      <c r="AP33" s="21">
        <v>0</v>
      </c>
      <c r="AQ33" s="21">
        <v>0</v>
      </c>
      <c r="AR33" s="9">
        <v>0</v>
      </c>
      <c r="AS33" s="21">
        <v>0</v>
      </c>
      <c r="AT33" s="21">
        <v>0</v>
      </c>
      <c r="AU33" s="21">
        <v>0</v>
      </c>
    </row>
    <row r="34" spans="1:47" s="9" customFormat="1" x14ac:dyDescent="0.2">
      <c r="A34" s="8" t="s">
        <v>72</v>
      </c>
      <c r="B34" s="5">
        <v>10</v>
      </c>
      <c r="C34" s="9" t="s">
        <v>0</v>
      </c>
      <c r="D34" s="9" t="s">
        <v>71</v>
      </c>
      <c r="E34" s="7">
        <v>3</v>
      </c>
      <c r="F34" s="7">
        <v>1</v>
      </c>
      <c r="G34" s="9">
        <f>7+5+8+2+2+4+2+5+0+2</f>
        <v>37</v>
      </c>
      <c r="H34" s="9">
        <f>1+2+4+2+1+2</f>
        <v>12</v>
      </c>
      <c r="I34" s="9">
        <v>0</v>
      </c>
      <c r="J34" s="9">
        <v>0</v>
      </c>
      <c r="K34" s="9">
        <f>1+1+1</f>
        <v>3</v>
      </c>
      <c r="L34" s="9">
        <f>1</f>
        <v>1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6">
        <v>0</v>
      </c>
      <c r="T34" s="9">
        <v>0</v>
      </c>
      <c r="U34" s="9">
        <v>0</v>
      </c>
      <c r="V34" s="6">
        <v>0</v>
      </c>
      <c r="W34" s="9">
        <v>0</v>
      </c>
      <c r="X34" s="9">
        <v>0</v>
      </c>
      <c r="Y34" s="9">
        <v>0</v>
      </c>
      <c r="Z34" s="9">
        <v>0</v>
      </c>
      <c r="AA34" s="6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f>1</f>
        <v>1</v>
      </c>
      <c r="AH34" s="21">
        <v>0</v>
      </c>
      <c r="AI34" s="21">
        <v>0</v>
      </c>
      <c r="AJ34" s="21">
        <v>0</v>
      </c>
      <c r="AK34" s="21">
        <v>0</v>
      </c>
      <c r="AL34" s="21">
        <v>0</v>
      </c>
      <c r="AM34" s="9">
        <v>0</v>
      </c>
      <c r="AN34" s="9">
        <v>0</v>
      </c>
      <c r="AO34" s="21">
        <v>0</v>
      </c>
      <c r="AP34" s="21">
        <v>0</v>
      </c>
      <c r="AQ34" s="21">
        <v>0</v>
      </c>
      <c r="AR34" s="9">
        <v>0</v>
      </c>
      <c r="AS34" s="21">
        <v>0</v>
      </c>
      <c r="AT34" s="21">
        <v>0</v>
      </c>
      <c r="AU34" s="21">
        <v>0</v>
      </c>
    </row>
    <row r="35" spans="1:47" x14ac:dyDescent="0.2">
      <c r="A35" s="10" t="s">
        <v>74</v>
      </c>
      <c r="B35" s="5">
        <v>10</v>
      </c>
      <c r="C35" s="6" t="s">
        <v>0</v>
      </c>
      <c r="D35" s="11" t="s">
        <v>70</v>
      </c>
      <c r="E35" s="7">
        <v>6</v>
      </c>
      <c r="F35" s="7">
        <v>2</v>
      </c>
      <c r="G35" s="6">
        <v>100</v>
      </c>
      <c r="H35" s="6">
        <v>41</v>
      </c>
      <c r="I35" s="6">
        <v>0</v>
      </c>
      <c r="J35" s="6">
        <v>0</v>
      </c>
      <c r="K35" s="6">
        <v>0</v>
      </c>
      <c r="L35" s="6">
        <v>2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21">
        <v>0</v>
      </c>
      <c r="AI35" s="21">
        <v>0</v>
      </c>
      <c r="AJ35" s="21">
        <v>0</v>
      </c>
      <c r="AK35" s="21">
        <v>0</v>
      </c>
      <c r="AL35" s="21">
        <v>0</v>
      </c>
      <c r="AM35" s="6">
        <v>0</v>
      </c>
      <c r="AN35" s="6">
        <v>1</v>
      </c>
      <c r="AO35" s="21">
        <v>0</v>
      </c>
      <c r="AP35" s="21">
        <v>0</v>
      </c>
      <c r="AQ35" s="21">
        <v>0</v>
      </c>
      <c r="AR35" s="6">
        <v>0</v>
      </c>
      <c r="AS35" s="21">
        <v>0</v>
      </c>
      <c r="AT35" s="21">
        <v>0</v>
      </c>
      <c r="AU35" s="21">
        <v>0</v>
      </c>
    </row>
    <row r="36" spans="1:47" x14ac:dyDescent="0.2">
      <c r="A36" s="10" t="s">
        <v>74</v>
      </c>
      <c r="B36" s="5">
        <v>10</v>
      </c>
      <c r="C36" s="6" t="s">
        <v>0</v>
      </c>
      <c r="D36" s="11" t="s">
        <v>13</v>
      </c>
      <c r="E36" s="7">
        <v>2</v>
      </c>
      <c r="F36" s="7">
        <v>1</v>
      </c>
      <c r="G36" s="6">
        <v>264</v>
      </c>
      <c r="H36" s="6">
        <v>15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6">
        <v>0</v>
      </c>
      <c r="AN36" s="6">
        <v>1</v>
      </c>
      <c r="AO36" s="21">
        <v>0</v>
      </c>
      <c r="AP36" s="21">
        <v>0</v>
      </c>
      <c r="AQ36" s="21">
        <v>0</v>
      </c>
      <c r="AR36" s="6">
        <v>0</v>
      </c>
      <c r="AS36" s="21">
        <v>0</v>
      </c>
      <c r="AT36" s="21">
        <v>0</v>
      </c>
      <c r="AU36" s="21">
        <v>0</v>
      </c>
    </row>
    <row r="37" spans="1:47" x14ac:dyDescent="0.2">
      <c r="A37" s="10" t="s">
        <v>74</v>
      </c>
      <c r="B37" s="5">
        <v>10</v>
      </c>
      <c r="C37" s="6" t="s">
        <v>0</v>
      </c>
      <c r="D37" s="11" t="s">
        <v>71</v>
      </c>
      <c r="E37" s="7">
        <v>1</v>
      </c>
      <c r="F37" s="7">
        <v>2</v>
      </c>
      <c r="G37" s="6">
        <v>174</v>
      </c>
      <c r="H37" s="6">
        <v>30</v>
      </c>
      <c r="I37" s="6">
        <v>0</v>
      </c>
      <c r="J37" s="6">
        <v>0</v>
      </c>
      <c r="K37" s="6">
        <v>1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14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21">
        <v>0</v>
      </c>
      <c r="AI37" s="21">
        <v>0</v>
      </c>
      <c r="AJ37" s="21">
        <v>0</v>
      </c>
      <c r="AK37" s="21">
        <v>0</v>
      </c>
      <c r="AL37" s="21">
        <v>0</v>
      </c>
      <c r="AM37" s="6">
        <v>0</v>
      </c>
      <c r="AN37" s="6">
        <v>0</v>
      </c>
      <c r="AO37" s="21">
        <v>0</v>
      </c>
      <c r="AP37" s="21">
        <v>0</v>
      </c>
      <c r="AQ37" s="21">
        <v>0</v>
      </c>
      <c r="AR37" s="6">
        <v>0</v>
      </c>
      <c r="AS37" s="21">
        <v>0</v>
      </c>
      <c r="AT37" s="21">
        <v>0</v>
      </c>
      <c r="AU37" s="21">
        <v>0</v>
      </c>
    </row>
    <row r="38" spans="1:47" x14ac:dyDescent="0.2">
      <c r="A38" s="4" t="s">
        <v>68</v>
      </c>
      <c r="B38" s="6">
        <v>11</v>
      </c>
      <c r="C38" s="6" t="s">
        <v>1</v>
      </c>
      <c r="D38" s="6" t="s">
        <v>73</v>
      </c>
      <c r="E38" s="7">
        <v>4</v>
      </c>
      <c r="F38" s="7">
        <v>1</v>
      </c>
      <c r="G38" s="6">
        <f>4+1+0+3+0+1+4+4+6+7</f>
        <v>30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4</v>
      </c>
      <c r="N38" s="6">
        <v>0</v>
      </c>
      <c r="O38" s="6">
        <v>0</v>
      </c>
      <c r="P38" s="6">
        <v>12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f>3+6+8+4+3</f>
        <v>24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21">
        <v>0</v>
      </c>
      <c r="AI38" s="21">
        <v>0</v>
      </c>
      <c r="AJ38" s="21">
        <v>0</v>
      </c>
      <c r="AK38" s="21">
        <v>0</v>
      </c>
      <c r="AL38" s="21">
        <v>0</v>
      </c>
      <c r="AM38" s="6">
        <v>0</v>
      </c>
      <c r="AN38" s="6">
        <v>0</v>
      </c>
      <c r="AO38" s="21">
        <v>0</v>
      </c>
      <c r="AP38" s="21">
        <v>0</v>
      </c>
      <c r="AQ38" s="21">
        <v>0</v>
      </c>
      <c r="AR38" s="6">
        <v>0</v>
      </c>
      <c r="AS38" s="21">
        <v>0</v>
      </c>
      <c r="AT38" s="21">
        <v>0</v>
      </c>
      <c r="AU38" s="21">
        <v>0</v>
      </c>
    </row>
    <row r="39" spans="1:47" x14ac:dyDescent="0.2">
      <c r="A39" s="4" t="s">
        <v>68</v>
      </c>
      <c r="B39" s="6">
        <v>11</v>
      </c>
      <c r="C39" s="6" t="s">
        <v>1</v>
      </c>
      <c r="D39" s="6" t="s">
        <v>70</v>
      </c>
      <c r="E39" s="7">
        <v>7</v>
      </c>
      <c r="F39" s="7">
        <v>1</v>
      </c>
      <c r="G39" s="6">
        <f>8+8+5+5+8+4+5+2+5+1</f>
        <v>51</v>
      </c>
      <c r="H39" s="6">
        <f>1+1+1+1</f>
        <v>4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21">
        <v>0</v>
      </c>
      <c r="AI39" s="21">
        <v>0</v>
      </c>
      <c r="AJ39" s="21">
        <v>0</v>
      </c>
      <c r="AK39" s="21">
        <v>0</v>
      </c>
      <c r="AL39" s="21">
        <v>0</v>
      </c>
      <c r="AM39" s="6">
        <v>0</v>
      </c>
      <c r="AN39" s="6">
        <v>0</v>
      </c>
      <c r="AO39" s="21">
        <v>0</v>
      </c>
      <c r="AP39" s="21">
        <v>0</v>
      </c>
      <c r="AQ39" s="21">
        <v>0</v>
      </c>
      <c r="AR39" s="6">
        <v>0</v>
      </c>
      <c r="AS39" s="21">
        <v>0</v>
      </c>
      <c r="AT39" s="21">
        <v>0</v>
      </c>
      <c r="AU39" s="21">
        <v>0</v>
      </c>
    </row>
    <row r="40" spans="1:47" x14ac:dyDescent="0.2">
      <c r="A40" s="4" t="s">
        <v>68</v>
      </c>
      <c r="B40" s="6">
        <v>11</v>
      </c>
      <c r="C40" s="6" t="s">
        <v>1</v>
      </c>
      <c r="D40" s="6" t="s">
        <v>71</v>
      </c>
      <c r="E40" s="7">
        <v>2</v>
      </c>
      <c r="F40" s="7">
        <v>1</v>
      </c>
      <c r="G40" s="6">
        <f>11+5+6+5+11+3+8+8+8+4</f>
        <v>69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21">
        <v>0</v>
      </c>
      <c r="AI40" s="21">
        <v>0</v>
      </c>
      <c r="AJ40" s="21">
        <v>0</v>
      </c>
      <c r="AK40" s="21">
        <v>0</v>
      </c>
      <c r="AL40" s="21">
        <v>0</v>
      </c>
      <c r="AM40" s="6">
        <v>0</v>
      </c>
      <c r="AN40" s="6">
        <v>0</v>
      </c>
      <c r="AO40" s="21">
        <v>0</v>
      </c>
      <c r="AP40" s="21">
        <v>0</v>
      </c>
      <c r="AQ40" s="21">
        <v>0</v>
      </c>
      <c r="AR40" s="6">
        <v>0</v>
      </c>
      <c r="AS40" s="21">
        <v>0</v>
      </c>
      <c r="AT40" s="21">
        <v>0</v>
      </c>
      <c r="AU40" s="21">
        <v>0</v>
      </c>
    </row>
    <row r="41" spans="1:47" s="9" customFormat="1" x14ac:dyDescent="0.2">
      <c r="A41" s="8" t="s">
        <v>72</v>
      </c>
      <c r="B41" s="9">
        <v>11</v>
      </c>
      <c r="C41" s="9" t="s">
        <v>1</v>
      </c>
      <c r="D41" s="9" t="s">
        <v>73</v>
      </c>
      <c r="E41" s="7">
        <v>3</v>
      </c>
      <c r="F41" s="7">
        <v>1</v>
      </c>
      <c r="G41" s="9">
        <f>14+14+6+6+4+0+6+9+1+3</f>
        <v>63</v>
      </c>
      <c r="H41" s="9">
        <f>2+3+2+3+1</f>
        <v>11</v>
      </c>
      <c r="I41" s="9">
        <v>0</v>
      </c>
      <c r="J41" s="9">
        <f>1</f>
        <v>1</v>
      </c>
      <c r="K41" s="9">
        <v>0</v>
      </c>
      <c r="L41" s="6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6">
        <v>0</v>
      </c>
      <c r="T41" s="9">
        <v>0</v>
      </c>
      <c r="U41" s="9">
        <v>0</v>
      </c>
      <c r="V41" s="6">
        <v>0</v>
      </c>
      <c r="W41" s="9">
        <v>0</v>
      </c>
      <c r="X41" s="9">
        <v>0</v>
      </c>
      <c r="Y41" s="9">
        <v>0</v>
      </c>
      <c r="Z41" s="9">
        <v>0</v>
      </c>
      <c r="AA41" s="6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21">
        <v>0</v>
      </c>
      <c r="AI41" s="21">
        <v>0</v>
      </c>
      <c r="AJ41" s="21">
        <v>0</v>
      </c>
      <c r="AK41" s="21">
        <v>0</v>
      </c>
      <c r="AL41" s="21">
        <v>0</v>
      </c>
      <c r="AM41" s="9">
        <v>0</v>
      </c>
      <c r="AN41" s="9">
        <v>0</v>
      </c>
      <c r="AO41" s="21">
        <v>0</v>
      </c>
      <c r="AP41" s="21">
        <v>0</v>
      </c>
      <c r="AQ41" s="21">
        <v>0</v>
      </c>
      <c r="AR41" s="9">
        <v>0</v>
      </c>
      <c r="AS41" s="21">
        <v>0</v>
      </c>
      <c r="AT41" s="21">
        <v>0</v>
      </c>
      <c r="AU41" s="21">
        <v>0</v>
      </c>
    </row>
    <row r="42" spans="1:47" s="9" customFormat="1" x14ac:dyDescent="0.2">
      <c r="A42" s="8" t="s">
        <v>72</v>
      </c>
      <c r="B42" s="9">
        <v>11</v>
      </c>
      <c r="C42" s="9" t="s">
        <v>1</v>
      </c>
      <c r="D42" s="9" t="s">
        <v>70</v>
      </c>
      <c r="E42" s="7">
        <v>5</v>
      </c>
      <c r="F42" s="7">
        <v>1</v>
      </c>
      <c r="G42" s="9">
        <f>15+20+6+13+13+10+20+15+19+27</f>
        <v>158</v>
      </c>
      <c r="H42" s="9">
        <f>1+1+3</f>
        <v>5</v>
      </c>
      <c r="I42" s="9">
        <v>0</v>
      </c>
      <c r="J42" s="9">
        <v>0</v>
      </c>
      <c r="K42" s="9">
        <v>0</v>
      </c>
      <c r="L42" s="6">
        <v>0</v>
      </c>
      <c r="M42" s="9">
        <v>4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6">
        <v>0</v>
      </c>
      <c r="T42" s="9">
        <v>0</v>
      </c>
      <c r="U42" s="9">
        <v>0</v>
      </c>
      <c r="V42" s="6">
        <v>0</v>
      </c>
      <c r="W42" s="9">
        <v>0</v>
      </c>
      <c r="X42" s="9">
        <v>0</v>
      </c>
      <c r="Y42" s="9">
        <v>0</v>
      </c>
      <c r="Z42" s="9">
        <v>0</v>
      </c>
      <c r="AA42" s="6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9">
        <v>0</v>
      </c>
      <c r="AN42" s="9">
        <v>0</v>
      </c>
      <c r="AO42" s="21">
        <v>0</v>
      </c>
      <c r="AP42" s="21">
        <v>0</v>
      </c>
      <c r="AQ42" s="21">
        <v>0</v>
      </c>
      <c r="AR42" s="9">
        <v>0</v>
      </c>
      <c r="AS42" s="21">
        <v>0</v>
      </c>
      <c r="AT42" s="21">
        <v>0</v>
      </c>
      <c r="AU42" s="21">
        <v>0</v>
      </c>
    </row>
    <row r="43" spans="1:47" s="9" customFormat="1" x14ac:dyDescent="0.2">
      <c r="A43" s="8" t="s">
        <v>72</v>
      </c>
      <c r="B43" s="9">
        <v>11</v>
      </c>
      <c r="C43" s="9" t="s">
        <v>1</v>
      </c>
      <c r="D43" s="9" t="s">
        <v>71</v>
      </c>
      <c r="E43" s="7">
        <v>6</v>
      </c>
      <c r="F43" s="7">
        <v>1</v>
      </c>
      <c r="G43" s="9">
        <v>68</v>
      </c>
      <c r="H43" s="9">
        <f>3+1+1</f>
        <v>5</v>
      </c>
      <c r="I43" s="9">
        <v>0</v>
      </c>
      <c r="J43" s="9">
        <v>0</v>
      </c>
      <c r="K43" s="9">
        <v>0</v>
      </c>
      <c r="L43" s="6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6">
        <v>0</v>
      </c>
      <c r="T43" s="9">
        <v>0</v>
      </c>
      <c r="U43" s="9">
        <v>0</v>
      </c>
      <c r="V43" s="6">
        <v>0</v>
      </c>
      <c r="W43" s="9">
        <v>0</v>
      </c>
      <c r="X43" s="9">
        <v>0</v>
      </c>
      <c r="Y43" s="9">
        <v>0</v>
      </c>
      <c r="Z43" s="9">
        <v>0</v>
      </c>
      <c r="AA43" s="6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21">
        <v>0</v>
      </c>
      <c r="AI43" s="21">
        <v>0</v>
      </c>
      <c r="AJ43" s="21">
        <v>0</v>
      </c>
      <c r="AK43" s="21">
        <v>0</v>
      </c>
      <c r="AL43" s="21">
        <v>0</v>
      </c>
      <c r="AM43" s="9">
        <v>0</v>
      </c>
      <c r="AN43" s="9">
        <v>0</v>
      </c>
      <c r="AO43" s="21">
        <v>0</v>
      </c>
      <c r="AP43" s="21">
        <v>0</v>
      </c>
      <c r="AQ43" s="21">
        <v>0</v>
      </c>
      <c r="AR43" s="9">
        <v>0</v>
      </c>
      <c r="AS43" s="21">
        <v>0</v>
      </c>
      <c r="AT43" s="21">
        <v>0</v>
      </c>
      <c r="AU43" s="21">
        <v>0</v>
      </c>
    </row>
    <row r="44" spans="1:47" x14ac:dyDescent="0.2">
      <c r="A44" s="10" t="s">
        <v>74</v>
      </c>
      <c r="B44" s="6">
        <v>11</v>
      </c>
      <c r="C44" s="6" t="s">
        <v>1</v>
      </c>
      <c r="D44" s="11" t="s">
        <v>73</v>
      </c>
      <c r="E44" s="7">
        <v>1</v>
      </c>
      <c r="F44" s="7">
        <v>2</v>
      </c>
      <c r="G44" s="6">
        <v>210</v>
      </c>
      <c r="H44" s="6">
        <v>8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21">
        <v>0</v>
      </c>
      <c r="AI44" s="21">
        <v>0</v>
      </c>
      <c r="AJ44" s="21">
        <v>0</v>
      </c>
      <c r="AK44" s="21">
        <v>0</v>
      </c>
      <c r="AL44" s="21">
        <v>0</v>
      </c>
      <c r="AM44" s="6">
        <v>0</v>
      </c>
      <c r="AN44" s="6">
        <v>0</v>
      </c>
      <c r="AO44" s="21">
        <v>0</v>
      </c>
      <c r="AP44" s="21">
        <v>0</v>
      </c>
      <c r="AQ44" s="21">
        <v>0</v>
      </c>
      <c r="AR44" s="6">
        <v>0</v>
      </c>
      <c r="AS44" s="21">
        <v>0</v>
      </c>
      <c r="AT44" s="21">
        <v>0</v>
      </c>
      <c r="AU44" s="21">
        <v>0</v>
      </c>
    </row>
    <row r="45" spans="1:47" x14ac:dyDescent="0.2">
      <c r="A45" s="10" t="s">
        <v>74</v>
      </c>
      <c r="B45" s="6">
        <v>11</v>
      </c>
      <c r="C45" s="6" t="s">
        <v>1</v>
      </c>
      <c r="D45" s="11" t="s">
        <v>70</v>
      </c>
      <c r="E45" s="7">
        <v>5</v>
      </c>
      <c r="F45" s="7">
        <v>2</v>
      </c>
      <c r="G45" s="6">
        <v>180</v>
      </c>
      <c r="H45" s="6">
        <v>2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6">
        <v>0</v>
      </c>
      <c r="AN45" s="6">
        <v>0</v>
      </c>
      <c r="AO45" s="21">
        <v>0</v>
      </c>
      <c r="AP45" s="21">
        <v>0</v>
      </c>
      <c r="AQ45" s="21">
        <v>0</v>
      </c>
      <c r="AR45" s="6">
        <v>0</v>
      </c>
      <c r="AS45" s="21">
        <v>0</v>
      </c>
      <c r="AT45" s="21">
        <v>0</v>
      </c>
      <c r="AU45" s="21">
        <v>0</v>
      </c>
    </row>
    <row r="46" spans="1:47" x14ac:dyDescent="0.2">
      <c r="A46" s="10" t="s">
        <v>74</v>
      </c>
      <c r="B46" s="6">
        <v>11</v>
      </c>
      <c r="C46" s="6" t="s">
        <v>1</v>
      </c>
      <c r="D46" s="11" t="s">
        <v>71</v>
      </c>
      <c r="E46" s="7">
        <v>7</v>
      </c>
      <c r="F46" s="7">
        <v>2</v>
      </c>
      <c r="G46" s="6">
        <v>114</v>
      </c>
      <c r="H46" s="6">
        <v>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21">
        <v>0</v>
      </c>
      <c r="AI46" s="21">
        <v>0</v>
      </c>
      <c r="AJ46" s="21">
        <v>0</v>
      </c>
      <c r="AK46" s="21">
        <v>0</v>
      </c>
      <c r="AL46" s="21">
        <v>0</v>
      </c>
      <c r="AM46" s="6">
        <v>0</v>
      </c>
      <c r="AN46" s="6">
        <v>0</v>
      </c>
      <c r="AO46" s="21">
        <v>0</v>
      </c>
      <c r="AP46" s="21">
        <v>0</v>
      </c>
      <c r="AQ46" s="21">
        <v>0</v>
      </c>
      <c r="AR46" s="6">
        <v>0</v>
      </c>
      <c r="AS46" s="21">
        <v>0</v>
      </c>
      <c r="AT46" s="21">
        <v>0</v>
      </c>
      <c r="AU46" s="21">
        <v>0</v>
      </c>
    </row>
    <row r="47" spans="1:47" x14ac:dyDescent="0.2">
      <c r="A47" s="4" t="s">
        <v>68</v>
      </c>
      <c r="B47" s="5">
        <v>12</v>
      </c>
      <c r="C47" s="6" t="s">
        <v>2</v>
      </c>
      <c r="D47" s="6" t="s">
        <v>73</v>
      </c>
      <c r="E47" s="7">
        <v>8</v>
      </c>
      <c r="F47" s="7">
        <v>1</v>
      </c>
      <c r="G47" s="6">
        <f>1+4+5+2+4+3+5+6+3+3</f>
        <v>36</v>
      </c>
      <c r="H47" s="6">
        <f>3+1+2</f>
        <v>6</v>
      </c>
      <c r="I47" s="6">
        <v>0</v>
      </c>
      <c r="J47" s="6">
        <f>1</f>
        <v>1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f>2</f>
        <v>2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21">
        <v>0</v>
      </c>
      <c r="AI47" s="21">
        <v>0</v>
      </c>
      <c r="AJ47" s="21">
        <v>0</v>
      </c>
      <c r="AK47" s="21">
        <f>1</f>
        <v>1</v>
      </c>
      <c r="AL47" s="21">
        <v>0</v>
      </c>
      <c r="AM47" s="6">
        <v>0</v>
      </c>
      <c r="AN47" s="6">
        <v>0</v>
      </c>
      <c r="AO47" s="21">
        <v>0</v>
      </c>
      <c r="AP47" s="21">
        <v>0</v>
      </c>
      <c r="AQ47" s="21">
        <v>0</v>
      </c>
      <c r="AR47" s="6">
        <v>0</v>
      </c>
      <c r="AS47" s="21">
        <v>0</v>
      </c>
      <c r="AT47" s="21">
        <v>0</v>
      </c>
      <c r="AU47" s="21">
        <v>0</v>
      </c>
    </row>
    <row r="48" spans="1:47" x14ac:dyDescent="0.2">
      <c r="A48" s="4" t="s">
        <v>68</v>
      </c>
      <c r="B48" s="5">
        <v>12</v>
      </c>
      <c r="C48" s="6" t="s">
        <v>2</v>
      </c>
      <c r="D48" s="6" t="s">
        <v>70</v>
      </c>
      <c r="E48" s="7">
        <v>1</v>
      </c>
      <c r="F48" s="7">
        <v>1</v>
      </c>
      <c r="G48" s="6">
        <f>0+1</f>
        <v>1</v>
      </c>
      <c r="H48" s="6">
        <f>4+4+2+1+1+1</f>
        <v>13</v>
      </c>
      <c r="I48" s="6">
        <f>1+1+1</f>
        <v>3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f>1+5+5</f>
        <v>11</v>
      </c>
      <c r="AE48" s="6">
        <v>0</v>
      </c>
      <c r="AF48" s="6">
        <v>0</v>
      </c>
      <c r="AG48" s="6">
        <v>0</v>
      </c>
      <c r="AH48" s="21">
        <f>1</f>
        <v>1</v>
      </c>
      <c r="AI48" s="21">
        <v>0</v>
      </c>
      <c r="AJ48" s="21">
        <v>0</v>
      </c>
      <c r="AK48" s="21">
        <f>1</f>
        <v>1</v>
      </c>
      <c r="AL48" s="21">
        <v>0</v>
      </c>
      <c r="AM48" s="6">
        <v>0</v>
      </c>
      <c r="AN48" s="6">
        <v>0</v>
      </c>
      <c r="AO48" s="21">
        <v>0</v>
      </c>
      <c r="AP48" s="21">
        <v>0</v>
      </c>
      <c r="AQ48" s="21">
        <v>0</v>
      </c>
      <c r="AR48" s="6">
        <v>0</v>
      </c>
      <c r="AS48" s="21">
        <v>0</v>
      </c>
      <c r="AT48" s="21">
        <v>0</v>
      </c>
      <c r="AU48" s="21">
        <v>0</v>
      </c>
    </row>
    <row r="49" spans="1:47" x14ac:dyDescent="0.2">
      <c r="A49" s="4" t="s">
        <v>68</v>
      </c>
      <c r="B49" s="5">
        <v>12</v>
      </c>
      <c r="C49" s="6" t="s">
        <v>2</v>
      </c>
      <c r="D49" s="6" t="s">
        <v>71</v>
      </c>
      <c r="E49" s="7">
        <v>6</v>
      </c>
      <c r="F49" s="7">
        <v>1</v>
      </c>
      <c r="G49" s="6">
        <f>18+9+4+3+5+11+6+7+9+7</f>
        <v>79</v>
      </c>
      <c r="H49" s="6">
        <f>1</f>
        <v>1</v>
      </c>
      <c r="I49" s="6">
        <v>0</v>
      </c>
      <c r="J49" s="6">
        <f>1+2</f>
        <v>3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21">
        <v>0</v>
      </c>
      <c r="AI49" s="21">
        <v>0</v>
      </c>
      <c r="AJ49" s="21">
        <v>0</v>
      </c>
      <c r="AK49" s="21">
        <v>0</v>
      </c>
      <c r="AL49" s="21">
        <v>0</v>
      </c>
      <c r="AM49" s="6">
        <v>0</v>
      </c>
      <c r="AN49" s="6">
        <v>0</v>
      </c>
      <c r="AO49" s="21">
        <v>0</v>
      </c>
      <c r="AP49" s="21">
        <v>0</v>
      </c>
      <c r="AQ49" s="21">
        <v>0</v>
      </c>
      <c r="AR49" s="6">
        <v>0</v>
      </c>
      <c r="AS49" s="21">
        <v>0</v>
      </c>
      <c r="AT49" s="21">
        <v>0</v>
      </c>
      <c r="AU49" s="21">
        <v>0</v>
      </c>
    </row>
    <row r="50" spans="1:47" s="9" customFormat="1" x14ac:dyDescent="0.2">
      <c r="A50" s="8" t="s">
        <v>72</v>
      </c>
      <c r="B50" s="5">
        <v>12</v>
      </c>
      <c r="C50" s="9" t="s">
        <v>2</v>
      </c>
      <c r="D50" s="9" t="s">
        <v>70</v>
      </c>
      <c r="E50" s="7">
        <v>2</v>
      </c>
      <c r="F50" s="7">
        <v>1</v>
      </c>
      <c r="G50" s="9">
        <f>0+1+2+1+1+2+1+2+1</f>
        <v>11</v>
      </c>
      <c r="H50" s="9">
        <f>2+2+1+1+2+1+2+6+5+2</f>
        <v>24</v>
      </c>
      <c r="I50" s="9">
        <v>0</v>
      </c>
      <c r="J50" s="9">
        <f>1</f>
        <v>1</v>
      </c>
      <c r="K50" s="9">
        <v>0</v>
      </c>
      <c r="L50" s="6">
        <v>0</v>
      </c>
      <c r="M50" s="9">
        <f>1</f>
        <v>1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6">
        <v>0</v>
      </c>
      <c r="T50" s="9">
        <v>0</v>
      </c>
      <c r="U50" s="9">
        <v>0</v>
      </c>
      <c r="V50" s="6">
        <v>0</v>
      </c>
      <c r="W50" s="9">
        <v>0</v>
      </c>
      <c r="X50" s="9">
        <v>0</v>
      </c>
      <c r="Y50" s="9">
        <f>1+1</f>
        <v>2</v>
      </c>
      <c r="Z50" s="9">
        <v>0</v>
      </c>
      <c r="AA50" s="6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21">
        <v>0</v>
      </c>
      <c r="AI50" s="21">
        <v>0</v>
      </c>
      <c r="AJ50" s="21">
        <v>0</v>
      </c>
      <c r="AK50" s="21">
        <v>0</v>
      </c>
      <c r="AL50" s="21">
        <v>0</v>
      </c>
      <c r="AM50" s="6">
        <v>0</v>
      </c>
      <c r="AN50" s="9">
        <v>0</v>
      </c>
      <c r="AO50" s="21">
        <f>1+1</f>
        <v>2</v>
      </c>
      <c r="AP50" s="21">
        <f>1</f>
        <v>1</v>
      </c>
      <c r="AQ50" s="21">
        <v>0</v>
      </c>
      <c r="AR50" s="9">
        <v>0</v>
      </c>
      <c r="AS50" s="21">
        <v>0</v>
      </c>
      <c r="AT50" s="21">
        <v>0</v>
      </c>
      <c r="AU50" s="21">
        <v>0</v>
      </c>
    </row>
    <row r="51" spans="1:47" s="9" customFormat="1" x14ac:dyDescent="0.2">
      <c r="A51" s="8" t="s">
        <v>72</v>
      </c>
      <c r="B51" s="5">
        <v>12</v>
      </c>
      <c r="C51" s="9" t="s">
        <v>2</v>
      </c>
      <c r="D51" s="9" t="s">
        <v>71</v>
      </c>
      <c r="E51" s="7">
        <v>3</v>
      </c>
      <c r="F51" s="7">
        <v>1</v>
      </c>
      <c r="G51" s="9">
        <f>5+7+6+3+4+1+1+1+2+3</f>
        <v>33</v>
      </c>
      <c r="H51" s="9">
        <f>2+1+3+2+3+1+1+1+2</f>
        <v>16</v>
      </c>
      <c r="I51" s="9">
        <v>0</v>
      </c>
      <c r="J51" s="9">
        <f>1</f>
        <v>1</v>
      </c>
      <c r="K51" s="9">
        <v>0</v>
      </c>
      <c r="L51" s="6">
        <v>0</v>
      </c>
      <c r="M51" s="9">
        <v>2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6">
        <v>0</v>
      </c>
      <c r="T51" s="9">
        <v>0</v>
      </c>
      <c r="U51" s="9">
        <v>0</v>
      </c>
      <c r="V51" s="6">
        <v>0</v>
      </c>
      <c r="W51" s="9">
        <v>0</v>
      </c>
      <c r="X51" s="9">
        <v>0</v>
      </c>
      <c r="Y51" s="9">
        <v>0</v>
      </c>
      <c r="Z51" s="9">
        <v>0</v>
      </c>
      <c r="AA51" s="6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21">
        <v>0</v>
      </c>
      <c r="AI51" s="21">
        <v>0</v>
      </c>
      <c r="AJ51" s="21">
        <v>0</v>
      </c>
      <c r="AK51" s="21">
        <v>0</v>
      </c>
      <c r="AL51" s="21">
        <v>0</v>
      </c>
      <c r="AM51" s="6">
        <v>0</v>
      </c>
      <c r="AN51" s="9">
        <v>0</v>
      </c>
      <c r="AO51" s="21">
        <v>0</v>
      </c>
      <c r="AP51" s="21">
        <v>0</v>
      </c>
      <c r="AQ51" s="21">
        <f>1</f>
        <v>1</v>
      </c>
      <c r="AR51" s="9">
        <f>1</f>
        <v>1</v>
      </c>
      <c r="AS51" s="21">
        <v>0</v>
      </c>
      <c r="AT51" s="21">
        <v>0</v>
      </c>
      <c r="AU51" s="21">
        <v>0</v>
      </c>
    </row>
    <row r="52" spans="1:47" s="9" customFormat="1" x14ac:dyDescent="0.2">
      <c r="A52" s="8" t="s">
        <v>72</v>
      </c>
      <c r="B52" s="5">
        <v>12</v>
      </c>
      <c r="C52" s="9" t="s">
        <v>2</v>
      </c>
      <c r="D52" s="9" t="s">
        <v>73</v>
      </c>
      <c r="E52" s="7">
        <v>8</v>
      </c>
      <c r="F52" s="7">
        <v>1</v>
      </c>
      <c r="G52" s="9">
        <f>4+6+4+3+3+8+5+2+5+9</f>
        <v>49</v>
      </c>
      <c r="H52" s="9">
        <f>6+3+4+7+3+2+1</f>
        <v>26</v>
      </c>
      <c r="I52" s="9">
        <v>0</v>
      </c>
      <c r="J52" s="9">
        <v>0</v>
      </c>
      <c r="K52" s="9">
        <v>0</v>
      </c>
      <c r="L52" s="6">
        <v>0</v>
      </c>
      <c r="M52" s="9">
        <v>0</v>
      </c>
      <c r="N52" s="9">
        <f>1</f>
        <v>1</v>
      </c>
      <c r="O52" s="9">
        <v>0</v>
      </c>
      <c r="P52" s="9">
        <v>0</v>
      </c>
      <c r="Q52" s="9">
        <v>0</v>
      </c>
      <c r="R52" s="9">
        <v>0</v>
      </c>
      <c r="S52" s="6">
        <v>0</v>
      </c>
      <c r="T52" s="9">
        <v>0</v>
      </c>
      <c r="U52" s="9">
        <v>0</v>
      </c>
      <c r="V52" s="6">
        <v>0</v>
      </c>
      <c r="W52" s="9">
        <v>0</v>
      </c>
      <c r="X52" s="9">
        <v>0</v>
      </c>
      <c r="Y52" s="9">
        <f>1+5+7+2+1</f>
        <v>16</v>
      </c>
      <c r="Z52" s="9">
        <v>0</v>
      </c>
      <c r="AA52" s="6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21">
        <v>0</v>
      </c>
      <c r="AI52" s="21">
        <v>0</v>
      </c>
      <c r="AJ52" s="21">
        <v>0</v>
      </c>
      <c r="AK52" s="21">
        <v>0</v>
      </c>
      <c r="AL52" s="21">
        <v>0</v>
      </c>
      <c r="AM52" s="6">
        <v>0</v>
      </c>
      <c r="AN52" s="9">
        <v>0</v>
      </c>
      <c r="AO52" s="21">
        <v>0</v>
      </c>
      <c r="AP52" s="21">
        <v>0</v>
      </c>
      <c r="AQ52" s="21">
        <v>0</v>
      </c>
      <c r="AR52" s="9">
        <v>0</v>
      </c>
      <c r="AS52" s="21">
        <v>0</v>
      </c>
      <c r="AT52" s="21">
        <v>0</v>
      </c>
      <c r="AU52" s="21">
        <v>0</v>
      </c>
    </row>
    <row r="53" spans="1:47" x14ac:dyDescent="0.2">
      <c r="A53" s="10" t="s">
        <v>74</v>
      </c>
      <c r="B53" s="5">
        <v>12</v>
      </c>
      <c r="C53" s="6" t="s">
        <v>2</v>
      </c>
      <c r="D53" s="11" t="s">
        <v>73</v>
      </c>
      <c r="E53" s="7">
        <v>1</v>
      </c>
      <c r="F53" s="7">
        <v>1</v>
      </c>
      <c r="G53" s="6">
        <v>4</v>
      </c>
      <c r="H53" s="6">
        <v>14</v>
      </c>
      <c r="I53" s="6">
        <v>1</v>
      </c>
      <c r="J53" s="6">
        <v>1</v>
      </c>
      <c r="K53" s="6">
        <v>1</v>
      </c>
      <c r="L53" s="6">
        <v>0</v>
      </c>
      <c r="M53" s="6">
        <v>3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3</v>
      </c>
      <c r="AE53" s="6">
        <v>0</v>
      </c>
      <c r="AF53" s="6">
        <v>0</v>
      </c>
      <c r="AG53" s="6">
        <v>0</v>
      </c>
      <c r="AH53" s="21">
        <v>0</v>
      </c>
      <c r="AI53" s="21">
        <v>0</v>
      </c>
      <c r="AJ53" s="21">
        <v>0</v>
      </c>
      <c r="AK53" s="21">
        <v>0</v>
      </c>
      <c r="AL53" s="21">
        <v>0</v>
      </c>
      <c r="AM53" s="6">
        <v>0</v>
      </c>
      <c r="AN53" s="6">
        <v>0</v>
      </c>
      <c r="AO53" s="21">
        <v>0</v>
      </c>
      <c r="AP53" s="21">
        <v>0</v>
      </c>
      <c r="AQ53" s="21">
        <v>0</v>
      </c>
      <c r="AR53" s="6">
        <v>0</v>
      </c>
      <c r="AS53" s="21">
        <v>0</v>
      </c>
      <c r="AT53" s="21">
        <v>0</v>
      </c>
      <c r="AU53" s="21">
        <v>0</v>
      </c>
    </row>
    <row r="54" spans="1:47" x14ac:dyDescent="0.2">
      <c r="A54" s="10" t="s">
        <v>74</v>
      </c>
      <c r="B54" s="5">
        <v>12</v>
      </c>
      <c r="C54" s="6" t="s">
        <v>2</v>
      </c>
      <c r="D54" s="11" t="s">
        <v>70</v>
      </c>
      <c r="E54" s="7">
        <v>2</v>
      </c>
      <c r="F54" s="7">
        <v>1</v>
      </c>
      <c r="G54" s="6">
        <v>24</v>
      </c>
      <c r="H54" s="6">
        <v>0</v>
      </c>
      <c r="I54" s="6">
        <v>32</v>
      </c>
      <c r="J54" s="6">
        <v>5</v>
      </c>
      <c r="K54" s="6">
        <v>2</v>
      </c>
      <c r="L54" s="6">
        <v>0</v>
      </c>
      <c r="M54" s="6">
        <v>6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21">
        <v>0</v>
      </c>
      <c r="AI54" s="21">
        <v>0</v>
      </c>
      <c r="AJ54" s="21">
        <v>0</v>
      </c>
      <c r="AK54" s="21">
        <v>0</v>
      </c>
      <c r="AL54" s="21">
        <v>0</v>
      </c>
      <c r="AM54" s="6">
        <v>0</v>
      </c>
      <c r="AN54" s="6">
        <v>0</v>
      </c>
      <c r="AO54" s="21">
        <v>0</v>
      </c>
      <c r="AP54" s="21">
        <v>0</v>
      </c>
      <c r="AQ54" s="21">
        <v>0</v>
      </c>
      <c r="AR54" s="6">
        <v>0</v>
      </c>
      <c r="AS54" s="21">
        <v>0</v>
      </c>
      <c r="AT54" s="21">
        <v>0</v>
      </c>
      <c r="AU54" s="21">
        <v>0</v>
      </c>
    </row>
    <row r="55" spans="1:47" x14ac:dyDescent="0.2">
      <c r="A55" s="10" t="s">
        <v>74</v>
      </c>
      <c r="B55" s="5">
        <v>12</v>
      </c>
      <c r="C55" s="6" t="s">
        <v>2</v>
      </c>
      <c r="D55" s="11" t="s">
        <v>71</v>
      </c>
      <c r="E55" s="7">
        <v>5</v>
      </c>
      <c r="F55" s="7">
        <v>1</v>
      </c>
      <c r="G55" s="6">
        <v>19</v>
      </c>
      <c r="H55" s="6">
        <v>8</v>
      </c>
      <c r="I55" s="6">
        <v>37</v>
      </c>
      <c r="J55" s="6">
        <v>0</v>
      </c>
      <c r="K55" s="6">
        <v>2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4</v>
      </c>
      <c r="Y55" s="6">
        <v>0</v>
      </c>
      <c r="Z55" s="6">
        <v>0</v>
      </c>
      <c r="AA55" s="6">
        <v>0</v>
      </c>
      <c r="AB55" s="6">
        <v>0</v>
      </c>
      <c r="AC55" s="6">
        <v>3</v>
      </c>
      <c r="AD55" s="6">
        <v>0</v>
      </c>
      <c r="AE55" s="6">
        <v>0</v>
      </c>
      <c r="AF55" s="6">
        <v>10</v>
      </c>
      <c r="AG55" s="6">
        <v>0</v>
      </c>
      <c r="AH55" s="21">
        <v>0</v>
      </c>
      <c r="AI55" s="21">
        <v>0</v>
      </c>
      <c r="AJ55" s="21">
        <v>0</v>
      </c>
      <c r="AK55" s="21">
        <v>0</v>
      </c>
      <c r="AL55" s="21">
        <v>0</v>
      </c>
      <c r="AM55" s="6">
        <v>0</v>
      </c>
      <c r="AN55" s="6">
        <v>0</v>
      </c>
      <c r="AO55" s="21">
        <v>0</v>
      </c>
      <c r="AP55" s="21">
        <v>0</v>
      </c>
      <c r="AQ55" s="21">
        <v>0</v>
      </c>
      <c r="AR55" s="6">
        <v>0</v>
      </c>
      <c r="AS55" s="21">
        <v>0</v>
      </c>
      <c r="AT55" s="21">
        <v>0</v>
      </c>
      <c r="AU55" s="21">
        <v>0</v>
      </c>
    </row>
    <row r="56" spans="1:47" x14ac:dyDescent="0.2">
      <c r="A56" s="4" t="s">
        <v>68</v>
      </c>
      <c r="B56" s="6">
        <v>13</v>
      </c>
      <c r="C56" s="6" t="s">
        <v>3</v>
      </c>
      <c r="D56" s="6" t="s">
        <v>70</v>
      </c>
      <c r="E56" s="7">
        <v>8</v>
      </c>
      <c r="F56" s="7">
        <v>1</v>
      </c>
      <c r="G56" s="6">
        <f>7+5+6+6+6+8+7+3+2+5</f>
        <v>55</v>
      </c>
      <c r="H56" s="6">
        <f>1+1+1+2+1</f>
        <v>6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21">
        <v>0</v>
      </c>
      <c r="AI56" s="21">
        <v>0</v>
      </c>
      <c r="AJ56" s="21">
        <v>0</v>
      </c>
      <c r="AK56" s="21">
        <v>0</v>
      </c>
      <c r="AL56" s="21">
        <v>0</v>
      </c>
      <c r="AM56" s="6">
        <v>0</v>
      </c>
      <c r="AN56" s="6">
        <v>0</v>
      </c>
      <c r="AO56" s="21">
        <v>0</v>
      </c>
      <c r="AP56" s="21">
        <v>0</v>
      </c>
      <c r="AQ56" s="21">
        <v>0</v>
      </c>
      <c r="AR56" s="6">
        <v>0</v>
      </c>
      <c r="AS56" s="21">
        <v>0</v>
      </c>
      <c r="AT56" s="21">
        <v>0</v>
      </c>
      <c r="AU56" s="21">
        <v>0</v>
      </c>
    </row>
    <row r="57" spans="1:47" x14ac:dyDescent="0.2">
      <c r="A57" s="4" t="s">
        <v>68</v>
      </c>
      <c r="B57" s="6">
        <v>13</v>
      </c>
      <c r="C57" s="6" t="s">
        <v>3</v>
      </c>
      <c r="D57" s="6" t="s">
        <v>71</v>
      </c>
      <c r="E57" s="7">
        <v>5</v>
      </c>
      <c r="F57" s="7">
        <v>1</v>
      </c>
      <c r="G57" s="6">
        <f>3+2+5+7+9+1+5+2+4+1</f>
        <v>39</v>
      </c>
      <c r="H57" s="6">
        <v>0</v>
      </c>
      <c r="I57" s="6">
        <v>0</v>
      </c>
      <c r="J57" s="6">
        <f>1</f>
        <v>1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21">
        <v>0</v>
      </c>
      <c r="AI57" s="21">
        <v>0</v>
      </c>
      <c r="AJ57" s="21">
        <v>0</v>
      </c>
      <c r="AK57" s="21">
        <v>0</v>
      </c>
      <c r="AL57" s="21">
        <v>0</v>
      </c>
      <c r="AM57" s="6">
        <v>0</v>
      </c>
      <c r="AN57" s="6">
        <v>0</v>
      </c>
      <c r="AO57" s="21">
        <v>0</v>
      </c>
      <c r="AP57" s="21">
        <v>0</v>
      </c>
      <c r="AQ57" s="21">
        <v>0</v>
      </c>
      <c r="AR57" s="6">
        <v>0</v>
      </c>
      <c r="AS57" s="21">
        <v>0</v>
      </c>
      <c r="AT57" s="21">
        <v>0</v>
      </c>
      <c r="AU57" s="21">
        <v>0</v>
      </c>
    </row>
    <row r="58" spans="1:47" x14ac:dyDescent="0.2">
      <c r="A58" s="4" t="s">
        <v>68</v>
      </c>
      <c r="B58" s="6">
        <v>13</v>
      </c>
      <c r="C58" s="6" t="s">
        <v>3</v>
      </c>
      <c r="D58" s="6" t="s">
        <v>73</v>
      </c>
      <c r="E58" s="7">
        <v>3</v>
      </c>
      <c r="F58" s="7">
        <v>1</v>
      </c>
      <c r="G58" s="6">
        <f>1+2+3+3+3+5+2+3+2</f>
        <v>24</v>
      </c>
      <c r="H58" s="6">
        <f>1</f>
        <v>1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f>1+2</f>
        <v>3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21">
        <v>0</v>
      </c>
      <c r="AI58" s="21">
        <v>0</v>
      </c>
      <c r="AJ58" s="21">
        <v>0</v>
      </c>
      <c r="AK58" s="21">
        <v>0</v>
      </c>
      <c r="AL58" s="21">
        <v>0</v>
      </c>
      <c r="AM58" s="6">
        <v>0</v>
      </c>
      <c r="AN58" s="6">
        <v>0</v>
      </c>
      <c r="AO58" s="21">
        <v>0</v>
      </c>
      <c r="AP58" s="21">
        <v>0</v>
      </c>
      <c r="AQ58" s="21">
        <v>0</v>
      </c>
      <c r="AR58" s="6">
        <v>0</v>
      </c>
      <c r="AS58" s="21">
        <v>0</v>
      </c>
      <c r="AT58" s="21">
        <v>0</v>
      </c>
      <c r="AU58" s="21">
        <v>0</v>
      </c>
    </row>
    <row r="59" spans="1:47" s="9" customFormat="1" x14ac:dyDescent="0.2">
      <c r="A59" s="8" t="s">
        <v>72</v>
      </c>
      <c r="B59" s="9">
        <v>13</v>
      </c>
      <c r="C59" s="9" t="s">
        <v>3</v>
      </c>
      <c r="D59" s="9" t="s">
        <v>73</v>
      </c>
      <c r="E59" s="7">
        <v>5</v>
      </c>
      <c r="F59" s="7">
        <v>1</v>
      </c>
      <c r="G59" s="9">
        <f>2+2+2+1+2+2+1+3+3</f>
        <v>18</v>
      </c>
      <c r="H59" s="9">
        <f>5+2+2</f>
        <v>9</v>
      </c>
      <c r="I59" s="9">
        <f>1+2</f>
        <v>3</v>
      </c>
      <c r="J59" s="9">
        <v>0</v>
      </c>
      <c r="K59" s="9">
        <v>0</v>
      </c>
      <c r="L59" s="6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6">
        <v>0</v>
      </c>
      <c r="T59" s="9">
        <v>0</v>
      </c>
      <c r="U59" s="9">
        <v>0</v>
      </c>
      <c r="V59" s="6">
        <v>0</v>
      </c>
      <c r="W59" s="9">
        <v>0</v>
      </c>
      <c r="X59" s="9">
        <v>0</v>
      </c>
      <c r="Y59" s="9">
        <v>0</v>
      </c>
      <c r="Z59" s="9">
        <v>0</v>
      </c>
      <c r="AA59" s="6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21">
        <v>0</v>
      </c>
      <c r="AI59" s="21">
        <v>0</v>
      </c>
      <c r="AJ59" s="21">
        <v>0</v>
      </c>
      <c r="AK59" s="21">
        <v>0</v>
      </c>
      <c r="AL59" s="21">
        <v>0</v>
      </c>
      <c r="AM59" s="6">
        <v>0</v>
      </c>
      <c r="AN59" s="9">
        <v>0</v>
      </c>
      <c r="AO59" s="21">
        <v>0</v>
      </c>
      <c r="AP59" s="21">
        <v>0</v>
      </c>
      <c r="AQ59" s="21">
        <v>0</v>
      </c>
      <c r="AR59" s="9">
        <v>0</v>
      </c>
      <c r="AS59" s="21">
        <v>0</v>
      </c>
      <c r="AT59" s="21">
        <v>0</v>
      </c>
      <c r="AU59" s="21">
        <v>0</v>
      </c>
    </row>
    <row r="60" spans="1:47" s="9" customFormat="1" x14ac:dyDescent="0.2">
      <c r="A60" s="8" t="s">
        <v>72</v>
      </c>
      <c r="B60" s="9">
        <v>13</v>
      </c>
      <c r="C60" s="9" t="s">
        <v>3</v>
      </c>
      <c r="D60" s="9" t="s">
        <v>70</v>
      </c>
      <c r="E60" s="7">
        <v>4</v>
      </c>
      <c r="F60" s="7">
        <v>1</v>
      </c>
      <c r="G60" s="9">
        <f>5+4+2+1+1+5+2+2+2</f>
        <v>24</v>
      </c>
      <c r="H60" s="9">
        <f>1+1+3+1</f>
        <v>6</v>
      </c>
      <c r="I60" s="9">
        <v>0</v>
      </c>
      <c r="J60" s="9">
        <v>0</v>
      </c>
      <c r="K60" s="9">
        <v>0</v>
      </c>
      <c r="L60" s="6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6">
        <v>0</v>
      </c>
      <c r="T60" s="9">
        <v>0</v>
      </c>
      <c r="U60" s="9">
        <v>0</v>
      </c>
      <c r="V60" s="6">
        <v>0</v>
      </c>
      <c r="W60" s="9">
        <v>0</v>
      </c>
      <c r="X60" s="9">
        <v>0</v>
      </c>
      <c r="Y60" s="9">
        <v>0</v>
      </c>
      <c r="Z60" s="9">
        <v>0</v>
      </c>
      <c r="AA60" s="6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21">
        <v>0</v>
      </c>
      <c r="AI60" s="21">
        <v>0</v>
      </c>
      <c r="AJ60" s="21">
        <v>0</v>
      </c>
      <c r="AK60" s="21">
        <v>0</v>
      </c>
      <c r="AL60" s="21">
        <v>0</v>
      </c>
      <c r="AM60" s="6">
        <v>0</v>
      </c>
      <c r="AN60" s="9">
        <v>0</v>
      </c>
      <c r="AO60" s="21">
        <v>0</v>
      </c>
      <c r="AP60" s="21">
        <v>0</v>
      </c>
      <c r="AQ60" s="21">
        <v>0</v>
      </c>
      <c r="AR60" s="9">
        <v>0</v>
      </c>
      <c r="AS60" s="21">
        <v>0</v>
      </c>
      <c r="AT60" s="21">
        <v>0</v>
      </c>
      <c r="AU60" s="21">
        <v>0</v>
      </c>
    </row>
    <row r="61" spans="1:47" s="9" customFormat="1" x14ac:dyDescent="0.2">
      <c r="A61" s="8" t="s">
        <v>72</v>
      </c>
      <c r="B61" s="9">
        <v>13</v>
      </c>
      <c r="C61" s="9" t="s">
        <v>3</v>
      </c>
      <c r="D61" s="9" t="s">
        <v>71</v>
      </c>
      <c r="E61" s="7">
        <v>7</v>
      </c>
      <c r="F61" s="7">
        <v>1</v>
      </c>
      <c r="G61" s="9">
        <f>3+2+2+3+4+5+1+1</f>
        <v>21</v>
      </c>
      <c r="H61" s="9">
        <f>1+1+1+1</f>
        <v>4</v>
      </c>
      <c r="I61" s="9">
        <v>0</v>
      </c>
      <c r="J61" s="9">
        <v>0</v>
      </c>
      <c r="K61" s="9">
        <v>0</v>
      </c>
      <c r="L61" s="6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6">
        <v>0</v>
      </c>
      <c r="T61" s="9">
        <v>0</v>
      </c>
      <c r="U61" s="9">
        <v>0</v>
      </c>
      <c r="V61" s="6">
        <v>0</v>
      </c>
      <c r="W61" s="9">
        <v>0</v>
      </c>
      <c r="X61" s="9">
        <v>0</v>
      </c>
      <c r="Y61" s="9">
        <v>0</v>
      </c>
      <c r="Z61" s="9">
        <v>0</v>
      </c>
      <c r="AA61" s="6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21">
        <v>0</v>
      </c>
      <c r="AI61" s="21">
        <v>0</v>
      </c>
      <c r="AJ61" s="21">
        <v>0</v>
      </c>
      <c r="AK61" s="21">
        <v>0</v>
      </c>
      <c r="AL61" s="21">
        <v>0</v>
      </c>
      <c r="AM61" s="6">
        <v>0</v>
      </c>
      <c r="AN61" s="9">
        <v>0</v>
      </c>
      <c r="AO61" s="21">
        <v>0</v>
      </c>
      <c r="AP61" s="21">
        <v>0</v>
      </c>
      <c r="AQ61" s="21">
        <v>0</v>
      </c>
      <c r="AR61" s="9">
        <v>0</v>
      </c>
      <c r="AS61" s="21">
        <v>0</v>
      </c>
      <c r="AT61" s="21">
        <v>0</v>
      </c>
      <c r="AU61" s="21">
        <v>0</v>
      </c>
    </row>
    <row r="62" spans="1:47" x14ac:dyDescent="0.2">
      <c r="A62" s="10" t="s">
        <v>74</v>
      </c>
      <c r="B62" s="6">
        <v>13</v>
      </c>
      <c r="C62" s="6" t="s">
        <v>3</v>
      </c>
      <c r="D62" s="11" t="s">
        <v>73</v>
      </c>
      <c r="E62" s="7">
        <v>6</v>
      </c>
      <c r="F62" s="7">
        <v>1</v>
      </c>
      <c r="G62" s="6">
        <v>300</v>
      </c>
      <c r="H62" s="6">
        <v>3</v>
      </c>
      <c r="I62" s="6">
        <v>0</v>
      </c>
      <c r="J62" s="6">
        <v>6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3</v>
      </c>
      <c r="AF62" s="6">
        <v>0</v>
      </c>
      <c r="AG62" s="6">
        <v>0</v>
      </c>
      <c r="AH62" s="21">
        <v>0</v>
      </c>
      <c r="AI62" s="21">
        <v>0</v>
      </c>
      <c r="AJ62" s="21">
        <v>0</v>
      </c>
      <c r="AK62" s="21">
        <v>0</v>
      </c>
      <c r="AL62" s="21">
        <v>0</v>
      </c>
      <c r="AM62" s="6">
        <v>0</v>
      </c>
      <c r="AN62" s="6">
        <v>0</v>
      </c>
      <c r="AO62" s="21">
        <v>0</v>
      </c>
      <c r="AP62" s="21">
        <v>0</v>
      </c>
      <c r="AQ62" s="21">
        <v>0</v>
      </c>
      <c r="AR62" s="6">
        <v>0</v>
      </c>
      <c r="AS62" s="21">
        <v>0</v>
      </c>
      <c r="AT62" s="21">
        <v>0</v>
      </c>
      <c r="AU62" s="21">
        <v>0</v>
      </c>
    </row>
    <row r="63" spans="1:47" x14ac:dyDescent="0.2">
      <c r="A63" s="10" t="s">
        <v>74</v>
      </c>
      <c r="B63" s="6">
        <v>13</v>
      </c>
      <c r="C63" s="6" t="s">
        <v>3</v>
      </c>
      <c r="D63" s="11" t="s">
        <v>70</v>
      </c>
      <c r="E63" s="7">
        <v>9</v>
      </c>
      <c r="F63" s="7">
        <v>1</v>
      </c>
      <c r="G63" s="6">
        <f>25+41+33+30+34+32+40+49+53+51</f>
        <v>388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21">
        <v>0</v>
      </c>
      <c r="AI63" s="21">
        <v>0</v>
      </c>
      <c r="AJ63" s="21">
        <v>0</v>
      </c>
      <c r="AK63" s="21">
        <v>0</v>
      </c>
      <c r="AL63" s="21">
        <v>0</v>
      </c>
      <c r="AM63" s="6">
        <v>0</v>
      </c>
      <c r="AN63" s="6">
        <v>0</v>
      </c>
      <c r="AO63" s="21">
        <v>0</v>
      </c>
      <c r="AP63" s="21">
        <v>0</v>
      </c>
      <c r="AQ63" s="21">
        <v>0</v>
      </c>
      <c r="AR63" s="6">
        <v>0</v>
      </c>
      <c r="AS63" s="21">
        <v>0</v>
      </c>
      <c r="AT63" s="21">
        <v>0</v>
      </c>
      <c r="AU63" s="21">
        <v>0</v>
      </c>
    </row>
    <row r="64" spans="1:47" x14ac:dyDescent="0.2">
      <c r="A64" s="10" t="s">
        <v>74</v>
      </c>
      <c r="B64" s="6">
        <v>13</v>
      </c>
      <c r="C64" s="6" t="s">
        <v>3</v>
      </c>
      <c r="D64" s="11" t="s">
        <v>71</v>
      </c>
      <c r="E64" s="7">
        <v>3</v>
      </c>
      <c r="F64" s="7">
        <v>1</v>
      </c>
      <c r="G64" s="6">
        <v>308</v>
      </c>
      <c r="H64" s="6">
        <v>2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21">
        <v>0</v>
      </c>
      <c r="AI64" s="21">
        <v>0</v>
      </c>
      <c r="AJ64" s="21">
        <v>0</v>
      </c>
      <c r="AK64" s="21">
        <v>0</v>
      </c>
      <c r="AL64" s="21">
        <v>0</v>
      </c>
      <c r="AM64" s="6">
        <v>0</v>
      </c>
      <c r="AN64" s="6">
        <v>0</v>
      </c>
      <c r="AO64" s="21">
        <v>0</v>
      </c>
      <c r="AP64" s="21">
        <v>0</v>
      </c>
      <c r="AQ64" s="21">
        <v>0</v>
      </c>
      <c r="AR64" s="6">
        <v>0</v>
      </c>
      <c r="AS64" s="21">
        <v>0</v>
      </c>
      <c r="AT64" s="21">
        <v>0</v>
      </c>
      <c r="AU64" s="21">
        <v>0</v>
      </c>
    </row>
    <row r="83" spans="2:2" x14ac:dyDescent="0.2">
      <c r="B83" s="12"/>
    </row>
    <row r="84" spans="2:2" x14ac:dyDescent="0.2">
      <c r="B84" s="12"/>
    </row>
    <row r="85" spans="2:2" x14ac:dyDescent="0.2">
      <c r="B85" s="12"/>
    </row>
  </sheetData>
  <phoneticPr fontId="3" type="noConversion"/>
  <pageMargins left="0.75" right="0.75" top="1" bottom="1" header="0.5" footer="0.5"/>
  <rowBreaks count="1" manualBreakCount="1">
    <brk id="55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8"/>
  <sheetViews>
    <sheetView zoomScaleNormal="100" zoomScalePageLayoutView="200" workbookViewId="0">
      <pane xSplit="6" ySplit="1" topLeftCell="AH58" activePane="bottomRight" state="frozen"/>
      <selection pane="topRight" activeCell="Q1" sqref="Q1"/>
      <selection pane="bottomLeft" activeCell="A2" sqref="A2"/>
      <selection pane="bottomRight" activeCell="AJ1" sqref="AJ1"/>
    </sheetView>
  </sheetViews>
  <sheetFormatPr defaultColWidth="3.625" defaultRowHeight="12.75" x14ac:dyDescent="0.2"/>
  <cols>
    <col min="1" max="1" width="9.25" style="4" customWidth="1"/>
    <col min="2" max="2" width="7.375" style="6" customWidth="1"/>
    <col min="3" max="3" width="10.75" style="6" customWidth="1"/>
    <col min="4" max="4" width="9.75" style="6" customWidth="1"/>
    <col min="5" max="6" width="10.375" style="7" customWidth="1"/>
    <col min="7" max="15" width="9.625" style="6" customWidth="1"/>
    <col min="16" max="16" width="11" style="6" customWidth="1"/>
    <col min="17" max="17" width="9.625" style="6" customWidth="1"/>
    <col min="18" max="18" width="8.625" style="6" customWidth="1"/>
    <col min="19" max="25" width="9.625" style="6" customWidth="1"/>
    <col min="26" max="27" width="13.625" style="6" customWidth="1"/>
    <col min="28" max="32" width="9.625" style="6" customWidth="1"/>
    <col min="33" max="33" width="11.125" style="6" customWidth="1"/>
    <col min="34" max="35" width="9.625" style="6" customWidth="1"/>
    <col min="36" max="36" width="11.5" style="6" customWidth="1"/>
    <col min="37" max="38" width="9.625" style="6" customWidth="1"/>
    <col min="39" max="39" width="10.75" style="6" customWidth="1"/>
    <col min="40" max="42" width="9.625" style="6" customWidth="1"/>
    <col min="43" max="43" width="11.125" style="6" customWidth="1"/>
    <col min="44" max="47" width="9.625" style="6" customWidth="1"/>
    <col min="48" max="51" width="10.75" customWidth="1"/>
    <col min="52" max="16384" width="3.625" style="6"/>
  </cols>
  <sheetData>
    <row r="1" spans="1:48" s="2" customFormat="1" ht="57" customHeight="1" thickBot="1" x14ac:dyDescent="0.25">
      <c r="A1" s="1" t="s">
        <v>61</v>
      </c>
      <c r="B1" s="2" t="s">
        <v>62</v>
      </c>
      <c r="C1" s="2" t="s">
        <v>63</v>
      </c>
      <c r="D1" s="2" t="s">
        <v>64</v>
      </c>
      <c r="E1" s="3" t="s">
        <v>41</v>
      </c>
      <c r="F1" s="3" t="s">
        <v>20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58</v>
      </c>
      <c r="L1" s="2" t="s">
        <v>89</v>
      </c>
      <c r="M1" s="2" t="s">
        <v>59</v>
      </c>
      <c r="N1" s="2" t="s">
        <v>60</v>
      </c>
      <c r="O1" s="2" t="s">
        <v>93</v>
      </c>
      <c r="P1" s="2" t="s">
        <v>79</v>
      </c>
      <c r="Q1" s="15" t="s">
        <v>81</v>
      </c>
      <c r="R1" s="15" t="s">
        <v>84</v>
      </c>
      <c r="S1" s="2" t="s">
        <v>80</v>
      </c>
      <c r="T1" s="2" t="s">
        <v>67</v>
      </c>
      <c r="U1" s="2" t="s">
        <v>21</v>
      </c>
      <c r="V1" s="15" t="s">
        <v>83</v>
      </c>
      <c r="W1" s="2" t="s">
        <v>22</v>
      </c>
      <c r="X1" s="2" t="s">
        <v>56</v>
      </c>
      <c r="Y1" s="2" t="s">
        <v>23</v>
      </c>
      <c r="Z1" s="2" t="s">
        <v>53</v>
      </c>
      <c r="AA1" s="2" t="s">
        <v>90</v>
      </c>
      <c r="AB1" s="2" t="s">
        <v>54</v>
      </c>
      <c r="AC1" s="2" t="s">
        <v>55</v>
      </c>
      <c r="AD1" s="2" t="s">
        <v>57</v>
      </c>
      <c r="AE1" s="15" t="s">
        <v>76</v>
      </c>
      <c r="AF1" s="15" t="s">
        <v>32</v>
      </c>
      <c r="AG1" s="2" t="s">
        <v>87</v>
      </c>
      <c r="AH1" s="2" t="s">
        <v>66</v>
      </c>
      <c r="AI1" s="2" t="s">
        <v>88</v>
      </c>
      <c r="AJ1" s="2" t="s">
        <v>78</v>
      </c>
      <c r="AK1" s="2" t="s">
        <v>65</v>
      </c>
      <c r="AL1" s="2" t="s">
        <v>24</v>
      </c>
      <c r="AM1" s="19" t="s">
        <v>11</v>
      </c>
      <c r="AN1" s="15" t="s">
        <v>77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30</v>
      </c>
      <c r="AT1" s="2" t="s">
        <v>31</v>
      </c>
      <c r="AU1" s="2" t="s">
        <v>29</v>
      </c>
      <c r="AV1" s="17"/>
    </row>
    <row r="2" spans="1:48" ht="13.5" thickTop="1" x14ac:dyDescent="0.2">
      <c r="A2" s="4" t="s">
        <v>33</v>
      </c>
      <c r="B2" s="5">
        <v>3</v>
      </c>
      <c r="C2" s="6" t="s">
        <v>38</v>
      </c>
      <c r="D2" s="6" t="s">
        <v>7</v>
      </c>
      <c r="E2" s="7">
        <v>2</v>
      </c>
      <c r="F2" s="7">
        <v>1</v>
      </c>
      <c r="G2" s="6">
        <f>5+8+2+6+6+2+8+5+2+1</f>
        <v>45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2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</row>
    <row r="3" spans="1:48" x14ac:dyDescent="0.2">
      <c r="A3" s="4" t="s">
        <v>33</v>
      </c>
      <c r="B3" s="5">
        <v>3</v>
      </c>
      <c r="C3" s="6" t="s">
        <v>38</v>
      </c>
      <c r="D3" s="6" t="s">
        <v>69</v>
      </c>
      <c r="E3" s="7">
        <v>5</v>
      </c>
      <c r="F3" s="7">
        <v>1</v>
      </c>
      <c r="G3" s="6">
        <f>5+7+7+7+5+8+3+6+5+5</f>
        <v>58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2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3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</row>
    <row r="4" spans="1:48" x14ac:dyDescent="0.2">
      <c r="A4" s="4" t="s">
        <v>33</v>
      </c>
      <c r="B4" s="5">
        <v>3</v>
      </c>
      <c r="C4" s="6" t="s">
        <v>38</v>
      </c>
      <c r="D4" s="6" t="s">
        <v>35</v>
      </c>
      <c r="E4" s="7">
        <v>6</v>
      </c>
      <c r="F4" s="7">
        <v>1</v>
      </c>
      <c r="G4" s="6">
        <f>5+7+5+2+1+1+1</f>
        <v>22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6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1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</row>
    <row r="5" spans="1:48" s="9" customFormat="1" x14ac:dyDescent="0.2">
      <c r="A5" s="8" t="s">
        <v>36</v>
      </c>
      <c r="B5" s="5">
        <v>3</v>
      </c>
      <c r="C5" s="9" t="s">
        <v>38</v>
      </c>
      <c r="D5" s="9" t="s">
        <v>69</v>
      </c>
      <c r="E5" s="7">
        <v>7</v>
      </c>
      <c r="F5" s="7">
        <v>1</v>
      </c>
      <c r="G5" s="6">
        <f>2+2+5+2+2+4+2+3+3</f>
        <v>25</v>
      </c>
      <c r="H5" s="6">
        <v>0</v>
      </c>
      <c r="I5" s="6">
        <v>0</v>
      </c>
      <c r="J5" s="6">
        <v>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4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18"/>
    </row>
    <row r="6" spans="1:48" s="9" customFormat="1" x14ac:dyDescent="0.2">
      <c r="A6" s="8" t="s">
        <v>36</v>
      </c>
      <c r="B6" s="5">
        <v>3</v>
      </c>
      <c r="C6" s="9" t="s">
        <v>38</v>
      </c>
      <c r="D6" s="9" t="s">
        <v>35</v>
      </c>
      <c r="E6" s="9">
        <v>3</v>
      </c>
      <c r="F6" s="9">
        <v>1</v>
      </c>
      <c r="G6" s="9">
        <f>1+1+1+3</f>
        <v>6</v>
      </c>
      <c r="H6" s="9">
        <v>0</v>
      </c>
      <c r="I6" s="9">
        <v>0</v>
      </c>
      <c r="J6" s="9">
        <v>2</v>
      </c>
      <c r="K6" s="9">
        <v>0</v>
      </c>
      <c r="L6" s="6">
        <v>0</v>
      </c>
      <c r="M6" s="9">
        <v>0</v>
      </c>
      <c r="N6" s="9">
        <v>0</v>
      </c>
      <c r="O6" s="6">
        <v>0</v>
      </c>
      <c r="P6" s="9">
        <v>0</v>
      </c>
      <c r="Q6" s="9">
        <v>0</v>
      </c>
      <c r="R6" s="9">
        <v>0</v>
      </c>
      <c r="S6" s="6">
        <v>0</v>
      </c>
      <c r="T6" s="9">
        <v>0</v>
      </c>
      <c r="U6" s="9">
        <v>0</v>
      </c>
      <c r="V6" s="6">
        <v>0</v>
      </c>
      <c r="W6" s="9">
        <v>0</v>
      </c>
      <c r="X6" s="9">
        <v>0</v>
      </c>
      <c r="Y6" s="9">
        <v>0</v>
      </c>
      <c r="Z6" s="9">
        <v>0</v>
      </c>
      <c r="AA6" s="6">
        <v>0</v>
      </c>
      <c r="AB6" s="9">
        <v>0</v>
      </c>
      <c r="AC6" s="9">
        <f>1+1+4+1+1+2+1</f>
        <v>11</v>
      </c>
      <c r="AD6" s="9">
        <v>0</v>
      </c>
      <c r="AE6" s="9">
        <v>0</v>
      </c>
      <c r="AF6" s="6">
        <v>0</v>
      </c>
      <c r="AG6" s="9">
        <v>0</v>
      </c>
      <c r="AH6" s="9">
        <v>0</v>
      </c>
      <c r="AI6" s="9">
        <v>1</v>
      </c>
      <c r="AJ6" s="9">
        <v>0</v>
      </c>
      <c r="AK6" s="9">
        <v>0</v>
      </c>
      <c r="AL6" s="9">
        <v>0</v>
      </c>
      <c r="AM6" s="6">
        <v>0</v>
      </c>
      <c r="AN6" s="9">
        <v>0</v>
      </c>
      <c r="AO6" s="9">
        <v>0</v>
      </c>
      <c r="AP6" s="9">
        <v>0</v>
      </c>
      <c r="AQ6" s="6">
        <v>0</v>
      </c>
      <c r="AR6" s="9">
        <v>0</v>
      </c>
      <c r="AS6" s="9">
        <v>0</v>
      </c>
      <c r="AT6" s="9">
        <v>0</v>
      </c>
      <c r="AU6" s="9">
        <v>0</v>
      </c>
      <c r="AV6" s="18"/>
    </row>
    <row r="7" spans="1:48" s="9" customFormat="1" x14ac:dyDescent="0.2">
      <c r="A7" s="8" t="s">
        <v>36</v>
      </c>
      <c r="B7" s="5">
        <v>3</v>
      </c>
      <c r="C7" s="9" t="s">
        <v>38</v>
      </c>
      <c r="D7" s="9" t="s">
        <v>7</v>
      </c>
      <c r="E7" s="9">
        <v>1</v>
      </c>
      <c r="F7" s="9">
        <v>1</v>
      </c>
      <c r="G7" s="9">
        <f>1+1+5+2+2</f>
        <v>11</v>
      </c>
      <c r="H7" s="9">
        <v>0</v>
      </c>
      <c r="I7" s="9">
        <v>0</v>
      </c>
      <c r="J7" s="9">
        <v>1</v>
      </c>
      <c r="K7" s="9">
        <v>0</v>
      </c>
      <c r="L7" s="6">
        <v>0</v>
      </c>
      <c r="M7" s="9">
        <v>0</v>
      </c>
      <c r="N7" s="9">
        <v>0</v>
      </c>
      <c r="O7" s="6">
        <v>0</v>
      </c>
      <c r="P7" s="9">
        <v>0</v>
      </c>
      <c r="Q7" s="9">
        <v>0</v>
      </c>
      <c r="R7" s="9">
        <v>0</v>
      </c>
      <c r="S7" s="6">
        <v>0</v>
      </c>
      <c r="T7" s="9">
        <v>0</v>
      </c>
      <c r="U7" s="9">
        <v>0</v>
      </c>
      <c r="V7" s="6">
        <v>0</v>
      </c>
      <c r="W7" s="9">
        <v>0</v>
      </c>
      <c r="X7" s="9">
        <v>0</v>
      </c>
      <c r="Y7" s="9">
        <v>0</v>
      </c>
      <c r="Z7" s="9">
        <v>0</v>
      </c>
      <c r="AA7" s="6">
        <v>0</v>
      </c>
      <c r="AB7" s="9">
        <v>0</v>
      </c>
      <c r="AC7" s="9">
        <v>1</v>
      </c>
      <c r="AD7" s="9">
        <v>0</v>
      </c>
      <c r="AE7" s="9">
        <v>1</v>
      </c>
      <c r="AF7" s="6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6">
        <v>0</v>
      </c>
      <c r="AN7" s="9">
        <v>0</v>
      </c>
      <c r="AO7" s="9">
        <v>0</v>
      </c>
      <c r="AP7" s="9">
        <v>0</v>
      </c>
      <c r="AQ7" s="6">
        <v>0</v>
      </c>
      <c r="AR7" s="9">
        <v>0</v>
      </c>
      <c r="AS7" s="9">
        <v>0</v>
      </c>
      <c r="AT7" s="9">
        <v>0</v>
      </c>
      <c r="AU7" s="9">
        <v>0</v>
      </c>
      <c r="AV7" s="18"/>
    </row>
    <row r="8" spans="1:48" x14ac:dyDescent="0.2">
      <c r="A8" s="10" t="s">
        <v>37</v>
      </c>
      <c r="B8" s="5">
        <v>3</v>
      </c>
      <c r="C8" s="6" t="s">
        <v>38</v>
      </c>
      <c r="D8" s="11" t="s">
        <v>69</v>
      </c>
      <c r="E8" s="7">
        <v>2</v>
      </c>
      <c r="F8" s="7">
        <v>1</v>
      </c>
      <c r="G8" s="6">
        <f>23+20+20+21+16+13+13+10+9+16</f>
        <v>161</v>
      </c>
      <c r="H8" s="6">
        <v>0</v>
      </c>
      <c r="I8" s="6">
        <v>0</v>
      </c>
      <c r="J8" s="6">
        <v>1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</row>
    <row r="9" spans="1:48" x14ac:dyDescent="0.2">
      <c r="A9" s="10" t="s">
        <v>37</v>
      </c>
      <c r="B9" s="5">
        <v>3</v>
      </c>
      <c r="C9" s="6" t="s">
        <v>38</v>
      </c>
      <c r="D9" s="11" t="s">
        <v>35</v>
      </c>
      <c r="E9" s="7">
        <v>5</v>
      </c>
      <c r="F9" s="7">
        <v>1</v>
      </c>
      <c r="G9" s="6">
        <f>13+14+12+5+9+12+6+17+13+26</f>
        <v>127</v>
      </c>
      <c r="H9" s="6">
        <v>8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</row>
    <row r="10" spans="1:48" x14ac:dyDescent="0.2">
      <c r="A10" s="10" t="s">
        <v>37</v>
      </c>
      <c r="B10" s="5">
        <v>3</v>
      </c>
      <c r="C10" s="6" t="s">
        <v>38</v>
      </c>
      <c r="D10" s="11" t="s">
        <v>7</v>
      </c>
      <c r="E10" s="7">
        <v>7</v>
      </c>
      <c r="F10" s="7">
        <v>1</v>
      </c>
      <c r="G10" s="6">
        <f>34+20+14+24+19+20+23+18+13+13</f>
        <v>198</v>
      </c>
      <c r="H10" s="6">
        <v>4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1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</row>
    <row r="11" spans="1:48" x14ac:dyDescent="0.2">
      <c r="A11" s="4" t="s">
        <v>33</v>
      </c>
      <c r="B11" s="6">
        <v>4</v>
      </c>
      <c r="C11" s="6" t="s">
        <v>39</v>
      </c>
      <c r="D11" s="6" t="s">
        <v>69</v>
      </c>
      <c r="E11" s="7">
        <v>2</v>
      </c>
      <c r="F11" s="7">
        <v>1</v>
      </c>
      <c r="G11" s="6">
        <f>6+7+3+9+10+8+14+16+15</f>
        <v>88</v>
      </c>
      <c r="H11" s="6">
        <v>0</v>
      </c>
      <c r="I11" s="6">
        <v>0</v>
      </c>
      <c r="J11" s="6">
        <f>1+1+1+5+1</f>
        <v>9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</row>
    <row r="12" spans="1:48" x14ac:dyDescent="0.2">
      <c r="A12" s="4" t="s">
        <v>33</v>
      </c>
      <c r="B12" s="6">
        <v>4</v>
      </c>
      <c r="C12" s="6" t="s">
        <v>39</v>
      </c>
      <c r="D12" s="6" t="s">
        <v>35</v>
      </c>
      <c r="E12" s="7">
        <v>7</v>
      </c>
      <c r="F12" s="7">
        <v>1</v>
      </c>
      <c r="G12" s="6">
        <f>13+10+18+13+6+16+11+10+12+14</f>
        <v>123</v>
      </c>
      <c r="H12" s="6">
        <v>0</v>
      </c>
      <c r="I12" s="6">
        <v>0</v>
      </c>
      <c r="J12" s="6">
        <v>2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1</v>
      </c>
      <c r="R12" s="6">
        <v>0</v>
      </c>
      <c r="S12" s="6">
        <v>0</v>
      </c>
      <c r="T12" s="6">
        <v>0</v>
      </c>
      <c r="U12" s="6">
        <v>0</v>
      </c>
      <c r="V12" s="6">
        <v>1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2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4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</row>
    <row r="13" spans="1:48" x14ac:dyDescent="0.2">
      <c r="A13" s="4" t="s">
        <v>33</v>
      </c>
      <c r="B13" s="6">
        <v>4</v>
      </c>
      <c r="C13" s="6" t="s">
        <v>39</v>
      </c>
      <c r="D13" s="6" t="s">
        <v>7</v>
      </c>
      <c r="E13" s="7">
        <v>8</v>
      </c>
      <c r="F13" s="7">
        <v>1</v>
      </c>
      <c r="G13" s="6">
        <f>18+5+10+14+4+4+8+12+10+7</f>
        <v>92</v>
      </c>
      <c r="H13" s="6">
        <v>0</v>
      </c>
      <c r="I13" s="6">
        <v>0</v>
      </c>
      <c r="J13" s="6">
        <f>3+5</f>
        <v>8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5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1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</row>
    <row r="14" spans="1:48" s="9" customFormat="1" x14ac:dyDescent="0.2">
      <c r="A14" s="8" t="s">
        <v>36</v>
      </c>
      <c r="B14" s="9">
        <v>4</v>
      </c>
      <c r="C14" s="9" t="s">
        <v>39</v>
      </c>
      <c r="D14" s="9" t="s">
        <v>69</v>
      </c>
      <c r="E14" s="7">
        <v>5</v>
      </c>
      <c r="F14" s="7">
        <v>1</v>
      </c>
      <c r="G14" s="9">
        <f>12+10+13+18+8+8+16+9+22</f>
        <v>116</v>
      </c>
      <c r="H14" s="9">
        <v>2</v>
      </c>
      <c r="I14" s="9">
        <v>0</v>
      </c>
      <c r="J14" s="9">
        <f>2+2+3+2+1</f>
        <v>10</v>
      </c>
      <c r="K14" s="9">
        <v>0</v>
      </c>
      <c r="L14" s="6">
        <v>0</v>
      </c>
      <c r="M14" s="9">
        <v>0</v>
      </c>
      <c r="N14" s="9">
        <v>0</v>
      </c>
      <c r="O14" s="6">
        <v>0</v>
      </c>
      <c r="P14" s="9">
        <v>0</v>
      </c>
      <c r="Q14" s="9">
        <v>0</v>
      </c>
      <c r="R14" s="9">
        <v>1</v>
      </c>
      <c r="S14" s="6">
        <v>0</v>
      </c>
      <c r="T14" s="9">
        <v>0</v>
      </c>
      <c r="U14" s="9">
        <v>0</v>
      </c>
      <c r="V14" s="9">
        <v>1</v>
      </c>
      <c r="W14" s="6">
        <v>0</v>
      </c>
      <c r="X14" s="9">
        <v>0</v>
      </c>
      <c r="Y14" s="9">
        <v>0</v>
      </c>
      <c r="Z14" s="9">
        <v>0</v>
      </c>
      <c r="AA14" s="6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6">
        <v>0</v>
      </c>
      <c r="AN14" s="9">
        <v>0</v>
      </c>
      <c r="AO14" s="9">
        <v>0</v>
      </c>
      <c r="AP14" s="9">
        <v>0</v>
      </c>
      <c r="AQ14" s="6">
        <v>0</v>
      </c>
      <c r="AR14" s="9">
        <v>0</v>
      </c>
      <c r="AS14" s="9">
        <v>0</v>
      </c>
      <c r="AT14" s="9">
        <v>0</v>
      </c>
      <c r="AU14" s="9">
        <v>0</v>
      </c>
      <c r="AV14" s="18"/>
    </row>
    <row r="15" spans="1:48" s="9" customFormat="1" x14ac:dyDescent="0.2">
      <c r="A15" s="8" t="s">
        <v>36</v>
      </c>
      <c r="B15" s="9">
        <v>4</v>
      </c>
      <c r="C15" s="9" t="s">
        <v>39</v>
      </c>
      <c r="D15" s="9" t="s">
        <v>35</v>
      </c>
      <c r="E15" s="7">
        <v>6</v>
      </c>
      <c r="F15" s="7">
        <v>1</v>
      </c>
      <c r="G15" s="9">
        <f>15+11+8+12+19+11+16+9+6+12</f>
        <v>119</v>
      </c>
      <c r="H15" s="9">
        <v>12</v>
      </c>
      <c r="I15" s="9">
        <v>0</v>
      </c>
      <c r="J15" s="9">
        <f>6+3+4+5+3+4+3</f>
        <v>28</v>
      </c>
      <c r="K15" s="9">
        <v>0</v>
      </c>
      <c r="L15" s="6">
        <v>0</v>
      </c>
      <c r="M15" s="9">
        <v>0</v>
      </c>
      <c r="N15" s="9">
        <v>0</v>
      </c>
      <c r="O15" s="6">
        <v>0</v>
      </c>
      <c r="P15" s="9">
        <v>0</v>
      </c>
      <c r="Q15" s="9">
        <v>0</v>
      </c>
      <c r="R15" s="9">
        <v>2</v>
      </c>
      <c r="S15" s="6">
        <v>0</v>
      </c>
      <c r="T15" s="9">
        <v>0</v>
      </c>
      <c r="U15" s="9">
        <v>0</v>
      </c>
      <c r="V15" s="9">
        <v>0</v>
      </c>
      <c r="W15" s="6">
        <v>0</v>
      </c>
      <c r="X15" s="9">
        <v>0</v>
      </c>
      <c r="Y15" s="9">
        <v>0</v>
      </c>
      <c r="Z15" s="9">
        <v>0</v>
      </c>
      <c r="AA15" s="6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6">
        <v>0</v>
      </c>
      <c r="AN15" s="9">
        <v>0</v>
      </c>
      <c r="AO15" s="9">
        <v>0</v>
      </c>
      <c r="AP15" s="9">
        <v>0</v>
      </c>
      <c r="AQ15" s="6">
        <v>0</v>
      </c>
      <c r="AR15" s="9">
        <v>0</v>
      </c>
      <c r="AS15" s="9">
        <v>0</v>
      </c>
      <c r="AT15" s="9">
        <v>0</v>
      </c>
      <c r="AU15" s="9">
        <v>0</v>
      </c>
      <c r="AV15" s="18"/>
    </row>
    <row r="16" spans="1:48" s="9" customFormat="1" x14ac:dyDescent="0.2">
      <c r="A16" s="8" t="s">
        <v>36</v>
      </c>
      <c r="B16" s="9">
        <v>4</v>
      </c>
      <c r="C16" s="9" t="s">
        <v>39</v>
      </c>
      <c r="D16" s="9" t="s">
        <v>7</v>
      </c>
      <c r="E16" s="7">
        <v>3</v>
      </c>
      <c r="F16" s="7">
        <v>1</v>
      </c>
      <c r="G16" s="9">
        <f>18+27+28+17+26+18+29+22+16+17</f>
        <v>218</v>
      </c>
      <c r="H16" s="9">
        <v>7</v>
      </c>
      <c r="I16" s="9">
        <v>0</v>
      </c>
      <c r="J16" s="9">
        <f>3+2+2+7+1+4+1+5</f>
        <v>25</v>
      </c>
      <c r="K16" s="9">
        <v>0</v>
      </c>
      <c r="L16" s="6">
        <v>0</v>
      </c>
      <c r="M16" s="9">
        <v>0</v>
      </c>
      <c r="N16" s="9">
        <v>0</v>
      </c>
      <c r="O16" s="6">
        <v>0</v>
      </c>
      <c r="P16" s="9">
        <v>0</v>
      </c>
      <c r="Q16" s="9">
        <v>0</v>
      </c>
      <c r="R16" s="9">
        <v>4</v>
      </c>
      <c r="S16" s="6">
        <v>0</v>
      </c>
      <c r="T16" s="9">
        <v>0</v>
      </c>
      <c r="U16" s="9">
        <v>0</v>
      </c>
      <c r="V16" s="9">
        <v>0</v>
      </c>
      <c r="W16" s="6">
        <v>0</v>
      </c>
      <c r="X16" s="9">
        <v>0</v>
      </c>
      <c r="Y16" s="9">
        <v>0</v>
      </c>
      <c r="Z16" s="9">
        <v>0</v>
      </c>
      <c r="AA16" s="6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6">
        <v>0</v>
      </c>
      <c r="AN16" s="9">
        <v>0</v>
      </c>
      <c r="AO16" s="9">
        <v>0</v>
      </c>
      <c r="AP16" s="9">
        <v>0</v>
      </c>
      <c r="AQ16" s="6">
        <v>0</v>
      </c>
      <c r="AR16" s="9">
        <v>0</v>
      </c>
      <c r="AS16" s="9">
        <v>0</v>
      </c>
      <c r="AT16" s="9">
        <v>0</v>
      </c>
      <c r="AU16" s="9">
        <v>0</v>
      </c>
      <c r="AV16" s="18"/>
    </row>
    <row r="17" spans="1:48" x14ac:dyDescent="0.2">
      <c r="A17" s="10" t="s">
        <v>37</v>
      </c>
      <c r="B17" s="6">
        <v>4</v>
      </c>
      <c r="C17" s="6" t="s">
        <v>39</v>
      </c>
      <c r="D17" s="11" t="s">
        <v>69</v>
      </c>
      <c r="E17" s="7">
        <v>8</v>
      </c>
      <c r="F17" s="7">
        <v>1</v>
      </c>
      <c r="G17" s="6">
        <f>25+27+15+21+15+20+13+20+13+20</f>
        <v>189</v>
      </c>
      <c r="H17" s="6">
        <v>0</v>
      </c>
      <c r="I17" s="6">
        <v>0</v>
      </c>
      <c r="J17" s="6">
        <v>1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1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9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1</v>
      </c>
    </row>
    <row r="18" spans="1:48" x14ac:dyDescent="0.2">
      <c r="A18" s="10" t="s">
        <v>37</v>
      </c>
      <c r="B18" s="6">
        <v>4</v>
      </c>
      <c r="C18" s="6" t="s">
        <v>39</v>
      </c>
      <c r="D18" s="11" t="s">
        <v>35</v>
      </c>
      <c r="E18" s="7">
        <v>7</v>
      </c>
      <c r="F18" s="7">
        <v>1</v>
      </c>
      <c r="G18" s="6">
        <f>23+22+22+32+30+41+45+27+16+19</f>
        <v>277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9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</row>
    <row r="19" spans="1:48" x14ac:dyDescent="0.2">
      <c r="A19" s="10" t="s">
        <v>37</v>
      </c>
      <c r="B19" s="6">
        <v>4</v>
      </c>
      <c r="C19" s="6" t="s">
        <v>39</v>
      </c>
      <c r="D19" s="11" t="s">
        <v>7</v>
      </c>
      <c r="E19" s="7">
        <v>2</v>
      </c>
      <c r="F19" s="7">
        <v>1</v>
      </c>
      <c r="G19" s="6">
        <f>37+31+17+17+16+24+22+15+13</f>
        <v>192</v>
      </c>
      <c r="H19" s="6">
        <f>3+2+1+1</f>
        <v>7</v>
      </c>
      <c r="I19" s="6">
        <v>0</v>
      </c>
      <c r="J19" s="6">
        <v>4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9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</row>
    <row r="20" spans="1:48" x14ac:dyDescent="0.2">
      <c r="A20" s="4" t="s">
        <v>33</v>
      </c>
      <c r="B20" s="5">
        <v>5</v>
      </c>
      <c r="C20" s="6" t="s">
        <v>40</v>
      </c>
      <c r="D20" s="6" t="s">
        <v>69</v>
      </c>
      <c r="E20" s="7">
        <v>7</v>
      </c>
      <c r="F20" s="7">
        <v>1</v>
      </c>
      <c r="G20" s="6">
        <v>6</v>
      </c>
      <c r="H20" s="6">
        <v>2</v>
      </c>
      <c r="I20" s="6">
        <v>0</v>
      </c>
      <c r="J20" s="6">
        <v>0</v>
      </c>
      <c r="K20" s="6">
        <v>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1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</row>
    <row r="21" spans="1:48" x14ac:dyDescent="0.2">
      <c r="A21" s="4" t="s">
        <v>33</v>
      </c>
      <c r="B21" s="5">
        <v>5</v>
      </c>
      <c r="C21" s="6" t="s">
        <v>40</v>
      </c>
      <c r="D21" s="6" t="s">
        <v>35</v>
      </c>
      <c r="E21" s="7">
        <v>8</v>
      </c>
      <c r="F21" s="7">
        <v>1</v>
      </c>
      <c r="G21" s="6">
        <f>3+3+5+2+2+2+1+1+1</f>
        <v>20</v>
      </c>
      <c r="H21" s="6">
        <v>2</v>
      </c>
      <c r="I21" s="6">
        <v>0</v>
      </c>
      <c r="J21" s="6">
        <v>0</v>
      </c>
      <c r="K21" s="6">
        <f>1+1+5+2</f>
        <v>9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</row>
    <row r="22" spans="1:48" x14ac:dyDescent="0.2">
      <c r="A22" s="4" t="s">
        <v>33</v>
      </c>
      <c r="B22" s="5">
        <v>5</v>
      </c>
      <c r="C22" s="6" t="s">
        <v>40</v>
      </c>
      <c r="D22" s="6" t="s">
        <v>7</v>
      </c>
      <c r="E22" s="7">
        <v>2</v>
      </c>
      <c r="F22" s="7">
        <v>1</v>
      </c>
      <c r="G22" s="6">
        <f>1+2+1+1+2+3+1+2+3+3</f>
        <v>19</v>
      </c>
      <c r="H22" s="6">
        <f>1+2+2+2+1+1+3+4</f>
        <v>16</v>
      </c>
      <c r="I22" s="6">
        <v>1</v>
      </c>
      <c r="J22" s="6">
        <v>0</v>
      </c>
      <c r="K22" s="6">
        <v>6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1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</row>
    <row r="23" spans="1:48" s="9" customFormat="1" x14ac:dyDescent="0.2">
      <c r="A23" s="8" t="s">
        <v>36</v>
      </c>
      <c r="B23" s="5">
        <v>5</v>
      </c>
      <c r="C23" s="9" t="s">
        <v>40</v>
      </c>
      <c r="D23" s="9" t="s">
        <v>69</v>
      </c>
      <c r="E23" s="7">
        <v>2</v>
      </c>
      <c r="F23" s="7">
        <v>1</v>
      </c>
      <c r="G23" s="9">
        <f>8+12+5+3+2+7+7+6+4+1</f>
        <v>55</v>
      </c>
      <c r="H23" s="9">
        <v>0</v>
      </c>
      <c r="I23" s="9">
        <v>1</v>
      </c>
      <c r="J23" s="9">
        <v>0</v>
      </c>
      <c r="K23" s="9">
        <v>10</v>
      </c>
      <c r="L23" s="6">
        <v>0</v>
      </c>
      <c r="M23" s="9">
        <v>0</v>
      </c>
      <c r="N23" s="9">
        <v>0</v>
      </c>
      <c r="O23" s="6">
        <v>0</v>
      </c>
      <c r="P23" s="9">
        <v>0</v>
      </c>
      <c r="Q23" s="9">
        <v>0</v>
      </c>
      <c r="R23" s="9">
        <v>0</v>
      </c>
      <c r="S23" s="6">
        <v>0</v>
      </c>
      <c r="T23" s="9">
        <v>0</v>
      </c>
      <c r="U23" s="9">
        <v>0</v>
      </c>
      <c r="V23" s="6">
        <v>0</v>
      </c>
      <c r="W23" s="9">
        <v>3</v>
      </c>
      <c r="X23" s="9">
        <v>0</v>
      </c>
      <c r="Y23" s="9">
        <v>0</v>
      </c>
      <c r="Z23" s="9">
        <v>0</v>
      </c>
      <c r="AA23" s="6">
        <v>0</v>
      </c>
      <c r="AB23" s="9">
        <v>0</v>
      </c>
      <c r="AC23" s="9">
        <v>0</v>
      </c>
      <c r="AD23" s="9">
        <v>0</v>
      </c>
      <c r="AE23" s="9">
        <v>0</v>
      </c>
      <c r="AF23" s="6">
        <v>0</v>
      </c>
      <c r="AG23" s="9">
        <v>0</v>
      </c>
      <c r="AH23" s="9">
        <v>0</v>
      </c>
      <c r="AI23" s="9">
        <v>0</v>
      </c>
      <c r="AJ23" s="9">
        <v>2</v>
      </c>
      <c r="AK23" s="9">
        <v>0</v>
      </c>
      <c r="AL23" s="9">
        <v>0</v>
      </c>
      <c r="AM23" s="6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1</v>
      </c>
      <c r="AU23" s="9">
        <v>0</v>
      </c>
      <c r="AV23" s="18"/>
    </row>
    <row r="24" spans="1:48" s="9" customFormat="1" x14ac:dyDescent="0.2">
      <c r="A24" s="8" t="s">
        <v>36</v>
      </c>
      <c r="B24" s="5">
        <v>5</v>
      </c>
      <c r="C24" s="9" t="s">
        <v>40</v>
      </c>
      <c r="D24" s="9" t="s">
        <v>35</v>
      </c>
      <c r="E24" s="7">
        <v>1</v>
      </c>
      <c r="F24" s="7">
        <v>1</v>
      </c>
      <c r="G24" s="9">
        <f>12+3+2+4+2+5+3+4+6+4</f>
        <v>45</v>
      </c>
      <c r="H24" s="9">
        <v>0</v>
      </c>
      <c r="I24" s="9">
        <v>1</v>
      </c>
      <c r="J24" s="9">
        <v>0</v>
      </c>
      <c r="K24" s="9">
        <v>10</v>
      </c>
      <c r="L24" s="6">
        <v>0</v>
      </c>
      <c r="M24" s="9">
        <v>0</v>
      </c>
      <c r="N24" s="9">
        <v>0</v>
      </c>
      <c r="O24" s="6">
        <v>0</v>
      </c>
      <c r="P24" s="9">
        <v>0</v>
      </c>
      <c r="Q24" s="9">
        <v>0</v>
      </c>
      <c r="R24" s="9">
        <v>0</v>
      </c>
      <c r="S24" s="6">
        <v>0</v>
      </c>
      <c r="T24" s="9">
        <v>0</v>
      </c>
      <c r="U24" s="9">
        <v>0</v>
      </c>
      <c r="V24" s="6">
        <v>0</v>
      </c>
      <c r="W24" s="9">
        <v>0</v>
      </c>
      <c r="X24" s="9">
        <v>0</v>
      </c>
      <c r="Y24" s="9">
        <v>0</v>
      </c>
      <c r="Z24" s="9">
        <v>0</v>
      </c>
      <c r="AA24" s="6">
        <v>0</v>
      </c>
      <c r="AB24" s="9">
        <v>0</v>
      </c>
      <c r="AC24" s="9">
        <v>0</v>
      </c>
      <c r="AD24" s="9">
        <v>0</v>
      </c>
      <c r="AE24" s="9">
        <v>0</v>
      </c>
      <c r="AF24" s="6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6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18"/>
    </row>
    <row r="25" spans="1:48" s="9" customFormat="1" x14ac:dyDescent="0.2">
      <c r="A25" s="8" t="s">
        <v>36</v>
      </c>
      <c r="B25" s="5">
        <v>5</v>
      </c>
      <c r="C25" s="9" t="s">
        <v>40</v>
      </c>
      <c r="D25" s="9" t="s">
        <v>7</v>
      </c>
      <c r="E25" s="7">
        <v>5</v>
      </c>
      <c r="F25" s="7">
        <v>1</v>
      </c>
      <c r="G25" s="9">
        <f>3+5+4+1+1+1+1</f>
        <v>16</v>
      </c>
      <c r="H25" s="9">
        <v>16</v>
      </c>
      <c r="I25" s="9">
        <v>4</v>
      </c>
      <c r="J25" s="9">
        <v>0</v>
      </c>
      <c r="K25" s="9">
        <v>0</v>
      </c>
      <c r="L25" s="6">
        <v>0</v>
      </c>
      <c r="M25" s="9">
        <v>0</v>
      </c>
      <c r="N25" s="9">
        <v>0</v>
      </c>
      <c r="O25" s="6">
        <v>0</v>
      </c>
      <c r="P25" s="9">
        <v>0</v>
      </c>
      <c r="Q25" s="9">
        <v>0</v>
      </c>
      <c r="R25" s="9">
        <v>0</v>
      </c>
      <c r="S25" s="6">
        <v>0</v>
      </c>
      <c r="T25" s="9">
        <v>1</v>
      </c>
      <c r="U25" s="9">
        <v>0</v>
      </c>
      <c r="V25" s="6">
        <v>0</v>
      </c>
      <c r="W25" s="9">
        <v>0</v>
      </c>
      <c r="X25" s="9">
        <v>0</v>
      </c>
      <c r="Y25" s="9">
        <v>0</v>
      </c>
      <c r="Z25" s="9">
        <v>0</v>
      </c>
      <c r="AA25" s="6">
        <v>0</v>
      </c>
      <c r="AB25" s="9">
        <v>0</v>
      </c>
      <c r="AC25" s="9">
        <v>0</v>
      </c>
      <c r="AD25" s="9">
        <v>0</v>
      </c>
      <c r="AE25" s="9">
        <v>0</v>
      </c>
      <c r="AF25" s="6">
        <v>0</v>
      </c>
      <c r="AG25" s="9">
        <v>0</v>
      </c>
      <c r="AH25" s="9">
        <v>0</v>
      </c>
      <c r="AI25" s="9">
        <v>0</v>
      </c>
      <c r="AJ25" s="9">
        <v>2</v>
      </c>
      <c r="AK25" s="9">
        <v>0</v>
      </c>
      <c r="AL25" s="9">
        <v>0</v>
      </c>
      <c r="AM25" s="6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1</v>
      </c>
      <c r="AT25" s="9">
        <v>0</v>
      </c>
      <c r="AU25" s="9">
        <v>0</v>
      </c>
      <c r="AV25" s="18"/>
    </row>
    <row r="26" spans="1:48" x14ac:dyDescent="0.2">
      <c r="A26" s="10" t="s">
        <v>37</v>
      </c>
      <c r="B26" s="5">
        <v>5</v>
      </c>
      <c r="C26" s="6" t="s">
        <v>40</v>
      </c>
      <c r="D26" s="11" t="s">
        <v>69</v>
      </c>
      <c r="E26" s="7">
        <v>7</v>
      </c>
      <c r="F26" s="7">
        <v>1</v>
      </c>
      <c r="G26" s="6">
        <v>54</v>
      </c>
      <c r="H26" s="6">
        <v>0</v>
      </c>
      <c r="I26" s="6">
        <v>0</v>
      </c>
      <c r="J26" s="6">
        <v>3</v>
      </c>
      <c r="K26" s="6">
        <v>1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</row>
    <row r="27" spans="1:48" x14ac:dyDescent="0.2">
      <c r="A27" s="10" t="s">
        <v>37</v>
      </c>
      <c r="B27" s="5">
        <v>5</v>
      </c>
      <c r="C27" s="6" t="s">
        <v>40</v>
      </c>
      <c r="D27" s="11" t="s">
        <v>35</v>
      </c>
      <c r="E27" s="7">
        <v>5</v>
      </c>
      <c r="F27" s="7">
        <v>1</v>
      </c>
      <c r="G27" s="6">
        <f>9+10+8+12+12+4+11+5+9+19</f>
        <v>99</v>
      </c>
      <c r="H27" s="6">
        <v>2</v>
      </c>
      <c r="I27" s="6">
        <v>0</v>
      </c>
      <c r="J27" s="6">
        <v>0</v>
      </c>
      <c r="K27" s="6">
        <v>2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</row>
    <row r="28" spans="1:48" x14ac:dyDescent="0.2">
      <c r="A28" s="10" t="s">
        <v>37</v>
      </c>
      <c r="B28" s="5">
        <v>5</v>
      </c>
      <c r="C28" s="6" t="s">
        <v>40</v>
      </c>
      <c r="D28" s="11" t="s">
        <v>7</v>
      </c>
      <c r="E28" s="7">
        <v>2</v>
      </c>
      <c r="F28" s="7">
        <v>1</v>
      </c>
      <c r="G28" s="6">
        <f>6+13+2+11+4+7+4+5+10+8</f>
        <v>70</v>
      </c>
      <c r="H28" s="6">
        <v>12</v>
      </c>
      <c r="I28" s="6">
        <v>0</v>
      </c>
      <c r="J28" s="6">
        <v>2</v>
      </c>
      <c r="K28" s="6">
        <v>2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</row>
    <row r="29" spans="1:48" x14ac:dyDescent="0.2">
      <c r="A29" s="4" t="s">
        <v>33</v>
      </c>
      <c r="B29" s="5">
        <v>10</v>
      </c>
      <c r="C29" s="6" t="s">
        <v>0</v>
      </c>
      <c r="D29" s="6" t="s">
        <v>69</v>
      </c>
      <c r="E29" s="7">
        <v>8</v>
      </c>
      <c r="F29" s="7">
        <v>2</v>
      </c>
      <c r="G29" s="6">
        <f>4+6+10+6+5+5+4+5+7+6</f>
        <v>58</v>
      </c>
      <c r="H29" s="6">
        <v>13</v>
      </c>
      <c r="I29" s="6">
        <v>0</v>
      </c>
      <c r="J29" s="6">
        <v>0</v>
      </c>
      <c r="K29" s="6">
        <v>1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</row>
    <row r="30" spans="1:48" x14ac:dyDescent="0.2">
      <c r="A30" s="4" t="s">
        <v>33</v>
      </c>
      <c r="B30" s="5">
        <v>10</v>
      </c>
      <c r="C30" s="6" t="s">
        <v>0</v>
      </c>
      <c r="D30" s="6" t="s">
        <v>35</v>
      </c>
      <c r="E30" s="7">
        <v>4</v>
      </c>
      <c r="F30" s="7">
        <v>2</v>
      </c>
      <c r="G30" s="6">
        <f>16+6+6+4+5+5+5+8+9+9</f>
        <v>73</v>
      </c>
      <c r="H30" s="6">
        <v>6</v>
      </c>
      <c r="I30" s="6">
        <v>0</v>
      </c>
      <c r="J30" s="6">
        <v>0</v>
      </c>
      <c r="K30" s="6">
        <v>7</v>
      </c>
      <c r="L30" s="6">
        <v>2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</row>
    <row r="31" spans="1:48" x14ac:dyDescent="0.2">
      <c r="A31" s="4" t="s">
        <v>33</v>
      </c>
      <c r="B31" s="5">
        <v>10</v>
      </c>
      <c r="C31" s="6" t="s">
        <v>0</v>
      </c>
      <c r="D31" s="6" t="s">
        <v>7</v>
      </c>
      <c r="E31" s="7">
        <v>1</v>
      </c>
      <c r="F31" s="7">
        <v>2</v>
      </c>
      <c r="G31" s="6">
        <v>57</v>
      </c>
      <c r="H31" s="6">
        <v>20</v>
      </c>
      <c r="I31" s="6">
        <v>0</v>
      </c>
      <c r="J31" s="6">
        <v>0</v>
      </c>
      <c r="K31" s="6">
        <v>7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4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1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1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</row>
    <row r="32" spans="1:48" s="9" customFormat="1" x14ac:dyDescent="0.2">
      <c r="A32" s="8" t="s">
        <v>36</v>
      </c>
      <c r="B32" s="5">
        <v>10</v>
      </c>
      <c r="C32" s="9" t="s">
        <v>0</v>
      </c>
      <c r="D32" s="9" t="s">
        <v>69</v>
      </c>
      <c r="E32" s="7">
        <v>4</v>
      </c>
      <c r="F32" s="7">
        <v>1</v>
      </c>
      <c r="G32" s="9">
        <f>1+2+3+5+1+2+1+1+3</f>
        <v>19</v>
      </c>
      <c r="H32" s="9">
        <v>1</v>
      </c>
      <c r="I32" s="9">
        <v>0</v>
      </c>
      <c r="J32" s="9">
        <v>0</v>
      </c>
      <c r="K32" s="9">
        <v>0</v>
      </c>
      <c r="L32" s="9">
        <v>1</v>
      </c>
      <c r="M32" s="9">
        <v>0</v>
      </c>
      <c r="N32" s="9">
        <v>0</v>
      </c>
      <c r="O32" s="6">
        <v>0</v>
      </c>
      <c r="P32" s="9">
        <v>0</v>
      </c>
      <c r="Q32" s="9">
        <v>0</v>
      </c>
      <c r="R32" s="9">
        <v>0</v>
      </c>
      <c r="S32" s="6">
        <v>0</v>
      </c>
      <c r="T32" s="9">
        <v>0</v>
      </c>
      <c r="U32" s="9">
        <v>1</v>
      </c>
      <c r="V32" s="6">
        <v>0</v>
      </c>
      <c r="W32" s="9">
        <v>0</v>
      </c>
      <c r="X32" s="9">
        <v>0</v>
      </c>
      <c r="Y32" s="9">
        <v>0</v>
      </c>
      <c r="Z32" s="9">
        <v>0</v>
      </c>
      <c r="AA32" s="6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6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18"/>
    </row>
    <row r="33" spans="1:48" s="9" customFormat="1" x14ac:dyDescent="0.2">
      <c r="A33" s="8" t="s">
        <v>36</v>
      </c>
      <c r="B33" s="5">
        <v>10</v>
      </c>
      <c r="C33" s="9" t="s">
        <v>0</v>
      </c>
      <c r="D33" s="9" t="s">
        <v>35</v>
      </c>
      <c r="E33" s="7">
        <v>5</v>
      </c>
      <c r="F33" s="7">
        <v>1</v>
      </c>
      <c r="G33" s="9">
        <f>2+2+1+2+2+4+4+1+1+6</f>
        <v>25</v>
      </c>
      <c r="H33" s="9">
        <v>1</v>
      </c>
      <c r="I33" s="9">
        <v>0</v>
      </c>
      <c r="J33" s="9">
        <v>1</v>
      </c>
      <c r="K33" s="9">
        <v>0</v>
      </c>
      <c r="L33" s="9">
        <v>0</v>
      </c>
      <c r="M33" s="9">
        <v>0</v>
      </c>
      <c r="N33" s="9">
        <v>0</v>
      </c>
      <c r="O33" s="9">
        <v>1</v>
      </c>
      <c r="P33" s="9">
        <v>0</v>
      </c>
      <c r="Q33" s="9">
        <v>0</v>
      </c>
      <c r="R33" s="9">
        <v>0</v>
      </c>
      <c r="S33" s="6">
        <v>0</v>
      </c>
      <c r="T33" s="9">
        <v>0</v>
      </c>
      <c r="U33" s="9">
        <v>0</v>
      </c>
      <c r="V33" s="6">
        <v>0</v>
      </c>
      <c r="W33" s="9">
        <v>0</v>
      </c>
      <c r="X33" s="9">
        <v>0</v>
      </c>
      <c r="Y33" s="9">
        <v>0</v>
      </c>
      <c r="Z33" s="9">
        <v>0</v>
      </c>
      <c r="AA33" s="9">
        <v>1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18"/>
    </row>
    <row r="34" spans="1:48" s="9" customFormat="1" x14ac:dyDescent="0.2">
      <c r="A34" s="8" t="s">
        <v>36</v>
      </c>
      <c r="B34" s="5">
        <v>10</v>
      </c>
      <c r="C34" s="9" t="s">
        <v>0</v>
      </c>
      <c r="D34" s="9" t="s">
        <v>7</v>
      </c>
      <c r="E34" s="7">
        <v>3</v>
      </c>
      <c r="F34" s="7">
        <v>1</v>
      </c>
      <c r="G34" s="9">
        <f>7+5+8+2+2+4+2+5+2</f>
        <v>37</v>
      </c>
      <c r="H34" s="9">
        <f>1+2+4+2+1+2</f>
        <v>12</v>
      </c>
      <c r="I34" s="9">
        <v>0</v>
      </c>
      <c r="J34" s="9">
        <v>0</v>
      </c>
      <c r="K34" s="9">
        <v>3</v>
      </c>
      <c r="L34" s="9">
        <v>1</v>
      </c>
      <c r="M34" s="9">
        <v>0</v>
      </c>
      <c r="N34" s="9">
        <v>0</v>
      </c>
      <c r="O34" s="6">
        <v>0</v>
      </c>
      <c r="P34" s="9">
        <v>0</v>
      </c>
      <c r="Q34" s="9">
        <v>0</v>
      </c>
      <c r="R34" s="9">
        <v>0</v>
      </c>
      <c r="S34" s="6">
        <v>0</v>
      </c>
      <c r="T34" s="9">
        <v>0</v>
      </c>
      <c r="U34" s="9">
        <v>0</v>
      </c>
      <c r="V34" s="6">
        <v>0</v>
      </c>
      <c r="W34" s="9">
        <v>0</v>
      </c>
      <c r="X34" s="9">
        <v>0</v>
      </c>
      <c r="Y34" s="9">
        <v>0</v>
      </c>
      <c r="Z34" s="9">
        <v>0</v>
      </c>
      <c r="AA34" s="6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1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18"/>
    </row>
    <row r="35" spans="1:48" x14ac:dyDescent="0.2">
      <c r="A35" s="10" t="s">
        <v>37</v>
      </c>
      <c r="B35" s="5">
        <v>10</v>
      </c>
      <c r="C35" s="6" t="s">
        <v>0</v>
      </c>
      <c r="D35" s="11" t="s">
        <v>69</v>
      </c>
      <c r="E35" s="7">
        <v>6</v>
      </c>
      <c r="F35" s="7">
        <v>1</v>
      </c>
      <c r="G35" s="6">
        <f>10+4+7+5+12+12+8+17+10+15</f>
        <v>100</v>
      </c>
      <c r="H35" s="6">
        <f>5+6+2+5+7+7+3+3+2+1</f>
        <v>41</v>
      </c>
      <c r="I35" s="6">
        <v>0</v>
      </c>
      <c r="J35" s="6">
        <v>0</v>
      </c>
      <c r="K35" s="6">
        <v>0</v>
      </c>
      <c r="L35" s="6">
        <v>2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9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9">
        <v>0</v>
      </c>
      <c r="AK35" s="6">
        <v>0</v>
      </c>
      <c r="AL35" s="6">
        <v>0</v>
      </c>
      <c r="AM35" s="6">
        <v>0</v>
      </c>
      <c r="AN35" s="6">
        <v>1</v>
      </c>
      <c r="AO35" s="6">
        <v>0</v>
      </c>
      <c r="AP35" s="6">
        <v>0</v>
      </c>
      <c r="AQ35" s="6">
        <v>0</v>
      </c>
      <c r="AR35" s="6">
        <v>0</v>
      </c>
      <c r="AS35" s="9">
        <v>0</v>
      </c>
      <c r="AT35" s="9">
        <v>0</v>
      </c>
      <c r="AU35" s="9">
        <v>0</v>
      </c>
    </row>
    <row r="36" spans="1:48" x14ac:dyDescent="0.2">
      <c r="A36" s="10" t="s">
        <v>37</v>
      </c>
      <c r="B36" s="5">
        <v>10</v>
      </c>
      <c r="C36" s="6" t="s">
        <v>0</v>
      </c>
      <c r="D36" s="11" t="s">
        <v>12</v>
      </c>
      <c r="E36" s="7">
        <v>2</v>
      </c>
      <c r="F36" s="7">
        <v>1</v>
      </c>
      <c r="G36" s="6">
        <v>264</v>
      </c>
      <c r="H36" s="6">
        <v>15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12">
        <v>1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</row>
    <row r="37" spans="1:48" x14ac:dyDescent="0.2">
      <c r="A37" s="10" t="s">
        <v>37</v>
      </c>
      <c r="B37" s="5">
        <v>10</v>
      </c>
      <c r="C37" s="6" t="s">
        <v>0</v>
      </c>
      <c r="D37" s="11" t="s">
        <v>35</v>
      </c>
      <c r="E37" s="7">
        <v>1</v>
      </c>
      <c r="F37" s="7">
        <v>1</v>
      </c>
      <c r="G37" s="6">
        <f>33+18+26+18+11+16+18+14+12+8</f>
        <v>174</v>
      </c>
      <c r="H37" s="6">
        <f>10+6+7+5+2</f>
        <v>30</v>
      </c>
      <c r="I37" s="6">
        <v>0</v>
      </c>
      <c r="J37" s="6">
        <v>0</v>
      </c>
      <c r="K37" s="6">
        <v>1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f>4+2+2+3+2+1</f>
        <v>14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</row>
    <row r="38" spans="1:48" x14ac:dyDescent="0.2">
      <c r="A38" s="4" t="s">
        <v>33</v>
      </c>
      <c r="B38" s="6">
        <v>11</v>
      </c>
      <c r="C38" s="6" t="s">
        <v>1</v>
      </c>
      <c r="D38" s="6" t="s">
        <v>69</v>
      </c>
      <c r="E38" s="7">
        <v>4</v>
      </c>
      <c r="F38" s="7">
        <v>1</v>
      </c>
      <c r="G38" s="6">
        <f>4+1+3+1+4+4+6+7</f>
        <v>30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4</v>
      </c>
      <c r="N38" s="6">
        <v>0</v>
      </c>
      <c r="O38" s="6">
        <v>0</v>
      </c>
      <c r="P38" s="6">
        <v>12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f>3+6+8+4+3</f>
        <v>24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</row>
    <row r="39" spans="1:48" x14ac:dyDescent="0.2">
      <c r="A39" s="4" t="s">
        <v>33</v>
      </c>
      <c r="B39" s="6">
        <v>11</v>
      </c>
      <c r="C39" s="6" t="s">
        <v>1</v>
      </c>
      <c r="D39" s="6" t="s">
        <v>35</v>
      </c>
      <c r="E39" s="7">
        <v>7</v>
      </c>
      <c r="F39" s="7">
        <v>1</v>
      </c>
      <c r="G39" s="6">
        <f>8+8+5+5+8+4+5+2+5+1</f>
        <v>51</v>
      </c>
      <c r="H39" s="6">
        <v>4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</row>
    <row r="40" spans="1:48" x14ac:dyDescent="0.2">
      <c r="A40" s="4" t="s">
        <v>33</v>
      </c>
      <c r="B40" s="6">
        <v>11</v>
      </c>
      <c r="C40" s="6" t="s">
        <v>1</v>
      </c>
      <c r="D40" s="6" t="s">
        <v>7</v>
      </c>
      <c r="E40" s="7">
        <v>2</v>
      </c>
      <c r="F40" s="7">
        <v>1</v>
      </c>
      <c r="G40" s="6">
        <f>11+5+6+5+11+3+8+8+8+4</f>
        <v>69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</row>
    <row r="41" spans="1:48" s="9" customFormat="1" x14ac:dyDescent="0.2">
      <c r="A41" s="8" t="s">
        <v>36</v>
      </c>
      <c r="B41" s="9">
        <v>11</v>
      </c>
      <c r="C41" s="9" t="s">
        <v>1</v>
      </c>
      <c r="D41" s="9" t="s">
        <v>69</v>
      </c>
      <c r="E41" s="7">
        <v>3</v>
      </c>
      <c r="F41" s="7">
        <v>1</v>
      </c>
      <c r="G41" s="9">
        <f>14+14+6+6+4+6+9+1+3</f>
        <v>63</v>
      </c>
      <c r="H41" s="9">
        <f>2+3+2+3+1</f>
        <v>11</v>
      </c>
      <c r="I41" s="9">
        <v>0</v>
      </c>
      <c r="J41" s="9">
        <v>1</v>
      </c>
      <c r="K41" s="9">
        <v>0</v>
      </c>
      <c r="L41" s="6">
        <v>0</v>
      </c>
      <c r="M41" s="9">
        <v>0</v>
      </c>
      <c r="N41" s="9">
        <v>0</v>
      </c>
      <c r="O41" s="6">
        <v>0</v>
      </c>
      <c r="P41" s="9">
        <v>0</v>
      </c>
      <c r="Q41" s="9">
        <v>0</v>
      </c>
      <c r="R41" s="9">
        <v>0</v>
      </c>
      <c r="S41" s="6">
        <v>0</v>
      </c>
      <c r="T41" s="9">
        <v>0</v>
      </c>
      <c r="U41" s="9">
        <v>0</v>
      </c>
      <c r="V41" s="6">
        <v>0</v>
      </c>
      <c r="W41" s="9">
        <v>0</v>
      </c>
      <c r="X41" s="9">
        <v>0</v>
      </c>
      <c r="Y41" s="9">
        <v>0</v>
      </c>
      <c r="Z41" s="9">
        <v>0</v>
      </c>
      <c r="AA41" s="6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6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18"/>
    </row>
    <row r="42" spans="1:48" s="9" customFormat="1" x14ac:dyDescent="0.2">
      <c r="A42" s="8" t="s">
        <v>36</v>
      </c>
      <c r="B42" s="9">
        <v>11</v>
      </c>
      <c r="C42" s="9" t="s">
        <v>1</v>
      </c>
      <c r="D42" s="9" t="s">
        <v>35</v>
      </c>
      <c r="E42" s="7">
        <v>5</v>
      </c>
      <c r="F42" s="7">
        <v>1</v>
      </c>
      <c r="G42" s="9">
        <f>15+20+6+13+19+13+10+20+15+27</f>
        <v>158</v>
      </c>
      <c r="H42" s="9">
        <v>5</v>
      </c>
      <c r="I42" s="9">
        <v>0</v>
      </c>
      <c r="J42" s="9">
        <v>0</v>
      </c>
      <c r="K42" s="9">
        <v>0</v>
      </c>
      <c r="L42" s="6">
        <v>0</v>
      </c>
      <c r="M42" s="9">
        <v>4</v>
      </c>
      <c r="N42" s="9">
        <v>0</v>
      </c>
      <c r="O42" s="6">
        <v>0</v>
      </c>
      <c r="P42" s="9">
        <v>0</v>
      </c>
      <c r="Q42" s="9">
        <v>0</v>
      </c>
      <c r="R42" s="9">
        <v>0</v>
      </c>
      <c r="S42" s="6">
        <v>0</v>
      </c>
      <c r="T42" s="9">
        <v>0</v>
      </c>
      <c r="U42" s="9">
        <v>0</v>
      </c>
      <c r="V42" s="6">
        <v>0</v>
      </c>
      <c r="W42" s="9">
        <v>0</v>
      </c>
      <c r="X42" s="9">
        <v>0</v>
      </c>
      <c r="Y42" s="9">
        <v>0</v>
      </c>
      <c r="Z42" s="9">
        <v>0</v>
      </c>
      <c r="AA42" s="6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18"/>
    </row>
    <row r="43" spans="1:48" s="9" customFormat="1" x14ac:dyDescent="0.2">
      <c r="A43" s="8" t="s">
        <v>36</v>
      </c>
      <c r="B43" s="9">
        <v>11</v>
      </c>
      <c r="C43" s="9" t="s">
        <v>1</v>
      </c>
      <c r="D43" s="9" t="s">
        <v>7</v>
      </c>
      <c r="E43" s="7">
        <v>6</v>
      </c>
      <c r="F43" s="7">
        <v>1</v>
      </c>
      <c r="G43" s="9">
        <v>68</v>
      </c>
      <c r="H43" s="9">
        <f>5</f>
        <v>5</v>
      </c>
      <c r="I43" s="9">
        <v>0</v>
      </c>
      <c r="J43" s="9">
        <v>0</v>
      </c>
      <c r="K43" s="9">
        <v>0</v>
      </c>
      <c r="L43" s="6">
        <v>0</v>
      </c>
      <c r="M43" s="9">
        <v>0</v>
      </c>
      <c r="N43" s="9">
        <v>0</v>
      </c>
      <c r="O43" s="6">
        <v>0</v>
      </c>
      <c r="P43" s="9">
        <v>0</v>
      </c>
      <c r="Q43" s="9">
        <v>0</v>
      </c>
      <c r="R43" s="9">
        <v>0</v>
      </c>
      <c r="S43" s="6">
        <v>0</v>
      </c>
      <c r="T43" s="9">
        <v>0</v>
      </c>
      <c r="U43" s="9">
        <v>0</v>
      </c>
      <c r="V43" s="6">
        <v>0</v>
      </c>
      <c r="W43" s="9">
        <v>0</v>
      </c>
      <c r="X43" s="9">
        <v>0</v>
      </c>
      <c r="Y43" s="9">
        <v>0</v>
      </c>
      <c r="Z43" s="9">
        <v>0</v>
      </c>
      <c r="AA43" s="6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18"/>
    </row>
    <row r="44" spans="1:48" x14ac:dyDescent="0.2">
      <c r="A44" s="10" t="s">
        <v>37</v>
      </c>
      <c r="B44" s="6">
        <v>11</v>
      </c>
      <c r="C44" s="6" t="s">
        <v>1</v>
      </c>
      <c r="D44" s="11" t="s">
        <v>69</v>
      </c>
      <c r="E44" s="7">
        <v>1</v>
      </c>
      <c r="F44" s="7">
        <v>2</v>
      </c>
      <c r="G44" s="6">
        <f>15+17+16+22+18+20+25+23+27+27</f>
        <v>210</v>
      </c>
      <c r="H44" s="6">
        <v>8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9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</row>
    <row r="45" spans="1:48" x14ac:dyDescent="0.2">
      <c r="A45" s="10" t="s">
        <v>37</v>
      </c>
      <c r="B45" s="6">
        <v>11</v>
      </c>
      <c r="C45" s="6" t="s">
        <v>1</v>
      </c>
      <c r="D45" s="11" t="s">
        <v>35</v>
      </c>
      <c r="E45" s="7">
        <v>5</v>
      </c>
      <c r="F45" s="7">
        <v>2</v>
      </c>
      <c r="G45" s="6">
        <f>21+17+20+30+17+20+21+15+9+10</f>
        <v>180</v>
      </c>
      <c r="H45" s="6">
        <v>2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</row>
    <row r="46" spans="1:48" x14ac:dyDescent="0.2">
      <c r="A46" s="10" t="s">
        <v>37</v>
      </c>
      <c r="B46" s="6">
        <v>11</v>
      </c>
      <c r="C46" s="6" t="s">
        <v>1</v>
      </c>
      <c r="D46" s="11" t="s">
        <v>7</v>
      </c>
      <c r="E46" s="7">
        <v>7</v>
      </c>
      <c r="F46" s="7">
        <v>2</v>
      </c>
      <c r="G46" s="6">
        <f>16+15+12+17+14+6+9+5+9+11</f>
        <v>114</v>
      </c>
      <c r="H46" s="6">
        <v>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</row>
    <row r="47" spans="1:48" x14ac:dyDescent="0.2">
      <c r="A47" s="4" t="s">
        <v>33</v>
      </c>
      <c r="B47" s="5">
        <v>12</v>
      </c>
      <c r="C47" s="6" t="s">
        <v>2</v>
      </c>
      <c r="D47" s="6" t="s">
        <v>69</v>
      </c>
      <c r="E47" s="7">
        <v>2</v>
      </c>
      <c r="F47" s="7">
        <v>1</v>
      </c>
      <c r="G47" s="6">
        <f>1+4+5+2+4+3+5+6+3+3</f>
        <v>36</v>
      </c>
      <c r="H47" s="6">
        <f>3+1+2</f>
        <v>6</v>
      </c>
      <c r="I47" s="6">
        <v>0</v>
      </c>
      <c r="J47" s="6">
        <v>1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2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</row>
    <row r="48" spans="1:48" x14ac:dyDescent="0.2">
      <c r="A48" s="4" t="s">
        <v>33</v>
      </c>
      <c r="B48" s="5">
        <v>12</v>
      </c>
      <c r="C48" s="6" t="s">
        <v>2</v>
      </c>
      <c r="D48" s="6" t="s">
        <v>35</v>
      </c>
      <c r="E48" s="7">
        <v>1</v>
      </c>
      <c r="F48" s="7">
        <v>1</v>
      </c>
      <c r="G48" s="6">
        <v>1</v>
      </c>
      <c r="H48" s="6">
        <f>4+4+2+1+1+1</f>
        <v>13</v>
      </c>
      <c r="I48" s="6">
        <v>3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f>1+5+5</f>
        <v>11</v>
      </c>
      <c r="AE48" s="6">
        <v>0</v>
      </c>
      <c r="AF48" s="6">
        <v>0</v>
      </c>
      <c r="AG48" s="6">
        <v>0</v>
      </c>
      <c r="AH48" s="6">
        <v>1</v>
      </c>
      <c r="AI48" s="6">
        <v>0</v>
      </c>
      <c r="AJ48" s="6">
        <v>0</v>
      </c>
      <c r="AK48" s="6">
        <v>1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</row>
    <row r="49" spans="1:48" x14ac:dyDescent="0.2">
      <c r="A49" s="4" t="s">
        <v>33</v>
      </c>
      <c r="B49" s="5">
        <v>12</v>
      </c>
      <c r="C49" s="6" t="s">
        <v>2</v>
      </c>
      <c r="D49" s="6" t="s">
        <v>7</v>
      </c>
      <c r="E49" s="7">
        <v>6</v>
      </c>
      <c r="F49" s="7">
        <v>1</v>
      </c>
      <c r="G49" s="6">
        <f>18+9+4+3+5+11+6+7+9+7</f>
        <v>79</v>
      </c>
      <c r="H49" s="6">
        <v>1</v>
      </c>
      <c r="I49" s="6">
        <v>0</v>
      </c>
      <c r="J49" s="6">
        <v>3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</row>
    <row r="50" spans="1:48" s="9" customFormat="1" x14ac:dyDescent="0.2">
      <c r="A50" s="8" t="s">
        <v>36</v>
      </c>
      <c r="B50" s="5">
        <v>12</v>
      </c>
      <c r="C50" s="9" t="s">
        <v>2</v>
      </c>
      <c r="D50" s="9" t="s">
        <v>69</v>
      </c>
      <c r="E50" s="7">
        <v>2</v>
      </c>
      <c r="F50" s="7">
        <v>1</v>
      </c>
      <c r="G50" s="9">
        <f>1+2+1+1+2+1+2+1</f>
        <v>11</v>
      </c>
      <c r="H50" s="9">
        <f>2+2+1+1+2+1+2+6+5+2</f>
        <v>24</v>
      </c>
      <c r="I50" s="9">
        <v>0</v>
      </c>
      <c r="J50" s="9">
        <v>1</v>
      </c>
      <c r="K50" s="9">
        <v>0</v>
      </c>
      <c r="L50" s="6">
        <v>0</v>
      </c>
      <c r="M50" s="9">
        <v>1</v>
      </c>
      <c r="N50" s="9">
        <v>0</v>
      </c>
      <c r="O50" s="6">
        <v>0</v>
      </c>
      <c r="P50" s="9">
        <v>0</v>
      </c>
      <c r="Q50" s="9">
        <v>0</v>
      </c>
      <c r="R50" s="9">
        <v>0</v>
      </c>
      <c r="S50" s="6">
        <v>0</v>
      </c>
      <c r="T50" s="9">
        <v>0</v>
      </c>
      <c r="U50" s="9">
        <v>0</v>
      </c>
      <c r="V50" s="6">
        <v>0</v>
      </c>
      <c r="W50" s="9">
        <v>0</v>
      </c>
      <c r="X50" s="9">
        <v>0</v>
      </c>
      <c r="Y50" s="9">
        <v>2</v>
      </c>
      <c r="Z50" s="9">
        <v>0</v>
      </c>
      <c r="AA50" s="6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6">
        <v>0</v>
      </c>
      <c r="AK50" s="9">
        <v>0</v>
      </c>
      <c r="AL50" s="9">
        <v>0</v>
      </c>
      <c r="AM50" s="6">
        <v>0</v>
      </c>
      <c r="AN50" s="9">
        <v>0</v>
      </c>
      <c r="AO50" s="9">
        <v>2</v>
      </c>
      <c r="AP50" s="9">
        <v>1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18"/>
    </row>
    <row r="51" spans="1:48" s="9" customFormat="1" x14ac:dyDescent="0.2">
      <c r="A51" s="8" t="s">
        <v>36</v>
      </c>
      <c r="B51" s="5">
        <v>12</v>
      </c>
      <c r="C51" s="9" t="s">
        <v>2</v>
      </c>
      <c r="D51" s="9" t="s">
        <v>35</v>
      </c>
      <c r="E51" s="7">
        <v>3</v>
      </c>
      <c r="F51" s="7">
        <v>1</v>
      </c>
      <c r="G51" s="9">
        <f>5+7+6+3+4+1+1+1+2+3</f>
        <v>33</v>
      </c>
      <c r="H51" s="9">
        <f>2+1+3+2+2+3+1+1+1</f>
        <v>16</v>
      </c>
      <c r="I51" s="9">
        <v>0</v>
      </c>
      <c r="J51" s="9">
        <v>1</v>
      </c>
      <c r="K51" s="9">
        <v>0</v>
      </c>
      <c r="L51" s="6">
        <v>0</v>
      </c>
      <c r="M51" s="9">
        <v>2</v>
      </c>
      <c r="N51" s="9">
        <v>0</v>
      </c>
      <c r="O51" s="6">
        <v>0</v>
      </c>
      <c r="P51" s="9">
        <v>0</v>
      </c>
      <c r="Q51" s="9">
        <v>0</v>
      </c>
      <c r="R51" s="9">
        <v>0</v>
      </c>
      <c r="S51" s="6">
        <v>0</v>
      </c>
      <c r="T51" s="9">
        <v>0</v>
      </c>
      <c r="U51" s="9">
        <v>0</v>
      </c>
      <c r="V51" s="6">
        <v>0</v>
      </c>
      <c r="W51" s="9">
        <v>0</v>
      </c>
      <c r="X51" s="9">
        <v>0</v>
      </c>
      <c r="Y51" s="9">
        <v>0</v>
      </c>
      <c r="Z51" s="9">
        <v>0</v>
      </c>
      <c r="AA51" s="6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6">
        <v>0</v>
      </c>
      <c r="AN51" s="9">
        <v>0</v>
      </c>
      <c r="AO51" s="9">
        <v>0</v>
      </c>
      <c r="AP51" s="9">
        <v>0</v>
      </c>
      <c r="AQ51" s="9">
        <v>1</v>
      </c>
      <c r="AR51" s="9">
        <v>1</v>
      </c>
      <c r="AS51" s="9">
        <v>0</v>
      </c>
      <c r="AT51" s="9">
        <v>0</v>
      </c>
      <c r="AU51" s="9">
        <v>0</v>
      </c>
      <c r="AV51" s="18"/>
    </row>
    <row r="52" spans="1:48" s="9" customFormat="1" x14ac:dyDescent="0.2">
      <c r="A52" s="8" t="s">
        <v>36</v>
      </c>
      <c r="B52" s="5">
        <v>12</v>
      </c>
      <c r="C52" s="9" t="s">
        <v>2</v>
      </c>
      <c r="D52" s="9" t="s">
        <v>7</v>
      </c>
      <c r="E52" s="7">
        <v>8</v>
      </c>
      <c r="F52" s="7">
        <v>1</v>
      </c>
      <c r="G52" s="9">
        <f>4+6+4+3+3+8+5+2+5+9</f>
        <v>49</v>
      </c>
      <c r="H52" s="9">
        <f>6+3+4+7+3+2+1</f>
        <v>26</v>
      </c>
      <c r="I52" s="9">
        <v>0</v>
      </c>
      <c r="J52" s="9">
        <v>0</v>
      </c>
      <c r="K52" s="9">
        <v>0</v>
      </c>
      <c r="L52" s="6">
        <v>0</v>
      </c>
      <c r="M52" s="9">
        <v>0</v>
      </c>
      <c r="N52" s="9">
        <v>1</v>
      </c>
      <c r="O52" s="6">
        <v>0</v>
      </c>
      <c r="P52" s="9">
        <v>0</v>
      </c>
      <c r="Q52" s="9">
        <v>0</v>
      </c>
      <c r="R52" s="9">
        <v>0</v>
      </c>
      <c r="S52" s="6">
        <v>0</v>
      </c>
      <c r="T52" s="9">
        <v>0</v>
      </c>
      <c r="U52" s="9">
        <v>0</v>
      </c>
      <c r="V52" s="6">
        <v>0</v>
      </c>
      <c r="W52" s="9">
        <v>0</v>
      </c>
      <c r="X52" s="9">
        <v>0</v>
      </c>
      <c r="Y52" s="9">
        <f>1+5+7+1+2</f>
        <v>16</v>
      </c>
      <c r="Z52" s="9">
        <v>0</v>
      </c>
      <c r="AA52" s="6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6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18"/>
    </row>
    <row r="53" spans="1:48" x14ac:dyDescent="0.2">
      <c r="A53" s="10" t="s">
        <v>37</v>
      </c>
      <c r="B53" s="5">
        <v>12</v>
      </c>
      <c r="C53" s="6" t="s">
        <v>2</v>
      </c>
      <c r="D53" s="11" t="s">
        <v>69</v>
      </c>
      <c r="E53" s="7">
        <v>1</v>
      </c>
      <c r="F53" s="7">
        <v>1</v>
      </c>
      <c r="G53" s="6">
        <f>1+1+1+1</f>
        <v>4</v>
      </c>
      <c r="H53" s="6">
        <f>2+6+2+2+1+1</f>
        <v>14</v>
      </c>
      <c r="I53" s="6">
        <v>1</v>
      </c>
      <c r="J53" s="6">
        <v>1</v>
      </c>
      <c r="K53" s="6">
        <v>1</v>
      </c>
      <c r="L53" s="6">
        <v>0</v>
      </c>
      <c r="M53" s="6">
        <v>3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3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9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</row>
    <row r="54" spans="1:48" x14ac:dyDescent="0.2">
      <c r="A54" s="10" t="s">
        <v>37</v>
      </c>
      <c r="B54" s="5">
        <v>12</v>
      </c>
      <c r="C54" s="6" t="s">
        <v>2</v>
      </c>
      <c r="D54" s="11" t="s">
        <v>35</v>
      </c>
      <c r="E54" s="7">
        <v>2</v>
      </c>
      <c r="F54" s="7">
        <v>1</v>
      </c>
      <c r="G54" s="6">
        <f>1+3+3+2+3+3+5+2+2</f>
        <v>24</v>
      </c>
      <c r="H54" s="6">
        <v>0</v>
      </c>
      <c r="I54" s="6">
        <f>2+4+4+4+6+4+3+5</f>
        <v>32</v>
      </c>
      <c r="J54" s="6">
        <v>5</v>
      </c>
      <c r="K54" s="6">
        <v>2</v>
      </c>
      <c r="L54" s="6">
        <v>0</v>
      </c>
      <c r="M54" s="6">
        <v>6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</row>
    <row r="55" spans="1:48" x14ac:dyDescent="0.2">
      <c r="A55" s="10" t="s">
        <v>37</v>
      </c>
      <c r="B55" s="5">
        <v>12</v>
      </c>
      <c r="C55" s="6" t="s">
        <v>2</v>
      </c>
      <c r="D55" s="11" t="s">
        <v>7</v>
      </c>
      <c r="E55" s="7">
        <v>5</v>
      </c>
      <c r="F55" s="7">
        <v>1</v>
      </c>
      <c r="G55" s="6">
        <f>2+1+1+2+3+1+2+2+3+2</f>
        <v>19</v>
      </c>
      <c r="H55" s="6">
        <f>1+3+1+3</f>
        <v>8</v>
      </c>
      <c r="I55" s="6">
        <f>5+3+1+4+4+5+4+5+2+4</f>
        <v>37</v>
      </c>
      <c r="J55" s="6">
        <v>0</v>
      </c>
      <c r="K55" s="6">
        <f>1+1</f>
        <v>2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4</v>
      </c>
      <c r="Y55" s="6">
        <v>0</v>
      </c>
      <c r="Z55" s="6">
        <v>0</v>
      </c>
      <c r="AA55" s="6">
        <v>0</v>
      </c>
      <c r="AB55" s="6">
        <v>0</v>
      </c>
      <c r="AC55" s="6">
        <v>3</v>
      </c>
      <c r="AD55" s="6">
        <v>0</v>
      </c>
      <c r="AE55" s="6">
        <v>0</v>
      </c>
      <c r="AF55" s="6">
        <v>10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</row>
    <row r="56" spans="1:48" x14ac:dyDescent="0.2">
      <c r="A56" s="4" t="s">
        <v>33</v>
      </c>
      <c r="B56" s="6">
        <v>13</v>
      </c>
      <c r="C56" s="6" t="s">
        <v>3</v>
      </c>
      <c r="D56" s="6" t="s">
        <v>69</v>
      </c>
      <c r="E56" s="7">
        <v>8</v>
      </c>
      <c r="F56" s="7">
        <v>1</v>
      </c>
      <c r="G56" s="6">
        <f>7+5+6+6+6+8+7+3+2+5</f>
        <v>55</v>
      </c>
      <c r="H56" s="6">
        <v>6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</row>
    <row r="57" spans="1:48" x14ac:dyDescent="0.2">
      <c r="A57" s="4" t="s">
        <v>33</v>
      </c>
      <c r="B57" s="6">
        <v>13</v>
      </c>
      <c r="C57" s="6" t="s">
        <v>3</v>
      </c>
      <c r="D57" s="6" t="s">
        <v>35</v>
      </c>
      <c r="E57" s="7">
        <v>5</v>
      </c>
      <c r="F57" s="7">
        <v>1</v>
      </c>
      <c r="G57" s="6">
        <f>3+2+5+7+9+1+5+2+4+1</f>
        <v>39</v>
      </c>
      <c r="H57" s="6">
        <v>0</v>
      </c>
      <c r="I57" s="6">
        <v>0</v>
      </c>
      <c r="J57" s="6">
        <v>1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</row>
    <row r="58" spans="1:48" x14ac:dyDescent="0.2">
      <c r="A58" s="4" t="s">
        <v>33</v>
      </c>
      <c r="B58" s="6">
        <v>13</v>
      </c>
      <c r="C58" s="6" t="s">
        <v>3</v>
      </c>
      <c r="D58" s="6" t="s">
        <v>7</v>
      </c>
      <c r="E58" s="7">
        <v>3</v>
      </c>
      <c r="F58" s="7">
        <v>1</v>
      </c>
      <c r="G58" s="6">
        <f>1+2+3+3+3+5+2+3+2</f>
        <v>24</v>
      </c>
      <c r="H58" s="6">
        <v>1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3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</row>
    <row r="59" spans="1:48" s="9" customFormat="1" x14ac:dyDescent="0.2">
      <c r="A59" s="8" t="s">
        <v>36</v>
      </c>
      <c r="B59" s="9">
        <v>13</v>
      </c>
      <c r="C59" s="9" t="s">
        <v>3</v>
      </c>
      <c r="D59" s="9" t="s">
        <v>69</v>
      </c>
      <c r="E59" s="7">
        <v>5</v>
      </c>
      <c r="F59" s="7">
        <v>1</v>
      </c>
      <c r="G59" s="9">
        <f>2+2+2+1+2+2+1+3+3</f>
        <v>18</v>
      </c>
      <c r="H59" s="9">
        <f>5+2+2</f>
        <v>9</v>
      </c>
      <c r="I59" s="9">
        <v>3</v>
      </c>
      <c r="J59" s="9">
        <v>0</v>
      </c>
      <c r="K59" s="9">
        <v>0</v>
      </c>
      <c r="L59" s="6">
        <v>0</v>
      </c>
      <c r="M59" s="9">
        <v>0</v>
      </c>
      <c r="N59" s="9">
        <v>0</v>
      </c>
      <c r="O59" s="6">
        <v>0</v>
      </c>
      <c r="P59" s="9">
        <v>0</v>
      </c>
      <c r="Q59" s="9">
        <v>0</v>
      </c>
      <c r="R59" s="9">
        <v>0</v>
      </c>
      <c r="S59" s="6">
        <v>0</v>
      </c>
      <c r="T59" s="9">
        <v>0</v>
      </c>
      <c r="U59" s="9">
        <v>0</v>
      </c>
      <c r="V59" s="6">
        <v>0</v>
      </c>
      <c r="W59" s="9">
        <v>0</v>
      </c>
      <c r="X59" s="9">
        <v>0</v>
      </c>
      <c r="Y59" s="9">
        <v>0</v>
      </c>
      <c r="Z59" s="9">
        <v>0</v>
      </c>
      <c r="AA59" s="6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6">
        <v>0</v>
      </c>
      <c r="AK59" s="9">
        <v>0</v>
      </c>
      <c r="AL59" s="9">
        <v>0</v>
      </c>
      <c r="AM59" s="6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18"/>
    </row>
    <row r="60" spans="1:48" s="9" customFormat="1" x14ac:dyDescent="0.2">
      <c r="A60" s="8" t="s">
        <v>36</v>
      </c>
      <c r="B60" s="9">
        <v>13</v>
      </c>
      <c r="C60" s="9" t="s">
        <v>3</v>
      </c>
      <c r="D60" s="9" t="s">
        <v>35</v>
      </c>
      <c r="E60" s="7">
        <v>4</v>
      </c>
      <c r="F60" s="7">
        <v>1</v>
      </c>
      <c r="G60" s="9">
        <f>5+4+2+1+1+5+2+2+2</f>
        <v>24</v>
      </c>
      <c r="H60" s="9">
        <v>6</v>
      </c>
      <c r="I60" s="9">
        <v>0</v>
      </c>
      <c r="J60" s="9">
        <v>0</v>
      </c>
      <c r="K60" s="9">
        <v>0</v>
      </c>
      <c r="L60" s="6">
        <v>0</v>
      </c>
      <c r="M60" s="9">
        <v>0</v>
      </c>
      <c r="N60" s="9">
        <v>0</v>
      </c>
      <c r="O60" s="6">
        <v>0</v>
      </c>
      <c r="P60" s="9">
        <v>0</v>
      </c>
      <c r="Q60" s="9">
        <v>0</v>
      </c>
      <c r="R60" s="9">
        <v>0</v>
      </c>
      <c r="S60" s="6">
        <v>0</v>
      </c>
      <c r="T60" s="9">
        <v>0</v>
      </c>
      <c r="U60" s="9">
        <v>0</v>
      </c>
      <c r="V60" s="6">
        <v>0</v>
      </c>
      <c r="W60" s="9">
        <v>0</v>
      </c>
      <c r="X60" s="9">
        <v>0</v>
      </c>
      <c r="Y60" s="9">
        <v>0</v>
      </c>
      <c r="Z60" s="9">
        <v>0</v>
      </c>
      <c r="AA60" s="6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6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18"/>
    </row>
    <row r="61" spans="1:48" s="9" customFormat="1" x14ac:dyDescent="0.2">
      <c r="A61" s="8" t="s">
        <v>36</v>
      </c>
      <c r="B61" s="9">
        <v>13</v>
      </c>
      <c r="C61" s="9" t="s">
        <v>3</v>
      </c>
      <c r="D61" s="9" t="s">
        <v>7</v>
      </c>
      <c r="E61" s="7">
        <v>7</v>
      </c>
      <c r="F61" s="7">
        <v>1</v>
      </c>
      <c r="G61" s="9">
        <f>3+2+2+3+4+5+1+1</f>
        <v>21</v>
      </c>
      <c r="H61" s="9">
        <f>1+1+1+1</f>
        <v>4</v>
      </c>
      <c r="I61" s="9">
        <v>0</v>
      </c>
      <c r="J61" s="9">
        <v>0</v>
      </c>
      <c r="K61" s="9">
        <v>0</v>
      </c>
      <c r="L61" s="6">
        <v>0</v>
      </c>
      <c r="M61" s="9">
        <v>0</v>
      </c>
      <c r="N61" s="9">
        <v>0</v>
      </c>
      <c r="O61" s="6">
        <v>0</v>
      </c>
      <c r="P61" s="9">
        <v>0</v>
      </c>
      <c r="Q61" s="9">
        <v>0</v>
      </c>
      <c r="R61" s="9">
        <v>0</v>
      </c>
      <c r="S61" s="6">
        <v>0</v>
      </c>
      <c r="T61" s="9">
        <v>0</v>
      </c>
      <c r="U61" s="9">
        <v>0</v>
      </c>
      <c r="V61" s="6">
        <v>0</v>
      </c>
      <c r="W61" s="9">
        <v>0</v>
      </c>
      <c r="X61" s="9">
        <v>0</v>
      </c>
      <c r="Y61" s="9">
        <v>0</v>
      </c>
      <c r="Z61" s="9">
        <v>0</v>
      </c>
      <c r="AA61" s="6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6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18"/>
    </row>
    <row r="62" spans="1:48" x14ac:dyDescent="0.2">
      <c r="A62" s="10" t="s">
        <v>37</v>
      </c>
      <c r="B62" s="6">
        <v>13</v>
      </c>
      <c r="C62" s="6" t="s">
        <v>3</v>
      </c>
      <c r="D62" s="11" t="s">
        <v>69</v>
      </c>
      <c r="E62" s="7">
        <v>6</v>
      </c>
      <c r="F62" s="7">
        <v>1</v>
      </c>
      <c r="G62" s="6">
        <f>19+38+37+34+32+30+36+37+18+19</f>
        <v>300</v>
      </c>
      <c r="H62" s="6">
        <v>3</v>
      </c>
      <c r="I62" s="6">
        <v>0</v>
      </c>
      <c r="J62" s="6">
        <v>6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3</v>
      </c>
      <c r="AF62" s="6">
        <v>0</v>
      </c>
      <c r="AG62" s="6">
        <v>0</v>
      </c>
      <c r="AH62" s="6">
        <v>0</v>
      </c>
      <c r="AI62" s="6">
        <v>0</v>
      </c>
      <c r="AJ62" s="9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</row>
    <row r="63" spans="1:48" x14ac:dyDescent="0.2">
      <c r="A63" s="10" t="s">
        <v>37</v>
      </c>
      <c r="B63" s="6">
        <v>13</v>
      </c>
      <c r="C63" s="6" t="s">
        <v>3</v>
      </c>
      <c r="D63" s="11" t="s">
        <v>35</v>
      </c>
      <c r="E63" s="7">
        <v>9</v>
      </c>
      <c r="F63" s="7">
        <v>1</v>
      </c>
      <c r="G63" s="6">
        <f>25+41+33+30+34+32+40+49+53+51</f>
        <v>388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</row>
    <row r="64" spans="1:48" x14ac:dyDescent="0.2">
      <c r="A64" s="10" t="s">
        <v>37</v>
      </c>
      <c r="B64" s="6">
        <v>13</v>
      </c>
      <c r="C64" s="6" t="s">
        <v>3</v>
      </c>
      <c r="D64" s="11" t="s">
        <v>7</v>
      </c>
      <c r="E64" s="7">
        <v>3</v>
      </c>
      <c r="F64" s="7">
        <v>1</v>
      </c>
      <c r="G64" s="6">
        <f>20+29+50+40+41+27+29+28+24+20</f>
        <v>308</v>
      </c>
      <c r="H64" s="6">
        <v>2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</row>
    <row r="65" spans="1:47" x14ac:dyDescent="0.2">
      <c r="G65" s="6">
        <f>SUM(G2:G64)</f>
        <v>5634</v>
      </c>
      <c r="H65" s="6">
        <f t="shared" ref="H65:AU65" si="0">SUM(H2:H64)</f>
        <v>404</v>
      </c>
      <c r="I65" s="6">
        <f t="shared" si="0"/>
        <v>83</v>
      </c>
      <c r="J65" s="6">
        <f t="shared" si="0"/>
        <v>119</v>
      </c>
      <c r="K65" s="6">
        <f t="shared" si="0"/>
        <v>67</v>
      </c>
      <c r="L65" s="6">
        <f t="shared" si="0"/>
        <v>6</v>
      </c>
      <c r="M65" s="6">
        <f t="shared" si="0"/>
        <v>20</v>
      </c>
      <c r="N65" s="6">
        <f t="shared" si="0"/>
        <v>1</v>
      </c>
      <c r="O65" s="6">
        <f t="shared" si="0"/>
        <v>1</v>
      </c>
      <c r="P65" s="6">
        <f>SUM(P2:P64)</f>
        <v>12</v>
      </c>
      <c r="Q65" s="6">
        <f t="shared" si="0"/>
        <v>2</v>
      </c>
      <c r="R65" s="6">
        <f>SUM(R2:R64)</f>
        <v>8</v>
      </c>
      <c r="S65" s="6">
        <f t="shared" si="0"/>
        <v>18</v>
      </c>
      <c r="T65" s="6">
        <f t="shared" si="0"/>
        <v>1</v>
      </c>
      <c r="U65" s="6">
        <f t="shared" si="0"/>
        <v>1</v>
      </c>
      <c r="V65" s="6">
        <f t="shared" si="0"/>
        <v>7</v>
      </c>
      <c r="W65" s="6">
        <f t="shared" si="0"/>
        <v>3</v>
      </c>
      <c r="X65" s="6">
        <f>SUM(X2:X64)</f>
        <v>28</v>
      </c>
      <c r="Y65" s="6">
        <f t="shared" si="0"/>
        <v>18</v>
      </c>
      <c r="Z65" s="6">
        <f t="shared" si="0"/>
        <v>3</v>
      </c>
      <c r="AA65" s="6">
        <f t="shared" si="0"/>
        <v>2</v>
      </c>
      <c r="AB65" s="6">
        <f t="shared" si="0"/>
        <v>2</v>
      </c>
      <c r="AC65" s="6">
        <f t="shared" si="0"/>
        <v>30</v>
      </c>
      <c r="AD65" s="6">
        <f t="shared" si="0"/>
        <v>14</v>
      </c>
      <c r="AE65" s="6">
        <f t="shared" si="0"/>
        <v>4</v>
      </c>
      <c r="AF65" s="6">
        <f t="shared" si="0"/>
        <v>14</v>
      </c>
      <c r="AG65" s="6">
        <f>SUM(AG2:AG64)</f>
        <v>1</v>
      </c>
      <c r="AH65" s="6">
        <f>SUM(AH2:AH64)</f>
        <v>1</v>
      </c>
      <c r="AI65" s="6">
        <f>SUM(AI2:AI64)</f>
        <v>5</v>
      </c>
      <c r="AJ65" s="6">
        <f>SUM(AJ2:AJ64)</f>
        <v>4</v>
      </c>
      <c r="AK65" s="6">
        <f>SUM(AK2:AK64)</f>
        <v>2</v>
      </c>
      <c r="AL65" s="6">
        <f t="shared" si="0"/>
        <v>4</v>
      </c>
      <c r="AM65" s="6">
        <f>SUM(AM2:AM64)</f>
        <v>1</v>
      </c>
      <c r="AN65" s="6">
        <f t="shared" si="0"/>
        <v>3</v>
      </c>
      <c r="AO65" s="6">
        <f t="shared" si="0"/>
        <v>2</v>
      </c>
      <c r="AP65" s="6">
        <f t="shared" si="0"/>
        <v>1</v>
      </c>
      <c r="AQ65" s="6">
        <f t="shared" si="0"/>
        <v>1</v>
      </c>
      <c r="AR65" s="6">
        <f t="shared" si="0"/>
        <v>1</v>
      </c>
      <c r="AS65" s="6">
        <f>SUM(AS2:AS64)</f>
        <v>1</v>
      </c>
      <c r="AT65" s="6">
        <f t="shared" ref="AT65" si="1">SUM(AT2:AT64)</f>
        <v>1</v>
      </c>
      <c r="AU65" s="6">
        <f t="shared" si="0"/>
        <v>1</v>
      </c>
    </row>
    <row r="74" spans="1:47" ht="22.5" x14ac:dyDescent="0.3">
      <c r="A74" s="23"/>
      <c r="B74" s="24"/>
      <c r="C74" s="24"/>
      <c r="D74" s="24"/>
      <c r="E74" s="25"/>
    </row>
    <row r="75" spans="1:47" ht="23.25" x14ac:dyDescent="0.35">
      <c r="A75" s="13"/>
      <c r="B75" s="14"/>
      <c r="C75" s="14"/>
      <c r="D75" s="14"/>
    </row>
    <row r="76" spans="1:47" x14ac:dyDescent="0.2">
      <c r="B76" s="5"/>
    </row>
    <row r="77" spans="1:47" x14ac:dyDescent="0.2">
      <c r="B77" s="5"/>
    </row>
    <row r="78" spans="1:47" x14ac:dyDescent="0.2">
      <c r="B78" s="5"/>
    </row>
  </sheetData>
  <mergeCells count="1">
    <mergeCell ref="A74:E74"/>
  </mergeCells>
  <phoneticPr fontId="3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6"/>
  <sheetViews>
    <sheetView workbookViewId="0">
      <pane xSplit="6" ySplit="1" topLeftCell="AJ56" activePane="bottomRight" state="frozen"/>
      <selection pane="topRight" activeCell="G1" sqref="G1"/>
      <selection pane="bottomLeft" activeCell="A2" sqref="A2"/>
      <selection pane="bottomRight" activeCell="AW65" sqref="AW65"/>
    </sheetView>
  </sheetViews>
  <sheetFormatPr defaultColWidth="3.625" defaultRowHeight="12.75" x14ac:dyDescent="0.2"/>
  <cols>
    <col min="1" max="1" width="7.125" style="4" customWidth="1"/>
    <col min="2" max="2" width="7.375" style="6" customWidth="1"/>
    <col min="3" max="3" width="10.75" style="6" customWidth="1"/>
    <col min="4" max="4" width="9.375" style="6" hidden="1" customWidth="1"/>
    <col min="5" max="6" width="10.375" style="7" customWidth="1"/>
    <col min="7" max="13" width="9.875" style="6" customWidth="1"/>
    <col min="14" max="14" width="9.75" style="6" customWidth="1"/>
    <col min="15" max="15" width="7.75" style="6" customWidth="1"/>
    <col min="16" max="16" width="11.625" style="6" customWidth="1"/>
    <col min="17" max="17" width="7.75" style="6" customWidth="1"/>
    <col min="18" max="18" width="9.875" style="6" customWidth="1"/>
    <col min="19" max="19" width="7.875" style="6" customWidth="1"/>
    <col min="20" max="21" width="6.625" style="6" customWidth="1"/>
    <col min="22" max="22" width="7.25" style="6" customWidth="1"/>
    <col min="23" max="23" width="7" style="6" customWidth="1"/>
    <col min="24" max="24" width="6.875" style="6" customWidth="1"/>
    <col min="25" max="25" width="7" style="6" customWidth="1"/>
    <col min="26" max="27" width="7.375" style="6" customWidth="1"/>
    <col min="28" max="28" width="7.125" style="6" customWidth="1"/>
    <col min="29" max="29" width="8.25" style="6" customWidth="1"/>
    <col min="30" max="30" width="8" style="6" customWidth="1"/>
    <col min="31" max="31" width="11.25" style="6" customWidth="1"/>
    <col min="32" max="32" width="10.875" style="6" customWidth="1"/>
    <col min="33" max="33" width="9" style="6" customWidth="1"/>
    <col min="34" max="34" width="11.5" style="6" customWidth="1"/>
    <col min="35" max="35" width="14.125" style="6" customWidth="1"/>
    <col min="36" max="36" width="8.25" style="6" customWidth="1"/>
    <col min="37" max="37" width="7.125" style="6" customWidth="1"/>
    <col min="38" max="38" width="9" style="6" customWidth="1"/>
    <col min="39" max="39" width="10.875" style="6" customWidth="1"/>
    <col min="40" max="41" width="8.125" style="6" customWidth="1"/>
    <col min="42" max="42" width="8.625" style="6" customWidth="1"/>
    <col min="43" max="43" width="9.75" style="6" customWidth="1"/>
    <col min="44" max="44" width="8.875" style="6" customWidth="1"/>
    <col min="45" max="45" width="8" style="6" customWidth="1"/>
    <col min="46" max="16384" width="3.625" style="6"/>
  </cols>
  <sheetData>
    <row r="1" spans="1:48" s="2" customFormat="1" ht="57" customHeight="1" thickBot="1" x14ac:dyDescent="0.25">
      <c r="A1" s="1" t="s">
        <v>16</v>
      </c>
      <c r="B1" s="2" t="s">
        <v>17</v>
      </c>
      <c r="C1" s="2" t="s">
        <v>63</v>
      </c>
      <c r="D1" s="2" t="s">
        <v>19</v>
      </c>
      <c r="E1" s="3" t="s">
        <v>41</v>
      </c>
      <c r="F1" s="3" t="s">
        <v>20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58</v>
      </c>
      <c r="L1" s="2" t="s">
        <v>89</v>
      </c>
      <c r="M1" s="2" t="s">
        <v>59</v>
      </c>
      <c r="N1" s="2" t="s">
        <v>60</v>
      </c>
      <c r="O1" s="2" t="s">
        <v>93</v>
      </c>
      <c r="P1" s="2" t="s">
        <v>79</v>
      </c>
      <c r="Q1" s="15" t="s">
        <v>81</v>
      </c>
      <c r="R1" s="15" t="s">
        <v>84</v>
      </c>
      <c r="S1" s="2" t="s">
        <v>80</v>
      </c>
      <c r="T1" s="2" t="s">
        <v>67</v>
      </c>
      <c r="U1" s="2" t="s">
        <v>21</v>
      </c>
      <c r="V1" s="15" t="s">
        <v>83</v>
      </c>
      <c r="W1" s="2" t="s">
        <v>22</v>
      </c>
      <c r="X1" s="2" t="s">
        <v>56</v>
      </c>
      <c r="Y1" s="2" t="s">
        <v>23</v>
      </c>
      <c r="Z1" s="2" t="s">
        <v>53</v>
      </c>
      <c r="AA1" s="2" t="s">
        <v>90</v>
      </c>
      <c r="AB1" s="2" t="s">
        <v>54</v>
      </c>
      <c r="AC1" s="2" t="s">
        <v>55</v>
      </c>
      <c r="AD1" s="2" t="s">
        <v>57</v>
      </c>
      <c r="AE1" s="15" t="s">
        <v>76</v>
      </c>
      <c r="AF1" s="15" t="s">
        <v>32</v>
      </c>
      <c r="AG1" s="2" t="s">
        <v>87</v>
      </c>
      <c r="AH1" s="2" t="s">
        <v>66</v>
      </c>
      <c r="AI1" s="2" t="s">
        <v>88</v>
      </c>
      <c r="AJ1" s="2" t="s">
        <v>78</v>
      </c>
      <c r="AK1" s="2" t="s">
        <v>65</v>
      </c>
      <c r="AL1" s="2" t="s">
        <v>24</v>
      </c>
      <c r="AM1" s="19" t="s">
        <v>10</v>
      </c>
      <c r="AN1" s="15" t="s">
        <v>77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30</v>
      </c>
      <c r="AT1" s="2" t="s">
        <v>31</v>
      </c>
      <c r="AU1" s="2" t="s">
        <v>29</v>
      </c>
      <c r="AV1" s="17"/>
    </row>
    <row r="2" spans="1:48" ht="13.5" thickTop="1" x14ac:dyDescent="0.2">
      <c r="A2" s="4" t="s">
        <v>33</v>
      </c>
      <c r="B2" s="5">
        <v>3</v>
      </c>
      <c r="C2" s="6" t="s">
        <v>75</v>
      </c>
      <c r="D2" s="6" t="s">
        <v>34</v>
      </c>
      <c r="E2" s="7">
        <v>2</v>
      </c>
      <c r="F2" s="7">
        <v>1</v>
      </c>
      <c r="G2" s="6">
        <f>Courtenay_Entry!G2-Richard_Entry!G2</f>
        <v>0</v>
      </c>
      <c r="H2" s="6">
        <f>Courtenay_Entry!H2-Richard_Entry!H2</f>
        <v>0</v>
      </c>
      <c r="I2" s="6">
        <f>Courtenay_Entry!I2-Richard_Entry!I2</f>
        <v>0</v>
      </c>
      <c r="J2" s="6">
        <f>Courtenay_Entry!J2-Richard_Entry!J2</f>
        <v>0</v>
      </c>
      <c r="K2" s="6">
        <f>Courtenay_Entry!K2-Richard_Entry!K2</f>
        <v>0</v>
      </c>
      <c r="L2" s="6">
        <f>Courtenay_Entry!M2-Richard_Entry!M2</f>
        <v>0</v>
      </c>
      <c r="M2" s="6">
        <f>Courtenay_Entry!N2-Richard_Entry!N2</f>
        <v>0</v>
      </c>
      <c r="N2" s="6">
        <f>Courtenay_Entry!O2-Richard_Entry!O2</f>
        <v>0</v>
      </c>
      <c r="O2" s="6">
        <f>Courtenay_Entry!P2-Richard_Entry!P2</f>
        <v>0</v>
      </c>
      <c r="P2" s="6">
        <f>Courtenay_Entry!Q2-Richard_Entry!Q2</f>
        <v>0</v>
      </c>
      <c r="Q2" s="6">
        <f>Courtenay_Entry!R2-Richard_Entry!R2</f>
        <v>0</v>
      </c>
      <c r="R2" s="6">
        <f>Courtenay_Entry!S2-Richard_Entry!S2</f>
        <v>0</v>
      </c>
      <c r="S2" s="6">
        <f>Courtenay_Entry!T2-Richard_Entry!T2</f>
        <v>0</v>
      </c>
      <c r="T2" s="6">
        <f>Courtenay_Entry!U2-Richard_Entry!U2</f>
        <v>0</v>
      </c>
      <c r="U2" s="6">
        <f>Courtenay_Entry!V2-Richard_Entry!V2</f>
        <v>0</v>
      </c>
      <c r="V2" s="6">
        <f>Courtenay_Entry!W2-Richard_Entry!W2</f>
        <v>0</v>
      </c>
      <c r="W2" s="6">
        <f>Courtenay_Entry!X2-Richard_Entry!X2</f>
        <v>0</v>
      </c>
      <c r="X2" s="6">
        <f>Courtenay_Entry!Y2-Richard_Entry!Y2</f>
        <v>0</v>
      </c>
      <c r="Y2" s="6">
        <f>Courtenay_Entry!Z2-Richard_Entry!Z2</f>
        <v>0</v>
      </c>
      <c r="Z2" s="6">
        <f>Courtenay_Entry!AB2-Richard_Entry!AB2</f>
        <v>0</v>
      </c>
      <c r="AA2" s="6">
        <f>Courtenay_Entry!AC2-Richard_Entry!AC2</f>
        <v>0</v>
      </c>
      <c r="AB2" s="6">
        <f>Courtenay_Entry!AD2-Richard_Entry!AD2</f>
        <v>0</v>
      </c>
      <c r="AC2" s="6">
        <f>Courtenay_Entry!AE2-Richard_Entry!AE2</f>
        <v>0</v>
      </c>
      <c r="AD2" s="6">
        <f>Courtenay_Entry!AF2-Richard_Entry!AF2</f>
        <v>0</v>
      </c>
      <c r="AE2" s="6">
        <f>Courtenay_Entry!AG2-Richard_Entry!AG2</f>
        <v>0</v>
      </c>
      <c r="AF2" s="6">
        <f>Courtenay_Entry!AH2-Richard_Entry!AH2</f>
        <v>0</v>
      </c>
      <c r="AG2" s="6">
        <f>Courtenay_Entry!AI2-Richard_Entry!AI2</f>
        <v>0</v>
      </c>
      <c r="AH2" s="6">
        <f>Courtenay_Entry!AJ2-Richard_Entry!AJ2</f>
        <v>0</v>
      </c>
      <c r="AI2" s="6">
        <f>Courtenay_Entry!AK2-Richard_Entry!AK2</f>
        <v>0</v>
      </c>
      <c r="AJ2" s="6">
        <f>Courtenay_Entry!AL2-Richard_Entry!AL2</f>
        <v>0</v>
      </c>
      <c r="AK2" s="6">
        <f>Courtenay_Entry!AM2-Richard_Entry!AM2</f>
        <v>0</v>
      </c>
      <c r="AL2" s="6">
        <f>Courtenay_Entry!AN2-Richard_Entry!AN2</f>
        <v>0</v>
      </c>
      <c r="AM2" s="6">
        <f>Courtenay_Entry!AO2-Richard_Entry!AO2</f>
        <v>0</v>
      </c>
      <c r="AN2" s="6">
        <f>Courtenay_Entry!AP2-Richard_Entry!AP2</f>
        <v>0</v>
      </c>
      <c r="AO2" s="6">
        <f>Courtenay_Entry!AQ2-Richard_Entry!AQ2</f>
        <v>0</v>
      </c>
      <c r="AP2" s="6">
        <f>Courtenay_Entry!AR2-Richard_Entry!AR2</f>
        <v>0</v>
      </c>
      <c r="AQ2" s="6">
        <f>Courtenay_Entry!AS2-Richard_Entry!AS2</f>
        <v>0</v>
      </c>
      <c r="AR2" s="6">
        <f>Courtenay_Entry!AT2-Richard_Entry!AT2</f>
        <v>0</v>
      </c>
      <c r="AS2" s="6">
        <f>Courtenay_Entry!AU2-Richard_Entry!AU2</f>
        <v>0</v>
      </c>
    </row>
    <row r="3" spans="1:48" x14ac:dyDescent="0.2">
      <c r="A3" s="4" t="s">
        <v>33</v>
      </c>
      <c r="B3" s="5">
        <v>3</v>
      </c>
      <c r="C3" s="6" t="s">
        <v>75</v>
      </c>
      <c r="D3" s="6" t="s">
        <v>35</v>
      </c>
      <c r="E3" s="7">
        <v>5</v>
      </c>
      <c r="F3" s="7">
        <v>1</v>
      </c>
      <c r="G3" s="6">
        <f>Courtenay_Entry!G3-Richard_Entry!G3</f>
        <v>0</v>
      </c>
      <c r="H3" s="6">
        <f>Courtenay_Entry!H3-Richard_Entry!H3</f>
        <v>0</v>
      </c>
      <c r="I3" s="6">
        <f>Courtenay_Entry!I3-Richard_Entry!I3</f>
        <v>0</v>
      </c>
      <c r="J3" s="6">
        <f>Courtenay_Entry!J3-Richard_Entry!J3</f>
        <v>0</v>
      </c>
      <c r="K3" s="6">
        <f>Courtenay_Entry!K3-Richard_Entry!K3</f>
        <v>0</v>
      </c>
      <c r="L3" s="6">
        <f>Courtenay_Entry!M3-Richard_Entry!M3</f>
        <v>0</v>
      </c>
      <c r="M3" s="6">
        <f>Courtenay_Entry!N3-Richard_Entry!N3</f>
        <v>0</v>
      </c>
      <c r="N3" s="6">
        <f>Courtenay_Entry!O3-Richard_Entry!O3</f>
        <v>0</v>
      </c>
      <c r="O3" s="6">
        <f>Courtenay_Entry!P3-Richard_Entry!P3</f>
        <v>0</v>
      </c>
      <c r="P3" s="6">
        <f>Courtenay_Entry!Q3-Richard_Entry!Q3</f>
        <v>0</v>
      </c>
      <c r="Q3" s="6">
        <f>Courtenay_Entry!R3-Richard_Entry!R3</f>
        <v>0</v>
      </c>
      <c r="R3" s="6">
        <f>Courtenay_Entry!S3-Richard_Entry!S3</f>
        <v>0</v>
      </c>
      <c r="S3" s="6">
        <f>Courtenay_Entry!T3-Richard_Entry!T3</f>
        <v>0</v>
      </c>
      <c r="T3" s="6">
        <f>Courtenay_Entry!U3-Richard_Entry!U3</f>
        <v>0</v>
      </c>
      <c r="U3" s="6">
        <f>Courtenay_Entry!V3-Richard_Entry!V3</f>
        <v>0</v>
      </c>
      <c r="V3" s="6">
        <f>Courtenay_Entry!W3-Richard_Entry!W3</f>
        <v>0</v>
      </c>
      <c r="W3" s="6">
        <f>Courtenay_Entry!X3-Richard_Entry!X3</f>
        <v>0</v>
      </c>
      <c r="X3" s="6">
        <f>Courtenay_Entry!Y3-Richard_Entry!Y3</f>
        <v>0</v>
      </c>
      <c r="Y3" s="6">
        <f>Courtenay_Entry!Z3-Richard_Entry!Z3</f>
        <v>0</v>
      </c>
      <c r="Z3" s="6">
        <f>Courtenay_Entry!AB3-Richard_Entry!AB3</f>
        <v>0</v>
      </c>
      <c r="AA3" s="6">
        <f>Courtenay_Entry!AC3-Richard_Entry!AC3</f>
        <v>0</v>
      </c>
      <c r="AB3" s="6">
        <f>Courtenay_Entry!AD3-Richard_Entry!AD3</f>
        <v>0</v>
      </c>
      <c r="AC3" s="6">
        <f>Courtenay_Entry!AE3-Richard_Entry!AE3</f>
        <v>0</v>
      </c>
      <c r="AD3" s="6">
        <f>Courtenay_Entry!AF3-Richard_Entry!AF3</f>
        <v>0</v>
      </c>
      <c r="AE3" s="6">
        <f>Courtenay_Entry!AG3-Richard_Entry!AG3</f>
        <v>0</v>
      </c>
      <c r="AF3" s="6">
        <f>Courtenay_Entry!AH3-Richard_Entry!AH3</f>
        <v>0</v>
      </c>
      <c r="AG3" s="6">
        <f>Courtenay_Entry!AI3-Richard_Entry!AI3</f>
        <v>0</v>
      </c>
      <c r="AH3" s="6">
        <f>Courtenay_Entry!AJ3-Richard_Entry!AJ3</f>
        <v>0</v>
      </c>
      <c r="AI3" s="6">
        <f>Courtenay_Entry!AK3-Richard_Entry!AK3</f>
        <v>0</v>
      </c>
      <c r="AJ3" s="6">
        <f>Courtenay_Entry!AL3-Richard_Entry!AL3</f>
        <v>0</v>
      </c>
      <c r="AK3" s="6">
        <f>Courtenay_Entry!AM3-Richard_Entry!AM3</f>
        <v>0</v>
      </c>
      <c r="AL3" s="6">
        <f>Courtenay_Entry!AN3-Richard_Entry!AN3</f>
        <v>0</v>
      </c>
      <c r="AM3" s="6">
        <f>Courtenay_Entry!AO3-Richard_Entry!AO3</f>
        <v>0</v>
      </c>
      <c r="AN3" s="6">
        <f>Courtenay_Entry!AP3-Richard_Entry!AP3</f>
        <v>0</v>
      </c>
      <c r="AO3" s="6">
        <f>Courtenay_Entry!AQ3-Richard_Entry!AQ3</f>
        <v>0</v>
      </c>
      <c r="AP3" s="6">
        <f>Courtenay_Entry!AR3-Richard_Entry!AR3</f>
        <v>0</v>
      </c>
      <c r="AQ3" s="6">
        <f>Courtenay_Entry!AS3-Richard_Entry!AS3</f>
        <v>0</v>
      </c>
      <c r="AR3" s="6">
        <f>Courtenay_Entry!AT3-Richard_Entry!AT3</f>
        <v>0</v>
      </c>
      <c r="AS3" s="6">
        <f>Courtenay_Entry!AU3-Richard_Entry!AU3</f>
        <v>0</v>
      </c>
    </row>
    <row r="4" spans="1:48" x14ac:dyDescent="0.2">
      <c r="A4" s="4" t="s">
        <v>33</v>
      </c>
      <c r="B4" s="5">
        <v>3</v>
      </c>
      <c r="C4" s="6" t="s">
        <v>75</v>
      </c>
      <c r="D4" s="6" t="s">
        <v>7</v>
      </c>
      <c r="E4" s="7">
        <v>6</v>
      </c>
      <c r="F4" s="7">
        <v>1</v>
      </c>
      <c r="G4" s="6">
        <f>Courtenay_Entry!G4-Richard_Entry!G4</f>
        <v>0</v>
      </c>
      <c r="H4" s="6">
        <f>Courtenay_Entry!H4-Richard_Entry!H4</f>
        <v>0</v>
      </c>
      <c r="I4" s="6">
        <f>Courtenay_Entry!I4-Richard_Entry!I4</f>
        <v>0</v>
      </c>
      <c r="J4" s="6">
        <f>Courtenay_Entry!J4-Richard_Entry!J4</f>
        <v>0</v>
      </c>
      <c r="K4" s="6">
        <f>Courtenay_Entry!K4-Richard_Entry!K4</f>
        <v>0</v>
      </c>
      <c r="L4" s="6">
        <f>Courtenay_Entry!M4-Richard_Entry!M4</f>
        <v>0</v>
      </c>
      <c r="M4" s="6">
        <f>Courtenay_Entry!N4-Richard_Entry!N4</f>
        <v>0</v>
      </c>
      <c r="N4" s="6">
        <f>Courtenay_Entry!O4-Richard_Entry!O4</f>
        <v>0</v>
      </c>
      <c r="O4" s="6">
        <f>Courtenay_Entry!P4-Richard_Entry!P4</f>
        <v>0</v>
      </c>
      <c r="P4" s="6">
        <f>Courtenay_Entry!Q4-Richard_Entry!Q4</f>
        <v>0</v>
      </c>
      <c r="Q4" s="6">
        <f>Courtenay_Entry!R4-Richard_Entry!R4</f>
        <v>0</v>
      </c>
      <c r="R4" s="6">
        <f>Courtenay_Entry!S4-Richard_Entry!S4</f>
        <v>0</v>
      </c>
      <c r="S4" s="6">
        <f>Courtenay_Entry!T4-Richard_Entry!T4</f>
        <v>0</v>
      </c>
      <c r="T4" s="6">
        <f>Courtenay_Entry!U4-Richard_Entry!U4</f>
        <v>0</v>
      </c>
      <c r="U4" s="6">
        <f>Courtenay_Entry!V4-Richard_Entry!V4</f>
        <v>0</v>
      </c>
      <c r="V4" s="6">
        <f>Courtenay_Entry!W4-Richard_Entry!W4</f>
        <v>0</v>
      </c>
      <c r="W4" s="6">
        <f>Courtenay_Entry!X4-Richard_Entry!X4</f>
        <v>0</v>
      </c>
      <c r="X4" s="6">
        <f>Courtenay_Entry!Y4-Richard_Entry!Y4</f>
        <v>0</v>
      </c>
      <c r="Y4" s="6">
        <f>Courtenay_Entry!Z4-Richard_Entry!Z4</f>
        <v>0</v>
      </c>
      <c r="Z4" s="6">
        <f>Courtenay_Entry!AB4-Richard_Entry!AB4</f>
        <v>0</v>
      </c>
      <c r="AA4" s="6">
        <f>Courtenay_Entry!AC4-Richard_Entry!AC4</f>
        <v>0</v>
      </c>
      <c r="AB4" s="6">
        <f>Courtenay_Entry!AD4-Richard_Entry!AD4</f>
        <v>0</v>
      </c>
      <c r="AC4" s="6">
        <f>Courtenay_Entry!AE4-Richard_Entry!AE4</f>
        <v>0</v>
      </c>
      <c r="AD4" s="6">
        <f>Courtenay_Entry!AF4-Richard_Entry!AF4</f>
        <v>0</v>
      </c>
      <c r="AE4" s="6">
        <f>Courtenay_Entry!AG4-Richard_Entry!AG4</f>
        <v>0</v>
      </c>
      <c r="AF4" s="6">
        <f>Courtenay_Entry!AH4-Richard_Entry!AH4</f>
        <v>0</v>
      </c>
      <c r="AG4" s="6">
        <f>Courtenay_Entry!AI4-Richard_Entry!AI4</f>
        <v>0</v>
      </c>
      <c r="AH4" s="6">
        <f>Courtenay_Entry!AJ4-Richard_Entry!AJ4</f>
        <v>0</v>
      </c>
      <c r="AI4" s="6">
        <f>Courtenay_Entry!AK4-Richard_Entry!AK4</f>
        <v>0</v>
      </c>
      <c r="AJ4" s="6">
        <f>Courtenay_Entry!AL4-Richard_Entry!AL4</f>
        <v>0</v>
      </c>
      <c r="AK4" s="6">
        <f>Courtenay_Entry!AM4-Richard_Entry!AM4</f>
        <v>0</v>
      </c>
      <c r="AL4" s="6">
        <f>Courtenay_Entry!AN4-Richard_Entry!AN4</f>
        <v>0</v>
      </c>
      <c r="AM4" s="6">
        <f>Courtenay_Entry!AO4-Richard_Entry!AO4</f>
        <v>0</v>
      </c>
      <c r="AN4" s="6">
        <f>Courtenay_Entry!AP4-Richard_Entry!AP4</f>
        <v>0</v>
      </c>
      <c r="AO4" s="6">
        <f>Courtenay_Entry!AQ4-Richard_Entry!AQ4</f>
        <v>0</v>
      </c>
      <c r="AP4" s="6">
        <f>Courtenay_Entry!AR4-Richard_Entry!AR4</f>
        <v>0</v>
      </c>
      <c r="AQ4" s="6">
        <f>Courtenay_Entry!AS4-Richard_Entry!AS4</f>
        <v>0</v>
      </c>
      <c r="AR4" s="6">
        <f>Courtenay_Entry!AT4-Richard_Entry!AT4</f>
        <v>0</v>
      </c>
      <c r="AS4" s="6">
        <f>Courtenay_Entry!AU4-Richard_Entry!AU4</f>
        <v>0</v>
      </c>
    </row>
    <row r="5" spans="1:48" s="9" customFormat="1" x14ac:dyDescent="0.2">
      <c r="A5" s="8" t="s">
        <v>36</v>
      </c>
      <c r="B5" s="5">
        <v>3</v>
      </c>
      <c r="C5" s="9" t="s">
        <v>75</v>
      </c>
      <c r="D5" s="9" t="s">
        <v>7</v>
      </c>
      <c r="E5" s="9">
        <v>7</v>
      </c>
      <c r="F5" s="9">
        <v>1</v>
      </c>
      <c r="G5" s="6">
        <f>Courtenay_Entry!G5-Richard_Entry!G5</f>
        <v>0</v>
      </c>
      <c r="H5" s="6">
        <f>Courtenay_Entry!H5-Richard_Entry!H5</f>
        <v>0</v>
      </c>
      <c r="I5" s="6">
        <f>Courtenay_Entry!I5-Richard_Entry!I5</f>
        <v>0</v>
      </c>
      <c r="J5" s="6">
        <f>Courtenay_Entry!J5-Richard_Entry!J5</f>
        <v>0</v>
      </c>
      <c r="K5" s="6">
        <f>Courtenay_Entry!K5-Richard_Entry!K5</f>
        <v>0</v>
      </c>
      <c r="L5" s="6">
        <f>Courtenay_Entry!M5-Richard_Entry!M5</f>
        <v>0</v>
      </c>
      <c r="M5" s="6">
        <f>Courtenay_Entry!N5-Richard_Entry!N5</f>
        <v>0</v>
      </c>
      <c r="N5" s="6">
        <f>Courtenay_Entry!O5-Richard_Entry!O5</f>
        <v>0</v>
      </c>
      <c r="O5" s="6">
        <f>Courtenay_Entry!P5-Richard_Entry!P5</f>
        <v>0</v>
      </c>
      <c r="P5" s="6">
        <f>Courtenay_Entry!Q5-Richard_Entry!Q5</f>
        <v>0</v>
      </c>
      <c r="Q5" s="6">
        <f>Courtenay_Entry!R5-Richard_Entry!R5</f>
        <v>0</v>
      </c>
      <c r="R5" s="6">
        <f>Courtenay_Entry!S5-Richard_Entry!S5</f>
        <v>0</v>
      </c>
      <c r="S5" s="6">
        <f>Courtenay_Entry!T5-Richard_Entry!T5</f>
        <v>0</v>
      </c>
      <c r="T5" s="6">
        <f>Courtenay_Entry!U5-Richard_Entry!U5</f>
        <v>0</v>
      </c>
      <c r="U5" s="6">
        <f>Courtenay_Entry!V5-Richard_Entry!V5</f>
        <v>0</v>
      </c>
      <c r="V5" s="6">
        <f>Courtenay_Entry!W5-Richard_Entry!W5</f>
        <v>0</v>
      </c>
      <c r="W5" s="6">
        <f>Courtenay_Entry!X5-Richard_Entry!X5</f>
        <v>0</v>
      </c>
      <c r="X5" s="6">
        <f>Courtenay_Entry!Y5-Richard_Entry!Y5</f>
        <v>0</v>
      </c>
      <c r="Y5" s="6">
        <f>Courtenay_Entry!Z5-Richard_Entry!Z5</f>
        <v>0</v>
      </c>
      <c r="Z5" s="6">
        <f>Courtenay_Entry!AB5-Richard_Entry!AB5</f>
        <v>0</v>
      </c>
      <c r="AA5" s="6">
        <f>Courtenay_Entry!AC5-Richard_Entry!AC5</f>
        <v>0</v>
      </c>
      <c r="AB5" s="6">
        <f>Courtenay_Entry!AD5-Richard_Entry!AD5</f>
        <v>0</v>
      </c>
      <c r="AC5" s="6">
        <f>Courtenay_Entry!AE5-Richard_Entry!AE5</f>
        <v>0</v>
      </c>
      <c r="AD5" s="6">
        <f>Courtenay_Entry!AF5-Richard_Entry!AF5</f>
        <v>0</v>
      </c>
      <c r="AE5" s="6">
        <f>Courtenay_Entry!AG5-Richard_Entry!AG5</f>
        <v>0</v>
      </c>
      <c r="AF5" s="6">
        <f>Courtenay_Entry!AH5-Richard_Entry!AH5</f>
        <v>0</v>
      </c>
      <c r="AG5" s="6">
        <f>Courtenay_Entry!AI5-Richard_Entry!AI5</f>
        <v>0</v>
      </c>
      <c r="AH5" s="6">
        <f>Courtenay_Entry!AJ5-Richard_Entry!AJ5</f>
        <v>0</v>
      </c>
      <c r="AI5" s="6">
        <f>Courtenay_Entry!AK5-Richard_Entry!AK5</f>
        <v>0</v>
      </c>
      <c r="AJ5" s="6">
        <f>Courtenay_Entry!AL5-Richard_Entry!AL5</f>
        <v>0</v>
      </c>
      <c r="AK5" s="6">
        <f>Courtenay_Entry!AM5-Richard_Entry!AM5</f>
        <v>0</v>
      </c>
      <c r="AL5" s="6">
        <f>Courtenay_Entry!AN5-Richard_Entry!AN5</f>
        <v>0</v>
      </c>
      <c r="AM5" s="6">
        <f>Courtenay_Entry!AO5-Richard_Entry!AO5</f>
        <v>0</v>
      </c>
      <c r="AN5" s="6">
        <f>Courtenay_Entry!AP5-Richard_Entry!AP5</f>
        <v>0</v>
      </c>
      <c r="AO5" s="6">
        <f>Courtenay_Entry!AQ5-Richard_Entry!AQ5</f>
        <v>0</v>
      </c>
      <c r="AP5" s="6">
        <f>Courtenay_Entry!AR5-Richard_Entry!AR5</f>
        <v>0</v>
      </c>
      <c r="AQ5" s="6">
        <f>Courtenay_Entry!AS5-Richard_Entry!AS5</f>
        <v>0</v>
      </c>
      <c r="AR5" s="6">
        <f>Courtenay_Entry!AT5-Richard_Entry!AT5</f>
        <v>0</v>
      </c>
      <c r="AS5" s="6">
        <f>Courtenay_Entry!AU5-Richard_Entry!AU5</f>
        <v>0</v>
      </c>
    </row>
    <row r="6" spans="1:48" s="9" customFormat="1" x14ac:dyDescent="0.2">
      <c r="A6" s="8" t="s">
        <v>36</v>
      </c>
      <c r="B6" s="5">
        <v>3</v>
      </c>
      <c r="C6" s="9" t="s">
        <v>75</v>
      </c>
      <c r="D6" s="9" t="s">
        <v>34</v>
      </c>
      <c r="E6" s="9">
        <v>3</v>
      </c>
      <c r="F6" s="9">
        <v>1</v>
      </c>
      <c r="G6" s="6">
        <f>Courtenay_Entry!G6-Richard_Entry!G6</f>
        <v>0</v>
      </c>
      <c r="H6" s="6">
        <f>Courtenay_Entry!H6-Richard_Entry!H6</f>
        <v>0</v>
      </c>
      <c r="I6" s="6">
        <f>Courtenay_Entry!I6-Richard_Entry!I6</f>
        <v>0</v>
      </c>
      <c r="J6" s="6">
        <f>Courtenay_Entry!J6-Richard_Entry!J6</f>
        <v>0</v>
      </c>
      <c r="K6" s="6">
        <f>Courtenay_Entry!K6-Richard_Entry!K6</f>
        <v>0</v>
      </c>
      <c r="L6" s="6">
        <f>Courtenay_Entry!M6-Richard_Entry!M6</f>
        <v>0</v>
      </c>
      <c r="M6" s="6">
        <f>Courtenay_Entry!N6-Richard_Entry!N6</f>
        <v>0</v>
      </c>
      <c r="N6" s="6">
        <f>Courtenay_Entry!O6-Richard_Entry!O6</f>
        <v>0</v>
      </c>
      <c r="O6" s="6">
        <f>Courtenay_Entry!P6-Richard_Entry!P6</f>
        <v>0</v>
      </c>
      <c r="P6" s="6">
        <f>Courtenay_Entry!Q6-Richard_Entry!Q6</f>
        <v>0</v>
      </c>
      <c r="Q6" s="6">
        <f>Courtenay_Entry!R6-Richard_Entry!R6</f>
        <v>0</v>
      </c>
      <c r="R6" s="6">
        <f>Courtenay_Entry!S6-Richard_Entry!S6</f>
        <v>0</v>
      </c>
      <c r="S6" s="6">
        <f>Courtenay_Entry!T6-Richard_Entry!T6</f>
        <v>0</v>
      </c>
      <c r="T6" s="6">
        <f>Courtenay_Entry!U6-Richard_Entry!U6</f>
        <v>0</v>
      </c>
      <c r="U6" s="6">
        <f>Courtenay_Entry!V6-Richard_Entry!V6</f>
        <v>0</v>
      </c>
      <c r="V6" s="6">
        <f>Courtenay_Entry!W6-Richard_Entry!W6</f>
        <v>0</v>
      </c>
      <c r="W6" s="6">
        <f>Courtenay_Entry!X6-Richard_Entry!X6</f>
        <v>0</v>
      </c>
      <c r="X6" s="6">
        <f>Courtenay_Entry!Y6-Richard_Entry!Y6</f>
        <v>0</v>
      </c>
      <c r="Y6" s="6">
        <f>Courtenay_Entry!Z6-Richard_Entry!Z6</f>
        <v>0</v>
      </c>
      <c r="Z6" s="6">
        <f>Courtenay_Entry!AB6-Richard_Entry!AB6</f>
        <v>0</v>
      </c>
      <c r="AA6" s="6">
        <f>Courtenay_Entry!AC6-Richard_Entry!AC6</f>
        <v>0</v>
      </c>
      <c r="AB6" s="6">
        <f>Courtenay_Entry!AD6-Richard_Entry!AD6</f>
        <v>0</v>
      </c>
      <c r="AC6" s="6">
        <f>Courtenay_Entry!AE6-Richard_Entry!AE6</f>
        <v>0</v>
      </c>
      <c r="AD6" s="6">
        <f>Courtenay_Entry!AF6-Richard_Entry!AF6</f>
        <v>0</v>
      </c>
      <c r="AE6" s="6">
        <f>Courtenay_Entry!AG6-Richard_Entry!AG6</f>
        <v>0</v>
      </c>
      <c r="AF6" s="6">
        <f>Courtenay_Entry!AH6-Richard_Entry!AH6</f>
        <v>0</v>
      </c>
      <c r="AG6" s="6">
        <f>Courtenay_Entry!AI6-Richard_Entry!AI6</f>
        <v>0</v>
      </c>
      <c r="AH6" s="6">
        <f>Courtenay_Entry!AJ6-Richard_Entry!AJ6</f>
        <v>0</v>
      </c>
      <c r="AI6" s="6">
        <f>Courtenay_Entry!AK6-Richard_Entry!AK6</f>
        <v>0</v>
      </c>
      <c r="AJ6" s="6">
        <f>Courtenay_Entry!AL6-Richard_Entry!AL6</f>
        <v>0</v>
      </c>
      <c r="AK6" s="6">
        <f>Courtenay_Entry!AM6-Richard_Entry!AM6</f>
        <v>0</v>
      </c>
      <c r="AL6" s="6">
        <f>Courtenay_Entry!AN6-Richard_Entry!AN6</f>
        <v>0</v>
      </c>
      <c r="AM6" s="6">
        <f>Courtenay_Entry!AO6-Richard_Entry!AO6</f>
        <v>0</v>
      </c>
      <c r="AN6" s="6">
        <f>Courtenay_Entry!AP6-Richard_Entry!AP6</f>
        <v>0</v>
      </c>
      <c r="AO6" s="6">
        <f>Courtenay_Entry!AQ6-Richard_Entry!AQ6</f>
        <v>0</v>
      </c>
      <c r="AP6" s="6">
        <f>Courtenay_Entry!AR6-Richard_Entry!AR6</f>
        <v>0</v>
      </c>
      <c r="AQ6" s="6">
        <f>Courtenay_Entry!AS6-Richard_Entry!AS6</f>
        <v>0</v>
      </c>
      <c r="AR6" s="6">
        <f>Courtenay_Entry!AT6-Richard_Entry!AT6</f>
        <v>0</v>
      </c>
      <c r="AS6" s="6">
        <f>Courtenay_Entry!AU6-Richard_Entry!AU6</f>
        <v>0</v>
      </c>
    </row>
    <row r="7" spans="1:48" s="9" customFormat="1" x14ac:dyDescent="0.2">
      <c r="A7" s="8" t="s">
        <v>36</v>
      </c>
      <c r="B7" s="5">
        <v>3</v>
      </c>
      <c r="C7" s="9" t="s">
        <v>75</v>
      </c>
      <c r="D7" s="9" t="s">
        <v>35</v>
      </c>
      <c r="E7" s="9">
        <v>1</v>
      </c>
      <c r="F7" s="9">
        <v>1</v>
      </c>
      <c r="G7" s="6">
        <f>Courtenay_Entry!G7-Richard_Entry!G7</f>
        <v>0</v>
      </c>
      <c r="H7" s="6">
        <f>Courtenay_Entry!H7-Richard_Entry!H7</f>
        <v>0</v>
      </c>
      <c r="I7" s="6">
        <f>Courtenay_Entry!I7-Richard_Entry!I7</f>
        <v>0</v>
      </c>
      <c r="J7" s="6">
        <f>Courtenay_Entry!J7-Richard_Entry!J7</f>
        <v>0</v>
      </c>
      <c r="K7" s="6">
        <f>Courtenay_Entry!K7-Richard_Entry!K7</f>
        <v>0</v>
      </c>
      <c r="L7" s="6">
        <f>Courtenay_Entry!M7-Richard_Entry!M7</f>
        <v>0</v>
      </c>
      <c r="M7" s="6">
        <f>Courtenay_Entry!N7-Richard_Entry!N7</f>
        <v>0</v>
      </c>
      <c r="N7" s="6">
        <f>Courtenay_Entry!O7-Richard_Entry!O7</f>
        <v>0</v>
      </c>
      <c r="O7" s="6">
        <f>Courtenay_Entry!P7-Richard_Entry!P7</f>
        <v>0</v>
      </c>
      <c r="P7" s="6">
        <f>Courtenay_Entry!Q7-Richard_Entry!Q7</f>
        <v>0</v>
      </c>
      <c r="Q7" s="6">
        <f>Courtenay_Entry!R7-Richard_Entry!R7</f>
        <v>0</v>
      </c>
      <c r="R7" s="6">
        <f>Courtenay_Entry!S7-Richard_Entry!S7</f>
        <v>0</v>
      </c>
      <c r="S7" s="6">
        <f>Courtenay_Entry!T7-Richard_Entry!T7</f>
        <v>0</v>
      </c>
      <c r="T7" s="6">
        <f>Courtenay_Entry!U7-Richard_Entry!U7</f>
        <v>0</v>
      </c>
      <c r="U7" s="6">
        <f>Courtenay_Entry!V7-Richard_Entry!V7</f>
        <v>0</v>
      </c>
      <c r="V7" s="6">
        <f>Courtenay_Entry!W7-Richard_Entry!W7</f>
        <v>0</v>
      </c>
      <c r="W7" s="6">
        <f>Courtenay_Entry!X7-Richard_Entry!X7</f>
        <v>0</v>
      </c>
      <c r="X7" s="6">
        <f>Courtenay_Entry!Y7-Richard_Entry!Y7</f>
        <v>0</v>
      </c>
      <c r="Y7" s="6">
        <f>Courtenay_Entry!Z7-Richard_Entry!Z7</f>
        <v>0</v>
      </c>
      <c r="Z7" s="6">
        <f>Courtenay_Entry!AB7-Richard_Entry!AB7</f>
        <v>0</v>
      </c>
      <c r="AA7" s="6">
        <f>Courtenay_Entry!AC7-Richard_Entry!AC7</f>
        <v>0</v>
      </c>
      <c r="AB7" s="6">
        <f>Courtenay_Entry!AD7-Richard_Entry!AD7</f>
        <v>0</v>
      </c>
      <c r="AC7" s="6">
        <f>Courtenay_Entry!AE7-Richard_Entry!AE7</f>
        <v>0</v>
      </c>
      <c r="AD7" s="6">
        <f>Courtenay_Entry!AF7-Richard_Entry!AF7</f>
        <v>0</v>
      </c>
      <c r="AE7" s="6">
        <f>Courtenay_Entry!AG7-Richard_Entry!AG7</f>
        <v>0</v>
      </c>
      <c r="AF7" s="6">
        <f>Courtenay_Entry!AH7-Richard_Entry!AH7</f>
        <v>0</v>
      </c>
      <c r="AG7" s="6">
        <f>Courtenay_Entry!AI7-Richard_Entry!AI7</f>
        <v>0</v>
      </c>
      <c r="AH7" s="6">
        <f>Courtenay_Entry!AJ7-Richard_Entry!AJ7</f>
        <v>0</v>
      </c>
      <c r="AI7" s="6">
        <f>Courtenay_Entry!AK7-Richard_Entry!AK7</f>
        <v>0</v>
      </c>
      <c r="AJ7" s="6">
        <f>Courtenay_Entry!AL7-Richard_Entry!AL7</f>
        <v>0</v>
      </c>
      <c r="AK7" s="6">
        <f>Courtenay_Entry!AM7-Richard_Entry!AM7</f>
        <v>0</v>
      </c>
      <c r="AL7" s="6">
        <f>Courtenay_Entry!AN7-Richard_Entry!AN7</f>
        <v>0</v>
      </c>
      <c r="AM7" s="6">
        <f>Courtenay_Entry!AO7-Richard_Entry!AO7</f>
        <v>0</v>
      </c>
      <c r="AN7" s="6">
        <f>Courtenay_Entry!AP7-Richard_Entry!AP7</f>
        <v>0</v>
      </c>
      <c r="AO7" s="6">
        <f>Courtenay_Entry!AQ7-Richard_Entry!AQ7</f>
        <v>0</v>
      </c>
      <c r="AP7" s="6">
        <f>Courtenay_Entry!AR7-Richard_Entry!AR7</f>
        <v>0</v>
      </c>
      <c r="AQ7" s="6">
        <f>Courtenay_Entry!AS7-Richard_Entry!AS7</f>
        <v>0</v>
      </c>
      <c r="AR7" s="6">
        <f>Courtenay_Entry!AT7-Richard_Entry!AT7</f>
        <v>0</v>
      </c>
      <c r="AS7" s="6">
        <f>Courtenay_Entry!AU7-Richard_Entry!AU7</f>
        <v>0</v>
      </c>
    </row>
    <row r="8" spans="1:48" x14ac:dyDescent="0.2">
      <c r="A8" s="10" t="s">
        <v>37</v>
      </c>
      <c r="B8" s="5">
        <v>3</v>
      </c>
      <c r="C8" s="6" t="s">
        <v>75</v>
      </c>
      <c r="D8" s="11" t="s">
        <v>34</v>
      </c>
      <c r="E8" s="7">
        <v>2</v>
      </c>
      <c r="F8" s="7">
        <v>1</v>
      </c>
      <c r="G8" s="6">
        <f>Courtenay_Entry!G8-Richard_Entry!G8</f>
        <v>0</v>
      </c>
      <c r="H8" s="6">
        <f>Courtenay_Entry!H8-Richard_Entry!H8</f>
        <v>0</v>
      </c>
      <c r="I8" s="6">
        <f>Courtenay_Entry!I8-Richard_Entry!I8</f>
        <v>0</v>
      </c>
      <c r="J8" s="6">
        <f>Courtenay_Entry!J8-Richard_Entry!J8</f>
        <v>0</v>
      </c>
      <c r="K8" s="6">
        <f>Courtenay_Entry!K8-Richard_Entry!K8</f>
        <v>0</v>
      </c>
      <c r="L8" s="6">
        <f>Courtenay_Entry!M8-Richard_Entry!M8</f>
        <v>0</v>
      </c>
      <c r="M8" s="6">
        <f>Courtenay_Entry!N8-Richard_Entry!N8</f>
        <v>0</v>
      </c>
      <c r="N8" s="6">
        <f>Courtenay_Entry!O8-Richard_Entry!O8</f>
        <v>0</v>
      </c>
      <c r="O8" s="6">
        <f>Courtenay_Entry!P8-Richard_Entry!P8</f>
        <v>0</v>
      </c>
      <c r="P8" s="6">
        <f>Courtenay_Entry!Q8-Richard_Entry!Q8</f>
        <v>0</v>
      </c>
      <c r="Q8" s="6">
        <f>Courtenay_Entry!R8-Richard_Entry!R8</f>
        <v>0</v>
      </c>
      <c r="R8" s="6">
        <f>Courtenay_Entry!S8-Richard_Entry!S8</f>
        <v>0</v>
      </c>
      <c r="S8" s="6">
        <f>Courtenay_Entry!T8-Richard_Entry!T8</f>
        <v>0</v>
      </c>
      <c r="T8" s="6">
        <f>Courtenay_Entry!U8-Richard_Entry!U8</f>
        <v>0</v>
      </c>
      <c r="U8" s="6">
        <f>Courtenay_Entry!V8-Richard_Entry!V8</f>
        <v>0</v>
      </c>
      <c r="V8" s="6">
        <f>Courtenay_Entry!W8-Richard_Entry!W8</f>
        <v>0</v>
      </c>
      <c r="W8" s="6">
        <f>Courtenay_Entry!X8-Richard_Entry!X8</f>
        <v>0</v>
      </c>
      <c r="X8" s="6">
        <f>Courtenay_Entry!Y8-Richard_Entry!Y8</f>
        <v>0</v>
      </c>
      <c r="Y8" s="6">
        <f>Courtenay_Entry!Z8-Richard_Entry!Z8</f>
        <v>0</v>
      </c>
      <c r="Z8" s="6">
        <f>Courtenay_Entry!AB8-Richard_Entry!AB8</f>
        <v>0</v>
      </c>
      <c r="AA8" s="6">
        <f>Courtenay_Entry!AC8-Richard_Entry!AC8</f>
        <v>0</v>
      </c>
      <c r="AB8" s="6">
        <f>Courtenay_Entry!AD8-Richard_Entry!AD8</f>
        <v>0</v>
      </c>
      <c r="AC8" s="6">
        <f>Courtenay_Entry!AE8-Richard_Entry!AE8</f>
        <v>0</v>
      </c>
      <c r="AD8" s="6">
        <f>Courtenay_Entry!AF8-Richard_Entry!AF8</f>
        <v>0</v>
      </c>
      <c r="AE8" s="6">
        <f>Courtenay_Entry!AG8-Richard_Entry!AG8</f>
        <v>0</v>
      </c>
      <c r="AF8" s="6">
        <f>Courtenay_Entry!AH8-Richard_Entry!AH8</f>
        <v>0</v>
      </c>
      <c r="AG8" s="6">
        <f>Courtenay_Entry!AI8-Richard_Entry!AI8</f>
        <v>0</v>
      </c>
      <c r="AH8" s="6">
        <f>Courtenay_Entry!AJ8-Richard_Entry!AJ8</f>
        <v>0</v>
      </c>
      <c r="AI8" s="6">
        <f>Courtenay_Entry!AK8-Richard_Entry!AK8</f>
        <v>0</v>
      </c>
      <c r="AJ8" s="6">
        <f>Courtenay_Entry!AL8-Richard_Entry!AL8</f>
        <v>0</v>
      </c>
      <c r="AK8" s="6">
        <f>Courtenay_Entry!AM8-Richard_Entry!AM8</f>
        <v>0</v>
      </c>
      <c r="AL8" s="6">
        <f>Courtenay_Entry!AN8-Richard_Entry!AN8</f>
        <v>0</v>
      </c>
      <c r="AM8" s="6">
        <f>Courtenay_Entry!AO8-Richard_Entry!AO8</f>
        <v>0</v>
      </c>
      <c r="AN8" s="6">
        <f>Courtenay_Entry!AP8-Richard_Entry!AP8</f>
        <v>0</v>
      </c>
      <c r="AO8" s="6">
        <f>Courtenay_Entry!AQ8-Richard_Entry!AQ8</f>
        <v>0</v>
      </c>
      <c r="AP8" s="6">
        <f>Courtenay_Entry!AR8-Richard_Entry!AR8</f>
        <v>0</v>
      </c>
      <c r="AQ8" s="6">
        <f>Courtenay_Entry!AS8-Richard_Entry!AS8</f>
        <v>0</v>
      </c>
      <c r="AR8" s="6">
        <f>Courtenay_Entry!AT8-Richard_Entry!AT8</f>
        <v>0</v>
      </c>
      <c r="AS8" s="6">
        <f>Courtenay_Entry!AU8-Richard_Entry!AU8</f>
        <v>0</v>
      </c>
    </row>
    <row r="9" spans="1:48" x14ac:dyDescent="0.2">
      <c r="A9" s="10" t="s">
        <v>37</v>
      </c>
      <c r="B9" s="5">
        <v>3</v>
      </c>
      <c r="C9" s="6" t="s">
        <v>75</v>
      </c>
      <c r="D9" s="11" t="s">
        <v>35</v>
      </c>
      <c r="E9" s="7">
        <v>5</v>
      </c>
      <c r="F9" s="7">
        <v>1</v>
      </c>
      <c r="G9" s="6">
        <f>Courtenay_Entry!G9-Richard_Entry!G9</f>
        <v>0</v>
      </c>
      <c r="H9" s="6">
        <f>Courtenay_Entry!H9-Richard_Entry!H9</f>
        <v>0</v>
      </c>
      <c r="I9" s="6">
        <f>Courtenay_Entry!I9-Richard_Entry!I9</f>
        <v>0</v>
      </c>
      <c r="J9" s="6">
        <f>Courtenay_Entry!J9-Richard_Entry!J9</f>
        <v>0</v>
      </c>
      <c r="K9" s="6">
        <f>Courtenay_Entry!K9-Richard_Entry!K9</f>
        <v>0</v>
      </c>
      <c r="L9" s="6">
        <f>Courtenay_Entry!M9-Richard_Entry!M9</f>
        <v>0</v>
      </c>
      <c r="M9" s="6">
        <f>Courtenay_Entry!N9-Richard_Entry!N9</f>
        <v>0</v>
      </c>
      <c r="N9" s="6">
        <f>Courtenay_Entry!O9-Richard_Entry!O9</f>
        <v>0</v>
      </c>
      <c r="O9" s="6">
        <f>Courtenay_Entry!P9-Richard_Entry!P9</f>
        <v>0</v>
      </c>
      <c r="P9" s="6">
        <f>Courtenay_Entry!Q9-Richard_Entry!Q9</f>
        <v>0</v>
      </c>
      <c r="Q9" s="6">
        <f>Courtenay_Entry!R9-Richard_Entry!R9</f>
        <v>0</v>
      </c>
      <c r="R9" s="6">
        <f>Courtenay_Entry!S9-Richard_Entry!S9</f>
        <v>0</v>
      </c>
      <c r="S9" s="6">
        <f>Courtenay_Entry!T9-Richard_Entry!T9</f>
        <v>0</v>
      </c>
      <c r="T9" s="6">
        <f>Courtenay_Entry!U9-Richard_Entry!U9</f>
        <v>0</v>
      </c>
      <c r="U9" s="6">
        <f>Courtenay_Entry!V9-Richard_Entry!V9</f>
        <v>0</v>
      </c>
      <c r="V9" s="6">
        <f>Courtenay_Entry!W9-Richard_Entry!W9</f>
        <v>0</v>
      </c>
      <c r="W9" s="6">
        <f>Courtenay_Entry!X9-Richard_Entry!X9</f>
        <v>0</v>
      </c>
      <c r="X9" s="6">
        <f>Courtenay_Entry!Y9-Richard_Entry!Y9</f>
        <v>0</v>
      </c>
      <c r="Y9" s="6">
        <f>Courtenay_Entry!Z9-Richard_Entry!Z9</f>
        <v>0</v>
      </c>
      <c r="Z9" s="6">
        <f>Courtenay_Entry!AB9-Richard_Entry!AB9</f>
        <v>0</v>
      </c>
      <c r="AA9" s="6">
        <f>Courtenay_Entry!AC9-Richard_Entry!AC9</f>
        <v>0</v>
      </c>
      <c r="AB9" s="6">
        <f>Courtenay_Entry!AD9-Richard_Entry!AD9</f>
        <v>0</v>
      </c>
      <c r="AC9" s="6">
        <f>Courtenay_Entry!AE9-Richard_Entry!AE9</f>
        <v>0</v>
      </c>
      <c r="AD9" s="6">
        <f>Courtenay_Entry!AF9-Richard_Entry!AF9</f>
        <v>0</v>
      </c>
      <c r="AE9" s="6">
        <f>Courtenay_Entry!AG9-Richard_Entry!AG9</f>
        <v>0</v>
      </c>
      <c r="AF9" s="6">
        <f>Courtenay_Entry!AH9-Richard_Entry!AH9</f>
        <v>0</v>
      </c>
      <c r="AG9" s="6">
        <f>Courtenay_Entry!AI9-Richard_Entry!AI9</f>
        <v>0</v>
      </c>
      <c r="AH9" s="6">
        <f>Courtenay_Entry!AJ9-Richard_Entry!AJ9</f>
        <v>0</v>
      </c>
      <c r="AI9" s="6">
        <f>Courtenay_Entry!AK9-Richard_Entry!AK9</f>
        <v>0</v>
      </c>
      <c r="AJ9" s="6">
        <f>Courtenay_Entry!AL9-Richard_Entry!AL9</f>
        <v>0</v>
      </c>
      <c r="AK9" s="6">
        <f>Courtenay_Entry!AM9-Richard_Entry!AM9</f>
        <v>0</v>
      </c>
      <c r="AL9" s="6">
        <f>Courtenay_Entry!AN9-Richard_Entry!AN9</f>
        <v>0</v>
      </c>
      <c r="AM9" s="6">
        <f>Courtenay_Entry!AO9-Richard_Entry!AO9</f>
        <v>0</v>
      </c>
      <c r="AN9" s="6">
        <f>Courtenay_Entry!AP9-Richard_Entry!AP9</f>
        <v>0</v>
      </c>
      <c r="AO9" s="6">
        <f>Courtenay_Entry!AQ9-Richard_Entry!AQ9</f>
        <v>0</v>
      </c>
      <c r="AP9" s="6">
        <f>Courtenay_Entry!AR9-Richard_Entry!AR9</f>
        <v>0</v>
      </c>
      <c r="AQ9" s="6">
        <f>Courtenay_Entry!AS9-Richard_Entry!AS9</f>
        <v>0</v>
      </c>
      <c r="AR9" s="6">
        <f>Courtenay_Entry!AT9-Richard_Entry!AT9</f>
        <v>0</v>
      </c>
      <c r="AS9" s="6">
        <f>Courtenay_Entry!AU9-Richard_Entry!AU9</f>
        <v>0</v>
      </c>
    </row>
    <row r="10" spans="1:48" x14ac:dyDescent="0.2">
      <c r="A10" s="10" t="s">
        <v>37</v>
      </c>
      <c r="B10" s="5">
        <v>3</v>
      </c>
      <c r="C10" s="6" t="s">
        <v>75</v>
      </c>
      <c r="D10" s="11" t="s">
        <v>7</v>
      </c>
      <c r="E10" s="7">
        <v>7</v>
      </c>
      <c r="F10" s="7">
        <v>1</v>
      </c>
      <c r="G10" s="6">
        <f>Courtenay_Entry!G10-Richard_Entry!G10</f>
        <v>0</v>
      </c>
      <c r="H10" s="6">
        <f>Courtenay_Entry!H10-Richard_Entry!H10</f>
        <v>0</v>
      </c>
      <c r="I10" s="6">
        <f>Courtenay_Entry!I10-Richard_Entry!I10</f>
        <v>0</v>
      </c>
      <c r="J10" s="6">
        <f>Courtenay_Entry!J10-Richard_Entry!J10</f>
        <v>0</v>
      </c>
      <c r="K10" s="6">
        <f>Courtenay_Entry!K10-Richard_Entry!K10</f>
        <v>0</v>
      </c>
      <c r="L10" s="6">
        <f>Courtenay_Entry!M10-Richard_Entry!M10</f>
        <v>0</v>
      </c>
      <c r="M10" s="6">
        <f>Courtenay_Entry!N10-Richard_Entry!N10</f>
        <v>0</v>
      </c>
      <c r="N10" s="6">
        <f>Courtenay_Entry!O10-Richard_Entry!O10</f>
        <v>0</v>
      </c>
      <c r="O10" s="6">
        <f>Courtenay_Entry!P10-Richard_Entry!P10</f>
        <v>0</v>
      </c>
      <c r="P10" s="6">
        <f>Courtenay_Entry!Q10-Richard_Entry!Q10</f>
        <v>0</v>
      </c>
      <c r="Q10" s="6">
        <f>Courtenay_Entry!R10-Richard_Entry!R10</f>
        <v>0</v>
      </c>
      <c r="R10" s="6">
        <f>Courtenay_Entry!S10-Richard_Entry!S10</f>
        <v>0</v>
      </c>
      <c r="S10" s="6">
        <f>Courtenay_Entry!T10-Richard_Entry!T10</f>
        <v>0</v>
      </c>
      <c r="T10" s="6">
        <f>Courtenay_Entry!U10-Richard_Entry!U10</f>
        <v>0</v>
      </c>
      <c r="U10" s="6">
        <f>Courtenay_Entry!V10-Richard_Entry!V10</f>
        <v>0</v>
      </c>
      <c r="V10" s="6">
        <f>Courtenay_Entry!W10-Richard_Entry!W10</f>
        <v>0</v>
      </c>
      <c r="W10" s="6">
        <f>Courtenay_Entry!X10-Richard_Entry!X10</f>
        <v>0</v>
      </c>
      <c r="X10" s="6">
        <f>Courtenay_Entry!Y10-Richard_Entry!Y10</f>
        <v>0</v>
      </c>
      <c r="Y10" s="6">
        <f>Courtenay_Entry!Z10-Richard_Entry!Z10</f>
        <v>0</v>
      </c>
      <c r="Z10" s="6">
        <f>Courtenay_Entry!AB10-Richard_Entry!AB10</f>
        <v>0</v>
      </c>
      <c r="AA10" s="6">
        <f>Courtenay_Entry!AC10-Richard_Entry!AC10</f>
        <v>0</v>
      </c>
      <c r="AB10" s="6">
        <f>Courtenay_Entry!AD10-Richard_Entry!AD10</f>
        <v>0</v>
      </c>
      <c r="AC10" s="6">
        <f>Courtenay_Entry!AE10-Richard_Entry!AE10</f>
        <v>0</v>
      </c>
      <c r="AD10" s="6">
        <f>Courtenay_Entry!AF10-Richard_Entry!AF10</f>
        <v>0</v>
      </c>
      <c r="AE10" s="6">
        <f>Courtenay_Entry!AG10-Richard_Entry!AG10</f>
        <v>0</v>
      </c>
      <c r="AF10" s="6">
        <f>Courtenay_Entry!AH10-Richard_Entry!AH10</f>
        <v>0</v>
      </c>
      <c r="AG10" s="6">
        <f>Courtenay_Entry!AI10-Richard_Entry!AI10</f>
        <v>0</v>
      </c>
      <c r="AH10" s="6">
        <f>Courtenay_Entry!AJ10-Richard_Entry!AJ10</f>
        <v>0</v>
      </c>
      <c r="AI10" s="6">
        <f>Courtenay_Entry!AK10-Richard_Entry!AK10</f>
        <v>0</v>
      </c>
      <c r="AJ10" s="6">
        <f>Courtenay_Entry!AL10-Richard_Entry!AL10</f>
        <v>0</v>
      </c>
      <c r="AK10" s="6">
        <f>Courtenay_Entry!AM10-Richard_Entry!AM10</f>
        <v>0</v>
      </c>
      <c r="AL10" s="6">
        <f>Courtenay_Entry!AN10-Richard_Entry!AN10</f>
        <v>0</v>
      </c>
      <c r="AM10" s="6">
        <f>Courtenay_Entry!AO10-Richard_Entry!AO10</f>
        <v>0</v>
      </c>
      <c r="AN10" s="6">
        <f>Courtenay_Entry!AP10-Richard_Entry!AP10</f>
        <v>0</v>
      </c>
      <c r="AO10" s="6">
        <f>Courtenay_Entry!AQ10-Richard_Entry!AQ10</f>
        <v>0</v>
      </c>
      <c r="AP10" s="6">
        <f>Courtenay_Entry!AR10-Richard_Entry!AR10</f>
        <v>0</v>
      </c>
      <c r="AQ10" s="6">
        <f>Courtenay_Entry!AS10-Richard_Entry!AS10</f>
        <v>0</v>
      </c>
      <c r="AR10" s="6">
        <f>Courtenay_Entry!AT10-Richard_Entry!AT10</f>
        <v>0</v>
      </c>
      <c r="AS10" s="6">
        <f>Courtenay_Entry!AU10-Richard_Entry!AU10</f>
        <v>0</v>
      </c>
    </row>
    <row r="11" spans="1:48" x14ac:dyDescent="0.2">
      <c r="A11" s="4" t="s">
        <v>33</v>
      </c>
      <c r="B11" s="6">
        <v>4</v>
      </c>
      <c r="C11" s="6" t="s">
        <v>14</v>
      </c>
      <c r="D11" s="6" t="s">
        <v>7</v>
      </c>
      <c r="E11" s="7">
        <v>2</v>
      </c>
      <c r="F11" s="7">
        <v>1</v>
      </c>
      <c r="G11" s="6">
        <f>Courtenay_Entry!G11-Richard_Entry!G11</f>
        <v>0</v>
      </c>
      <c r="H11" s="6">
        <f>Courtenay_Entry!H11-Richard_Entry!H11</f>
        <v>0</v>
      </c>
      <c r="I11" s="6">
        <f>Courtenay_Entry!I11-Richard_Entry!I11</f>
        <v>0</v>
      </c>
      <c r="J11" s="6">
        <f>Courtenay_Entry!J11-Richard_Entry!J11</f>
        <v>0</v>
      </c>
      <c r="K11" s="6">
        <f>Courtenay_Entry!K11-Richard_Entry!K11</f>
        <v>0</v>
      </c>
      <c r="L11" s="6">
        <f>Courtenay_Entry!M11-Richard_Entry!M11</f>
        <v>0</v>
      </c>
      <c r="M11" s="6">
        <f>Courtenay_Entry!N11-Richard_Entry!N11</f>
        <v>0</v>
      </c>
      <c r="N11" s="6">
        <f>Courtenay_Entry!O11-Richard_Entry!O11</f>
        <v>0</v>
      </c>
      <c r="O11" s="6">
        <f>Courtenay_Entry!P11-Richard_Entry!P11</f>
        <v>0</v>
      </c>
      <c r="P11" s="6">
        <f>Courtenay_Entry!Q11-Richard_Entry!Q11</f>
        <v>0</v>
      </c>
      <c r="Q11" s="6">
        <f>Courtenay_Entry!R11-Richard_Entry!R11</f>
        <v>0</v>
      </c>
      <c r="R11" s="6">
        <f>Courtenay_Entry!S11-Richard_Entry!S11</f>
        <v>0</v>
      </c>
      <c r="S11" s="6">
        <f>Courtenay_Entry!T11-Richard_Entry!T11</f>
        <v>0</v>
      </c>
      <c r="T11" s="6">
        <f>Courtenay_Entry!U11-Richard_Entry!U11</f>
        <v>0</v>
      </c>
      <c r="U11" s="6">
        <f>Courtenay_Entry!V11-Richard_Entry!V11</f>
        <v>0</v>
      </c>
      <c r="V11" s="6">
        <f>Courtenay_Entry!W11-Richard_Entry!W11</f>
        <v>0</v>
      </c>
      <c r="W11" s="6">
        <f>Courtenay_Entry!X11-Richard_Entry!X11</f>
        <v>0</v>
      </c>
      <c r="X11" s="6">
        <f>Courtenay_Entry!Y11-Richard_Entry!Y11</f>
        <v>0</v>
      </c>
      <c r="Y11" s="6">
        <f>Courtenay_Entry!Z11-Richard_Entry!Z11</f>
        <v>0</v>
      </c>
      <c r="Z11" s="6">
        <f>Courtenay_Entry!AB11-Richard_Entry!AB11</f>
        <v>0</v>
      </c>
      <c r="AA11" s="6">
        <f>Courtenay_Entry!AC11-Richard_Entry!AC11</f>
        <v>0</v>
      </c>
      <c r="AB11" s="6">
        <f>Courtenay_Entry!AD11-Richard_Entry!AD11</f>
        <v>0</v>
      </c>
      <c r="AC11" s="6">
        <f>Courtenay_Entry!AE11-Richard_Entry!AE11</f>
        <v>0</v>
      </c>
      <c r="AD11" s="6">
        <f>Courtenay_Entry!AF11-Richard_Entry!AF11</f>
        <v>0</v>
      </c>
      <c r="AE11" s="6">
        <f>Courtenay_Entry!AG11-Richard_Entry!AG11</f>
        <v>0</v>
      </c>
      <c r="AF11" s="6">
        <f>Courtenay_Entry!AH11-Richard_Entry!AH11</f>
        <v>0</v>
      </c>
      <c r="AG11" s="6">
        <f>Courtenay_Entry!AI11-Richard_Entry!AI11</f>
        <v>0</v>
      </c>
      <c r="AH11" s="6">
        <f>Courtenay_Entry!AJ11-Richard_Entry!AJ11</f>
        <v>0</v>
      </c>
      <c r="AI11" s="6">
        <f>Courtenay_Entry!AK11-Richard_Entry!AK11</f>
        <v>0</v>
      </c>
      <c r="AJ11" s="6">
        <f>Courtenay_Entry!AL11-Richard_Entry!AL11</f>
        <v>0</v>
      </c>
      <c r="AK11" s="6">
        <f>Courtenay_Entry!AM11-Richard_Entry!AM11</f>
        <v>0</v>
      </c>
      <c r="AL11" s="6">
        <f>Courtenay_Entry!AN11-Richard_Entry!AN11</f>
        <v>0</v>
      </c>
      <c r="AM11" s="6">
        <f>Courtenay_Entry!AO11-Richard_Entry!AO11</f>
        <v>0</v>
      </c>
      <c r="AN11" s="6">
        <f>Courtenay_Entry!AP11-Richard_Entry!AP11</f>
        <v>0</v>
      </c>
      <c r="AO11" s="6">
        <f>Courtenay_Entry!AQ11-Richard_Entry!AQ11</f>
        <v>0</v>
      </c>
      <c r="AP11" s="6">
        <f>Courtenay_Entry!AR11-Richard_Entry!AR11</f>
        <v>0</v>
      </c>
      <c r="AQ11" s="6">
        <f>Courtenay_Entry!AS11-Richard_Entry!AS11</f>
        <v>0</v>
      </c>
      <c r="AR11" s="6">
        <f>Courtenay_Entry!AT11-Richard_Entry!AT11</f>
        <v>0</v>
      </c>
      <c r="AS11" s="6">
        <f>Courtenay_Entry!AU11-Richard_Entry!AU11</f>
        <v>0</v>
      </c>
    </row>
    <row r="12" spans="1:48" x14ac:dyDescent="0.2">
      <c r="A12" s="4" t="s">
        <v>33</v>
      </c>
      <c r="B12" s="6">
        <v>4</v>
      </c>
      <c r="C12" s="6" t="s">
        <v>14</v>
      </c>
      <c r="D12" s="6" t="s">
        <v>34</v>
      </c>
      <c r="E12" s="7">
        <v>7</v>
      </c>
      <c r="F12" s="7">
        <v>1</v>
      </c>
      <c r="G12" s="6">
        <f>Courtenay_Entry!G12-Richard_Entry!G12</f>
        <v>0</v>
      </c>
      <c r="H12" s="6">
        <f>Courtenay_Entry!H12-Richard_Entry!H12</f>
        <v>0</v>
      </c>
      <c r="I12" s="6">
        <f>Courtenay_Entry!I12-Richard_Entry!I12</f>
        <v>0</v>
      </c>
      <c r="J12" s="6">
        <f>Courtenay_Entry!J12-Richard_Entry!J12</f>
        <v>0</v>
      </c>
      <c r="K12" s="6">
        <f>Courtenay_Entry!K12-Richard_Entry!K12</f>
        <v>0</v>
      </c>
      <c r="L12" s="6">
        <f>Courtenay_Entry!M12-Richard_Entry!M12</f>
        <v>0</v>
      </c>
      <c r="M12" s="6">
        <f>Courtenay_Entry!N12-Richard_Entry!N12</f>
        <v>0</v>
      </c>
      <c r="N12" s="6">
        <f>Courtenay_Entry!O12-Richard_Entry!O12</f>
        <v>0</v>
      </c>
      <c r="O12" s="6">
        <f>Courtenay_Entry!P12-Richard_Entry!P12</f>
        <v>0</v>
      </c>
      <c r="P12" s="6">
        <f>Courtenay_Entry!Q12-Richard_Entry!Q12</f>
        <v>0</v>
      </c>
      <c r="Q12" s="6">
        <f>Courtenay_Entry!R12-Richard_Entry!R12</f>
        <v>0</v>
      </c>
      <c r="R12" s="6">
        <f>Courtenay_Entry!S12-Richard_Entry!S12</f>
        <v>0</v>
      </c>
      <c r="S12" s="6">
        <f>Courtenay_Entry!T12-Richard_Entry!T12</f>
        <v>0</v>
      </c>
      <c r="T12" s="6">
        <f>Courtenay_Entry!U12-Richard_Entry!U12</f>
        <v>0</v>
      </c>
      <c r="U12" s="6">
        <f>Courtenay_Entry!V12-Richard_Entry!V12</f>
        <v>0</v>
      </c>
      <c r="V12" s="6">
        <f>Courtenay_Entry!W12-Richard_Entry!W12</f>
        <v>0</v>
      </c>
      <c r="W12" s="6">
        <f>Courtenay_Entry!X12-Richard_Entry!X12</f>
        <v>0</v>
      </c>
      <c r="X12" s="6">
        <f>Courtenay_Entry!Y12-Richard_Entry!Y12</f>
        <v>0</v>
      </c>
      <c r="Y12" s="6">
        <f>Courtenay_Entry!Z12-Richard_Entry!Z12</f>
        <v>0</v>
      </c>
      <c r="Z12" s="6">
        <f>Courtenay_Entry!AB12-Richard_Entry!AB12</f>
        <v>0</v>
      </c>
      <c r="AA12" s="6">
        <f>Courtenay_Entry!AC12-Richard_Entry!AC12</f>
        <v>0</v>
      </c>
      <c r="AB12" s="6">
        <f>Courtenay_Entry!AD12-Richard_Entry!AD12</f>
        <v>0</v>
      </c>
      <c r="AC12" s="6">
        <f>Courtenay_Entry!AE12-Richard_Entry!AE12</f>
        <v>0</v>
      </c>
      <c r="AD12" s="6">
        <f>Courtenay_Entry!AF12-Richard_Entry!AF12</f>
        <v>0</v>
      </c>
      <c r="AE12" s="6">
        <f>Courtenay_Entry!AG12-Richard_Entry!AG12</f>
        <v>0</v>
      </c>
      <c r="AF12" s="6">
        <f>Courtenay_Entry!AH12-Richard_Entry!AH12</f>
        <v>0</v>
      </c>
      <c r="AG12" s="6">
        <f>Courtenay_Entry!AI12-Richard_Entry!AI12</f>
        <v>0</v>
      </c>
      <c r="AH12" s="6">
        <f>Courtenay_Entry!AJ12-Richard_Entry!AJ12</f>
        <v>0</v>
      </c>
      <c r="AI12" s="6">
        <f>Courtenay_Entry!AK12-Richard_Entry!AK12</f>
        <v>0</v>
      </c>
      <c r="AJ12" s="6">
        <f>Courtenay_Entry!AL12-Richard_Entry!AL12</f>
        <v>0</v>
      </c>
      <c r="AK12" s="6">
        <f>Courtenay_Entry!AM12-Richard_Entry!AM12</f>
        <v>0</v>
      </c>
      <c r="AL12" s="6">
        <f>Courtenay_Entry!AN12-Richard_Entry!AN12</f>
        <v>0</v>
      </c>
      <c r="AM12" s="6">
        <f>Courtenay_Entry!AO12-Richard_Entry!AO12</f>
        <v>0</v>
      </c>
      <c r="AN12" s="6">
        <f>Courtenay_Entry!AP12-Richard_Entry!AP12</f>
        <v>0</v>
      </c>
      <c r="AO12" s="6">
        <f>Courtenay_Entry!AQ12-Richard_Entry!AQ12</f>
        <v>0</v>
      </c>
      <c r="AP12" s="6">
        <f>Courtenay_Entry!AR12-Richard_Entry!AR12</f>
        <v>0</v>
      </c>
      <c r="AQ12" s="6">
        <f>Courtenay_Entry!AS12-Richard_Entry!AS12</f>
        <v>0</v>
      </c>
      <c r="AR12" s="6">
        <f>Courtenay_Entry!AT12-Richard_Entry!AT12</f>
        <v>0</v>
      </c>
      <c r="AS12" s="6">
        <f>Courtenay_Entry!AU12-Richard_Entry!AU12</f>
        <v>0</v>
      </c>
    </row>
    <row r="13" spans="1:48" x14ac:dyDescent="0.2">
      <c r="A13" s="4" t="s">
        <v>33</v>
      </c>
      <c r="B13" s="6">
        <v>4</v>
      </c>
      <c r="C13" s="6" t="s">
        <v>14</v>
      </c>
      <c r="D13" s="6" t="s">
        <v>35</v>
      </c>
      <c r="E13" s="7">
        <v>8</v>
      </c>
      <c r="F13" s="7">
        <v>1</v>
      </c>
      <c r="G13" s="6">
        <f>Courtenay_Entry!G13-Richard_Entry!G13</f>
        <v>0</v>
      </c>
      <c r="H13" s="6">
        <f>Courtenay_Entry!H13-Richard_Entry!H13</f>
        <v>0</v>
      </c>
      <c r="I13" s="6">
        <f>Courtenay_Entry!I13-Richard_Entry!I13</f>
        <v>0</v>
      </c>
      <c r="J13" s="6">
        <f>Courtenay_Entry!J13-Richard_Entry!J13</f>
        <v>0</v>
      </c>
      <c r="K13" s="6">
        <f>Courtenay_Entry!K13-Richard_Entry!K13</f>
        <v>0</v>
      </c>
      <c r="L13" s="6">
        <f>Courtenay_Entry!M13-Richard_Entry!M13</f>
        <v>0</v>
      </c>
      <c r="M13" s="6">
        <f>Courtenay_Entry!N13-Richard_Entry!N13</f>
        <v>0</v>
      </c>
      <c r="N13" s="6">
        <f>Courtenay_Entry!O13-Richard_Entry!O13</f>
        <v>0</v>
      </c>
      <c r="O13" s="6">
        <f>Courtenay_Entry!P13-Richard_Entry!P13</f>
        <v>0</v>
      </c>
      <c r="P13" s="6">
        <f>Courtenay_Entry!Q13-Richard_Entry!Q13</f>
        <v>0</v>
      </c>
      <c r="Q13" s="6">
        <f>Courtenay_Entry!R13-Richard_Entry!R13</f>
        <v>0</v>
      </c>
      <c r="R13" s="6">
        <f>Courtenay_Entry!S13-Richard_Entry!S13</f>
        <v>0</v>
      </c>
      <c r="S13" s="6">
        <f>Courtenay_Entry!T13-Richard_Entry!T13</f>
        <v>0</v>
      </c>
      <c r="T13" s="6">
        <f>Courtenay_Entry!U13-Richard_Entry!U13</f>
        <v>0</v>
      </c>
      <c r="U13" s="6">
        <f>Courtenay_Entry!V13-Richard_Entry!V13</f>
        <v>0</v>
      </c>
      <c r="V13" s="6">
        <f>Courtenay_Entry!W13-Richard_Entry!W13</f>
        <v>0</v>
      </c>
      <c r="W13" s="6">
        <f>Courtenay_Entry!X13-Richard_Entry!X13</f>
        <v>0</v>
      </c>
      <c r="X13" s="6">
        <f>Courtenay_Entry!Y13-Richard_Entry!Y13</f>
        <v>0</v>
      </c>
      <c r="Y13" s="6">
        <f>Courtenay_Entry!Z13-Richard_Entry!Z13</f>
        <v>0</v>
      </c>
      <c r="Z13" s="6">
        <f>Courtenay_Entry!AB13-Richard_Entry!AB13</f>
        <v>0</v>
      </c>
      <c r="AA13" s="6">
        <f>Courtenay_Entry!AC13-Richard_Entry!AC13</f>
        <v>0</v>
      </c>
      <c r="AB13" s="6">
        <f>Courtenay_Entry!AD13-Richard_Entry!AD13</f>
        <v>0</v>
      </c>
      <c r="AC13" s="6">
        <f>Courtenay_Entry!AE13-Richard_Entry!AE13</f>
        <v>0</v>
      </c>
      <c r="AD13" s="6">
        <f>Courtenay_Entry!AF13-Richard_Entry!AF13</f>
        <v>0</v>
      </c>
      <c r="AE13" s="6">
        <f>Courtenay_Entry!AG13-Richard_Entry!AG13</f>
        <v>0</v>
      </c>
      <c r="AF13" s="6">
        <f>Courtenay_Entry!AH13-Richard_Entry!AH13</f>
        <v>0</v>
      </c>
      <c r="AG13" s="6">
        <f>Courtenay_Entry!AI13-Richard_Entry!AI13</f>
        <v>0</v>
      </c>
      <c r="AH13" s="6">
        <f>Courtenay_Entry!AJ13-Richard_Entry!AJ13</f>
        <v>0</v>
      </c>
      <c r="AI13" s="6">
        <f>Courtenay_Entry!AK13-Richard_Entry!AK13</f>
        <v>0</v>
      </c>
      <c r="AJ13" s="6">
        <f>Courtenay_Entry!AL13-Richard_Entry!AL13</f>
        <v>0</v>
      </c>
      <c r="AK13" s="6">
        <f>Courtenay_Entry!AM13-Richard_Entry!AM13</f>
        <v>0</v>
      </c>
      <c r="AL13" s="6">
        <f>Courtenay_Entry!AN13-Richard_Entry!AN13</f>
        <v>0</v>
      </c>
      <c r="AM13" s="6">
        <f>Courtenay_Entry!AO13-Richard_Entry!AO13</f>
        <v>0</v>
      </c>
      <c r="AN13" s="6">
        <f>Courtenay_Entry!AP13-Richard_Entry!AP13</f>
        <v>0</v>
      </c>
      <c r="AO13" s="6">
        <f>Courtenay_Entry!AQ13-Richard_Entry!AQ13</f>
        <v>0</v>
      </c>
      <c r="AP13" s="6">
        <f>Courtenay_Entry!AR13-Richard_Entry!AR13</f>
        <v>0</v>
      </c>
      <c r="AQ13" s="6">
        <f>Courtenay_Entry!AS13-Richard_Entry!AS13</f>
        <v>0</v>
      </c>
      <c r="AR13" s="6">
        <f>Courtenay_Entry!AT13-Richard_Entry!AT13</f>
        <v>0</v>
      </c>
      <c r="AS13" s="6">
        <f>Courtenay_Entry!AU13-Richard_Entry!AU13</f>
        <v>0</v>
      </c>
    </row>
    <row r="14" spans="1:48" s="9" customFormat="1" x14ac:dyDescent="0.2">
      <c r="A14" s="8" t="s">
        <v>36</v>
      </c>
      <c r="B14" s="9">
        <v>4</v>
      </c>
      <c r="C14" s="9" t="s">
        <v>14</v>
      </c>
      <c r="D14" s="9" t="s">
        <v>34</v>
      </c>
      <c r="E14" s="7">
        <v>5</v>
      </c>
      <c r="F14" s="7">
        <v>1</v>
      </c>
      <c r="G14" s="6">
        <f>Courtenay_Entry!G14-Richard_Entry!G14</f>
        <v>0</v>
      </c>
      <c r="H14" s="6">
        <f>Courtenay_Entry!H14-Richard_Entry!H14</f>
        <v>0</v>
      </c>
      <c r="I14" s="6">
        <f>Courtenay_Entry!I14-Richard_Entry!I14</f>
        <v>0</v>
      </c>
      <c r="J14" s="6">
        <f>Courtenay_Entry!J14-Richard_Entry!J14</f>
        <v>0</v>
      </c>
      <c r="K14" s="6">
        <f>Courtenay_Entry!K14-Richard_Entry!K14</f>
        <v>0</v>
      </c>
      <c r="L14" s="6">
        <f>Courtenay_Entry!M14-Richard_Entry!M14</f>
        <v>0</v>
      </c>
      <c r="M14" s="6">
        <f>Courtenay_Entry!N14-Richard_Entry!N14</f>
        <v>0</v>
      </c>
      <c r="N14" s="6">
        <f>Courtenay_Entry!O14-Richard_Entry!O14</f>
        <v>0</v>
      </c>
      <c r="O14" s="6">
        <f>Courtenay_Entry!P14-Richard_Entry!P14</f>
        <v>0</v>
      </c>
      <c r="P14" s="6">
        <f>Courtenay_Entry!Q14-Richard_Entry!Q14</f>
        <v>0</v>
      </c>
      <c r="Q14" s="6">
        <f>Courtenay_Entry!R14-Richard_Entry!R14</f>
        <v>0</v>
      </c>
      <c r="R14" s="6">
        <f>Courtenay_Entry!S14-Richard_Entry!S14</f>
        <v>0</v>
      </c>
      <c r="S14" s="6">
        <f>Courtenay_Entry!T14-Richard_Entry!T14</f>
        <v>0</v>
      </c>
      <c r="T14" s="6">
        <f>Courtenay_Entry!U14-Richard_Entry!U14</f>
        <v>0</v>
      </c>
      <c r="U14" s="6">
        <f>Courtenay_Entry!V14-Richard_Entry!V14</f>
        <v>0</v>
      </c>
      <c r="V14" s="6">
        <f>Courtenay_Entry!W14-Richard_Entry!W14</f>
        <v>0</v>
      </c>
      <c r="W14" s="6">
        <f>Courtenay_Entry!X14-Richard_Entry!X14</f>
        <v>0</v>
      </c>
      <c r="X14" s="6">
        <f>Courtenay_Entry!Y14-Richard_Entry!Y14</f>
        <v>0</v>
      </c>
      <c r="Y14" s="6">
        <f>Courtenay_Entry!Z14-Richard_Entry!Z14</f>
        <v>0</v>
      </c>
      <c r="Z14" s="6">
        <f>Courtenay_Entry!AB14-Richard_Entry!AB14</f>
        <v>0</v>
      </c>
      <c r="AA14" s="6">
        <f>Courtenay_Entry!AC14-Richard_Entry!AC14</f>
        <v>0</v>
      </c>
      <c r="AB14" s="6">
        <f>Courtenay_Entry!AD14-Richard_Entry!AD14</f>
        <v>0</v>
      </c>
      <c r="AC14" s="6">
        <f>Courtenay_Entry!AE14-Richard_Entry!AE14</f>
        <v>0</v>
      </c>
      <c r="AD14" s="6">
        <f>Courtenay_Entry!AF14-Richard_Entry!AF14</f>
        <v>0</v>
      </c>
      <c r="AE14" s="6">
        <f>Courtenay_Entry!AG14-Richard_Entry!AG14</f>
        <v>0</v>
      </c>
      <c r="AF14" s="6">
        <f>Courtenay_Entry!AH14-Richard_Entry!AH14</f>
        <v>0</v>
      </c>
      <c r="AG14" s="6">
        <f>Courtenay_Entry!AI14-Richard_Entry!AI14</f>
        <v>0</v>
      </c>
      <c r="AH14" s="6">
        <f>Courtenay_Entry!AJ14-Richard_Entry!AJ14</f>
        <v>0</v>
      </c>
      <c r="AI14" s="6">
        <f>Courtenay_Entry!AK14-Richard_Entry!AK14</f>
        <v>0</v>
      </c>
      <c r="AJ14" s="6">
        <f>Courtenay_Entry!AL14-Richard_Entry!AL14</f>
        <v>0</v>
      </c>
      <c r="AK14" s="6">
        <f>Courtenay_Entry!AM14-Richard_Entry!AM14</f>
        <v>0</v>
      </c>
      <c r="AL14" s="6">
        <f>Courtenay_Entry!AN14-Richard_Entry!AN14</f>
        <v>0</v>
      </c>
      <c r="AM14" s="6">
        <f>Courtenay_Entry!AO14-Richard_Entry!AO14</f>
        <v>0</v>
      </c>
      <c r="AN14" s="6">
        <f>Courtenay_Entry!AP14-Richard_Entry!AP14</f>
        <v>0</v>
      </c>
      <c r="AO14" s="6">
        <f>Courtenay_Entry!AQ14-Richard_Entry!AQ14</f>
        <v>0</v>
      </c>
      <c r="AP14" s="6">
        <f>Courtenay_Entry!AR14-Richard_Entry!AR14</f>
        <v>0</v>
      </c>
      <c r="AQ14" s="6">
        <f>Courtenay_Entry!AS14-Richard_Entry!AS14</f>
        <v>0</v>
      </c>
      <c r="AR14" s="6">
        <f>Courtenay_Entry!AT14-Richard_Entry!AT14</f>
        <v>0</v>
      </c>
      <c r="AS14" s="6">
        <f>Courtenay_Entry!AU14-Richard_Entry!AU14</f>
        <v>0</v>
      </c>
    </row>
    <row r="15" spans="1:48" s="9" customFormat="1" x14ac:dyDescent="0.2">
      <c r="A15" s="8" t="s">
        <v>36</v>
      </c>
      <c r="B15" s="9">
        <v>4</v>
      </c>
      <c r="C15" s="9" t="s">
        <v>14</v>
      </c>
      <c r="D15" s="9" t="s">
        <v>35</v>
      </c>
      <c r="E15" s="7">
        <v>6</v>
      </c>
      <c r="F15" s="7">
        <v>1</v>
      </c>
      <c r="G15" s="6">
        <f>Courtenay_Entry!G15-Richard_Entry!G15</f>
        <v>0</v>
      </c>
      <c r="H15" s="6">
        <f>Courtenay_Entry!H15-Richard_Entry!H15</f>
        <v>0</v>
      </c>
      <c r="I15" s="6">
        <f>Courtenay_Entry!I15-Richard_Entry!I15</f>
        <v>0</v>
      </c>
      <c r="J15" s="6">
        <f>Courtenay_Entry!J15-Richard_Entry!J15</f>
        <v>0</v>
      </c>
      <c r="K15" s="6">
        <f>Courtenay_Entry!K15-Richard_Entry!K15</f>
        <v>0</v>
      </c>
      <c r="L15" s="6">
        <f>Courtenay_Entry!M15-Richard_Entry!M15</f>
        <v>0</v>
      </c>
      <c r="M15" s="6">
        <f>Courtenay_Entry!N15-Richard_Entry!N15</f>
        <v>0</v>
      </c>
      <c r="N15" s="6">
        <f>Courtenay_Entry!O15-Richard_Entry!O15</f>
        <v>0</v>
      </c>
      <c r="O15" s="6">
        <f>Courtenay_Entry!P15-Richard_Entry!P15</f>
        <v>0</v>
      </c>
      <c r="P15" s="6">
        <f>Courtenay_Entry!Q15-Richard_Entry!Q15</f>
        <v>0</v>
      </c>
      <c r="Q15" s="6">
        <f>Courtenay_Entry!R15-Richard_Entry!R15</f>
        <v>0</v>
      </c>
      <c r="R15" s="6">
        <f>Courtenay_Entry!S15-Richard_Entry!S15</f>
        <v>0</v>
      </c>
      <c r="S15" s="6">
        <f>Courtenay_Entry!T15-Richard_Entry!T15</f>
        <v>0</v>
      </c>
      <c r="T15" s="6">
        <f>Courtenay_Entry!U15-Richard_Entry!U15</f>
        <v>0</v>
      </c>
      <c r="U15" s="6">
        <f>Courtenay_Entry!V15-Richard_Entry!V15</f>
        <v>0</v>
      </c>
      <c r="V15" s="6">
        <f>Courtenay_Entry!W15-Richard_Entry!W15</f>
        <v>0</v>
      </c>
      <c r="W15" s="6">
        <f>Courtenay_Entry!X15-Richard_Entry!X15</f>
        <v>0</v>
      </c>
      <c r="X15" s="6">
        <f>Courtenay_Entry!Y15-Richard_Entry!Y15</f>
        <v>0</v>
      </c>
      <c r="Y15" s="6">
        <f>Courtenay_Entry!Z15-Richard_Entry!Z15</f>
        <v>0</v>
      </c>
      <c r="Z15" s="6">
        <f>Courtenay_Entry!AB15-Richard_Entry!AB15</f>
        <v>0</v>
      </c>
      <c r="AA15" s="6">
        <f>Courtenay_Entry!AC15-Richard_Entry!AC15</f>
        <v>0</v>
      </c>
      <c r="AB15" s="6">
        <f>Courtenay_Entry!AD15-Richard_Entry!AD15</f>
        <v>0</v>
      </c>
      <c r="AC15" s="6">
        <f>Courtenay_Entry!AE15-Richard_Entry!AE15</f>
        <v>0</v>
      </c>
      <c r="AD15" s="6">
        <f>Courtenay_Entry!AF15-Richard_Entry!AF15</f>
        <v>0</v>
      </c>
      <c r="AE15" s="6">
        <f>Courtenay_Entry!AG15-Richard_Entry!AG15</f>
        <v>0</v>
      </c>
      <c r="AF15" s="6">
        <f>Courtenay_Entry!AH15-Richard_Entry!AH15</f>
        <v>0</v>
      </c>
      <c r="AG15" s="6">
        <f>Courtenay_Entry!AI15-Richard_Entry!AI15</f>
        <v>0</v>
      </c>
      <c r="AH15" s="6">
        <f>Courtenay_Entry!AJ15-Richard_Entry!AJ15</f>
        <v>0</v>
      </c>
      <c r="AI15" s="6">
        <f>Courtenay_Entry!AK15-Richard_Entry!AK15</f>
        <v>0</v>
      </c>
      <c r="AJ15" s="6">
        <f>Courtenay_Entry!AL15-Richard_Entry!AL15</f>
        <v>0</v>
      </c>
      <c r="AK15" s="6">
        <f>Courtenay_Entry!AM15-Richard_Entry!AM15</f>
        <v>0</v>
      </c>
      <c r="AL15" s="6">
        <f>Courtenay_Entry!AN15-Richard_Entry!AN15</f>
        <v>0</v>
      </c>
      <c r="AM15" s="6">
        <f>Courtenay_Entry!AO15-Richard_Entry!AO15</f>
        <v>0</v>
      </c>
      <c r="AN15" s="6">
        <f>Courtenay_Entry!AP15-Richard_Entry!AP15</f>
        <v>0</v>
      </c>
      <c r="AO15" s="6">
        <f>Courtenay_Entry!AQ15-Richard_Entry!AQ15</f>
        <v>0</v>
      </c>
      <c r="AP15" s="6">
        <f>Courtenay_Entry!AR15-Richard_Entry!AR15</f>
        <v>0</v>
      </c>
      <c r="AQ15" s="6">
        <f>Courtenay_Entry!AS15-Richard_Entry!AS15</f>
        <v>0</v>
      </c>
      <c r="AR15" s="6">
        <f>Courtenay_Entry!AT15-Richard_Entry!AT15</f>
        <v>0</v>
      </c>
      <c r="AS15" s="6">
        <f>Courtenay_Entry!AU15-Richard_Entry!AU15</f>
        <v>0</v>
      </c>
    </row>
    <row r="16" spans="1:48" s="9" customFormat="1" x14ac:dyDescent="0.2">
      <c r="A16" s="8" t="s">
        <v>36</v>
      </c>
      <c r="B16" s="9">
        <v>4</v>
      </c>
      <c r="C16" s="9" t="s">
        <v>14</v>
      </c>
      <c r="D16" s="9" t="s">
        <v>7</v>
      </c>
      <c r="E16" s="7">
        <v>3</v>
      </c>
      <c r="F16" s="7">
        <v>1</v>
      </c>
      <c r="G16" s="6">
        <f>Courtenay_Entry!G16-Richard_Entry!G16</f>
        <v>0</v>
      </c>
      <c r="H16" s="6">
        <f>Courtenay_Entry!H16-Richard_Entry!H16</f>
        <v>0</v>
      </c>
      <c r="I16" s="6">
        <f>Courtenay_Entry!I16-Richard_Entry!I16</f>
        <v>0</v>
      </c>
      <c r="J16" s="6">
        <f>Courtenay_Entry!J16-Richard_Entry!J16</f>
        <v>0</v>
      </c>
      <c r="K16" s="6">
        <f>Courtenay_Entry!K16-Richard_Entry!K16</f>
        <v>0</v>
      </c>
      <c r="L16" s="6">
        <f>Courtenay_Entry!M16-Richard_Entry!M16</f>
        <v>0</v>
      </c>
      <c r="M16" s="6">
        <f>Courtenay_Entry!N16-Richard_Entry!N16</f>
        <v>0</v>
      </c>
      <c r="N16" s="6">
        <f>Courtenay_Entry!O16-Richard_Entry!O16</f>
        <v>0</v>
      </c>
      <c r="O16" s="6">
        <f>Courtenay_Entry!P16-Richard_Entry!P16</f>
        <v>0</v>
      </c>
      <c r="P16" s="6">
        <f>Courtenay_Entry!Q16-Richard_Entry!Q16</f>
        <v>0</v>
      </c>
      <c r="Q16" s="6">
        <f>Courtenay_Entry!R16-Richard_Entry!R16</f>
        <v>0</v>
      </c>
      <c r="R16" s="6">
        <f>Courtenay_Entry!S16-Richard_Entry!S16</f>
        <v>0</v>
      </c>
      <c r="S16" s="6">
        <f>Courtenay_Entry!T16-Richard_Entry!T16</f>
        <v>0</v>
      </c>
      <c r="T16" s="6">
        <f>Courtenay_Entry!U16-Richard_Entry!U16</f>
        <v>0</v>
      </c>
      <c r="U16" s="6">
        <f>Courtenay_Entry!V16-Richard_Entry!V16</f>
        <v>0</v>
      </c>
      <c r="V16" s="6">
        <f>Courtenay_Entry!W16-Richard_Entry!W16</f>
        <v>0</v>
      </c>
      <c r="W16" s="6">
        <f>Courtenay_Entry!X16-Richard_Entry!X16</f>
        <v>0</v>
      </c>
      <c r="X16" s="6">
        <f>Courtenay_Entry!Y16-Richard_Entry!Y16</f>
        <v>0</v>
      </c>
      <c r="Y16" s="6">
        <f>Courtenay_Entry!Z16-Richard_Entry!Z16</f>
        <v>0</v>
      </c>
      <c r="Z16" s="6">
        <f>Courtenay_Entry!AB16-Richard_Entry!AB16</f>
        <v>0</v>
      </c>
      <c r="AA16" s="6">
        <f>Courtenay_Entry!AC16-Richard_Entry!AC16</f>
        <v>0</v>
      </c>
      <c r="AB16" s="6">
        <f>Courtenay_Entry!AD16-Richard_Entry!AD16</f>
        <v>0</v>
      </c>
      <c r="AC16" s="6">
        <f>Courtenay_Entry!AE16-Richard_Entry!AE16</f>
        <v>0</v>
      </c>
      <c r="AD16" s="6">
        <f>Courtenay_Entry!AF16-Richard_Entry!AF16</f>
        <v>0</v>
      </c>
      <c r="AE16" s="6">
        <f>Courtenay_Entry!AG16-Richard_Entry!AG16</f>
        <v>0</v>
      </c>
      <c r="AF16" s="6">
        <f>Courtenay_Entry!AH16-Richard_Entry!AH16</f>
        <v>0</v>
      </c>
      <c r="AG16" s="6">
        <f>Courtenay_Entry!AI16-Richard_Entry!AI16</f>
        <v>0</v>
      </c>
      <c r="AH16" s="6">
        <f>Courtenay_Entry!AJ16-Richard_Entry!AJ16</f>
        <v>0</v>
      </c>
      <c r="AI16" s="6">
        <f>Courtenay_Entry!AK16-Richard_Entry!AK16</f>
        <v>0</v>
      </c>
      <c r="AJ16" s="6">
        <f>Courtenay_Entry!AL16-Richard_Entry!AL16</f>
        <v>0</v>
      </c>
      <c r="AK16" s="6">
        <f>Courtenay_Entry!AM16-Richard_Entry!AM16</f>
        <v>0</v>
      </c>
      <c r="AL16" s="6">
        <f>Courtenay_Entry!AN16-Richard_Entry!AN16</f>
        <v>0</v>
      </c>
      <c r="AM16" s="6">
        <f>Courtenay_Entry!AO16-Richard_Entry!AO16</f>
        <v>0</v>
      </c>
      <c r="AN16" s="6">
        <f>Courtenay_Entry!AP16-Richard_Entry!AP16</f>
        <v>0</v>
      </c>
      <c r="AO16" s="6">
        <f>Courtenay_Entry!AQ16-Richard_Entry!AQ16</f>
        <v>0</v>
      </c>
      <c r="AP16" s="6">
        <f>Courtenay_Entry!AR16-Richard_Entry!AR16</f>
        <v>0</v>
      </c>
      <c r="AQ16" s="6">
        <f>Courtenay_Entry!AS16-Richard_Entry!AS16</f>
        <v>0</v>
      </c>
      <c r="AR16" s="6">
        <f>Courtenay_Entry!AT16-Richard_Entry!AT16</f>
        <v>0</v>
      </c>
      <c r="AS16" s="6">
        <f>Courtenay_Entry!AU16-Richard_Entry!AU16</f>
        <v>0</v>
      </c>
    </row>
    <row r="17" spans="1:45" x14ac:dyDescent="0.2">
      <c r="A17" s="10" t="s">
        <v>37</v>
      </c>
      <c r="B17" s="6">
        <v>4</v>
      </c>
      <c r="C17" s="6" t="s">
        <v>14</v>
      </c>
      <c r="D17" s="11" t="s">
        <v>34</v>
      </c>
      <c r="E17" s="7">
        <v>8</v>
      </c>
      <c r="F17" s="7">
        <v>1</v>
      </c>
      <c r="G17" s="6">
        <f>Courtenay_Entry!G17-Richard_Entry!G17</f>
        <v>0</v>
      </c>
      <c r="H17" s="6">
        <f>Courtenay_Entry!H17-Richard_Entry!H17</f>
        <v>0</v>
      </c>
      <c r="I17" s="6">
        <f>Courtenay_Entry!I17-Richard_Entry!I17</f>
        <v>0</v>
      </c>
      <c r="J17" s="6">
        <f>Courtenay_Entry!J17-Richard_Entry!J17</f>
        <v>0</v>
      </c>
      <c r="K17" s="6">
        <f>Courtenay_Entry!K17-Richard_Entry!K17</f>
        <v>0</v>
      </c>
      <c r="L17" s="6">
        <f>Courtenay_Entry!M17-Richard_Entry!M17</f>
        <v>0</v>
      </c>
      <c r="M17" s="6">
        <f>Courtenay_Entry!N17-Richard_Entry!N17</f>
        <v>0</v>
      </c>
      <c r="N17" s="6">
        <f>Courtenay_Entry!O17-Richard_Entry!O17</f>
        <v>0</v>
      </c>
      <c r="O17" s="6">
        <f>Courtenay_Entry!P17-Richard_Entry!P17</f>
        <v>0</v>
      </c>
      <c r="P17" s="6">
        <f>Courtenay_Entry!Q17-Richard_Entry!Q17</f>
        <v>0</v>
      </c>
      <c r="Q17" s="6">
        <f>Courtenay_Entry!R17-Richard_Entry!R17</f>
        <v>0</v>
      </c>
      <c r="R17" s="6">
        <f>Courtenay_Entry!S17-Richard_Entry!S17</f>
        <v>0</v>
      </c>
      <c r="S17" s="6">
        <f>Courtenay_Entry!T17-Richard_Entry!T17</f>
        <v>0</v>
      </c>
      <c r="T17" s="6">
        <f>Courtenay_Entry!U17-Richard_Entry!U17</f>
        <v>0</v>
      </c>
      <c r="U17" s="6">
        <f>Courtenay_Entry!V17-Richard_Entry!V17</f>
        <v>0</v>
      </c>
      <c r="V17" s="6">
        <f>Courtenay_Entry!W17-Richard_Entry!W17</f>
        <v>0</v>
      </c>
      <c r="W17" s="6">
        <f>Courtenay_Entry!X17-Richard_Entry!X17</f>
        <v>0</v>
      </c>
      <c r="X17" s="6">
        <f>Courtenay_Entry!Y17-Richard_Entry!Y17</f>
        <v>0</v>
      </c>
      <c r="Y17" s="6">
        <f>Courtenay_Entry!Z17-Richard_Entry!Z17</f>
        <v>0</v>
      </c>
      <c r="Z17" s="6">
        <f>Courtenay_Entry!AB17-Richard_Entry!AB17</f>
        <v>0</v>
      </c>
      <c r="AA17" s="6">
        <f>Courtenay_Entry!AC17-Richard_Entry!AC17</f>
        <v>0</v>
      </c>
      <c r="AB17" s="6">
        <f>Courtenay_Entry!AD17-Richard_Entry!AD17</f>
        <v>0</v>
      </c>
      <c r="AC17" s="6">
        <f>Courtenay_Entry!AE17-Richard_Entry!AE17</f>
        <v>0</v>
      </c>
      <c r="AD17" s="6">
        <f>Courtenay_Entry!AF17-Richard_Entry!AF17</f>
        <v>0</v>
      </c>
      <c r="AE17" s="6">
        <f>Courtenay_Entry!AG17-Richard_Entry!AG17</f>
        <v>0</v>
      </c>
      <c r="AF17" s="6">
        <f>Courtenay_Entry!AH17-Richard_Entry!AH17</f>
        <v>0</v>
      </c>
      <c r="AG17" s="6">
        <f>Courtenay_Entry!AI17-Richard_Entry!AI17</f>
        <v>0</v>
      </c>
      <c r="AH17" s="6">
        <f>Courtenay_Entry!AJ17-Richard_Entry!AJ17</f>
        <v>0</v>
      </c>
      <c r="AI17" s="6">
        <f>Courtenay_Entry!AK17-Richard_Entry!AK17</f>
        <v>0</v>
      </c>
      <c r="AJ17" s="6">
        <f>Courtenay_Entry!AL17-Richard_Entry!AL17</f>
        <v>0</v>
      </c>
      <c r="AK17" s="6">
        <f>Courtenay_Entry!AM17-Richard_Entry!AM17</f>
        <v>0</v>
      </c>
      <c r="AL17" s="6">
        <f>Courtenay_Entry!AN17-Richard_Entry!AN17</f>
        <v>0</v>
      </c>
      <c r="AM17" s="6">
        <f>Courtenay_Entry!AO17-Richard_Entry!AO17</f>
        <v>0</v>
      </c>
      <c r="AN17" s="6">
        <f>Courtenay_Entry!AP17-Richard_Entry!AP17</f>
        <v>0</v>
      </c>
      <c r="AO17" s="6">
        <f>Courtenay_Entry!AQ17-Richard_Entry!AQ17</f>
        <v>0</v>
      </c>
      <c r="AP17" s="6">
        <f>Courtenay_Entry!AR17-Richard_Entry!AR17</f>
        <v>0</v>
      </c>
      <c r="AQ17" s="6">
        <f>Courtenay_Entry!AS17-Richard_Entry!AS17</f>
        <v>0</v>
      </c>
      <c r="AR17" s="6">
        <f>Courtenay_Entry!AT17-Richard_Entry!AT17</f>
        <v>0</v>
      </c>
      <c r="AS17" s="6">
        <f>Courtenay_Entry!AU17-Richard_Entry!AU17</f>
        <v>0</v>
      </c>
    </row>
    <row r="18" spans="1:45" x14ac:dyDescent="0.2">
      <c r="A18" s="10" t="s">
        <v>37</v>
      </c>
      <c r="B18" s="6">
        <v>4</v>
      </c>
      <c r="C18" s="6" t="s">
        <v>14</v>
      </c>
      <c r="D18" s="11" t="s">
        <v>35</v>
      </c>
      <c r="E18" s="7">
        <v>7</v>
      </c>
      <c r="F18" s="7">
        <v>1</v>
      </c>
      <c r="G18" s="6">
        <f>Courtenay_Entry!G18-Richard_Entry!G18</f>
        <v>0</v>
      </c>
      <c r="H18" s="6">
        <f>Courtenay_Entry!H18-Richard_Entry!H18</f>
        <v>0</v>
      </c>
      <c r="I18" s="6">
        <f>Courtenay_Entry!I18-Richard_Entry!I18</f>
        <v>0</v>
      </c>
      <c r="J18" s="6">
        <f>Courtenay_Entry!J18-Richard_Entry!J18</f>
        <v>0</v>
      </c>
      <c r="K18" s="6">
        <f>Courtenay_Entry!K18-Richard_Entry!K18</f>
        <v>0</v>
      </c>
      <c r="L18" s="6">
        <f>Courtenay_Entry!M18-Richard_Entry!M18</f>
        <v>0</v>
      </c>
      <c r="M18" s="6">
        <f>Courtenay_Entry!N18-Richard_Entry!N18</f>
        <v>0</v>
      </c>
      <c r="N18" s="6">
        <f>Courtenay_Entry!O18-Richard_Entry!O18</f>
        <v>0</v>
      </c>
      <c r="O18" s="6">
        <f>Courtenay_Entry!P18-Richard_Entry!P18</f>
        <v>0</v>
      </c>
      <c r="P18" s="6">
        <f>Courtenay_Entry!Q18-Richard_Entry!Q18</f>
        <v>0</v>
      </c>
      <c r="Q18" s="6">
        <f>Courtenay_Entry!R18-Richard_Entry!R18</f>
        <v>0</v>
      </c>
      <c r="R18" s="6">
        <f>Courtenay_Entry!S18-Richard_Entry!S18</f>
        <v>0</v>
      </c>
      <c r="S18" s="6">
        <f>Courtenay_Entry!T18-Richard_Entry!T18</f>
        <v>0</v>
      </c>
      <c r="T18" s="6">
        <f>Courtenay_Entry!U18-Richard_Entry!U18</f>
        <v>0</v>
      </c>
      <c r="U18" s="6">
        <f>Courtenay_Entry!V18-Richard_Entry!V18</f>
        <v>0</v>
      </c>
      <c r="V18" s="6">
        <f>Courtenay_Entry!W18-Richard_Entry!W18</f>
        <v>0</v>
      </c>
      <c r="W18" s="6">
        <f>Courtenay_Entry!X18-Richard_Entry!X18</f>
        <v>0</v>
      </c>
      <c r="X18" s="6">
        <f>Courtenay_Entry!Y18-Richard_Entry!Y18</f>
        <v>0</v>
      </c>
      <c r="Y18" s="6">
        <f>Courtenay_Entry!Z18-Richard_Entry!Z18</f>
        <v>0</v>
      </c>
      <c r="Z18" s="6">
        <f>Courtenay_Entry!AB18-Richard_Entry!AB18</f>
        <v>0</v>
      </c>
      <c r="AA18" s="6">
        <f>Courtenay_Entry!AC18-Richard_Entry!AC18</f>
        <v>0</v>
      </c>
      <c r="AB18" s="6">
        <f>Courtenay_Entry!AD18-Richard_Entry!AD18</f>
        <v>0</v>
      </c>
      <c r="AC18" s="6">
        <f>Courtenay_Entry!AE18-Richard_Entry!AE18</f>
        <v>0</v>
      </c>
      <c r="AD18" s="6">
        <f>Courtenay_Entry!AF18-Richard_Entry!AF18</f>
        <v>0</v>
      </c>
      <c r="AE18" s="6">
        <f>Courtenay_Entry!AG18-Richard_Entry!AG18</f>
        <v>0</v>
      </c>
      <c r="AF18" s="6">
        <f>Courtenay_Entry!AH18-Richard_Entry!AH18</f>
        <v>0</v>
      </c>
      <c r="AG18" s="6">
        <f>Courtenay_Entry!AI18-Richard_Entry!AI18</f>
        <v>0</v>
      </c>
      <c r="AH18" s="6">
        <f>Courtenay_Entry!AJ18-Richard_Entry!AJ18</f>
        <v>0</v>
      </c>
      <c r="AI18" s="6">
        <f>Courtenay_Entry!AK18-Richard_Entry!AK18</f>
        <v>0</v>
      </c>
      <c r="AJ18" s="6">
        <f>Courtenay_Entry!AL18-Richard_Entry!AL18</f>
        <v>0</v>
      </c>
      <c r="AK18" s="6">
        <f>Courtenay_Entry!AM18-Richard_Entry!AM18</f>
        <v>0</v>
      </c>
      <c r="AL18" s="6">
        <f>Courtenay_Entry!AN18-Richard_Entry!AN18</f>
        <v>0</v>
      </c>
      <c r="AM18" s="6">
        <f>Courtenay_Entry!AO18-Richard_Entry!AO18</f>
        <v>0</v>
      </c>
      <c r="AN18" s="6">
        <f>Courtenay_Entry!AP18-Richard_Entry!AP18</f>
        <v>0</v>
      </c>
      <c r="AO18" s="6">
        <f>Courtenay_Entry!AQ18-Richard_Entry!AQ18</f>
        <v>0</v>
      </c>
      <c r="AP18" s="6">
        <f>Courtenay_Entry!AR18-Richard_Entry!AR18</f>
        <v>0</v>
      </c>
      <c r="AQ18" s="6">
        <f>Courtenay_Entry!AS18-Richard_Entry!AS18</f>
        <v>0</v>
      </c>
      <c r="AR18" s="6">
        <f>Courtenay_Entry!AT18-Richard_Entry!AT18</f>
        <v>0</v>
      </c>
      <c r="AS18" s="6">
        <f>Courtenay_Entry!AU18-Richard_Entry!AU18</f>
        <v>0</v>
      </c>
    </row>
    <row r="19" spans="1:45" x14ac:dyDescent="0.2">
      <c r="A19" s="10" t="s">
        <v>37</v>
      </c>
      <c r="B19" s="6">
        <v>4</v>
      </c>
      <c r="C19" s="6" t="s">
        <v>14</v>
      </c>
      <c r="D19" s="11" t="s">
        <v>7</v>
      </c>
      <c r="E19" s="7">
        <v>2</v>
      </c>
      <c r="F19" s="7">
        <v>1</v>
      </c>
      <c r="G19" s="6">
        <f>Courtenay_Entry!G19-Richard_Entry!G19</f>
        <v>0</v>
      </c>
      <c r="H19" s="6">
        <f>Courtenay_Entry!H19-Richard_Entry!H19</f>
        <v>0</v>
      </c>
      <c r="I19" s="6">
        <f>Courtenay_Entry!I19-Richard_Entry!I19</f>
        <v>0</v>
      </c>
      <c r="J19" s="6">
        <f>Courtenay_Entry!J19-Richard_Entry!J19</f>
        <v>0</v>
      </c>
      <c r="K19" s="6">
        <f>Courtenay_Entry!K19-Richard_Entry!K19</f>
        <v>0</v>
      </c>
      <c r="L19" s="6">
        <f>Courtenay_Entry!M19-Richard_Entry!M19</f>
        <v>0</v>
      </c>
      <c r="M19" s="6">
        <f>Courtenay_Entry!N19-Richard_Entry!N19</f>
        <v>0</v>
      </c>
      <c r="N19" s="6">
        <f>Courtenay_Entry!O19-Richard_Entry!O19</f>
        <v>0</v>
      </c>
      <c r="O19" s="6">
        <f>Courtenay_Entry!P19-Richard_Entry!P19</f>
        <v>0</v>
      </c>
      <c r="P19" s="6">
        <f>Courtenay_Entry!Q19-Richard_Entry!Q19</f>
        <v>0</v>
      </c>
      <c r="Q19" s="6">
        <f>Courtenay_Entry!R19-Richard_Entry!R19</f>
        <v>0</v>
      </c>
      <c r="R19" s="6">
        <f>Courtenay_Entry!S19-Richard_Entry!S19</f>
        <v>0</v>
      </c>
      <c r="S19" s="6">
        <f>Courtenay_Entry!T19-Richard_Entry!T19</f>
        <v>0</v>
      </c>
      <c r="T19" s="6">
        <f>Courtenay_Entry!U19-Richard_Entry!U19</f>
        <v>0</v>
      </c>
      <c r="U19" s="6">
        <f>Courtenay_Entry!V19-Richard_Entry!V19</f>
        <v>0</v>
      </c>
      <c r="V19" s="6">
        <f>Courtenay_Entry!W19-Richard_Entry!W19</f>
        <v>0</v>
      </c>
      <c r="W19" s="6">
        <f>Courtenay_Entry!X19-Richard_Entry!X19</f>
        <v>0</v>
      </c>
      <c r="X19" s="6">
        <f>Courtenay_Entry!Y19-Richard_Entry!Y19</f>
        <v>0</v>
      </c>
      <c r="Y19" s="6">
        <f>Courtenay_Entry!Z19-Richard_Entry!Z19</f>
        <v>0</v>
      </c>
      <c r="Z19" s="6">
        <f>Courtenay_Entry!AB19-Richard_Entry!AB19</f>
        <v>0</v>
      </c>
      <c r="AA19" s="6">
        <f>Courtenay_Entry!AC19-Richard_Entry!AC19</f>
        <v>0</v>
      </c>
      <c r="AB19" s="6">
        <f>Courtenay_Entry!AD19-Richard_Entry!AD19</f>
        <v>0</v>
      </c>
      <c r="AC19" s="6">
        <f>Courtenay_Entry!AE19-Richard_Entry!AE19</f>
        <v>0</v>
      </c>
      <c r="AD19" s="6">
        <f>Courtenay_Entry!AF19-Richard_Entry!AF19</f>
        <v>0</v>
      </c>
      <c r="AE19" s="6">
        <f>Courtenay_Entry!AG19-Richard_Entry!AG19</f>
        <v>0</v>
      </c>
      <c r="AF19" s="6">
        <f>Courtenay_Entry!AH19-Richard_Entry!AH19</f>
        <v>0</v>
      </c>
      <c r="AG19" s="6">
        <f>Courtenay_Entry!AI19-Richard_Entry!AI19</f>
        <v>0</v>
      </c>
      <c r="AH19" s="6">
        <f>Courtenay_Entry!AJ19-Richard_Entry!AJ19</f>
        <v>0</v>
      </c>
      <c r="AI19" s="6">
        <f>Courtenay_Entry!AK19-Richard_Entry!AK19</f>
        <v>0</v>
      </c>
      <c r="AJ19" s="6">
        <f>Courtenay_Entry!AL19-Richard_Entry!AL19</f>
        <v>0</v>
      </c>
      <c r="AK19" s="6">
        <f>Courtenay_Entry!AM19-Richard_Entry!AM19</f>
        <v>0</v>
      </c>
      <c r="AL19" s="6">
        <f>Courtenay_Entry!AN19-Richard_Entry!AN19</f>
        <v>0</v>
      </c>
      <c r="AM19" s="6">
        <f>Courtenay_Entry!AO19-Richard_Entry!AO19</f>
        <v>0</v>
      </c>
      <c r="AN19" s="6">
        <f>Courtenay_Entry!AP19-Richard_Entry!AP19</f>
        <v>0</v>
      </c>
      <c r="AO19" s="6">
        <f>Courtenay_Entry!AQ19-Richard_Entry!AQ19</f>
        <v>0</v>
      </c>
      <c r="AP19" s="6">
        <f>Courtenay_Entry!AR19-Richard_Entry!AR19</f>
        <v>0</v>
      </c>
      <c r="AQ19" s="6">
        <f>Courtenay_Entry!AS19-Richard_Entry!AS19</f>
        <v>0</v>
      </c>
      <c r="AR19" s="6">
        <f>Courtenay_Entry!AT19-Richard_Entry!AT19</f>
        <v>0</v>
      </c>
      <c r="AS19" s="6">
        <f>Courtenay_Entry!AU19-Richard_Entry!AU19</f>
        <v>0</v>
      </c>
    </row>
    <row r="20" spans="1:45" x14ac:dyDescent="0.2">
      <c r="A20" s="4" t="s">
        <v>33</v>
      </c>
      <c r="B20" s="5">
        <v>5</v>
      </c>
      <c r="C20" s="6" t="s">
        <v>15</v>
      </c>
      <c r="D20" s="6" t="s">
        <v>35</v>
      </c>
      <c r="E20" s="7">
        <v>7</v>
      </c>
      <c r="F20" s="7">
        <v>1</v>
      </c>
      <c r="G20" s="6">
        <f>Courtenay_Entry!G20-Richard_Entry!G20</f>
        <v>0</v>
      </c>
      <c r="H20" s="6">
        <f>Courtenay_Entry!H20-Richard_Entry!H20</f>
        <v>0</v>
      </c>
      <c r="I20" s="6">
        <f>Courtenay_Entry!I20-Richard_Entry!I20</f>
        <v>0</v>
      </c>
      <c r="J20" s="6">
        <f>Courtenay_Entry!J20-Richard_Entry!J20</f>
        <v>0</v>
      </c>
      <c r="K20" s="6">
        <f>Courtenay_Entry!K20-Richard_Entry!K20</f>
        <v>0</v>
      </c>
      <c r="L20" s="6">
        <f>Courtenay_Entry!M20-Richard_Entry!M20</f>
        <v>0</v>
      </c>
      <c r="M20" s="6">
        <f>Courtenay_Entry!N20-Richard_Entry!N20</f>
        <v>0</v>
      </c>
      <c r="N20" s="6">
        <f>Courtenay_Entry!O20-Richard_Entry!O20</f>
        <v>0</v>
      </c>
      <c r="O20" s="6">
        <f>Courtenay_Entry!P20-Richard_Entry!P20</f>
        <v>0</v>
      </c>
      <c r="P20" s="6">
        <f>Courtenay_Entry!Q20-Richard_Entry!Q20</f>
        <v>0</v>
      </c>
      <c r="Q20" s="6">
        <f>Courtenay_Entry!R20-Richard_Entry!R20</f>
        <v>0</v>
      </c>
      <c r="R20" s="6">
        <f>Courtenay_Entry!S20-Richard_Entry!S20</f>
        <v>0</v>
      </c>
      <c r="S20" s="6">
        <f>Courtenay_Entry!T20-Richard_Entry!T20</f>
        <v>0</v>
      </c>
      <c r="T20" s="6">
        <f>Courtenay_Entry!U20-Richard_Entry!U20</f>
        <v>0</v>
      </c>
      <c r="U20" s="6">
        <f>Courtenay_Entry!V20-Richard_Entry!V20</f>
        <v>0</v>
      </c>
      <c r="V20" s="6">
        <f>Courtenay_Entry!W20-Richard_Entry!W20</f>
        <v>0</v>
      </c>
      <c r="W20" s="6">
        <f>Courtenay_Entry!X20-Richard_Entry!X20</f>
        <v>0</v>
      </c>
      <c r="X20" s="6">
        <f>Courtenay_Entry!Y20-Richard_Entry!Y20</f>
        <v>0</v>
      </c>
      <c r="Y20" s="6">
        <f>Courtenay_Entry!Z20-Richard_Entry!Z20</f>
        <v>0</v>
      </c>
      <c r="Z20" s="6">
        <f>Courtenay_Entry!AB20-Richard_Entry!AB20</f>
        <v>0</v>
      </c>
      <c r="AA20" s="6">
        <f>Courtenay_Entry!AC20-Richard_Entry!AC20</f>
        <v>0</v>
      </c>
      <c r="AB20" s="6">
        <f>Courtenay_Entry!AD20-Richard_Entry!AD20</f>
        <v>0</v>
      </c>
      <c r="AC20" s="6">
        <f>Courtenay_Entry!AE20-Richard_Entry!AE20</f>
        <v>0</v>
      </c>
      <c r="AD20" s="6">
        <f>Courtenay_Entry!AF20-Richard_Entry!AF20</f>
        <v>0</v>
      </c>
      <c r="AE20" s="6">
        <f>Courtenay_Entry!AG20-Richard_Entry!AG20</f>
        <v>0</v>
      </c>
      <c r="AF20" s="6">
        <f>Courtenay_Entry!AH20-Richard_Entry!AH20</f>
        <v>0</v>
      </c>
      <c r="AG20" s="6">
        <f>Courtenay_Entry!AI20-Richard_Entry!AI20</f>
        <v>0</v>
      </c>
      <c r="AH20" s="6">
        <f>Courtenay_Entry!AJ20-Richard_Entry!AJ20</f>
        <v>0</v>
      </c>
      <c r="AI20" s="6">
        <f>Courtenay_Entry!AK20-Richard_Entry!AK20</f>
        <v>0</v>
      </c>
      <c r="AJ20" s="6">
        <f>Courtenay_Entry!AL20-Richard_Entry!AL20</f>
        <v>0</v>
      </c>
      <c r="AK20" s="6">
        <f>Courtenay_Entry!AM20-Richard_Entry!AM20</f>
        <v>0</v>
      </c>
      <c r="AL20" s="6">
        <f>Courtenay_Entry!AN20-Richard_Entry!AN20</f>
        <v>0</v>
      </c>
      <c r="AM20" s="6">
        <f>Courtenay_Entry!AO20-Richard_Entry!AO20</f>
        <v>0</v>
      </c>
      <c r="AN20" s="6">
        <f>Courtenay_Entry!AP20-Richard_Entry!AP20</f>
        <v>0</v>
      </c>
      <c r="AO20" s="6">
        <f>Courtenay_Entry!AQ20-Richard_Entry!AQ20</f>
        <v>0</v>
      </c>
      <c r="AP20" s="6">
        <f>Courtenay_Entry!AR20-Richard_Entry!AR20</f>
        <v>0</v>
      </c>
      <c r="AQ20" s="6">
        <f>Courtenay_Entry!AS20-Richard_Entry!AS20</f>
        <v>0</v>
      </c>
      <c r="AR20" s="6">
        <f>Courtenay_Entry!AT20-Richard_Entry!AT20</f>
        <v>0</v>
      </c>
      <c r="AS20" s="6">
        <f>Courtenay_Entry!AU20-Richard_Entry!AU20</f>
        <v>0</v>
      </c>
    </row>
    <row r="21" spans="1:45" x14ac:dyDescent="0.2">
      <c r="A21" s="4" t="s">
        <v>33</v>
      </c>
      <c r="B21" s="5">
        <v>5</v>
      </c>
      <c r="C21" s="6" t="s">
        <v>15</v>
      </c>
      <c r="D21" s="6" t="s">
        <v>7</v>
      </c>
      <c r="E21" s="7">
        <v>8</v>
      </c>
      <c r="F21" s="7">
        <v>1</v>
      </c>
      <c r="G21" s="6">
        <f>Courtenay_Entry!G21-Richard_Entry!G21</f>
        <v>0</v>
      </c>
      <c r="H21" s="6">
        <f>Courtenay_Entry!H21-Richard_Entry!H21</f>
        <v>0</v>
      </c>
      <c r="I21" s="6">
        <f>Courtenay_Entry!I21-Richard_Entry!I21</f>
        <v>0</v>
      </c>
      <c r="J21" s="6">
        <f>Courtenay_Entry!J21-Richard_Entry!J21</f>
        <v>0</v>
      </c>
      <c r="K21" s="6">
        <f>Courtenay_Entry!K21-Richard_Entry!K21</f>
        <v>0</v>
      </c>
      <c r="L21" s="6">
        <f>Courtenay_Entry!M21-Richard_Entry!M21</f>
        <v>0</v>
      </c>
      <c r="M21" s="6">
        <f>Courtenay_Entry!N21-Richard_Entry!N21</f>
        <v>0</v>
      </c>
      <c r="N21" s="6">
        <f>Courtenay_Entry!O21-Richard_Entry!O21</f>
        <v>0</v>
      </c>
      <c r="O21" s="6">
        <f>Courtenay_Entry!P21-Richard_Entry!P21</f>
        <v>0</v>
      </c>
      <c r="P21" s="6">
        <f>Courtenay_Entry!Q21-Richard_Entry!Q21</f>
        <v>0</v>
      </c>
      <c r="Q21" s="6">
        <f>Courtenay_Entry!R21-Richard_Entry!R21</f>
        <v>0</v>
      </c>
      <c r="R21" s="6">
        <f>Courtenay_Entry!S21-Richard_Entry!S21</f>
        <v>0</v>
      </c>
      <c r="S21" s="6">
        <f>Courtenay_Entry!T21-Richard_Entry!T21</f>
        <v>0</v>
      </c>
      <c r="T21" s="6">
        <f>Courtenay_Entry!U21-Richard_Entry!U21</f>
        <v>0</v>
      </c>
      <c r="U21" s="6">
        <f>Courtenay_Entry!V21-Richard_Entry!V21</f>
        <v>0</v>
      </c>
      <c r="V21" s="6">
        <f>Courtenay_Entry!W21-Richard_Entry!W21</f>
        <v>0</v>
      </c>
      <c r="W21" s="6">
        <f>Courtenay_Entry!X21-Richard_Entry!X21</f>
        <v>0</v>
      </c>
      <c r="X21" s="6">
        <f>Courtenay_Entry!Y21-Richard_Entry!Y21</f>
        <v>0</v>
      </c>
      <c r="Y21" s="6">
        <f>Courtenay_Entry!Z21-Richard_Entry!Z21</f>
        <v>0</v>
      </c>
      <c r="Z21" s="6">
        <f>Courtenay_Entry!AB21-Richard_Entry!AB21</f>
        <v>0</v>
      </c>
      <c r="AA21" s="6">
        <f>Courtenay_Entry!AC21-Richard_Entry!AC21</f>
        <v>0</v>
      </c>
      <c r="AB21" s="6">
        <f>Courtenay_Entry!AD21-Richard_Entry!AD21</f>
        <v>0</v>
      </c>
      <c r="AC21" s="6">
        <f>Courtenay_Entry!AE21-Richard_Entry!AE21</f>
        <v>0</v>
      </c>
      <c r="AD21" s="6">
        <f>Courtenay_Entry!AF21-Richard_Entry!AF21</f>
        <v>0</v>
      </c>
      <c r="AE21" s="6">
        <f>Courtenay_Entry!AG21-Richard_Entry!AG21</f>
        <v>0</v>
      </c>
      <c r="AF21" s="6">
        <f>Courtenay_Entry!AH21-Richard_Entry!AH21</f>
        <v>0</v>
      </c>
      <c r="AG21" s="6">
        <f>Courtenay_Entry!AI21-Richard_Entry!AI21</f>
        <v>0</v>
      </c>
      <c r="AH21" s="6">
        <f>Courtenay_Entry!AJ21-Richard_Entry!AJ21</f>
        <v>0</v>
      </c>
      <c r="AI21" s="6">
        <f>Courtenay_Entry!AK21-Richard_Entry!AK21</f>
        <v>0</v>
      </c>
      <c r="AJ21" s="6">
        <f>Courtenay_Entry!AL21-Richard_Entry!AL21</f>
        <v>0</v>
      </c>
      <c r="AK21" s="6">
        <f>Courtenay_Entry!AM21-Richard_Entry!AM21</f>
        <v>0</v>
      </c>
      <c r="AL21" s="6">
        <f>Courtenay_Entry!AN21-Richard_Entry!AN21</f>
        <v>0</v>
      </c>
      <c r="AM21" s="6">
        <f>Courtenay_Entry!AO21-Richard_Entry!AO21</f>
        <v>0</v>
      </c>
      <c r="AN21" s="6">
        <f>Courtenay_Entry!AP21-Richard_Entry!AP21</f>
        <v>0</v>
      </c>
      <c r="AO21" s="6">
        <f>Courtenay_Entry!AQ21-Richard_Entry!AQ21</f>
        <v>0</v>
      </c>
      <c r="AP21" s="6">
        <f>Courtenay_Entry!AR21-Richard_Entry!AR21</f>
        <v>0</v>
      </c>
      <c r="AQ21" s="6">
        <f>Courtenay_Entry!AS21-Richard_Entry!AS21</f>
        <v>0</v>
      </c>
      <c r="AR21" s="6">
        <f>Courtenay_Entry!AT21-Richard_Entry!AT21</f>
        <v>0</v>
      </c>
      <c r="AS21" s="6">
        <f>Courtenay_Entry!AU21-Richard_Entry!AU21</f>
        <v>0</v>
      </c>
    </row>
    <row r="22" spans="1:45" x14ac:dyDescent="0.2">
      <c r="A22" s="4" t="s">
        <v>33</v>
      </c>
      <c r="B22" s="5">
        <v>5</v>
      </c>
      <c r="C22" s="6" t="s">
        <v>15</v>
      </c>
      <c r="D22" s="6" t="s">
        <v>34</v>
      </c>
      <c r="E22" s="7">
        <v>2</v>
      </c>
      <c r="F22" s="7">
        <v>1</v>
      </c>
      <c r="G22" s="6">
        <f>Courtenay_Entry!G22-Richard_Entry!G22</f>
        <v>0</v>
      </c>
      <c r="H22" s="6">
        <f>Courtenay_Entry!H22-Richard_Entry!H22</f>
        <v>0</v>
      </c>
      <c r="I22" s="6">
        <f>Courtenay_Entry!I22-Richard_Entry!I22</f>
        <v>0</v>
      </c>
      <c r="J22" s="6">
        <f>Courtenay_Entry!J22-Richard_Entry!J22</f>
        <v>0</v>
      </c>
      <c r="K22" s="6">
        <f>Courtenay_Entry!K22-Richard_Entry!K22</f>
        <v>0</v>
      </c>
      <c r="L22" s="6">
        <f>Courtenay_Entry!M22-Richard_Entry!M22</f>
        <v>0</v>
      </c>
      <c r="M22" s="6">
        <f>Courtenay_Entry!N22-Richard_Entry!N22</f>
        <v>0</v>
      </c>
      <c r="N22" s="6">
        <f>Courtenay_Entry!O22-Richard_Entry!O22</f>
        <v>0</v>
      </c>
      <c r="O22" s="6">
        <f>Courtenay_Entry!P22-Richard_Entry!P22</f>
        <v>0</v>
      </c>
      <c r="P22" s="6">
        <f>Courtenay_Entry!Q22-Richard_Entry!Q22</f>
        <v>0</v>
      </c>
      <c r="Q22" s="6">
        <f>Courtenay_Entry!R22-Richard_Entry!R22</f>
        <v>0</v>
      </c>
      <c r="R22" s="6">
        <f>Courtenay_Entry!S22-Richard_Entry!S22</f>
        <v>0</v>
      </c>
      <c r="S22" s="6">
        <f>Courtenay_Entry!T22-Richard_Entry!T22</f>
        <v>0</v>
      </c>
      <c r="T22" s="6">
        <f>Courtenay_Entry!U22-Richard_Entry!U22</f>
        <v>0</v>
      </c>
      <c r="U22" s="6">
        <f>Courtenay_Entry!V22-Richard_Entry!V22</f>
        <v>0</v>
      </c>
      <c r="V22" s="6">
        <f>Courtenay_Entry!W22-Richard_Entry!W22</f>
        <v>0</v>
      </c>
      <c r="W22" s="6">
        <f>Courtenay_Entry!X22-Richard_Entry!X22</f>
        <v>0</v>
      </c>
      <c r="X22" s="6">
        <f>Courtenay_Entry!Y22-Richard_Entry!Y22</f>
        <v>0</v>
      </c>
      <c r="Y22" s="6">
        <f>Courtenay_Entry!Z22-Richard_Entry!Z22</f>
        <v>0</v>
      </c>
      <c r="Z22" s="6">
        <f>Courtenay_Entry!AB22-Richard_Entry!AB22</f>
        <v>0</v>
      </c>
      <c r="AA22" s="6">
        <f>Courtenay_Entry!AC22-Richard_Entry!AC22</f>
        <v>0</v>
      </c>
      <c r="AB22" s="6">
        <f>Courtenay_Entry!AD22-Richard_Entry!AD22</f>
        <v>0</v>
      </c>
      <c r="AC22" s="6">
        <f>Courtenay_Entry!AE22-Richard_Entry!AE22</f>
        <v>0</v>
      </c>
      <c r="AD22" s="6">
        <f>Courtenay_Entry!AF22-Richard_Entry!AF22</f>
        <v>0</v>
      </c>
      <c r="AE22" s="6">
        <f>Courtenay_Entry!AG22-Richard_Entry!AG22</f>
        <v>0</v>
      </c>
      <c r="AF22" s="6">
        <f>Courtenay_Entry!AH22-Richard_Entry!AH22</f>
        <v>0</v>
      </c>
      <c r="AG22" s="6">
        <f>Courtenay_Entry!AI22-Richard_Entry!AI22</f>
        <v>0</v>
      </c>
      <c r="AH22" s="6">
        <f>Courtenay_Entry!AJ22-Richard_Entry!AJ22</f>
        <v>0</v>
      </c>
      <c r="AI22" s="6">
        <f>Courtenay_Entry!AK22-Richard_Entry!AK22</f>
        <v>0</v>
      </c>
      <c r="AJ22" s="6">
        <f>Courtenay_Entry!AL22-Richard_Entry!AL22</f>
        <v>0</v>
      </c>
      <c r="AK22" s="6">
        <f>Courtenay_Entry!AM22-Richard_Entry!AM22</f>
        <v>0</v>
      </c>
      <c r="AL22" s="6">
        <f>Courtenay_Entry!AN22-Richard_Entry!AN22</f>
        <v>0</v>
      </c>
      <c r="AM22" s="6">
        <f>Courtenay_Entry!AO22-Richard_Entry!AO22</f>
        <v>0</v>
      </c>
      <c r="AN22" s="6">
        <f>Courtenay_Entry!AP22-Richard_Entry!AP22</f>
        <v>0</v>
      </c>
      <c r="AO22" s="6">
        <f>Courtenay_Entry!AQ22-Richard_Entry!AQ22</f>
        <v>0</v>
      </c>
      <c r="AP22" s="6">
        <f>Courtenay_Entry!AR22-Richard_Entry!AR22</f>
        <v>0</v>
      </c>
      <c r="AQ22" s="6">
        <f>Courtenay_Entry!AS22-Richard_Entry!AS22</f>
        <v>0</v>
      </c>
      <c r="AR22" s="6">
        <f>Courtenay_Entry!AT22-Richard_Entry!AT22</f>
        <v>0</v>
      </c>
      <c r="AS22" s="6">
        <f>Courtenay_Entry!AU22-Richard_Entry!AU22</f>
        <v>0</v>
      </c>
    </row>
    <row r="23" spans="1:45" s="9" customFormat="1" x14ac:dyDescent="0.2">
      <c r="A23" s="8" t="s">
        <v>36</v>
      </c>
      <c r="B23" s="5">
        <v>5</v>
      </c>
      <c r="C23" s="9" t="s">
        <v>15</v>
      </c>
      <c r="D23" s="9" t="s">
        <v>34</v>
      </c>
      <c r="E23" s="7">
        <v>2</v>
      </c>
      <c r="F23" s="7">
        <v>1</v>
      </c>
      <c r="G23" s="6">
        <f>Courtenay_Entry!G23-Richard_Entry!G23</f>
        <v>0</v>
      </c>
      <c r="H23" s="6">
        <f>Courtenay_Entry!H23-Richard_Entry!H23</f>
        <v>0</v>
      </c>
      <c r="I23" s="6">
        <f>Courtenay_Entry!I23-Richard_Entry!I23</f>
        <v>0</v>
      </c>
      <c r="J23" s="6">
        <f>Courtenay_Entry!J23-Richard_Entry!J23</f>
        <v>0</v>
      </c>
      <c r="K23" s="6">
        <f>Courtenay_Entry!K23-Richard_Entry!K23</f>
        <v>0</v>
      </c>
      <c r="L23" s="6">
        <f>Courtenay_Entry!M23-Richard_Entry!M23</f>
        <v>0</v>
      </c>
      <c r="M23" s="6">
        <f>Courtenay_Entry!N23-Richard_Entry!N23</f>
        <v>0</v>
      </c>
      <c r="N23" s="6">
        <f>Courtenay_Entry!O23-Richard_Entry!O23</f>
        <v>0</v>
      </c>
      <c r="O23" s="6">
        <f>Courtenay_Entry!P23-Richard_Entry!P23</f>
        <v>0</v>
      </c>
      <c r="P23" s="6">
        <f>Courtenay_Entry!Q23-Richard_Entry!Q23</f>
        <v>0</v>
      </c>
      <c r="Q23" s="6">
        <f>Courtenay_Entry!R23-Richard_Entry!R23</f>
        <v>0</v>
      </c>
      <c r="R23" s="6">
        <f>Courtenay_Entry!S23-Richard_Entry!S23</f>
        <v>0</v>
      </c>
      <c r="S23" s="6">
        <f>Courtenay_Entry!T23-Richard_Entry!T23</f>
        <v>0</v>
      </c>
      <c r="T23" s="6">
        <f>Courtenay_Entry!U23-Richard_Entry!U23</f>
        <v>0</v>
      </c>
      <c r="U23" s="6">
        <f>Courtenay_Entry!V23-Richard_Entry!V23</f>
        <v>0</v>
      </c>
      <c r="V23" s="6">
        <f>Courtenay_Entry!W23-Richard_Entry!W23</f>
        <v>0</v>
      </c>
      <c r="W23" s="6">
        <f>Courtenay_Entry!X23-Richard_Entry!X23</f>
        <v>0</v>
      </c>
      <c r="X23" s="6">
        <f>Courtenay_Entry!Y23-Richard_Entry!Y23</f>
        <v>0</v>
      </c>
      <c r="Y23" s="6">
        <f>Courtenay_Entry!Z23-Richard_Entry!Z23</f>
        <v>0</v>
      </c>
      <c r="Z23" s="6">
        <f>Courtenay_Entry!AB23-Richard_Entry!AB23</f>
        <v>0</v>
      </c>
      <c r="AA23" s="6">
        <f>Courtenay_Entry!AC23-Richard_Entry!AC23</f>
        <v>0</v>
      </c>
      <c r="AB23" s="6">
        <f>Courtenay_Entry!AD23-Richard_Entry!AD23</f>
        <v>0</v>
      </c>
      <c r="AC23" s="6">
        <f>Courtenay_Entry!AE23-Richard_Entry!AE23</f>
        <v>0</v>
      </c>
      <c r="AD23" s="6">
        <f>Courtenay_Entry!AF23-Richard_Entry!AF23</f>
        <v>0</v>
      </c>
      <c r="AE23" s="6">
        <f>Courtenay_Entry!AG23-Richard_Entry!AG23</f>
        <v>0</v>
      </c>
      <c r="AF23" s="6">
        <f>Courtenay_Entry!AH23-Richard_Entry!AH23</f>
        <v>0</v>
      </c>
      <c r="AG23" s="6">
        <f>Courtenay_Entry!AI23-Richard_Entry!AI23</f>
        <v>0</v>
      </c>
      <c r="AH23" s="6">
        <f>Courtenay_Entry!AJ23-Richard_Entry!AJ23</f>
        <v>0</v>
      </c>
      <c r="AI23" s="6">
        <f>Courtenay_Entry!AK23-Richard_Entry!AK23</f>
        <v>0</v>
      </c>
      <c r="AJ23" s="6">
        <f>Courtenay_Entry!AL23-Richard_Entry!AL23</f>
        <v>0</v>
      </c>
      <c r="AK23" s="6">
        <f>Courtenay_Entry!AM23-Richard_Entry!AM23</f>
        <v>0</v>
      </c>
      <c r="AL23" s="6">
        <f>Courtenay_Entry!AN23-Richard_Entry!AN23</f>
        <v>0</v>
      </c>
      <c r="AM23" s="6">
        <f>Courtenay_Entry!AO23-Richard_Entry!AO23</f>
        <v>0</v>
      </c>
      <c r="AN23" s="6">
        <f>Courtenay_Entry!AP23-Richard_Entry!AP23</f>
        <v>0</v>
      </c>
      <c r="AO23" s="6">
        <f>Courtenay_Entry!AQ23-Richard_Entry!AQ23</f>
        <v>0</v>
      </c>
      <c r="AP23" s="6">
        <f>Courtenay_Entry!AR23-Richard_Entry!AR23</f>
        <v>0</v>
      </c>
      <c r="AQ23" s="6">
        <f>Courtenay_Entry!AS23-Richard_Entry!AS23</f>
        <v>0</v>
      </c>
      <c r="AR23" s="6">
        <f>Courtenay_Entry!AT23-Richard_Entry!AT23</f>
        <v>0</v>
      </c>
      <c r="AS23" s="6">
        <f>Courtenay_Entry!AU23-Richard_Entry!AU23</f>
        <v>0</v>
      </c>
    </row>
    <row r="24" spans="1:45" s="9" customFormat="1" x14ac:dyDescent="0.2">
      <c r="A24" s="8" t="s">
        <v>36</v>
      </c>
      <c r="B24" s="5">
        <v>5</v>
      </c>
      <c r="C24" s="9" t="s">
        <v>15</v>
      </c>
      <c r="D24" s="9" t="s">
        <v>35</v>
      </c>
      <c r="E24" s="7">
        <v>1</v>
      </c>
      <c r="F24" s="7">
        <v>1</v>
      </c>
      <c r="G24" s="6">
        <f>Courtenay_Entry!G24-Richard_Entry!G24</f>
        <v>0</v>
      </c>
      <c r="H24" s="6">
        <f>Courtenay_Entry!H24-Richard_Entry!H24</f>
        <v>0</v>
      </c>
      <c r="I24" s="6">
        <f>Courtenay_Entry!I24-Richard_Entry!I24</f>
        <v>0</v>
      </c>
      <c r="J24" s="6">
        <f>Courtenay_Entry!J24-Richard_Entry!J24</f>
        <v>0</v>
      </c>
      <c r="K24" s="6">
        <f>Courtenay_Entry!K24-Richard_Entry!K24</f>
        <v>0</v>
      </c>
      <c r="L24" s="6">
        <f>Courtenay_Entry!M24-Richard_Entry!M24</f>
        <v>0</v>
      </c>
      <c r="M24" s="6">
        <f>Courtenay_Entry!N24-Richard_Entry!N24</f>
        <v>0</v>
      </c>
      <c r="N24" s="6">
        <f>Courtenay_Entry!O24-Richard_Entry!O24</f>
        <v>0</v>
      </c>
      <c r="O24" s="6">
        <f>Courtenay_Entry!P24-Richard_Entry!P24</f>
        <v>0</v>
      </c>
      <c r="P24" s="6">
        <f>Courtenay_Entry!Q24-Richard_Entry!Q24</f>
        <v>0</v>
      </c>
      <c r="Q24" s="6">
        <f>Courtenay_Entry!R24-Richard_Entry!R24</f>
        <v>0</v>
      </c>
      <c r="R24" s="6">
        <f>Courtenay_Entry!S24-Richard_Entry!S24</f>
        <v>0</v>
      </c>
      <c r="S24" s="6">
        <f>Courtenay_Entry!T24-Richard_Entry!T24</f>
        <v>0</v>
      </c>
      <c r="T24" s="6">
        <f>Courtenay_Entry!U24-Richard_Entry!U24</f>
        <v>0</v>
      </c>
      <c r="U24" s="6">
        <f>Courtenay_Entry!V24-Richard_Entry!V24</f>
        <v>0</v>
      </c>
      <c r="V24" s="6">
        <f>Courtenay_Entry!W24-Richard_Entry!W24</f>
        <v>0</v>
      </c>
      <c r="W24" s="6">
        <f>Courtenay_Entry!X24-Richard_Entry!X24</f>
        <v>0</v>
      </c>
      <c r="X24" s="6">
        <f>Courtenay_Entry!Y24-Richard_Entry!Y24</f>
        <v>0</v>
      </c>
      <c r="Y24" s="6">
        <f>Courtenay_Entry!Z24-Richard_Entry!Z24</f>
        <v>0</v>
      </c>
      <c r="Z24" s="6">
        <f>Courtenay_Entry!AB24-Richard_Entry!AB24</f>
        <v>0</v>
      </c>
      <c r="AA24" s="6">
        <f>Courtenay_Entry!AC24-Richard_Entry!AC24</f>
        <v>0</v>
      </c>
      <c r="AB24" s="6">
        <f>Courtenay_Entry!AD24-Richard_Entry!AD24</f>
        <v>0</v>
      </c>
      <c r="AC24" s="6">
        <f>Courtenay_Entry!AE24-Richard_Entry!AE24</f>
        <v>0</v>
      </c>
      <c r="AD24" s="6">
        <f>Courtenay_Entry!AF24-Richard_Entry!AF24</f>
        <v>0</v>
      </c>
      <c r="AE24" s="6">
        <f>Courtenay_Entry!AG24-Richard_Entry!AG24</f>
        <v>0</v>
      </c>
      <c r="AF24" s="6">
        <f>Courtenay_Entry!AH24-Richard_Entry!AH24</f>
        <v>0</v>
      </c>
      <c r="AG24" s="6">
        <f>Courtenay_Entry!AI24-Richard_Entry!AI24</f>
        <v>0</v>
      </c>
      <c r="AH24" s="6">
        <f>Courtenay_Entry!AJ24-Richard_Entry!AJ24</f>
        <v>0</v>
      </c>
      <c r="AI24" s="6">
        <f>Courtenay_Entry!AK24-Richard_Entry!AK24</f>
        <v>0</v>
      </c>
      <c r="AJ24" s="6">
        <f>Courtenay_Entry!AL24-Richard_Entry!AL24</f>
        <v>0</v>
      </c>
      <c r="AK24" s="6">
        <f>Courtenay_Entry!AM24-Richard_Entry!AM24</f>
        <v>0</v>
      </c>
      <c r="AL24" s="6">
        <f>Courtenay_Entry!AN24-Richard_Entry!AN24</f>
        <v>0</v>
      </c>
      <c r="AM24" s="6">
        <f>Courtenay_Entry!AO24-Richard_Entry!AO24</f>
        <v>0</v>
      </c>
      <c r="AN24" s="6">
        <f>Courtenay_Entry!AP24-Richard_Entry!AP24</f>
        <v>0</v>
      </c>
      <c r="AO24" s="6">
        <f>Courtenay_Entry!AQ24-Richard_Entry!AQ24</f>
        <v>0</v>
      </c>
      <c r="AP24" s="6">
        <f>Courtenay_Entry!AR24-Richard_Entry!AR24</f>
        <v>0</v>
      </c>
      <c r="AQ24" s="6">
        <f>Courtenay_Entry!AS24-Richard_Entry!AS24</f>
        <v>0</v>
      </c>
      <c r="AR24" s="6">
        <f>Courtenay_Entry!AT24-Richard_Entry!AT24</f>
        <v>0</v>
      </c>
      <c r="AS24" s="6">
        <f>Courtenay_Entry!AU24-Richard_Entry!AU24</f>
        <v>0</v>
      </c>
    </row>
    <row r="25" spans="1:45" s="9" customFormat="1" x14ac:dyDescent="0.2">
      <c r="A25" s="8" t="s">
        <v>36</v>
      </c>
      <c r="B25" s="5">
        <v>5</v>
      </c>
      <c r="C25" s="9" t="s">
        <v>15</v>
      </c>
      <c r="D25" s="9" t="s">
        <v>5</v>
      </c>
      <c r="E25" s="7">
        <v>5</v>
      </c>
      <c r="F25" s="7">
        <v>1</v>
      </c>
      <c r="G25" s="6">
        <f>Courtenay_Entry!G25-Richard_Entry!G25</f>
        <v>0</v>
      </c>
      <c r="H25" s="6">
        <f>Courtenay_Entry!H25-Richard_Entry!H25</f>
        <v>0</v>
      </c>
      <c r="I25" s="6">
        <f>Courtenay_Entry!I25-Richard_Entry!I25</f>
        <v>0</v>
      </c>
      <c r="J25" s="6">
        <f>Courtenay_Entry!J25-Richard_Entry!J25</f>
        <v>0</v>
      </c>
      <c r="K25" s="6">
        <f>Courtenay_Entry!K25-Richard_Entry!K25</f>
        <v>0</v>
      </c>
      <c r="L25" s="6">
        <f>Courtenay_Entry!M25-Richard_Entry!M25</f>
        <v>0</v>
      </c>
      <c r="M25" s="6">
        <f>Courtenay_Entry!N25-Richard_Entry!N25</f>
        <v>0</v>
      </c>
      <c r="N25" s="6">
        <f>Courtenay_Entry!O25-Richard_Entry!O25</f>
        <v>0</v>
      </c>
      <c r="O25" s="6">
        <f>Courtenay_Entry!P25-Richard_Entry!P25</f>
        <v>0</v>
      </c>
      <c r="P25" s="6">
        <f>Courtenay_Entry!Q25-Richard_Entry!Q25</f>
        <v>0</v>
      </c>
      <c r="Q25" s="6">
        <f>Courtenay_Entry!R25-Richard_Entry!R25</f>
        <v>0</v>
      </c>
      <c r="R25" s="6">
        <f>Courtenay_Entry!S25-Richard_Entry!S25</f>
        <v>0</v>
      </c>
      <c r="S25" s="6">
        <f>Courtenay_Entry!T25-Richard_Entry!T25</f>
        <v>0</v>
      </c>
      <c r="T25" s="6">
        <f>Courtenay_Entry!U25-Richard_Entry!U25</f>
        <v>0</v>
      </c>
      <c r="U25" s="6">
        <f>Courtenay_Entry!V25-Richard_Entry!V25</f>
        <v>0</v>
      </c>
      <c r="V25" s="6">
        <f>Courtenay_Entry!W25-Richard_Entry!W25</f>
        <v>0</v>
      </c>
      <c r="W25" s="6">
        <f>Courtenay_Entry!X25-Richard_Entry!X25</f>
        <v>0</v>
      </c>
      <c r="X25" s="6">
        <f>Courtenay_Entry!Y25-Richard_Entry!Y25</f>
        <v>0</v>
      </c>
      <c r="Y25" s="6">
        <f>Courtenay_Entry!Z25-Richard_Entry!Z25</f>
        <v>0</v>
      </c>
      <c r="Z25" s="6">
        <f>Courtenay_Entry!AB25-Richard_Entry!AB25</f>
        <v>0</v>
      </c>
      <c r="AA25" s="6">
        <f>Courtenay_Entry!AC25-Richard_Entry!AC25</f>
        <v>0</v>
      </c>
      <c r="AB25" s="6">
        <f>Courtenay_Entry!AD25-Richard_Entry!AD25</f>
        <v>0</v>
      </c>
      <c r="AC25" s="6">
        <f>Courtenay_Entry!AE25-Richard_Entry!AE25</f>
        <v>0</v>
      </c>
      <c r="AD25" s="6">
        <f>Courtenay_Entry!AF25-Richard_Entry!AF25</f>
        <v>0</v>
      </c>
      <c r="AE25" s="6">
        <f>Courtenay_Entry!AG25-Richard_Entry!AG25</f>
        <v>0</v>
      </c>
      <c r="AF25" s="6">
        <f>Courtenay_Entry!AH25-Richard_Entry!AH25</f>
        <v>0</v>
      </c>
      <c r="AG25" s="6">
        <f>Courtenay_Entry!AI25-Richard_Entry!AI25</f>
        <v>0</v>
      </c>
      <c r="AH25" s="6">
        <f>Courtenay_Entry!AJ25-Richard_Entry!AJ25</f>
        <v>0</v>
      </c>
      <c r="AI25" s="6">
        <f>Courtenay_Entry!AK25-Richard_Entry!AK25</f>
        <v>0</v>
      </c>
      <c r="AJ25" s="6">
        <f>Courtenay_Entry!AL25-Richard_Entry!AL25</f>
        <v>0</v>
      </c>
      <c r="AK25" s="6">
        <f>Courtenay_Entry!AM25-Richard_Entry!AM25</f>
        <v>0</v>
      </c>
      <c r="AL25" s="6">
        <f>Courtenay_Entry!AN25-Richard_Entry!AN25</f>
        <v>0</v>
      </c>
      <c r="AM25" s="6">
        <f>Courtenay_Entry!AO25-Richard_Entry!AO25</f>
        <v>0</v>
      </c>
      <c r="AN25" s="6">
        <f>Courtenay_Entry!AP25-Richard_Entry!AP25</f>
        <v>0</v>
      </c>
      <c r="AO25" s="6">
        <f>Courtenay_Entry!AQ25-Richard_Entry!AQ25</f>
        <v>0</v>
      </c>
      <c r="AP25" s="6">
        <f>Courtenay_Entry!AR25-Richard_Entry!AR25</f>
        <v>0</v>
      </c>
      <c r="AQ25" s="6">
        <f>Courtenay_Entry!AS25-Richard_Entry!AS25</f>
        <v>0</v>
      </c>
      <c r="AR25" s="6">
        <f>Courtenay_Entry!AT25-Richard_Entry!AT25</f>
        <v>0</v>
      </c>
      <c r="AS25" s="6">
        <f>Courtenay_Entry!AU25-Richard_Entry!AU25</f>
        <v>0</v>
      </c>
    </row>
    <row r="26" spans="1:45" x14ac:dyDescent="0.2">
      <c r="A26" s="10" t="s">
        <v>37</v>
      </c>
      <c r="B26" s="5">
        <v>5</v>
      </c>
      <c r="C26" s="6" t="s">
        <v>15</v>
      </c>
      <c r="D26" s="11" t="s">
        <v>34</v>
      </c>
      <c r="E26" s="7">
        <v>7</v>
      </c>
      <c r="F26" s="7">
        <v>1</v>
      </c>
      <c r="G26" s="6">
        <f>Courtenay_Entry!G26-Richard_Entry!G26</f>
        <v>0</v>
      </c>
      <c r="H26" s="6">
        <f>Courtenay_Entry!H26-Richard_Entry!H26</f>
        <v>0</v>
      </c>
      <c r="I26" s="6">
        <f>Courtenay_Entry!I26-Richard_Entry!I26</f>
        <v>0</v>
      </c>
      <c r="J26" s="6">
        <f>Courtenay_Entry!J26-Richard_Entry!J26</f>
        <v>0</v>
      </c>
      <c r="K26" s="6">
        <f>Courtenay_Entry!K26-Richard_Entry!K26</f>
        <v>0</v>
      </c>
      <c r="L26" s="6">
        <f>Courtenay_Entry!M26-Richard_Entry!M26</f>
        <v>0</v>
      </c>
      <c r="M26" s="6">
        <f>Courtenay_Entry!N26-Richard_Entry!N26</f>
        <v>0</v>
      </c>
      <c r="N26" s="6">
        <f>Courtenay_Entry!O26-Richard_Entry!O26</f>
        <v>0</v>
      </c>
      <c r="O26" s="6">
        <f>Courtenay_Entry!P26-Richard_Entry!P26</f>
        <v>0</v>
      </c>
      <c r="P26" s="6">
        <f>Courtenay_Entry!Q26-Richard_Entry!Q26</f>
        <v>0</v>
      </c>
      <c r="Q26" s="6">
        <f>Courtenay_Entry!R26-Richard_Entry!R26</f>
        <v>0</v>
      </c>
      <c r="R26" s="6">
        <f>Courtenay_Entry!S26-Richard_Entry!S26</f>
        <v>0</v>
      </c>
      <c r="S26" s="6">
        <f>Courtenay_Entry!T26-Richard_Entry!T26</f>
        <v>0</v>
      </c>
      <c r="T26" s="6">
        <f>Courtenay_Entry!U26-Richard_Entry!U26</f>
        <v>0</v>
      </c>
      <c r="U26" s="6">
        <f>Courtenay_Entry!V26-Richard_Entry!V26</f>
        <v>0</v>
      </c>
      <c r="V26" s="6">
        <f>Courtenay_Entry!W26-Richard_Entry!W26</f>
        <v>0</v>
      </c>
      <c r="W26" s="6">
        <f>Courtenay_Entry!X26-Richard_Entry!X26</f>
        <v>0</v>
      </c>
      <c r="X26" s="6">
        <f>Courtenay_Entry!Y26-Richard_Entry!Y26</f>
        <v>0</v>
      </c>
      <c r="Y26" s="6">
        <f>Courtenay_Entry!Z26-Richard_Entry!Z26</f>
        <v>0</v>
      </c>
      <c r="Z26" s="6">
        <f>Courtenay_Entry!AB26-Richard_Entry!AB26</f>
        <v>0</v>
      </c>
      <c r="AA26" s="6">
        <f>Courtenay_Entry!AC26-Richard_Entry!AC26</f>
        <v>0</v>
      </c>
      <c r="AB26" s="6">
        <f>Courtenay_Entry!AD26-Richard_Entry!AD26</f>
        <v>0</v>
      </c>
      <c r="AC26" s="6">
        <f>Courtenay_Entry!AE26-Richard_Entry!AE26</f>
        <v>0</v>
      </c>
      <c r="AD26" s="6">
        <f>Courtenay_Entry!AF26-Richard_Entry!AF26</f>
        <v>0</v>
      </c>
      <c r="AE26" s="6">
        <f>Courtenay_Entry!AG26-Richard_Entry!AG26</f>
        <v>0</v>
      </c>
      <c r="AF26" s="6">
        <f>Courtenay_Entry!AH26-Richard_Entry!AH26</f>
        <v>0</v>
      </c>
      <c r="AG26" s="6">
        <f>Courtenay_Entry!AI26-Richard_Entry!AI26</f>
        <v>0</v>
      </c>
      <c r="AH26" s="6">
        <f>Courtenay_Entry!AJ26-Richard_Entry!AJ26</f>
        <v>0</v>
      </c>
      <c r="AI26" s="6">
        <f>Courtenay_Entry!AK26-Richard_Entry!AK26</f>
        <v>0</v>
      </c>
      <c r="AJ26" s="6">
        <f>Courtenay_Entry!AL26-Richard_Entry!AL26</f>
        <v>0</v>
      </c>
      <c r="AK26" s="6">
        <f>Courtenay_Entry!AM26-Richard_Entry!AM26</f>
        <v>0</v>
      </c>
      <c r="AL26" s="6">
        <f>Courtenay_Entry!AN26-Richard_Entry!AN26</f>
        <v>0</v>
      </c>
      <c r="AM26" s="6">
        <f>Courtenay_Entry!AO26-Richard_Entry!AO26</f>
        <v>0</v>
      </c>
      <c r="AN26" s="6">
        <f>Courtenay_Entry!AP26-Richard_Entry!AP26</f>
        <v>0</v>
      </c>
      <c r="AO26" s="6">
        <f>Courtenay_Entry!AQ26-Richard_Entry!AQ26</f>
        <v>0</v>
      </c>
      <c r="AP26" s="6">
        <f>Courtenay_Entry!AR26-Richard_Entry!AR26</f>
        <v>0</v>
      </c>
      <c r="AQ26" s="6">
        <f>Courtenay_Entry!AS26-Richard_Entry!AS26</f>
        <v>0</v>
      </c>
      <c r="AR26" s="6">
        <f>Courtenay_Entry!AT26-Richard_Entry!AT26</f>
        <v>0</v>
      </c>
      <c r="AS26" s="6">
        <f>Courtenay_Entry!AU26-Richard_Entry!AU26</f>
        <v>0</v>
      </c>
    </row>
    <row r="27" spans="1:45" x14ac:dyDescent="0.2">
      <c r="A27" s="10" t="s">
        <v>37</v>
      </c>
      <c r="B27" s="5">
        <v>5</v>
      </c>
      <c r="C27" s="6" t="s">
        <v>15</v>
      </c>
      <c r="D27" s="11" t="s">
        <v>6</v>
      </c>
      <c r="E27" s="7">
        <v>5</v>
      </c>
      <c r="F27" s="7">
        <v>1</v>
      </c>
      <c r="G27" s="6">
        <f>Courtenay_Entry!G27-Richard_Entry!G27</f>
        <v>0</v>
      </c>
      <c r="H27" s="6">
        <f>Courtenay_Entry!H27-Richard_Entry!H27</f>
        <v>0</v>
      </c>
      <c r="I27" s="6">
        <f>Courtenay_Entry!I27-Richard_Entry!I27</f>
        <v>0</v>
      </c>
      <c r="J27" s="6">
        <f>Courtenay_Entry!J27-Richard_Entry!J27</f>
        <v>0</v>
      </c>
      <c r="K27" s="6">
        <f>Courtenay_Entry!K27-Richard_Entry!K27</f>
        <v>0</v>
      </c>
      <c r="L27" s="6">
        <f>Courtenay_Entry!M27-Richard_Entry!M27</f>
        <v>0</v>
      </c>
      <c r="M27" s="6">
        <f>Courtenay_Entry!N27-Richard_Entry!N27</f>
        <v>0</v>
      </c>
      <c r="N27" s="6">
        <f>Courtenay_Entry!O27-Richard_Entry!O27</f>
        <v>0</v>
      </c>
      <c r="O27" s="6">
        <f>Courtenay_Entry!P27-Richard_Entry!P27</f>
        <v>0</v>
      </c>
      <c r="P27" s="6">
        <f>Courtenay_Entry!Q27-Richard_Entry!Q27</f>
        <v>0</v>
      </c>
      <c r="Q27" s="6">
        <f>Courtenay_Entry!R27-Richard_Entry!R27</f>
        <v>0</v>
      </c>
      <c r="R27" s="6">
        <f>Courtenay_Entry!S27-Richard_Entry!S27</f>
        <v>0</v>
      </c>
      <c r="S27" s="6">
        <f>Courtenay_Entry!T27-Richard_Entry!T27</f>
        <v>0</v>
      </c>
      <c r="T27" s="6">
        <f>Courtenay_Entry!U27-Richard_Entry!U27</f>
        <v>0</v>
      </c>
      <c r="U27" s="6">
        <f>Courtenay_Entry!V27-Richard_Entry!V27</f>
        <v>0</v>
      </c>
      <c r="V27" s="6">
        <f>Courtenay_Entry!W27-Richard_Entry!W27</f>
        <v>0</v>
      </c>
      <c r="W27" s="6">
        <f>Courtenay_Entry!X27-Richard_Entry!X27</f>
        <v>0</v>
      </c>
      <c r="X27" s="6">
        <f>Courtenay_Entry!Y27-Richard_Entry!Y27</f>
        <v>0</v>
      </c>
      <c r="Y27" s="6">
        <f>Courtenay_Entry!Z27-Richard_Entry!Z27</f>
        <v>0</v>
      </c>
      <c r="Z27" s="6">
        <f>Courtenay_Entry!AB27-Richard_Entry!AB27</f>
        <v>0</v>
      </c>
      <c r="AA27" s="6">
        <f>Courtenay_Entry!AC27-Richard_Entry!AC27</f>
        <v>0</v>
      </c>
      <c r="AB27" s="6">
        <f>Courtenay_Entry!AD27-Richard_Entry!AD27</f>
        <v>0</v>
      </c>
      <c r="AC27" s="6">
        <f>Courtenay_Entry!AE27-Richard_Entry!AE27</f>
        <v>0</v>
      </c>
      <c r="AD27" s="6">
        <f>Courtenay_Entry!AF27-Richard_Entry!AF27</f>
        <v>0</v>
      </c>
      <c r="AE27" s="6">
        <f>Courtenay_Entry!AG27-Richard_Entry!AG27</f>
        <v>0</v>
      </c>
      <c r="AF27" s="6">
        <f>Courtenay_Entry!AH27-Richard_Entry!AH27</f>
        <v>0</v>
      </c>
      <c r="AG27" s="6">
        <f>Courtenay_Entry!AI27-Richard_Entry!AI27</f>
        <v>0</v>
      </c>
      <c r="AH27" s="6">
        <f>Courtenay_Entry!AJ27-Richard_Entry!AJ27</f>
        <v>0</v>
      </c>
      <c r="AI27" s="6">
        <f>Courtenay_Entry!AK27-Richard_Entry!AK27</f>
        <v>0</v>
      </c>
      <c r="AJ27" s="6">
        <f>Courtenay_Entry!AL27-Richard_Entry!AL27</f>
        <v>0</v>
      </c>
      <c r="AK27" s="6">
        <f>Courtenay_Entry!AM27-Richard_Entry!AM27</f>
        <v>0</v>
      </c>
      <c r="AL27" s="6">
        <f>Courtenay_Entry!AN27-Richard_Entry!AN27</f>
        <v>0</v>
      </c>
      <c r="AM27" s="6">
        <f>Courtenay_Entry!AO27-Richard_Entry!AO27</f>
        <v>0</v>
      </c>
      <c r="AN27" s="6">
        <f>Courtenay_Entry!AP27-Richard_Entry!AP27</f>
        <v>0</v>
      </c>
      <c r="AO27" s="6">
        <f>Courtenay_Entry!AQ27-Richard_Entry!AQ27</f>
        <v>0</v>
      </c>
      <c r="AP27" s="6">
        <f>Courtenay_Entry!AR27-Richard_Entry!AR27</f>
        <v>0</v>
      </c>
      <c r="AQ27" s="6">
        <f>Courtenay_Entry!AS27-Richard_Entry!AS27</f>
        <v>0</v>
      </c>
      <c r="AR27" s="6">
        <f>Courtenay_Entry!AT27-Richard_Entry!AT27</f>
        <v>0</v>
      </c>
      <c r="AS27" s="6">
        <f>Courtenay_Entry!AU27-Richard_Entry!AU27</f>
        <v>0</v>
      </c>
    </row>
    <row r="28" spans="1:45" x14ac:dyDescent="0.2">
      <c r="A28" s="10" t="s">
        <v>37</v>
      </c>
      <c r="B28" s="5">
        <v>5</v>
      </c>
      <c r="C28" s="6" t="s">
        <v>15</v>
      </c>
      <c r="D28" s="11" t="s">
        <v>7</v>
      </c>
      <c r="E28" s="7">
        <v>2</v>
      </c>
      <c r="F28" s="7">
        <v>1</v>
      </c>
      <c r="G28" s="6">
        <f>Courtenay_Entry!G28-Richard_Entry!G28</f>
        <v>0</v>
      </c>
      <c r="H28" s="6">
        <f>Courtenay_Entry!H28-Richard_Entry!H28</f>
        <v>0</v>
      </c>
      <c r="I28" s="6">
        <f>Courtenay_Entry!I28-Richard_Entry!I28</f>
        <v>0</v>
      </c>
      <c r="J28" s="6">
        <f>Courtenay_Entry!J28-Richard_Entry!J28</f>
        <v>0</v>
      </c>
      <c r="K28" s="6">
        <f>Courtenay_Entry!K28-Richard_Entry!K28</f>
        <v>0</v>
      </c>
      <c r="L28" s="6">
        <f>Courtenay_Entry!M28-Richard_Entry!M28</f>
        <v>0</v>
      </c>
      <c r="M28" s="6">
        <f>Courtenay_Entry!N28-Richard_Entry!N28</f>
        <v>0</v>
      </c>
      <c r="N28" s="6">
        <f>Courtenay_Entry!O28-Richard_Entry!O28</f>
        <v>0</v>
      </c>
      <c r="O28" s="6">
        <f>Courtenay_Entry!P28-Richard_Entry!P28</f>
        <v>0</v>
      </c>
      <c r="P28" s="6">
        <f>Courtenay_Entry!Q28-Richard_Entry!Q28</f>
        <v>0</v>
      </c>
      <c r="Q28" s="6">
        <f>Courtenay_Entry!R28-Richard_Entry!R28</f>
        <v>0</v>
      </c>
      <c r="R28" s="6">
        <f>Courtenay_Entry!S28-Richard_Entry!S28</f>
        <v>0</v>
      </c>
      <c r="S28" s="6">
        <f>Courtenay_Entry!T28-Richard_Entry!T28</f>
        <v>0</v>
      </c>
      <c r="T28" s="6">
        <f>Courtenay_Entry!U28-Richard_Entry!U28</f>
        <v>0</v>
      </c>
      <c r="U28" s="6">
        <f>Courtenay_Entry!V28-Richard_Entry!V28</f>
        <v>0</v>
      </c>
      <c r="V28" s="6">
        <f>Courtenay_Entry!W28-Richard_Entry!W28</f>
        <v>0</v>
      </c>
      <c r="W28" s="6">
        <f>Courtenay_Entry!X28-Richard_Entry!X28</f>
        <v>0</v>
      </c>
      <c r="X28" s="6">
        <f>Courtenay_Entry!Y28-Richard_Entry!Y28</f>
        <v>0</v>
      </c>
      <c r="Y28" s="6">
        <f>Courtenay_Entry!Z28-Richard_Entry!Z28</f>
        <v>0</v>
      </c>
      <c r="Z28" s="6">
        <f>Courtenay_Entry!AB28-Richard_Entry!AB28</f>
        <v>0</v>
      </c>
      <c r="AA28" s="6">
        <f>Courtenay_Entry!AC28-Richard_Entry!AC28</f>
        <v>0</v>
      </c>
      <c r="AB28" s="6">
        <f>Courtenay_Entry!AD28-Richard_Entry!AD28</f>
        <v>0</v>
      </c>
      <c r="AC28" s="6">
        <f>Courtenay_Entry!AE28-Richard_Entry!AE28</f>
        <v>0</v>
      </c>
      <c r="AD28" s="6">
        <f>Courtenay_Entry!AF28-Richard_Entry!AF28</f>
        <v>0</v>
      </c>
      <c r="AE28" s="6">
        <f>Courtenay_Entry!AG28-Richard_Entry!AG28</f>
        <v>0</v>
      </c>
      <c r="AF28" s="6">
        <f>Courtenay_Entry!AH28-Richard_Entry!AH28</f>
        <v>0</v>
      </c>
      <c r="AG28" s="6">
        <f>Courtenay_Entry!AI28-Richard_Entry!AI28</f>
        <v>0</v>
      </c>
      <c r="AH28" s="6">
        <f>Courtenay_Entry!AJ28-Richard_Entry!AJ28</f>
        <v>0</v>
      </c>
      <c r="AI28" s="6">
        <f>Courtenay_Entry!AK28-Richard_Entry!AK28</f>
        <v>0</v>
      </c>
      <c r="AJ28" s="6">
        <f>Courtenay_Entry!AL28-Richard_Entry!AL28</f>
        <v>0</v>
      </c>
      <c r="AK28" s="6">
        <f>Courtenay_Entry!AM28-Richard_Entry!AM28</f>
        <v>0</v>
      </c>
      <c r="AL28" s="6">
        <f>Courtenay_Entry!AN28-Richard_Entry!AN28</f>
        <v>0</v>
      </c>
      <c r="AM28" s="6">
        <f>Courtenay_Entry!AO28-Richard_Entry!AO28</f>
        <v>0</v>
      </c>
      <c r="AN28" s="6">
        <f>Courtenay_Entry!AP28-Richard_Entry!AP28</f>
        <v>0</v>
      </c>
      <c r="AO28" s="6">
        <f>Courtenay_Entry!AQ28-Richard_Entry!AQ28</f>
        <v>0</v>
      </c>
      <c r="AP28" s="6">
        <f>Courtenay_Entry!AR28-Richard_Entry!AR28</f>
        <v>0</v>
      </c>
      <c r="AQ28" s="6">
        <f>Courtenay_Entry!AS28-Richard_Entry!AS28</f>
        <v>0</v>
      </c>
      <c r="AR28" s="6">
        <f>Courtenay_Entry!AT28-Richard_Entry!AT28</f>
        <v>0</v>
      </c>
      <c r="AS28" s="6">
        <f>Courtenay_Entry!AU28-Richard_Entry!AU28</f>
        <v>0</v>
      </c>
    </row>
    <row r="29" spans="1:45" x14ac:dyDescent="0.2">
      <c r="A29" s="4" t="s">
        <v>33</v>
      </c>
      <c r="B29" s="5">
        <v>10</v>
      </c>
      <c r="C29" s="6" t="s">
        <v>0</v>
      </c>
      <c r="D29" s="6" t="s">
        <v>34</v>
      </c>
      <c r="E29" s="7">
        <v>8</v>
      </c>
      <c r="F29" s="7">
        <v>2</v>
      </c>
      <c r="G29" s="6">
        <f>Courtenay_Entry!G29-Richard_Entry!G29</f>
        <v>0</v>
      </c>
      <c r="H29" s="6">
        <f>Courtenay_Entry!H29-Richard_Entry!H29</f>
        <v>0</v>
      </c>
      <c r="I29" s="6">
        <f>Courtenay_Entry!I29-Richard_Entry!I29</f>
        <v>0</v>
      </c>
      <c r="J29" s="6">
        <f>Courtenay_Entry!J29-Richard_Entry!J29</f>
        <v>0</v>
      </c>
      <c r="K29" s="6">
        <f>Courtenay_Entry!K29-Richard_Entry!K29</f>
        <v>0</v>
      </c>
      <c r="L29" s="6">
        <f>Courtenay_Entry!M29-Richard_Entry!M29</f>
        <v>0</v>
      </c>
      <c r="M29" s="6">
        <f>Courtenay_Entry!N29-Richard_Entry!N29</f>
        <v>0</v>
      </c>
      <c r="N29" s="6">
        <f>Courtenay_Entry!O29-Richard_Entry!O29</f>
        <v>0</v>
      </c>
      <c r="O29" s="6">
        <f>Courtenay_Entry!P29-Richard_Entry!P29</f>
        <v>0</v>
      </c>
      <c r="P29" s="6">
        <f>Courtenay_Entry!Q29-Richard_Entry!Q29</f>
        <v>0</v>
      </c>
      <c r="Q29" s="6">
        <f>Courtenay_Entry!R29-Richard_Entry!R29</f>
        <v>0</v>
      </c>
      <c r="R29" s="6">
        <f>Courtenay_Entry!S29-Richard_Entry!S29</f>
        <v>0</v>
      </c>
      <c r="S29" s="6">
        <f>Courtenay_Entry!T29-Richard_Entry!T29</f>
        <v>0</v>
      </c>
      <c r="T29" s="6">
        <f>Courtenay_Entry!U29-Richard_Entry!U29</f>
        <v>0</v>
      </c>
      <c r="U29" s="6">
        <f>Courtenay_Entry!V29-Richard_Entry!V29</f>
        <v>0</v>
      </c>
      <c r="V29" s="6">
        <f>Courtenay_Entry!W29-Richard_Entry!W29</f>
        <v>0</v>
      </c>
      <c r="W29" s="6">
        <f>Courtenay_Entry!X29-Richard_Entry!X29</f>
        <v>0</v>
      </c>
      <c r="X29" s="6">
        <f>Courtenay_Entry!Y29-Richard_Entry!Y29</f>
        <v>0</v>
      </c>
      <c r="Y29" s="6">
        <f>Courtenay_Entry!Z29-Richard_Entry!Z29</f>
        <v>0</v>
      </c>
      <c r="Z29" s="6">
        <f>Courtenay_Entry!AB29-Richard_Entry!AB29</f>
        <v>0</v>
      </c>
      <c r="AA29" s="6">
        <f>Courtenay_Entry!AC29-Richard_Entry!AC29</f>
        <v>0</v>
      </c>
      <c r="AB29" s="6">
        <f>Courtenay_Entry!AD29-Richard_Entry!AD29</f>
        <v>0</v>
      </c>
      <c r="AC29" s="6">
        <f>Courtenay_Entry!AE29-Richard_Entry!AE29</f>
        <v>0</v>
      </c>
      <c r="AD29" s="6">
        <f>Courtenay_Entry!AF29-Richard_Entry!AF29</f>
        <v>0</v>
      </c>
      <c r="AE29" s="6">
        <f>Courtenay_Entry!AG29-Richard_Entry!AG29</f>
        <v>0</v>
      </c>
      <c r="AF29" s="6">
        <f>Courtenay_Entry!AH29-Richard_Entry!AH29</f>
        <v>0</v>
      </c>
      <c r="AG29" s="6">
        <f>Courtenay_Entry!AI29-Richard_Entry!AI29</f>
        <v>0</v>
      </c>
      <c r="AH29" s="6">
        <f>Courtenay_Entry!AJ29-Richard_Entry!AJ29</f>
        <v>0</v>
      </c>
      <c r="AI29" s="6">
        <f>Courtenay_Entry!AK29-Richard_Entry!AK29</f>
        <v>0</v>
      </c>
      <c r="AJ29" s="6">
        <f>Courtenay_Entry!AL29-Richard_Entry!AL29</f>
        <v>0</v>
      </c>
      <c r="AK29" s="6">
        <f>Courtenay_Entry!AM29-Richard_Entry!AM29</f>
        <v>0</v>
      </c>
      <c r="AL29" s="6">
        <f>Courtenay_Entry!AN29-Richard_Entry!AN29</f>
        <v>0</v>
      </c>
      <c r="AM29" s="6">
        <f>Courtenay_Entry!AO29-Richard_Entry!AO29</f>
        <v>0</v>
      </c>
      <c r="AN29" s="6">
        <f>Courtenay_Entry!AP29-Richard_Entry!AP29</f>
        <v>0</v>
      </c>
      <c r="AO29" s="6">
        <f>Courtenay_Entry!AQ29-Richard_Entry!AQ29</f>
        <v>0</v>
      </c>
      <c r="AP29" s="6">
        <f>Courtenay_Entry!AR29-Richard_Entry!AR29</f>
        <v>0</v>
      </c>
      <c r="AQ29" s="6">
        <f>Courtenay_Entry!AS29-Richard_Entry!AS29</f>
        <v>0</v>
      </c>
      <c r="AR29" s="6">
        <f>Courtenay_Entry!AT29-Richard_Entry!AT29</f>
        <v>0</v>
      </c>
      <c r="AS29" s="6">
        <f>Courtenay_Entry!AU29-Richard_Entry!AU29</f>
        <v>0</v>
      </c>
    </row>
    <row r="30" spans="1:45" x14ac:dyDescent="0.2">
      <c r="A30" s="4" t="s">
        <v>33</v>
      </c>
      <c r="B30" s="5">
        <v>10</v>
      </c>
      <c r="C30" s="6" t="s">
        <v>0</v>
      </c>
      <c r="D30" s="6" t="s">
        <v>35</v>
      </c>
      <c r="E30" s="7">
        <v>4</v>
      </c>
      <c r="F30" s="7">
        <v>2</v>
      </c>
      <c r="G30" s="6">
        <f>Courtenay_Entry!G30-Richard_Entry!G30</f>
        <v>0</v>
      </c>
      <c r="H30" s="6">
        <f>Courtenay_Entry!H30-Richard_Entry!H30</f>
        <v>0</v>
      </c>
      <c r="I30" s="6">
        <f>Courtenay_Entry!I30-Richard_Entry!I30</f>
        <v>0</v>
      </c>
      <c r="J30" s="6">
        <f>Courtenay_Entry!J30-Richard_Entry!J30</f>
        <v>0</v>
      </c>
      <c r="K30" s="6">
        <f>Courtenay_Entry!K30-Richard_Entry!K30</f>
        <v>0</v>
      </c>
      <c r="L30" s="6">
        <f>Courtenay_Entry!L30-Richard_Entry!L30</f>
        <v>0</v>
      </c>
      <c r="M30" s="6">
        <f>Courtenay_Entry!N30-Richard_Entry!N30</f>
        <v>0</v>
      </c>
      <c r="N30" s="6">
        <f>Courtenay_Entry!O30-Richard_Entry!O30</f>
        <v>0</v>
      </c>
      <c r="O30" s="6">
        <f>Courtenay_Entry!P30-Richard_Entry!P30</f>
        <v>0</v>
      </c>
      <c r="P30" s="6">
        <f>Courtenay_Entry!Q30-Richard_Entry!Q30</f>
        <v>0</v>
      </c>
      <c r="Q30" s="6">
        <f>Courtenay_Entry!R30-Richard_Entry!R30</f>
        <v>0</v>
      </c>
      <c r="R30" s="6">
        <f>Courtenay_Entry!S30-Richard_Entry!S30</f>
        <v>0</v>
      </c>
      <c r="S30" s="6">
        <f>Courtenay_Entry!T30-Richard_Entry!T30</f>
        <v>0</v>
      </c>
      <c r="T30" s="6">
        <f>Courtenay_Entry!U30-Richard_Entry!U30</f>
        <v>0</v>
      </c>
      <c r="U30" s="6">
        <f>Courtenay_Entry!V30-Richard_Entry!V30</f>
        <v>0</v>
      </c>
      <c r="V30" s="6">
        <f>Courtenay_Entry!W30-Richard_Entry!W30</f>
        <v>0</v>
      </c>
      <c r="W30" s="6">
        <f>Courtenay_Entry!X30-Richard_Entry!X30</f>
        <v>0</v>
      </c>
      <c r="X30" s="6">
        <f>Courtenay_Entry!Y30-Richard_Entry!Y30</f>
        <v>0</v>
      </c>
      <c r="Y30" s="6">
        <f>Courtenay_Entry!Z30-Richard_Entry!Z30</f>
        <v>0</v>
      </c>
      <c r="Z30" s="6">
        <f>Courtenay_Entry!AB30-Richard_Entry!AB30</f>
        <v>0</v>
      </c>
      <c r="AA30" s="6">
        <f>Courtenay_Entry!AC30-Richard_Entry!AC30</f>
        <v>0</v>
      </c>
      <c r="AB30" s="6">
        <f>Courtenay_Entry!AD30-Richard_Entry!AD30</f>
        <v>0</v>
      </c>
      <c r="AC30" s="6">
        <f>Courtenay_Entry!AE30-Richard_Entry!AE30</f>
        <v>0</v>
      </c>
      <c r="AD30" s="6">
        <f>Courtenay_Entry!AF30-Richard_Entry!AF30</f>
        <v>0</v>
      </c>
      <c r="AE30" s="6">
        <f>Courtenay_Entry!AG30-Richard_Entry!AG30</f>
        <v>0</v>
      </c>
      <c r="AF30" s="6">
        <f>Courtenay_Entry!AH30-Richard_Entry!AH30</f>
        <v>0</v>
      </c>
      <c r="AG30" s="6">
        <f>Courtenay_Entry!AI30-Richard_Entry!AI30</f>
        <v>0</v>
      </c>
      <c r="AH30" s="6">
        <f>Courtenay_Entry!AJ30-Richard_Entry!AJ30</f>
        <v>0</v>
      </c>
      <c r="AI30" s="6">
        <f>Courtenay_Entry!AK30-Richard_Entry!AK30</f>
        <v>0</v>
      </c>
      <c r="AJ30" s="6">
        <f>Courtenay_Entry!AL30-Richard_Entry!AL30</f>
        <v>0</v>
      </c>
      <c r="AK30" s="6">
        <f>Courtenay_Entry!AM30-Richard_Entry!AM30</f>
        <v>0</v>
      </c>
      <c r="AL30" s="6">
        <f>Courtenay_Entry!AN30-Richard_Entry!AN30</f>
        <v>0</v>
      </c>
      <c r="AM30" s="6">
        <f>Courtenay_Entry!AO30-Richard_Entry!AO30</f>
        <v>0</v>
      </c>
      <c r="AN30" s="6">
        <f>Courtenay_Entry!AP30-Richard_Entry!AP30</f>
        <v>0</v>
      </c>
      <c r="AO30" s="6">
        <f>Courtenay_Entry!AQ30-Richard_Entry!AQ30</f>
        <v>0</v>
      </c>
      <c r="AP30" s="6">
        <f>Courtenay_Entry!AR30-Richard_Entry!AR30</f>
        <v>0</v>
      </c>
      <c r="AQ30" s="6">
        <f>Courtenay_Entry!AS30-Richard_Entry!AS30</f>
        <v>0</v>
      </c>
      <c r="AR30" s="6">
        <f>Courtenay_Entry!AT30-Richard_Entry!AT30</f>
        <v>0</v>
      </c>
      <c r="AS30" s="6">
        <f>Courtenay_Entry!AU30-Richard_Entry!AU30</f>
        <v>0</v>
      </c>
    </row>
    <row r="31" spans="1:45" x14ac:dyDescent="0.2">
      <c r="A31" s="4" t="s">
        <v>33</v>
      </c>
      <c r="B31" s="5">
        <v>10</v>
      </c>
      <c r="C31" s="6" t="s">
        <v>0</v>
      </c>
      <c r="D31" s="6" t="s">
        <v>7</v>
      </c>
      <c r="E31" s="7">
        <v>1</v>
      </c>
      <c r="F31" s="7">
        <v>2</v>
      </c>
      <c r="G31" s="6">
        <f>Courtenay_Entry!G31-Richard_Entry!G31</f>
        <v>0</v>
      </c>
      <c r="H31" s="6">
        <f>Courtenay_Entry!H31-Richard_Entry!H31</f>
        <v>0</v>
      </c>
      <c r="I31" s="6">
        <f>Courtenay_Entry!I31-Richard_Entry!I31</f>
        <v>0</v>
      </c>
      <c r="J31" s="6">
        <f>Courtenay_Entry!J31-Richard_Entry!J31</f>
        <v>0</v>
      </c>
      <c r="K31" s="6">
        <f>Courtenay_Entry!K31-Richard_Entry!K31</f>
        <v>0</v>
      </c>
      <c r="L31" s="6">
        <f>Courtenay_Entry!M31-Richard_Entry!M31</f>
        <v>0</v>
      </c>
      <c r="M31" s="6">
        <f>Courtenay_Entry!N31-Richard_Entry!N31</f>
        <v>0</v>
      </c>
      <c r="N31" s="6">
        <f>Courtenay_Entry!O31-Richard_Entry!O31</f>
        <v>0</v>
      </c>
      <c r="O31" s="6">
        <f>Courtenay_Entry!P31-Richard_Entry!P31</f>
        <v>0</v>
      </c>
      <c r="P31" s="6">
        <f>Courtenay_Entry!Q31-Richard_Entry!Q31</f>
        <v>0</v>
      </c>
      <c r="Q31" s="6">
        <f>Courtenay_Entry!R31-Richard_Entry!R31</f>
        <v>0</v>
      </c>
      <c r="R31" s="6">
        <f>Courtenay_Entry!S31-Richard_Entry!S31</f>
        <v>0</v>
      </c>
      <c r="S31" s="6">
        <f>Courtenay_Entry!T31-Richard_Entry!T31</f>
        <v>0</v>
      </c>
      <c r="T31" s="6">
        <f>Courtenay_Entry!U31-Richard_Entry!U31</f>
        <v>0</v>
      </c>
      <c r="U31" s="6">
        <f>Courtenay_Entry!V31-Richard_Entry!V31</f>
        <v>0</v>
      </c>
      <c r="V31" s="6">
        <f>Courtenay_Entry!W31-Richard_Entry!W31</f>
        <v>0</v>
      </c>
      <c r="W31" s="6">
        <f>Courtenay_Entry!X31-Richard_Entry!X31</f>
        <v>0</v>
      </c>
      <c r="X31" s="6">
        <f>Courtenay_Entry!Y31-Richard_Entry!Y31</f>
        <v>0</v>
      </c>
      <c r="Y31" s="6">
        <f>Courtenay_Entry!Z31-Richard_Entry!Z31</f>
        <v>0</v>
      </c>
      <c r="Z31" s="6">
        <f>Courtenay_Entry!AA31-Richard_Entry!AA31</f>
        <v>0</v>
      </c>
      <c r="AA31" s="6">
        <f>Courtenay_Entry!AC31-Richard_Entry!AC31</f>
        <v>0</v>
      </c>
      <c r="AB31" s="6">
        <f>Courtenay_Entry!AD31-Richard_Entry!AD31</f>
        <v>0</v>
      </c>
      <c r="AC31" s="6">
        <f>Courtenay_Entry!AE31-Richard_Entry!AE31</f>
        <v>0</v>
      </c>
      <c r="AD31" s="6">
        <f>Courtenay_Entry!AF31-Richard_Entry!AF31</f>
        <v>0</v>
      </c>
      <c r="AE31" s="6">
        <f>Courtenay_Entry!AG31-Richard_Entry!AG31</f>
        <v>0</v>
      </c>
      <c r="AF31" s="6">
        <f>Courtenay_Entry!AH31-Richard_Entry!AH31</f>
        <v>0</v>
      </c>
      <c r="AG31" s="6">
        <f>Courtenay_Entry!AI31-Richard_Entry!AI31</f>
        <v>0</v>
      </c>
      <c r="AH31" s="6">
        <f>Courtenay_Entry!AJ31-Richard_Entry!AJ31</f>
        <v>0</v>
      </c>
      <c r="AI31" s="6">
        <f>Courtenay_Entry!AK31-Richard_Entry!AK31</f>
        <v>0</v>
      </c>
      <c r="AJ31" s="6">
        <f>Courtenay_Entry!AL31-Richard_Entry!AL31</f>
        <v>0</v>
      </c>
      <c r="AK31" s="6">
        <f>Courtenay_Entry!AM31-Richard_Entry!AM31</f>
        <v>0</v>
      </c>
      <c r="AL31" s="6">
        <f>Courtenay_Entry!AN31-Richard_Entry!AN31</f>
        <v>0</v>
      </c>
      <c r="AM31" s="6">
        <f>Courtenay_Entry!AO31-Richard_Entry!AO31</f>
        <v>0</v>
      </c>
      <c r="AN31" s="6">
        <f>Courtenay_Entry!AP31-Richard_Entry!AP31</f>
        <v>0</v>
      </c>
      <c r="AO31" s="6">
        <f>Courtenay_Entry!AQ31-Richard_Entry!AQ31</f>
        <v>0</v>
      </c>
      <c r="AP31" s="6">
        <f>Courtenay_Entry!AR31-Richard_Entry!AR31</f>
        <v>0</v>
      </c>
      <c r="AQ31" s="6">
        <f>Courtenay_Entry!AS31-Richard_Entry!AS31</f>
        <v>0</v>
      </c>
      <c r="AR31" s="6">
        <f>Courtenay_Entry!AT31-Richard_Entry!AT31</f>
        <v>0</v>
      </c>
      <c r="AS31" s="6">
        <f>Courtenay_Entry!AU31-Richard_Entry!AU31</f>
        <v>0</v>
      </c>
    </row>
    <row r="32" spans="1:45" s="9" customFormat="1" x14ac:dyDescent="0.2">
      <c r="A32" s="8" t="s">
        <v>36</v>
      </c>
      <c r="B32" s="5">
        <v>10</v>
      </c>
      <c r="C32" s="9" t="s">
        <v>0</v>
      </c>
      <c r="D32" s="9" t="s">
        <v>34</v>
      </c>
      <c r="E32" s="7">
        <v>4</v>
      </c>
      <c r="F32" s="7">
        <v>1</v>
      </c>
      <c r="G32" s="6">
        <f>Courtenay_Entry!G32-Richard_Entry!G32</f>
        <v>0</v>
      </c>
      <c r="H32" s="6">
        <f>Courtenay_Entry!H32-Richard_Entry!H32</f>
        <v>0</v>
      </c>
      <c r="I32" s="6">
        <f>Courtenay_Entry!I32-Richard_Entry!I32</f>
        <v>0</v>
      </c>
      <c r="J32" s="6">
        <f>Courtenay_Entry!J32-Richard_Entry!J32</f>
        <v>0</v>
      </c>
      <c r="K32" s="6">
        <f>Courtenay_Entry!K32-Richard_Entry!K32</f>
        <v>0</v>
      </c>
      <c r="L32" s="6">
        <f>Courtenay_Entry!L32-Richard_Entry!L32</f>
        <v>0</v>
      </c>
      <c r="M32" s="6">
        <f>Courtenay_Entry!N32-Richard_Entry!N32</f>
        <v>0</v>
      </c>
      <c r="N32" s="6">
        <f>Courtenay_Entry!O32-Richard_Entry!O32</f>
        <v>0</v>
      </c>
      <c r="O32" s="6">
        <f>Courtenay_Entry!P32-Richard_Entry!P32</f>
        <v>0</v>
      </c>
      <c r="P32" s="6">
        <f>Courtenay_Entry!Q32-Richard_Entry!Q32</f>
        <v>0</v>
      </c>
      <c r="Q32" s="6">
        <f>Courtenay_Entry!R32-Richard_Entry!R32</f>
        <v>0</v>
      </c>
      <c r="R32" s="6">
        <f>Courtenay_Entry!S32-Richard_Entry!S32</f>
        <v>0</v>
      </c>
      <c r="S32" s="6">
        <f>Courtenay_Entry!T32-Richard_Entry!T32</f>
        <v>0</v>
      </c>
      <c r="T32" s="6">
        <f>Courtenay_Entry!U32-Richard_Entry!U32</f>
        <v>0</v>
      </c>
      <c r="U32" s="6">
        <f>Courtenay_Entry!V32-Richard_Entry!V32</f>
        <v>0</v>
      </c>
      <c r="V32" s="6">
        <f>Courtenay_Entry!W32-Richard_Entry!W32</f>
        <v>0</v>
      </c>
      <c r="W32" s="6">
        <f>Courtenay_Entry!X32-Richard_Entry!X32</f>
        <v>0</v>
      </c>
      <c r="X32" s="6">
        <f>Courtenay_Entry!Y32-Richard_Entry!Y32</f>
        <v>0</v>
      </c>
      <c r="Y32" s="6">
        <f>Courtenay_Entry!Z32-Richard_Entry!Z32</f>
        <v>0</v>
      </c>
      <c r="Z32" s="6">
        <f>Courtenay_Entry!AB32-Richard_Entry!AB32</f>
        <v>0</v>
      </c>
      <c r="AA32" s="6">
        <f>Courtenay_Entry!AC32-Richard_Entry!AC32</f>
        <v>0</v>
      </c>
      <c r="AB32" s="6">
        <f>Courtenay_Entry!AD32-Richard_Entry!AD32</f>
        <v>0</v>
      </c>
      <c r="AC32" s="6">
        <f>Courtenay_Entry!AE32-Richard_Entry!AE32</f>
        <v>0</v>
      </c>
      <c r="AD32" s="6">
        <f>Courtenay_Entry!AF32-Richard_Entry!AF32</f>
        <v>0</v>
      </c>
      <c r="AE32" s="6">
        <f>Courtenay_Entry!AG32-Richard_Entry!AG32</f>
        <v>0</v>
      </c>
      <c r="AF32" s="6">
        <f>Courtenay_Entry!AH32-Richard_Entry!AH32</f>
        <v>0</v>
      </c>
      <c r="AG32" s="6">
        <f>Courtenay_Entry!AI32-Richard_Entry!AI32</f>
        <v>0</v>
      </c>
      <c r="AH32" s="6">
        <f>Courtenay_Entry!AJ32-Richard_Entry!AJ32</f>
        <v>0</v>
      </c>
      <c r="AI32" s="6">
        <f>Courtenay_Entry!AK32-Richard_Entry!AK32</f>
        <v>0</v>
      </c>
      <c r="AJ32" s="6">
        <f>Courtenay_Entry!AL32-Richard_Entry!AL32</f>
        <v>0</v>
      </c>
      <c r="AK32" s="6">
        <f>Courtenay_Entry!AM32-Richard_Entry!AM32</f>
        <v>0</v>
      </c>
      <c r="AL32" s="6">
        <f>Courtenay_Entry!AN32-Richard_Entry!AN32</f>
        <v>0</v>
      </c>
      <c r="AM32" s="6">
        <f>Courtenay_Entry!AO32-Richard_Entry!AO32</f>
        <v>0</v>
      </c>
      <c r="AN32" s="6">
        <f>Courtenay_Entry!AP32-Richard_Entry!AP32</f>
        <v>0</v>
      </c>
      <c r="AO32" s="6">
        <f>Courtenay_Entry!AQ32-Richard_Entry!AQ32</f>
        <v>0</v>
      </c>
      <c r="AP32" s="6">
        <f>Courtenay_Entry!AR32-Richard_Entry!AR32</f>
        <v>0</v>
      </c>
      <c r="AQ32" s="6">
        <f>Courtenay_Entry!AS32-Richard_Entry!AS32</f>
        <v>0</v>
      </c>
      <c r="AR32" s="6">
        <f>Courtenay_Entry!AT32-Richard_Entry!AT32</f>
        <v>0</v>
      </c>
      <c r="AS32" s="6">
        <f>Courtenay_Entry!AU32-Richard_Entry!AU32</f>
        <v>0</v>
      </c>
    </row>
    <row r="33" spans="1:45" s="9" customFormat="1" x14ac:dyDescent="0.2">
      <c r="A33" s="8" t="s">
        <v>36</v>
      </c>
      <c r="B33" s="5">
        <v>10</v>
      </c>
      <c r="C33" s="9" t="s">
        <v>0</v>
      </c>
      <c r="D33" s="9" t="s">
        <v>35</v>
      </c>
      <c r="E33" s="7">
        <v>5</v>
      </c>
      <c r="F33" s="7">
        <v>1</v>
      </c>
      <c r="G33" s="6">
        <f>Courtenay_Entry!G33-Richard_Entry!G33</f>
        <v>0</v>
      </c>
      <c r="H33" s="6">
        <f>Courtenay_Entry!H33-Richard_Entry!H33</f>
        <v>0</v>
      </c>
      <c r="I33" s="6">
        <f>Courtenay_Entry!I33-Richard_Entry!I33</f>
        <v>0</v>
      </c>
      <c r="J33" s="6">
        <f>Courtenay_Entry!J33-Richard_Entry!J33</f>
        <v>0</v>
      </c>
      <c r="K33" s="6">
        <f>Courtenay_Entry!K33-Richard_Entry!K33</f>
        <v>0</v>
      </c>
      <c r="L33" s="6">
        <f>Courtenay_Entry!M33-Richard_Entry!L33</f>
        <v>0</v>
      </c>
      <c r="M33" s="6">
        <f>Courtenay_Entry!N33-Richard_Entry!N33</f>
        <v>0</v>
      </c>
      <c r="N33" s="6">
        <f>Courtenay_Entry!O33-Richard_Entry!O33</f>
        <v>0</v>
      </c>
      <c r="O33" s="6">
        <f>Courtenay_Entry!P33-Richard_Entry!P33</f>
        <v>0</v>
      </c>
      <c r="P33" s="6">
        <f>Courtenay_Entry!Q33-Richard_Entry!Q33</f>
        <v>0</v>
      </c>
      <c r="Q33" s="6">
        <f>Courtenay_Entry!R33-Richard_Entry!R33</f>
        <v>0</v>
      </c>
      <c r="R33" s="6">
        <f>Courtenay_Entry!S33-Richard_Entry!S33</f>
        <v>0</v>
      </c>
      <c r="S33" s="6">
        <f>Courtenay_Entry!T33-Richard_Entry!T33</f>
        <v>0</v>
      </c>
      <c r="T33" s="6">
        <f>Courtenay_Entry!U33-Richard_Entry!U33</f>
        <v>0</v>
      </c>
      <c r="U33" s="6">
        <f>Courtenay_Entry!V33-Richard_Entry!V33</f>
        <v>0</v>
      </c>
      <c r="V33" s="6">
        <f>Courtenay_Entry!W33-Richard_Entry!W33</f>
        <v>0</v>
      </c>
      <c r="W33" s="6">
        <f>Courtenay_Entry!X33-Richard_Entry!X33</f>
        <v>0</v>
      </c>
      <c r="X33" s="6">
        <f>Courtenay_Entry!Y33-Richard_Entry!Y33</f>
        <v>0</v>
      </c>
      <c r="Y33" s="6">
        <f>Courtenay_Entry!Z33-Richard_Entry!Z33</f>
        <v>0</v>
      </c>
      <c r="Z33" s="6">
        <f>Courtenay_Entry!AA33-Richard_Entry!AA33</f>
        <v>0</v>
      </c>
      <c r="AA33" s="6">
        <f>Courtenay_Entry!AC33-Richard_Entry!AC33</f>
        <v>0</v>
      </c>
      <c r="AB33" s="6">
        <f>Courtenay_Entry!AD33-Richard_Entry!AD33</f>
        <v>0</v>
      </c>
      <c r="AC33" s="6">
        <f>Courtenay_Entry!AE33-Richard_Entry!AE33</f>
        <v>0</v>
      </c>
      <c r="AD33" s="6">
        <f>Courtenay_Entry!AF33-Richard_Entry!AF33</f>
        <v>0</v>
      </c>
      <c r="AE33" s="6">
        <f>Courtenay_Entry!AG33-Richard_Entry!AG33</f>
        <v>0</v>
      </c>
      <c r="AF33" s="6">
        <f>Courtenay_Entry!AH33-Richard_Entry!AH33</f>
        <v>0</v>
      </c>
      <c r="AG33" s="6">
        <f>Courtenay_Entry!AI33-Richard_Entry!AI33</f>
        <v>0</v>
      </c>
      <c r="AH33" s="6">
        <f>Courtenay_Entry!AJ33-Richard_Entry!AJ33</f>
        <v>0</v>
      </c>
      <c r="AI33" s="6">
        <f>Courtenay_Entry!AK33-Richard_Entry!AK33</f>
        <v>0</v>
      </c>
      <c r="AJ33" s="6">
        <f>Courtenay_Entry!AL33-Richard_Entry!AL33</f>
        <v>0</v>
      </c>
      <c r="AK33" s="6">
        <f>Courtenay_Entry!AM33-Richard_Entry!AM33</f>
        <v>0</v>
      </c>
      <c r="AL33" s="6">
        <f>Courtenay_Entry!AN33-Richard_Entry!AN33</f>
        <v>0</v>
      </c>
      <c r="AM33" s="6">
        <f>Courtenay_Entry!AO33-Richard_Entry!AO33</f>
        <v>0</v>
      </c>
      <c r="AN33" s="6">
        <f>Courtenay_Entry!AP33-Richard_Entry!AP33</f>
        <v>0</v>
      </c>
      <c r="AO33" s="6">
        <f>Courtenay_Entry!AQ33-Richard_Entry!AQ33</f>
        <v>0</v>
      </c>
      <c r="AP33" s="6">
        <f>Courtenay_Entry!AR33-Richard_Entry!AR33</f>
        <v>0</v>
      </c>
      <c r="AQ33" s="6">
        <f>Courtenay_Entry!AS33-Richard_Entry!AS33</f>
        <v>0</v>
      </c>
      <c r="AR33" s="6">
        <f>Courtenay_Entry!AT33-Richard_Entry!AT33</f>
        <v>0</v>
      </c>
      <c r="AS33" s="6">
        <f>Courtenay_Entry!AU33-Richard_Entry!AU33</f>
        <v>0</v>
      </c>
    </row>
    <row r="34" spans="1:45" s="9" customFormat="1" x14ac:dyDescent="0.2">
      <c r="A34" s="8" t="s">
        <v>36</v>
      </c>
      <c r="B34" s="5">
        <v>10</v>
      </c>
      <c r="C34" s="9" t="s">
        <v>0</v>
      </c>
      <c r="D34" s="9" t="s">
        <v>7</v>
      </c>
      <c r="E34" s="7">
        <v>3</v>
      </c>
      <c r="F34" s="7">
        <v>1</v>
      </c>
      <c r="G34" s="6">
        <f>Courtenay_Entry!G34-Richard_Entry!G34</f>
        <v>0</v>
      </c>
      <c r="H34" s="6">
        <f>Courtenay_Entry!H34-Richard_Entry!H34</f>
        <v>0</v>
      </c>
      <c r="I34" s="6">
        <f>Courtenay_Entry!I34-Richard_Entry!I34</f>
        <v>0</v>
      </c>
      <c r="J34" s="6">
        <f>Courtenay_Entry!J34-Richard_Entry!J34</f>
        <v>0</v>
      </c>
      <c r="K34" s="6">
        <f>Courtenay_Entry!K34-Richard_Entry!K34</f>
        <v>0</v>
      </c>
      <c r="L34" s="6">
        <f>Courtenay_Entry!L34-Richard_Entry!L34</f>
        <v>0</v>
      </c>
      <c r="M34" s="6">
        <f>Courtenay_Entry!N34-Richard_Entry!N34</f>
        <v>0</v>
      </c>
      <c r="N34" s="6">
        <f>Courtenay_Entry!O34-Richard_Entry!O34</f>
        <v>0</v>
      </c>
      <c r="O34" s="6">
        <f>Courtenay_Entry!P34-Richard_Entry!P34</f>
        <v>0</v>
      </c>
      <c r="P34" s="6">
        <f>Courtenay_Entry!Q34-Richard_Entry!Q34</f>
        <v>0</v>
      </c>
      <c r="Q34" s="6">
        <f>Courtenay_Entry!R34-Richard_Entry!R34</f>
        <v>0</v>
      </c>
      <c r="R34" s="6">
        <f>Courtenay_Entry!S34-Richard_Entry!S34</f>
        <v>0</v>
      </c>
      <c r="S34" s="6">
        <f>Courtenay_Entry!T34-Richard_Entry!T34</f>
        <v>0</v>
      </c>
      <c r="T34" s="6">
        <f>Courtenay_Entry!U34-Richard_Entry!U34</f>
        <v>0</v>
      </c>
      <c r="U34" s="6">
        <f>Courtenay_Entry!V34-Richard_Entry!V34</f>
        <v>0</v>
      </c>
      <c r="V34" s="6">
        <f>Courtenay_Entry!W34-Richard_Entry!W34</f>
        <v>0</v>
      </c>
      <c r="W34" s="6">
        <f>Courtenay_Entry!X34-Richard_Entry!X34</f>
        <v>0</v>
      </c>
      <c r="X34" s="6">
        <f>Courtenay_Entry!Y34-Richard_Entry!Y34</f>
        <v>0</v>
      </c>
      <c r="Y34" s="6">
        <f>Courtenay_Entry!Z34-Richard_Entry!Z34</f>
        <v>0</v>
      </c>
      <c r="Z34" s="6">
        <f>Courtenay_Entry!AB34-Richard_Entry!AB34</f>
        <v>0</v>
      </c>
      <c r="AA34" s="6">
        <f>Courtenay_Entry!AC34-Richard_Entry!AC34</f>
        <v>0</v>
      </c>
      <c r="AB34" s="6">
        <f>Courtenay_Entry!AD34-Richard_Entry!AD34</f>
        <v>0</v>
      </c>
      <c r="AC34" s="6">
        <f>Courtenay_Entry!AE34-Richard_Entry!AE34</f>
        <v>0</v>
      </c>
      <c r="AD34" s="6">
        <f>Courtenay_Entry!AF34-Richard_Entry!AF34</f>
        <v>0</v>
      </c>
      <c r="AE34" s="6">
        <f>Courtenay_Entry!AG34-Richard_Entry!AG34</f>
        <v>0</v>
      </c>
      <c r="AF34" s="6">
        <f>Courtenay_Entry!AH34-Richard_Entry!AH34</f>
        <v>0</v>
      </c>
      <c r="AG34" s="6">
        <f>Courtenay_Entry!AI34-Richard_Entry!AI34</f>
        <v>0</v>
      </c>
      <c r="AH34" s="6">
        <f>Courtenay_Entry!AJ34-Richard_Entry!AJ34</f>
        <v>0</v>
      </c>
      <c r="AI34" s="6">
        <f>Courtenay_Entry!AK34-Richard_Entry!AK34</f>
        <v>0</v>
      </c>
      <c r="AJ34" s="6">
        <f>Courtenay_Entry!AL34-Richard_Entry!AL34</f>
        <v>0</v>
      </c>
      <c r="AK34" s="6">
        <f>Courtenay_Entry!AM34-Richard_Entry!AM34</f>
        <v>0</v>
      </c>
      <c r="AL34" s="6">
        <f>Courtenay_Entry!AN34-Richard_Entry!AN34</f>
        <v>0</v>
      </c>
      <c r="AM34" s="6">
        <f>Courtenay_Entry!AO34-Richard_Entry!AO34</f>
        <v>0</v>
      </c>
      <c r="AN34" s="6">
        <f>Courtenay_Entry!AP34-Richard_Entry!AP34</f>
        <v>0</v>
      </c>
      <c r="AO34" s="6">
        <f>Courtenay_Entry!AQ34-Richard_Entry!AQ34</f>
        <v>0</v>
      </c>
      <c r="AP34" s="6">
        <f>Courtenay_Entry!AR34-Richard_Entry!AR34</f>
        <v>0</v>
      </c>
      <c r="AQ34" s="6">
        <f>Courtenay_Entry!AS34-Richard_Entry!AS34</f>
        <v>0</v>
      </c>
      <c r="AR34" s="6">
        <f>Courtenay_Entry!AT34-Richard_Entry!AT34</f>
        <v>0</v>
      </c>
      <c r="AS34" s="6">
        <f>Courtenay_Entry!AU34-Richard_Entry!AU34</f>
        <v>0</v>
      </c>
    </row>
    <row r="35" spans="1:45" x14ac:dyDescent="0.2">
      <c r="A35" s="10" t="s">
        <v>37</v>
      </c>
      <c r="B35" s="5">
        <v>10</v>
      </c>
      <c r="C35" s="6" t="s">
        <v>0</v>
      </c>
      <c r="D35" s="11" t="s">
        <v>35</v>
      </c>
      <c r="E35" s="7">
        <v>6</v>
      </c>
      <c r="F35" s="7">
        <v>2</v>
      </c>
      <c r="G35" s="6">
        <f>Courtenay_Entry!G35-Richard_Entry!G35</f>
        <v>0</v>
      </c>
      <c r="H35" s="6">
        <f>Courtenay_Entry!H35-Richard_Entry!H35</f>
        <v>0</v>
      </c>
      <c r="I35" s="6">
        <f>Courtenay_Entry!I35-Richard_Entry!I35</f>
        <v>0</v>
      </c>
      <c r="J35" s="6">
        <f>Courtenay_Entry!J35-Richard_Entry!J35</f>
        <v>0</v>
      </c>
      <c r="K35" s="6">
        <f>Courtenay_Entry!K35-Richard_Entry!K35</f>
        <v>0</v>
      </c>
      <c r="L35" s="6">
        <f>Courtenay_Entry!L35-Richard_Entry!L35</f>
        <v>0</v>
      </c>
      <c r="M35" s="6">
        <f>Courtenay_Entry!N35-Richard_Entry!N35</f>
        <v>0</v>
      </c>
      <c r="N35" s="6">
        <f>Courtenay_Entry!O35-Richard_Entry!O35</f>
        <v>0</v>
      </c>
      <c r="O35" s="6">
        <f>Courtenay_Entry!P35-Richard_Entry!P35</f>
        <v>0</v>
      </c>
      <c r="P35" s="6">
        <f>Courtenay_Entry!Q35-Richard_Entry!Q35</f>
        <v>0</v>
      </c>
      <c r="Q35" s="6">
        <f>Courtenay_Entry!R35-Richard_Entry!R35</f>
        <v>0</v>
      </c>
      <c r="R35" s="6">
        <f>Courtenay_Entry!S35-Richard_Entry!S35</f>
        <v>0</v>
      </c>
      <c r="S35" s="6">
        <f>Courtenay_Entry!T35-Richard_Entry!T35</f>
        <v>0</v>
      </c>
      <c r="T35" s="6">
        <f>Courtenay_Entry!U35-Richard_Entry!U35</f>
        <v>0</v>
      </c>
      <c r="U35" s="6">
        <f>Courtenay_Entry!V35-Richard_Entry!V35</f>
        <v>0</v>
      </c>
      <c r="V35" s="6">
        <f>Courtenay_Entry!W35-Richard_Entry!W35</f>
        <v>0</v>
      </c>
      <c r="W35" s="6">
        <f>Courtenay_Entry!X35-Richard_Entry!X35</f>
        <v>0</v>
      </c>
      <c r="X35" s="6">
        <f>Courtenay_Entry!Y35-Richard_Entry!Y35</f>
        <v>0</v>
      </c>
      <c r="Y35" s="6">
        <f>Courtenay_Entry!Z35-Richard_Entry!Z35</f>
        <v>0</v>
      </c>
      <c r="Z35" s="6">
        <f>Courtenay_Entry!AB35-Richard_Entry!AB35</f>
        <v>0</v>
      </c>
      <c r="AA35" s="6">
        <f>Courtenay_Entry!AC35-Richard_Entry!AC35</f>
        <v>0</v>
      </c>
      <c r="AB35" s="6">
        <f>Courtenay_Entry!AD35-Richard_Entry!AD35</f>
        <v>0</v>
      </c>
      <c r="AC35" s="6">
        <f>Courtenay_Entry!AE35-Richard_Entry!AE35</f>
        <v>0</v>
      </c>
      <c r="AD35" s="6">
        <f>Courtenay_Entry!AF35-Richard_Entry!AF35</f>
        <v>0</v>
      </c>
      <c r="AE35" s="6">
        <f>Courtenay_Entry!AG35-Richard_Entry!AG35</f>
        <v>0</v>
      </c>
      <c r="AF35" s="6">
        <f>Courtenay_Entry!AH35-Richard_Entry!AH35</f>
        <v>0</v>
      </c>
      <c r="AG35" s="6">
        <f>Courtenay_Entry!AI35-Richard_Entry!AI35</f>
        <v>0</v>
      </c>
      <c r="AH35" s="6">
        <f>Courtenay_Entry!AJ35-Richard_Entry!AJ35</f>
        <v>0</v>
      </c>
      <c r="AI35" s="6">
        <f>Courtenay_Entry!AK35-Richard_Entry!AK35</f>
        <v>0</v>
      </c>
      <c r="AJ35" s="6">
        <f>Courtenay_Entry!AL35-Richard_Entry!AL35</f>
        <v>0</v>
      </c>
      <c r="AK35" s="6">
        <f>Courtenay_Entry!AM35-Richard_Entry!AM35</f>
        <v>0</v>
      </c>
      <c r="AL35" s="6">
        <f>Courtenay_Entry!AN35-Richard_Entry!AN35</f>
        <v>0</v>
      </c>
      <c r="AM35" s="6">
        <f>Courtenay_Entry!AO35-Richard_Entry!AO35</f>
        <v>0</v>
      </c>
      <c r="AN35" s="6">
        <f>Courtenay_Entry!AP35-Richard_Entry!AP35</f>
        <v>0</v>
      </c>
      <c r="AO35" s="6">
        <f>Courtenay_Entry!AQ35-Richard_Entry!AQ35</f>
        <v>0</v>
      </c>
      <c r="AP35" s="6">
        <f>Courtenay_Entry!AR35-Richard_Entry!AR35</f>
        <v>0</v>
      </c>
      <c r="AQ35" s="6">
        <f>Courtenay_Entry!AS35-Richard_Entry!AS35</f>
        <v>0</v>
      </c>
      <c r="AR35" s="6">
        <f>Courtenay_Entry!AT35-Richard_Entry!AT35</f>
        <v>0</v>
      </c>
      <c r="AS35" s="6">
        <f>Courtenay_Entry!AU35-Richard_Entry!AU35</f>
        <v>0</v>
      </c>
    </row>
    <row r="36" spans="1:45" x14ac:dyDescent="0.2">
      <c r="A36" s="10" t="s">
        <v>37</v>
      </c>
      <c r="B36" s="5">
        <v>10</v>
      </c>
      <c r="C36" s="6" t="s">
        <v>0</v>
      </c>
      <c r="D36" s="11" t="s">
        <v>13</v>
      </c>
      <c r="E36" s="7">
        <v>2</v>
      </c>
      <c r="F36" s="7">
        <v>1</v>
      </c>
      <c r="G36" s="6">
        <f>Courtenay_Entry!G36-Richard_Entry!G36</f>
        <v>0</v>
      </c>
      <c r="H36" s="6">
        <f>Courtenay_Entry!H36-Richard_Entry!H36</f>
        <v>0</v>
      </c>
      <c r="I36" s="6">
        <f>Courtenay_Entry!I36-Richard_Entry!I36</f>
        <v>0</v>
      </c>
      <c r="J36" s="6">
        <f>Courtenay_Entry!J36-Richard_Entry!J36</f>
        <v>0</v>
      </c>
      <c r="K36" s="6">
        <f>Courtenay_Entry!K36-Richard_Entry!K36</f>
        <v>0</v>
      </c>
      <c r="L36" s="6">
        <f>Courtenay_Entry!M36-Richard_Entry!M36</f>
        <v>0</v>
      </c>
      <c r="M36" s="6">
        <f>Courtenay_Entry!N36-Richard_Entry!N36</f>
        <v>0</v>
      </c>
      <c r="N36" s="6">
        <f>Courtenay_Entry!O36-Richard_Entry!O36</f>
        <v>0</v>
      </c>
      <c r="O36" s="6">
        <f>Courtenay_Entry!P36-Richard_Entry!P36</f>
        <v>0</v>
      </c>
      <c r="P36" s="6">
        <f>Courtenay_Entry!Q36-Richard_Entry!Q36</f>
        <v>0</v>
      </c>
      <c r="Q36" s="6">
        <f>Courtenay_Entry!R36-Richard_Entry!R36</f>
        <v>0</v>
      </c>
      <c r="R36" s="6">
        <f>Courtenay_Entry!S36-Richard_Entry!S36</f>
        <v>0</v>
      </c>
      <c r="S36" s="6">
        <f>Courtenay_Entry!T36-Richard_Entry!T36</f>
        <v>0</v>
      </c>
      <c r="T36" s="6">
        <f>Courtenay_Entry!U36-Richard_Entry!U36</f>
        <v>0</v>
      </c>
      <c r="U36" s="6">
        <f>Courtenay_Entry!V36-Richard_Entry!V36</f>
        <v>0</v>
      </c>
      <c r="V36" s="6">
        <f>Courtenay_Entry!W36-Richard_Entry!W36</f>
        <v>0</v>
      </c>
      <c r="W36" s="6">
        <f>Courtenay_Entry!X36-Richard_Entry!X36</f>
        <v>0</v>
      </c>
      <c r="X36" s="6">
        <f>Courtenay_Entry!Y36-Richard_Entry!Y36</f>
        <v>0</v>
      </c>
      <c r="Y36" s="6">
        <f>Courtenay_Entry!Z36-Richard_Entry!Z36</f>
        <v>0</v>
      </c>
      <c r="Z36" s="6">
        <f>Courtenay_Entry!AB36-Richard_Entry!AB36</f>
        <v>0</v>
      </c>
      <c r="AA36" s="6">
        <f>Courtenay_Entry!AC36-Richard_Entry!AC36</f>
        <v>0</v>
      </c>
      <c r="AB36" s="6">
        <f>Courtenay_Entry!AD36-Richard_Entry!AD36</f>
        <v>0</v>
      </c>
      <c r="AC36" s="6">
        <f>Courtenay_Entry!AE36-Richard_Entry!AE36</f>
        <v>0</v>
      </c>
      <c r="AD36" s="6">
        <f>Courtenay_Entry!AF36-Richard_Entry!AF36</f>
        <v>0</v>
      </c>
      <c r="AE36" s="6">
        <f>Courtenay_Entry!AG36-Richard_Entry!AG36</f>
        <v>0</v>
      </c>
      <c r="AF36" s="6">
        <f>Courtenay_Entry!AH36-Richard_Entry!AH36</f>
        <v>0</v>
      </c>
      <c r="AG36" s="6">
        <f>Courtenay_Entry!AI36-Richard_Entry!AI36</f>
        <v>0</v>
      </c>
      <c r="AH36" s="6">
        <f>Courtenay_Entry!AJ36-Richard_Entry!AJ36</f>
        <v>0</v>
      </c>
      <c r="AI36" s="6">
        <f>Courtenay_Entry!AK36-Richard_Entry!AK36</f>
        <v>0</v>
      </c>
      <c r="AJ36" s="6">
        <f>Courtenay_Entry!AL36-Richard_Entry!AL36</f>
        <v>0</v>
      </c>
      <c r="AK36" s="6">
        <f>Courtenay_Entry!AM36-Richard_Entry!AM36</f>
        <v>0</v>
      </c>
      <c r="AL36" s="6">
        <f>Courtenay_Entry!AN36-Richard_Entry!AN36</f>
        <v>0</v>
      </c>
      <c r="AM36" s="6">
        <f>Courtenay_Entry!AO36-Richard_Entry!AO36</f>
        <v>0</v>
      </c>
      <c r="AN36" s="6">
        <f>Courtenay_Entry!AP36-Richard_Entry!AP36</f>
        <v>0</v>
      </c>
      <c r="AO36" s="6">
        <f>Courtenay_Entry!AQ36-Richard_Entry!AQ36</f>
        <v>0</v>
      </c>
      <c r="AP36" s="6">
        <f>Courtenay_Entry!AR36-Richard_Entry!AR36</f>
        <v>0</v>
      </c>
      <c r="AQ36" s="6">
        <f>Courtenay_Entry!AS36-Richard_Entry!AS36</f>
        <v>0</v>
      </c>
      <c r="AR36" s="6">
        <f>Courtenay_Entry!AT36-Richard_Entry!AT36</f>
        <v>0</v>
      </c>
      <c r="AS36" s="6">
        <f>Courtenay_Entry!AU36-Richard_Entry!AU36</f>
        <v>0</v>
      </c>
    </row>
    <row r="37" spans="1:45" x14ac:dyDescent="0.2">
      <c r="A37" s="10" t="s">
        <v>37</v>
      </c>
      <c r="B37" s="5">
        <v>10</v>
      </c>
      <c r="C37" s="6" t="s">
        <v>0</v>
      </c>
      <c r="D37" s="11" t="s">
        <v>7</v>
      </c>
      <c r="E37" s="7">
        <v>1</v>
      </c>
      <c r="F37" s="7">
        <v>2</v>
      </c>
      <c r="G37" s="6">
        <f>Courtenay_Entry!G37-Richard_Entry!G37</f>
        <v>0</v>
      </c>
      <c r="H37" s="6">
        <f>Courtenay_Entry!H37-Richard_Entry!H37</f>
        <v>0</v>
      </c>
      <c r="I37" s="6">
        <f>Courtenay_Entry!I37-Richard_Entry!I37</f>
        <v>0</v>
      </c>
      <c r="J37" s="6">
        <f>Courtenay_Entry!J37-Richard_Entry!J37</f>
        <v>0</v>
      </c>
      <c r="K37" s="6">
        <f>Courtenay_Entry!K37-Richard_Entry!K37</f>
        <v>0</v>
      </c>
      <c r="L37" s="6">
        <f>Courtenay_Entry!M37-Richard_Entry!M37</f>
        <v>0</v>
      </c>
      <c r="M37" s="6">
        <f>Courtenay_Entry!N37-Richard_Entry!N37</f>
        <v>0</v>
      </c>
      <c r="N37" s="6">
        <f>Courtenay_Entry!O37-Richard_Entry!O37</f>
        <v>0</v>
      </c>
      <c r="O37" s="6">
        <f>Courtenay_Entry!P37-Richard_Entry!P37</f>
        <v>0</v>
      </c>
      <c r="P37" s="6">
        <f>Courtenay_Entry!Q37-Richard_Entry!Q37</f>
        <v>0</v>
      </c>
      <c r="Q37" s="6">
        <f>Courtenay_Entry!R37-Richard_Entry!R37</f>
        <v>0</v>
      </c>
      <c r="R37" s="6">
        <f>Courtenay_Entry!S37-Richard_Entry!S37</f>
        <v>0</v>
      </c>
      <c r="S37" s="6">
        <f>Courtenay_Entry!T37-Richard_Entry!T37</f>
        <v>0</v>
      </c>
      <c r="T37" s="6">
        <f>Courtenay_Entry!U37-Richard_Entry!U37</f>
        <v>0</v>
      </c>
      <c r="U37" s="6">
        <f>Courtenay_Entry!V37-Richard_Entry!V37</f>
        <v>0</v>
      </c>
      <c r="V37" s="6">
        <f>Courtenay_Entry!W37-Richard_Entry!W37</f>
        <v>0</v>
      </c>
      <c r="W37" s="6">
        <f>Courtenay_Entry!X37-Richard_Entry!X37</f>
        <v>0</v>
      </c>
      <c r="X37" s="6">
        <f>Courtenay_Entry!Y37-Richard_Entry!Y37</f>
        <v>0</v>
      </c>
      <c r="Y37" s="6">
        <f>Courtenay_Entry!Z37-Richard_Entry!Z37</f>
        <v>0</v>
      </c>
      <c r="Z37" s="6">
        <f>Courtenay_Entry!AB37-Richard_Entry!AB37</f>
        <v>0</v>
      </c>
      <c r="AA37" s="6">
        <f>Courtenay_Entry!AC37-Richard_Entry!AC37</f>
        <v>0</v>
      </c>
      <c r="AB37" s="6">
        <f>Courtenay_Entry!AD37-Richard_Entry!AD37</f>
        <v>0</v>
      </c>
      <c r="AC37" s="6">
        <f>Courtenay_Entry!AE37-Richard_Entry!AE37</f>
        <v>0</v>
      </c>
      <c r="AD37" s="6">
        <f>Courtenay_Entry!AF37-Richard_Entry!AF37</f>
        <v>0</v>
      </c>
      <c r="AE37" s="6">
        <f>Courtenay_Entry!AG37-Richard_Entry!AG37</f>
        <v>0</v>
      </c>
      <c r="AF37" s="6">
        <f>Courtenay_Entry!AH37-Richard_Entry!AH37</f>
        <v>0</v>
      </c>
      <c r="AG37" s="6">
        <f>Courtenay_Entry!AI37-Richard_Entry!AI37</f>
        <v>0</v>
      </c>
      <c r="AH37" s="6">
        <f>Courtenay_Entry!AJ37-Richard_Entry!AJ37</f>
        <v>0</v>
      </c>
      <c r="AI37" s="6">
        <f>Courtenay_Entry!AK37-Richard_Entry!AK37</f>
        <v>0</v>
      </c>
      <c r="AJ37" s="6">
        <f>Courtenay_Entry!AL37-Richard_Entry!AL37</f>
        <v>0</v>
      </c>
      <c r="AK37" s="6">
        <f>Courtenay_Entry!AM37-Richard_Entry!AM37</f>
        <v>0</v>
      </c>
      <c r="AL37" s="6">
        <f>Courtenay_Entry!AN37-Richard_Entry!AN37</f>
        <v>0</v>
      </c>
      <c r="AM37" s="6">
        <f>Courtenay_Entry!AO37-Richard_Entry!AO37</f>
        <v>0</v>
      </c>
      <c r="AN37" s="6">
        <f>Courtenay_Entry!AP37-Richard_Entry!AP37</f>
        <v>0</v>
      </c>
      <c r="AO37" s="6">
        <f>Courtenay_Entry!AQ37-Richard_Entry!AQ37</f>
        <v>0</v>
      </c>
      <c r="AP37" s="6">
        <f>Courtenay_Entry!AR37-Richard_Entry!AR37</f>
        <v>0</v>
      </c>
      <c r="AQ37" s="6">
        <f>Courtenay_Entry!AS37-Richard_Entry!AS37</f>
        <v>0</v>
      </c>
      <c r="AR37" s="6">
        <f>Courtenay_Entry!AT37-Richard_Entry!AT37</f>
        <v>0</v>
      </c>
      <c r="AS37" s="6">
        <f>Courtenay_Entry!AU37-Richard_Entry!AU37</f>
        <v>0</v>
      </c>
    </row>
    <row r="38" spans="1:45" x14ac:dyDescent="0.2">
      <c r="A38" s="4" t="s">
        <v>33</v>
      </c>
      <c r="B38" s="6">
        <v>11</v>
      </c>
      <c r="C38" s="6" t="s">
        <v>1</v>
      </c>
      <c r="D38" s="6" t="s">
        <v>34</v>
      </c>
      <c r="E38" s="7">
        <v>4</v>
      </c>
      <c r="F38" s="7">
        <v>1</v>
      </c>
      <c r="G38" s="6">
        <f>Courtenay_Entry!G38-Richard_Entry!G38</f>
        <v>0</v>
      </c>
      <c r="H38" s="6">
        <f>Courtenay_Entry!H38-Richard_Entry!H38</f>
        <v>0</v>
      </c>
      <c r="I38" s="6">
        <f>Courtenay_Entry!I38-Richard_Entry!I38</f>
        <v>0</v>
      </c>
      <c r="J38" s="6">
        <f>Courtenay_Entry!J38-Richard_Entry!J38</f>
        <v>0</v>
      </c>
      <c r="K38" s="6">
        <f>Courtenay_Entry!K38-Richard_Entry!K38</f>
        <v>0</v>
      </c>
      <c r="L38" s="6">
        <f>Courtenay_Entry!M38-Richard_Entry!M38</f>
        <v>0</v>
      </c>
      <c r="M38" s="6">
        <f>Courtenay_Entry!N38-Richard_Entry!N38</f>
        <v>0</v>
      </c>
      <c r="N38" s="6">
        <f>Courtenay_Entry!O38-Richard_Entry!O38</f>
        <v>0</v>
      </c>
      <c r="O38" s="6">
        <f>Courtenay_Entry!P38-Richard_Entry!P38</f>
        <v>0</v>
      </c>
      <c r="P38" s="6">
        <f>Courtenay_Entry!Q38-Richard_Entry!Q38</f>
        <v>0</v>
      </c>
      <c r="Q38" s="6">
        <f>Courtenay_Entry!R38-Richard_Entry!R38</f>
        <v>0</v>
      </c>
      <c r="R38" s="6">
        <f>Courtenay_Entry!S38-Richard_Entry!S38</f>
        <v>0</v>
      </c>
      <c r="S38" s="6">
        <f>Courtenay_Entry!T38-Richard_Entry!T38</f>
        <v>0</v>
      </c>
      <c r="T38" s="6">
        <f>Courtenay_Entry!U38-Richard_Entry!U38</f>
        <v>0</v>
      </c>
      <c r="U38" s="6">
        <f>Courtenay_Entry!V38-Richard_Entry!V38</f>
        <v>0</v>
      </c>
      <c r="V38" s="6">
        <f>Courtenay_Entry!W38-Richard_Entry!W38</f>
        <v>0</v>
      </c>
      <c r="W38" s="6">
        <f>Courtenay_Entry!X38-Richard_Entry!X38</f>
        <v>0</v>
      </c>
      <c r="X38" s="6">
        <f>Courtenay_Entry!Y38-Richard_Entry!Y38</f>
        <v>0</v>
      </c>
      <c r="Y38" s="6">
        <f>Courtenay_Entry!Z38-Richard_Entry!Z38</f>
        <v>0</v>
      </c>
      <c r="Z38" s="6">
        <f>Courtenay_Entry!AB38-Richard_Entry!AB38</f>
        <v>0</v>
      </c>
      <c r="AA38" s="6">
        <f>Courtenay_Entry!AC38-Richard_Entry!AC38</f>
        <v>0</v>
      </c>
      <c r="AB38" s="6">
        <f>Courtenay_Entry!AD38-Richard_Entry!AD38</f>
        <v>0</v>
      </c>
      <c r="AC38" s="6">
        <f>Courtenay_Entry!AE38-Richard_Entry!AE38</f>
        <v>0</v>
      </c>
      <c r="AD38" s="6">
        <f>Courtenay_Entry!AF38-Richard_Entry!AF38</f>
        <v>0</v>
      </c>
      <c r="AE38" s="6">
        <f>Courtenay_Entry!AG38-Richard_Entry!AG38</f>
        <v>0</v>
      </c>
      <c r="AF38" s="6">
        <f>Courtenay_Entry!AH38-Richard_Entry!AH38</f>
        <v>0</v>
      </c>
      <c r="AG38" s="6">
        <f>Courtenay_Entry!AI38-Richard_Entry!AI38</f>
        <v>0</v>
      </c>
      <c r="AH38" s="6">
        <f>Courtenay_Entry!AJ38-Richard_Entry!AJ38</f>
        <v>0</v>
      </c>
      <c r="AI38" s="6">
        <f>Courtenay_Entry!AK38-Richard_Entry!AK38</f>
        <v>0</v>
      </c>
      <c r="AJ38" s="6">
        <f>Courtenay_Entry!AL38-Richard_Entry!AL38</f>
        <v>0</v>
      </c>
      <c r="AK38" s="6">
        <f>Courtenay_Entry!AM38-Richard_Entry!AM38</f>
        <v>0</v>
      </c>
      <c r="AL38" s="6">
        <f>Courtenay_Entry!AN38-Richard_Entry!AN38</f>
        <v>0</v>
      </c>
      <c r="AM38" s="6">
        <f>Courtenay_Entry!AO38-Richard_Entry!AO38</f>
        <v>0</v>
      </c>
      <c r="AN38" s="6">
        <f>Courtenay_Entry!AP38-Richard_Entry!AP38</f>
        <v>0</v>
      </c>
      <c r="AO38" s="6">
        <f>Courtenay_Entry!AQ38-Richard_Entry!AQ38</f>
        <v>0</v>
      </c>
      <c r="AP38" s="6">
        <f>Courtenay_Entry!AR38-Richard_Entry!AR38</f>
        <v>0</v>
      </c>
      <c r="AQ38" s="6">
        <f>Courtenay_Entry!AS38-Richard_Entry!AS38</f>
        <v>0</v>
      </c>
      <c r="AR38" s="6">
        <f>Courtenay_Entry!AT38-Richard_Entry!AT38</f>
        <v>0</v>
      </c>
      <c r="AS38" s="6">
        <f>Courtenay_Entry!AU38-Richard_Entry!AU38</f>
        <v>0</v>
      </c>
    </row>
    <row r="39" spans="1:45" x14ac:dyDescent="0.2">
      <c r="A39" s="4" t="s">
        <v>33</v>
      </c>
      <c r="B39" s="6">
        <v>11</v>
      </c>
      <c r="C39" s="6" t="s">
        <v>1</v>
      </c>
      <c r="D39" s="6" t="s">
        <v>35</v>
      </c>
      <c r="E39" s="7">
        <v>7</v>
      </c>
      <c r="F39" s="7">
        <v>1</v>
      </c>
      <c r="G39" s="6">
        <f>Courtenay_Entry!G39-Richard_Entry!G39</f>
        <v>0</v>
      </c>
      <c r="H39" s="6">
        <f>Courtenay_Entry!H39-Richard_Entry!H39</f>
        <v>0</v>
      </c>
      <c r="I39" s="6">
        <f>Courtenay_Entry!I39-Richard_Entry!I39</f>
        <v>0</v>
      </c>
      <c r="J39" s="6">
        <f>Courtenay_Entry!J39-Richard_Entry!J39</f>
        <v>0</v>
      </c>
      <c r="K39" s="6">
        <f>Courtenay_Entry!K39-Richard_Entry!K39</f>
        <v>0</v>
      </c>
      <c r="L39" s="6">
        <f>Courtenay_Entry!M39-Richard_Entry!M39</f>
        <v>0</v>
      </c>
      <c r="M39" s="6">
        <f>Courtenay_Entry!N39-Richard_Entry!N39</f>
        <v>0</v>
      </c>
      <c r="N39" s="6">
        <f>Courtenay_Entry!O39-Richard_Entry!O39</f>
        <v>0</v>
      </c>
      <c r="O39" s="6">
        <f>Courtenay_Entry!P39-Richard_Entry!P39</f>
        <v>0</v>
      </c>
      <c r="P39" s="6">
        <f>Courtenay_Entry!Q39-Richard_Entry!Q39</f>
        <v>0</v>
      </c>
      <c r="Q39" s="6">
        <f>Courtenay_Entry!R39-Richard_Entry!R39</f>
        <v>0</v>
      </c>
      <c r="R39" s="6">
        <f>Courtenay_Entry!S39-Richard_Entry!S39</f>
        <v>0</v>
      </c>
      <c r="S39" s="6">
        <f>Courtenay_Entry!T39-Richard_Entry!T39</f>
        <v>0</v>
      </c>
      <c r="T39" s="6">
        <f>Courtenay_Entry!U39-Richard_Entry!U39</f>
        <v>0</v>
      </c>
      <c r="U39" s="6">
        <f>Courtenay_Entry!V39-Richard_Entry!V39</f>
        <v>0</v>
      </c>
      <c r="V39" s="6">
        <f>Courtenay_Entry!W39-Richard_Entry!W39</f>
        <v>0</v>
      </c>
      <c r="W39" s="6">
        <f>Courtenay_Entry!X39-Richard_Entry!X39</f>
        <v>0</v>
      </c>
      <c r="X39" s="6">
        <f>Courtenay_Entry!Y39-Richard_Entry!Y39</f>
        <v>0</v>
      </c>
      <c r="Y39" s="6">
        <f>Courtenay_Entry!Z39-Richard_Entry!Z39</f>
        <v>0</v>
      </c>
      <c r="Z39" s="6">
        <f>Courtenay_Entry!AB39-Richard_Entry!AB39</f>
        <v>0</v>
      </c>
      <c r="AA39" s="6">
        <f>Courtenay_Entry!AC39-Richard_Entry!AC39</f>
        <v>0</v>
      </c>
      <c r="AB39" s="6">
        <f>Courtenay_Entry!AD39-Richard_Entry!AD39</f>
        <v>0</v>
      </c>
      <c r="AC39" s="6">
        <f>Courtenay_Entry!AE39-Richard_Entry!AE39</f>
        <v>0</v>
      </c>
      <c r="AD39" s="6">
        <f>Courtenay_Entry!AF39-Richard_Entry!AF39</f>
        <v>0</v>
      </c>
      <c r="AE39" s="6">
        <f>Courtenay_Entry!AG39-Richard_Entry!AG39</f>
        <v>0</v>
      </c>
      <c r="AF39" s="6">
        <f>Courtenay_Entry!AH39-Richard_Entry!AH39</f>
        <v>0</v>
      </c>
      <c r="AG39" s="6">
        <f>Courtenay_Entry!AI39-Richard_Entry!AI39</f>
        <v>0</v>
      </c>
      <c r="AH39" s="6">
        <f>Courtenay_Entry!AJ39-Richard_Entry!AJ39</f>
        <v>0</v>
      </c>
      <c r="AI39" s="6">
        <f>Courtenay_Entry!AK39-Richard_Entry!AK39</f>
        <v>0</v>
      </c>
      <c r="AJ39" s="6">
        <f>Courtenay_Entry!AL39-Richard_Entry!AL39</f>
        <v>0</v>
      </c>
      <c r="AK39" s="6">
        <f>Courtenay_Entry!AM39-Richard_Entry!AM39</f>
        <v>0</v>
      </c>
      <c r="AL39" s="6">
        <f>Courtenay_Entry!AN39-Richard_Entry!AN39</f>
        <v>0</v>
      </c>
      <c r="AM39" s="6">
        <f>Courtenay_Entry!AO39-Richard_Entry!AO39</f>
        <v>0</v>
      </c>
      <c r="AN39" s="6">
        <f>Courtenay_Entry!AP39-Richard_Entry!AP39</f>
        <v>0</v>
      </c>
      <c r="AO39" s="6">
        <f>Courtenay_Entry!AQ39-Richard_Entry!AQ39</f>
        <v>0</v>
      </c>
      <c r="AP39" s="6">
        <f>Courtenay_Entry!AR39-Richard_Entry!AR39</f>
        <v>0</v>
      </c>
      <c r="AQ39" s="6">
        <f>Courtenay_Entry!AS39-Richard_Entry!AS39</f>
        <v>0</v>
      </c>
      <c r="AR39" s="6">
        <f>Courtenay_Entry!AT39-Richard_Entry!AT39</f>
        <v>0</v>
      </c>
      <c r="AS39" s="6">
        <f>Courtenay_Entry!AU39-Richard_Entry!AU39</f>
        <v>0</v>
      </c>
    </row>
    <row r="40" spans="1:45" x14ac:dyDescent="0.2">
      <c r="A40" s="4" t="s">
        <v>33</v>
      </c>
      <c r="B40" s="6">
        <v>11</v>
      </c>
      <c r="C40" s="6" t="s">
        <v>1</v>
      </c>
      <c r="D40" s="6" t="s">
        <v>7</v>
      </c>
      <c r="E40" s="7">
        <v>2</v>
      </c>
      <c r="F40" s="7">
        <v>1</v>
      </c>
      <c r="G40" s="6">
        <f>Courtenay_Entry!G40-Richard_Entry!G40</f>
        <v>0</v>
      </c>
      <c r="H40" s="6">
        <f>Courtenay_Entry!H40-Richard_Entry!H40</f>
        <v>0</v>
      </c>
      <c r="I40" s="6">
        <f>Courtenay_Entry!I40-Richard_Entry!I40</f>
        <v>0</v>
      </c>
      <c r="J40" s="6">
        <f>Courtenay_Entry!J40-Richard_Entry!J40</f>
        <v>0</v>
      </c>
      <c r="K40" s="6">
        <f>Courtenay_Entry!K40-Richard_Entry!K40</f>
        <v>0</v>
      </c>
      <c r="L40" s="6">
        <f>Courtenay_Entry!M40-Richard_Entry!M40</f>
        <v>0</v>
      </c>
      <c r="M40" s="6">
        <f>Courtenay_Entry!N40-Richard_Entry!N40</f>
        <v>0</v>
      </c>
      <c r="N40" s="6">
        <f>Courtenay_Entry!O40-Richard_Entry!O40</f>
        <v>0</v>
      </c>
      <c r="O40" s="6">
        <f>Courtenay_Entry!P40-Richard_Entry!P40</f>
        <v>0</v>
      </c>
      <c r="P40" s="6">
        <f>Courtenay_Entry!Q40-Richard_Entry!Q40</f>
        <v>0</v>
      </c>
      <c r="Q40" s="6">
        <f>Courtenay_Entry!R40-Richard_Entry!R40</f>
        <v>0</v>
      </c>
      <c r="R40" s="6">
        <f>Courtenay_Entry!S40-Richard_Entry!S40</f>
        <v>0</v>
      </c>
      <c r="S40" s="6">
        <f>Courtenay_Entry!T40-Richard_Entry!T40</f>
        <v>0</v>
      </c>
      <c r="T40" s="6">
        <f>Courtenay_Entry!U40-Richard_Entry!U40</f>
        <v>0</v>
      </c>
      <c r="U40" s="6">
        <f>Courtenay_Entry!V40-Richard_Entry!V40</f>
        <v>0</v>
      </c>
      <c r="V40" s="6">
        <f>Courtenay_Entry!W40-Richard_Entry!W40</f>
        <v>0</v>
      </c>
      <c r="W40" s="6">
        <f>Courtenay_Entry!X40-Richard_Entry!X40</f>
        <v>0</v>
      </c>
      <c r="X40" s="6">
        <f>Courtenay_Entry!Y40-Richard_Entry!Y40</f>
        <v>0</v>
      </c>
      <c r="Y40" s="6">
        <f>Courtenay_Entry!Z40-Richard_Entry!Z40</f>
        <v>0</v>
      </c>
      <c r="Z40" s="6">
        <f>Courtenay_Entry!AB40-Richard_Entry!AB40</f>
        <v>0</v>
      </c>
      <c r="AA40" s="6">
        <f>Courtenay_Entry!AC40-Richard_Entry!AC40</f>
        <v>0</v>
      </c>
      <c r="AB40" s="6">
        <f>Courtenay_Entry!AD40-Richard_Entry!AD40</f>
        <v>0</v>
      </c>
      <c r="AC40" s="6">
        <f>Courtenay_Entry!AE40-Richard_Entry!AE40</f>
        <v>0</v>
      </c>
      <c r="AD40" s="6">
        <f>Courtenay_Entry!AF40-Richard_Entry!AF40</f>
        <v>0</v>
      </c>
      <c r="AE40" s="6">
        <f>Courtenay_Entry!AG40-Richard_Entry!AG40</f>
        <v>0</v>
      </c>
      <c r="AF40" s="6">
        <f>Courtenay_Entry!AH40-Richard_Entry!AH40</f>
        <v>0</v>
      </c>
      <c r="AG40" s="6">
        <f>Courtenay_Entry!AI40-Richard_Entry!AI40</f>
        <v>0</v>
      </c>
      <c r="AH40" s="6">
        <f>Courtenay_Entry!AJ40-Richard_Entry!AJ40</f>
        <v>0</v>
      </c>
      <c r="AI40" s="6">
        <f>Courtenay_Entry!AK40-Richard_Entry!AK40</f>
        <v>0</v>
      </c>
      <c r="AJ40" s="6">
        <f>Courtenay_Entry!AL40-Richard_Entry!AL40</f>
        <v>0</v>
      </c>
      <c r="AK40" s="6">
        <f>Courtenay_Entry!AM40-Richard_Entry!AM40</f>
        <v>0</v>
      </c>
      <c r="AL40" s="6">
        <f>Courtenay_Entry!AN40-Richard_Entry!AN40</f>
        <v>0</v>
      </c>
      <c r="AM40" s="6">
        <f>Courtenay_Entry!AO40-Richard_Entry!AO40</f>
        <v>0</v>
      </c>
      <c r="AN40" s="6">
        <f>Courtenay_Entry!AP40-Richard_Entry!AP40</f>
        <v>0</v>
      </c>
      <c r="AO40" s="6">
        <f>Courtenay_Entry!AQ40-Richard_Entry!AQ40</f>
        <v>0</v>
      </c>
      <c r="AP40" s="6">
        <f>Courtenay_Entry!AR40-Richard_Entry!AR40</f>
        <v>0</v>
      </c>
      <c r="AQ40" s="6">
        <f>Courtenay_Entry!AS40-Richard_Entry!AS40</f>
        <v>0</v>
      </c>
      <c r="AR40" s="6">
        <f>Courtenay_Entry!AT40-Richard_Entry!AT40</f>
        <v>0</v>
      </c>
      <c r="AS40" s="6">
        <f>Courtenay_Entry!AU40-Richard_Entry!AU40</f>
        <v>0</v>
      </c>
    </row>
    <row r="41" spans="1:45" s="9" customFormat="1" x14ac:dyDescent="0.2">
      <c r="A41" s="8" t="s">
        <v>36</v>
      </c>
      <c r="B41" s="9">
        <v>11</v>
      </c>
      <c r="C41" s="9" t="s">
        <v>1</v>
      </c>
      <c r="D41" s="9" t="s">
        <v>34</v>
      </c>
      <c r="E41" s="7">
        <v>3</v>
      </c>
      <c r="F41" s="7">
        <v>1</v>
      </c>
      <c r="G41" s="6">
        <f>Courtenay_Entry!G41-Richard_Entry!G41</f>
        <v>0</v>
      </c>
      <c r="H41" s="6">
        <f>Courtenay_Entry!H41-Richard_Entry!H41</f>
        <v>0</v>
      </c>
      <c r="I41" s="6">
        <f>Courtenay_Entry!I41-Richard_Entry!I41</f>
        <v>0</v>
      </c>
      <c r="J41" s="6">
        <f>Courtenay_Entry!J41-Richard_Entry!J41</f>
        <v>0</v>
      </c>
      <c r="K41" s="6">
        <f>Courtenay_Entry!K41-Richard_Entry!K41</f>
        <v>0</v>
      </c>
      <c r="L41" s="6">
        <f>Courtenay_Entry!M41-Richard_Entry!M41</f>
        <v>0</v>
      </c>
      <c r="M41" s="6">
        <f>Courtenay_Entry!N41-Richard_Entry!N41</f>
        <v>0</v>
      </c>
      <c r="N41" s="6">
        <f>Courtenay_Entry!O41-Richard_Entry!O41</f>
        <v>0</v>
      </c>
      <c r="O41" s="6">
        <f>Courtenay_Entry!P41-Richard_Entry!P41</f>
        <v>0</v>
      </c>
      <c r="P41" s="6">
        <f>Courtenay_Entry!Q41-Richard_Entry!Q41</f>
        <v>0</v>
      </c>
      <c r="Q41" s="6">
        <f>Courtenay_Entry!R41-Richard_Entry!R41</f>
        <v>0</v>
      </c>
      <c r="R41" s="6">
        <f>Courtenay_Entry!S41-Richard_Entry!S41</f>
        <v>0</v>
      </c>
      <c r="S41" s="6">
        <f>Courtenay_Entry!T41-Richard_Entry!T41</f>
        <v>0</v>
      </c>
      <c r="T41" s="6">
        <f>Courtenay_Entry!U41-Richard_Entry!U41</f>
        <v>0</v>
      </c>
      <c r="U41" s="6">
        <f>Courtenay_Entry!V41-Richard_Entry!V41</f>
        <v>0</v>
      </c>
      <c r="V41" s="6">
        <f>Courtenay_Entry!W41-Richard_Entry!W41</f>
        <v>0</v>
      </c>
      <c r="W41" s="6">
        <f>Courtenay_Entry!X41-Richard_Entry!X41</f>
        <v>0</v>
      </c>
      <c r="X41" s="6">
        <f>Courtenay_Entry!Y41-Richard_Entry!Y41</f>
        <v>0</v>
      </c>
      <c r="Y41" s="6">
        <f>Courtenay_Entry!Z41-Richard_Entry!Z41</f>
        <v>0</v>
      </c>
      <c r="Z41" s="6">
        <f>Courtenay_Entry!AB41-Richard_Entry!AB41</f>
        <v>0</v>
      </c>
      <c r="AA41" s="6">
        <f>Courtenay_Entry!AC41-Richard_Entry!AC41</f>
        <v>0</v>
      </c>
      <c r="AB41" s="6">
        <f>Courtenay_Entry!AD41-Richard_Entry!AD41</f>
        <v>0</v>
      </c>
      <c r="AC41" s="6">
        <f>Courtenay_Entry!AE41-Richard_Entry!AE41</f>
        <v>0</v>
      </c>
      <c r="AD41" s="6">
        <f>Courtenay_Entry!AF41-Richard_Entry!AF41</f>
        <v>0</v>
      </c>
      <c r="AE41" s="6">
        <f>Courtenay_Entry!AG41-Richard_Entry!AG41</f>
        <v>0</v>
      </c>
      <c r="AF41" s="6">
        <f>Courtenay_Entry!AH41-Richard_Entry!AH41</f>
        <v>0</v>
      </c>
      <c r="AG41" s="6">
        <f>Courtenay_Entry!AI41-Richard_Entry!AI41</f>
        <v>0</v>
      </c>
      <c r="AH41" s="6">
        <f>Courtenay_Entry!AJ41-Richard_Entry!AJ41</f>
        <v>0</v>
      </c>
      <c r="AI41" s="6">
        <f>Courtenay_Entry!AK41-Richard_Entry!AK41</f>
        <v>0</v>
      </c>
      <c r="AJ41" s="6">
        <f>Courtenay_Entry!AL41-Richard_Entry!AL41</f>
        <v>0</v>
      </c>
      <c r="AK41" s="6">
        <f>Courtenay_Entry!AM41-Richard_Entry!AM41</f>
        <v>0</v>
      </c>
      <c r="AL41" s="6">
        <f>Courtenay_Entry!AN41-Richard_Entry!AN41</f>
        <v>0</v>
      </c>
      <c r="AM41" s="6">
        <f>Courtenay_Entry!AO41-Richard_Entry!AO41</f>
        <v>0</v>
      </c>
      <c r="AN41" s="6">
        <f>Courtenay_Entry!AP41-Richard_Entry!AP41</f>
        <v>0</v>
      </c>
      <c r="AO41" s="6">
        <f>Courtenay_Entry!AQ41-Richard_Entry!AQ41</f>
        <v>0</v>
      </c>
      <c r="AP41" s="6">
        <f>Courtenay_Entry!AR41-Richard_Entry!AR41</f>
        <v>0</v>
      </c>
      <c r="AQ41" s="6">
        <f>Courtenay_Entry!AS41-Richard_Entry!AS41</f>
        <v>0</v>
      </c>
      <c r="AR41" s="6">
        <f>Courtenay_Entry!AT41-Richard_Entry!AT41</f>
        <v>0</v>
      </c>
      <c r="AS41" s="6">
        <f>Courtenay_Entry!AU41-Richard_Entry!AU41</f>
        <v>0</v>
      </c>
    </row>
    <row r="42" spans="1:45" s="9" customFormat="1" x14ac:dyDescent="0.2">
      <c r="A42" s="8" t="s">
        <v>36</v>
      </c>
      <c r="B42" s="9">
        <v>11</v>
      </c>
      <c r="C42" s="9" t="s">
        <v>1</v>
      </c>
      <c r="D42" s="9" t="s">
        <v>35</v>
      </c>
      <c r="E42" s="7">
        <v>5</v>
      </c>
      <c r="F42" s="7">
        <v>1</v>
      </c>
      <c r="G42" s="6">
        <f>Courtenay_Entry!G42-Richard_Entry!G42</f>
        <v>0</v>
      </c>
      <c r="H42" s="6">
        <f>Courtenay_Entry!H42-Richard_Entry!H42</f>
        <v>0</v>
      </c>
      <c r="I42" s="6">
        <f>Courtenay_Entry!I42-Richard_Entry!I42</f>
        <v>0</v>
      </c>
      <c r="J42" s="6">
        <f>Courtenay_Entry!J42-Richard_Entry!J42</f>
        <v>0</v>
      </c>
      <c r="K42" s="6">
        <f>Courtenay_Entry!K42-Richard_Entry!K42</f>
        <v>0</v>
      </c>
      <c r="L42" s="6">
        <f>Courtenay_Entry!M42-Richard_Entry!M42</f>
        <v>0</v>
      </c>
      <c r="M42" s="6">
        <f>Courtenay_Entry!N42-Richard_Entry!N42</f>
        <v>0</v>
      </c>
      <c r="N42" s="6">
        <f>Courtenay_Entry!O42-Richard_Entry!O42</f>
        <v>0</v>
      </c>
      <c r="O42" s="6">
        <f>Courtenay_Entry!P42-Richard_Entry!P42</f>
        <v>0</v>
      </c>
      <c r="P42" s="6">
        <f>Courtenay_Entry!Q42-Richard_Entry!Q42</f>
        <v>0</v>
      </c>
      <c r="Q42" s="6">
        <f>Courtenay_Entry!R42-Richard_Entry!R42</f>
        <v>0</v>
      </c>
      <c r="R42" s="6">
        <f>Courtenay_Entry!S42-Richard_Entry!S42</f>
        <v>0</v>
      </c>
      <c r="S42" s="6">
        <f>Courtenay_Entry!T42-Richard_Entry!T42</f>
        <v>0</v>
      </c>
      <c r="T42" s="6">
        <f>Courtenay_Entry!U42-Richard_Entry!U42</f>
        <v>0</v>
      </c>
      <c r="U42" s="6">
        <f>Courtenay_Entry!V42-Richard_Entry!V42</f>
        <v>0</v>
      </c>
      <c r="V42" s="6">
        <f>Courtenay_Entry!W42-Richard_Entry!W42</f>
        <v>0</v>
      </c>
      <c r="W42" s="6">
        <f>Courtenay_Entry!X42-Richard_Entry!X42</f>
        <v>0</v>
      </c>
      <c r="X42" s="6">
        <f>Courtenay_Entry!Y42-Richard_Entry!Y42</f>
        <v>0</v>
      </c>
      <c r="Y42" s="6">
        <f>Courtenay_Entry!Z42-Richard_Entry!Z42</f>
        <v>0</v>
      </c>
      <c r="Z42" s="6">
        <f>Courtenay_Entry!AB42-Richard_Entry!AB42</f>
        <v>0</v>
      </c>
      <c r="AA42" s="6">
        <f>Courtenay_Entry!AC42-Richard_Entry!AC42</f>
        <v>0</v>
      </c>
      <c r="AB42" s="6">
        <f>Courtenay_Entry!AD42-Richard_Entry!AD42</f>
        <v>0</v>
      </c>
      <c r="AC42" s="6">
        <f>Courtenay_Entry!AE42-Richard_Entry!AE42</f>
        <v>0</v>
      </c>
      <c r="AD42" s="6">
        <f>Courtenay_Entry!AF42-Richard_Entry!AF42</f>
        <v>0</v>
      </c>
      <c r="AE42" s="6">
        <f>Courtenay_Entry!AG42-Richard_Entry!AG42</f>
        <v>0</v>
      </c>
      <c r="AF42" s="6">
        <f>Courtenay_Entry!AH42-Richard_Entry!AH42</f>
        <v>0</v>
      </c>
      <c r="AG42" s="6">
        <f>Courtenay_Entry!AI42-Richard_Entry!AI42</f>
        <v>0</v>
      </c>
      <c r="AH42" s="6">
        <f>Courtenay_Entry!AJ42-Richard_Entry!AJ42</f>
        <v>0</v>
      </c>
      <c r="AI42" s="6">
        <f>Courtenay_Entry!AK42-Richard_Entry!AK42</f>
        <v>0</v>
      </c>
      <c r="AJ42" s="6">
        <f>Courtenay_Entry!AL42-Richard_Entry!AL42</f>
        <v>0</v>
      </c>
      <c r="AK42" s="6">
        <f>Courtenay_Entry!AM42-Richard_Entry!AM42</f>
        <v>0</v>
      </c>
      <c r="AL42" s="6">
        <f>Courtenay_Entry!AN42-Richard_Entry!AN42</f>
        <v>0</v>
      </c>
      <c r="AM42" s="6">
        <f>Courtenay_Entry!AO42-Richard_Entry!AO42</f>
        <v>0</v>
      </c>
      <c r="AN42" s="6">
        <f>Courtenay_Entry!AP42-Richard_Entry!AP42</f>
        <v>0</v>
      </c>
      <c r="AO42" s="6">
        <f>Courtenay_Entry!AQ42-Richard_Entry!AQ42</f>
        <v>0</v>
      </c>
      <c r="AP42" s="6">
        <f>Courtenay_Entry!AR42-Richard_Entry!AR42</f>
        <v>0</v>
      </c>
      <c r="AQ42" s="6">
        <f>Courtenay_Entry!AS42-Richard_Entry!AS42</f>
        <v>0</v>
      </c>
      <c r="AR42" s="6">
        <f>Courtenay_Entry!AT42-Richard_Entry!AT42</f>
        <v>0</v>
      </c>
      <c r="AS42" s="6">
        <f>Courtenay_Entry!AU42-Richard_Entry!AU42</f>
        <v>0</v>
      </c>
    </row>
    <row r="43" spans="1:45" s="9" customFormat="1" x14ac:dyDescent="0.2">
      <c r="A43" s="8" t="s">
        <v>36</v>
      </c>
      <c r="B43" s="9">
        <v>11</v>
      </c>
      <c r="C43" s="9" t="s">
        <v>1</v>
      </c>
      <c r="D43" s="9" t="s">
        <v>7</v>
      </c>
      <c r="E43" s="7">
        <v>6</v>
      </c>
      <c r="F43" s="7">
        <v>1</v>
      </c>
      <c r="G43" s="6">
        <f>Courtenay_Entry!G43-Richard_Entry!G43</f>
        <v>0</v>
      </c>
      <c r="H43" s="6">
        <f>Courtenay_Entry!H43-Richard_Entry!H43</f>
        <v>0</v>
      </c>
      <c r="I43" s="6">
        <f>Courtenay_Entry!I43-Richard_Entry!I43</f>
        <v>0</v>
      </c>
      <c r="J43" s="6">
        <f>Courtenay_Entry!J43-Richard_Entry!J43</f>
        <v>0</v>
      </c>
      <c r="K43" s="6">
        <f>Courtenay_Entry!K43-Richard_Entry!K43</f>
        <v>0</v>
      </c>
      <c r="L43" s="6">
        <f>Courtenay_Entry!M43-Richard_Entry!M43</f>
        <v>0</v>
      </c>
      <c r="M43" s="6">
        <f>Courtenay_Entry!N43-Richard_Entry!N43</f>
        <v>0</v>
      </c>
      <c r="N43" s="6">
        <f>Courtenay_Entry!O43-Richard_Entry!O43</f>
        <v>0</v>
      </c>
      <c r="O43" s="6">
        <f>Courtenay_Entry!P43-Richard_Entry!P43</f>
        <v>0</v>
      </c>
      <c r="P43" s="6">
        <f>Courtenay_Entry!Q43-Richard_Entry!Q43</f>
        <v>0</v>
      </c>
      <c r="Q43" s="6">
        <f>Courtenay_Entry!R43-Richard_Entry!R43</f>
        <v>0</v>
      </c>
      <c r="R43" s="6">
        <f>Courtenay_Entry!S43-Richard_Entry!S43</f>
        <v>0</v>
      </c>
      <c r="S43" s="6">
        <f>Courtenay_Entry!T43-Richard_Entry!T43</f>
        <v>0</v>
      </c>
      <c r="T43" s="6">
        <f>Courtenay_Entry!U43-Richard_Entry!U43</f>
        <v>0</v>
      </c>
      <c r="U43" s="6">
        <f>Courtenay_Entry!V43-Richard_Entry!V43</f>
        <v>0</v>
      </c>
      <c r="V43" s="6">
        <f>Courtenay_Entry!W43-Richard_Entry!W43</f>
        <v>0</v>
      </c>
      <c r="W43" s="6">
        <f>Courtenay_Entry!X43-Richard_Entry!X43</f>
        <v>0</v>
      </c>
      <c r="X43" s="6">
        <f>Courtenay_Entry!Y43-Richard_Entry!Y43</f>
        <v>0</v>
      </c>
      <c r="Y43" s="6">
        <f>Courtenay_Entry!Z43-Richard_Entry!Z43</f>
        <v>0</v>
      </c>
      <c r="Z43" s="6">
        <f>Courtenay_Entry!AB43-Richard_Entry!AB43</f>
        <v>0</v>
      </c>
      <c r="AA43" s="6">
        <f>Courtenay_Entry!AC43-Richard_Entry!AC43</f>
        <v>0</v>
      </c>
      <c r="AB43" s="6">
        <f>Courtenay_Entry!AD43-Richard_Entry!AD43</f>
        <v>0</v>
      </c>
      <c r="AC43" s="6">
        <f>Courtenay_Entry!AE43-Richard_Entry!AE43</f>
        <v>0</v>
      </c>
      <c r="AD43" s="6">
        <f>Courtenay_Entry!AF43-Richard_Entry!AF43</f>
        <v>0</v>
      </c>
      <c r="AE43" s="6">
        <f>Courtenay_Entry!AG43-Richard_Entry!AG43</f>
        <v>0</v>
      </c>
      <c r="AF43" s="6">
        <f>Courtenay_Entry!AH43-Richard_Entry!AH43</f>
        <v>0</v>
      </c>
      <c r="AG43" s="6">
        <f>Courtenay_Entry!AI43-Richard_Entry!AI43</f>
        <v>0</v>
      </c>
      <c r="AH43" s="6">
        <f>Courtenay_Entry!AJ43-Richard_Entry!AJ43</f>
        <v>0</v>
      </c>
      <c r="AI43" s="6">
        <f>Courtenay_Entry!AK43-Richard_Entry!AK43</f>
        <v>0</v>
      </c>
      <c r="AJ43" s="6">
        <f>Courtenay_Entry!AL43-Richard_Entry!AL43</f>
        <v>0</v>
      </c>
      <c r="AK43" s="6">
        <f>Courtenay_Entry!AM43-Richard_Entry!AM43</f>
        <v>0</v>
      </c>
      <c r="AL43" s="6">
        <f>Courtenay_Entry!AN43-Richard_Entry!AN43</f>
        <v>0</v>
      </c>
      <c r="AM43" s="6">
        <f>Courtenay_Entry!AO43-Richard_Entry!AO43</f>
        <v>0</v>
      </c>
      <c r="AN43" s="6">
        <f>Courtenay_Entry!AP43-Richard_Entry!AP43</f>
        <v>0</v>
      </c>
      <c r="AO43" s="6">
        <f>Courtenay_Entry!AQ43-Richard_Entry!AQ43</f>
        <v>0</v>
      </c>
      <c r="AP43" s="6">
        <f>Courtenay_Entry!AR43-Richard_Entry!AR43</f>
        <v>0</v>
      </c>
      <c r="AQ43" s="6">
        <f>Courtenay_Entry!AS43-Richard_Entry!AS43</f>
        <v>0</v>
      </c>
      <c r="AR43" s="6">
        <f>Courtenay_Entry!AT43-Richard_Entry!AT43</f>
        <v>0</v>
      </c>
      <c r="AS43" s="6">
        <f>Courtenay_Entry!AU43-Richard_Entry!AU43</f>
        <v>0</v>
      </c>
    </row>
    <row r="44" spans="1:45" x14ac:dyDescent="0.2">
      <c r="A44" s="10" t="s">
        <v>37</v>
      </c>
      <c r="B44" s="6">
        <v>11</v>
      </c>
      <c r="C44" s="6" t="s">
        <v>1</v>
      </c>
      <c r="D44" s="11" t="s">
        <v>34</v>
      </c>
      <c r="E44" s="7">
        <v>1</v>
      </c>
      <c r="F44" s="7">
        <v>2</v>
      </c>
      <c r="G44" s="6">
        <f>Courtenay_Entry!G44-Richard_Entry!G44</f>
        <v>0</v>
      </c>
      <c r="H44" s="6">
        <f>Courtenay_Entry!H44-Richard_Entry!H44</f>
        <v>0</v>
      </c>
      <c r="I44" s="6">
        <f>Courtenay_Entry!I44-Richard_Entry!I44</f>
        <v>0</v>
      </c>
      <c r="J44" s="6">
        <f>Courtenay_Entry!J44-Richard_Entry!J44</f>
        <v>0</v>
      </c>
      <c r="K44" s="6">
        <f>Courtenay_Entry!K44-Richard_Entry!K44</f>
        <v>0</v>
      </c>
      <c r="L44" s="6">
        <f>Courtenay_Entry!M44-Richard_Entry!M44</f>
        <v>0</v>
      </c>
      <c r="M44" s="6">
        <f>Courtenay_Entry!N44-Richard_Entry!N44</f>
        <v>0</v>
      </c>
      <c r="N44" s="6">
        <f>Courtenay_Entry!O44-Richard_Entry!O44</f>
        <v>0</v>
      </c>
      <c r="O44" s="6">
        <f>Courtenay_Entry!P44-Richard_Entry!P44</f>
        <v>0</v>
      </c>
      <c r="P44" s="6">
        <f>Courtenay_Entry!Q44-Richard_Entry!Q44</f>
        <v>0</v>
      </c>
      <c r="Q44" s="6">
        <f>Courtenay_Entry!R44-Richard_Entry!R44</f>
        <v>0</v>
      </c>
      <c r="R44" s="6">
        <f>Courtenay_Entry!S44-Richard_Entry!S44</f>
        <v>0</v>
      </c>
      <c r="S44" s="6">
        <f>Courtenay_Entry!T44-Richard_Entry!T44</f>
        <v>0</v>
      </c>
      <c r="T44" s="6">
        <f>Courtenay_Entry!U44-Richard_Entry!U44</f>
        <v>0</v>
      </c>
      <c r="U44" s="6">
        <f>Courtenay_Entry!V44-Richard_Entry!V44</f>
        <v>0</v>
      </c>
      <c r="V44" s="6">
        <f>Courtenay_Entry!W44-Richard_Entry!W44</f>
        <v>0</v>
      </c>
      <c r="W44" s="6">
        <f>Courtenay_Entry!X44-Richard_Entry!X44</f>
        <v>0</v>
      </c>
      <c r="X44" s="6">
        <f>Courtenay_Entry!Y44-Richard_Entry!Y44</f>
        <v>0</v>
      </c>
      <c r="Y44" s="6">
        <f>Courtenay_Entry!Z44-Richard_Entry!Z44</f>
        <v>0</v>
      </c>
      <c r="Z44" s="6">
        <f>Courtenay_Entry!AB44-Richard_Entry!AB44</f>
        <v>0</v>
      </c>
      <c r="AA44" s="6">
        <f>Courtenay_Entry!AC44-Richard_Entry!AC44</f>
        <v>0</v>
      </c>
      <c r="AB44" s="6">
        <f>Courtenay_Entry!AD44-Richard_Entry!AD44</f>
        <v>0</v>
      </c>
      <c r="AC44" s="6">
        <f>Courtenay_Entry!AE44-Richard_Entry!AE44</f>
        <v>0</v>
      </c>
      <c r="AD44" s="6">
        <f>Courtenay_Entry!AF44-Richard_Entry!AF44</f>
        <v>0</v>
      </c>
      <c r="AE44" s="6">
        <f>Courtenay_Entry!AG44-Richard_Entry!AG44</f>
        <v>0</v>
      </c>
      <c r="AF44" s="6">
        <f>Courtenay_Entry!AH44-Richard_Entry!AH44</f>
        <v>0</v>
      </c>
      <c r="AG44" s="6">
        <f>Courtenay_Entry!AI44-Richard_Entry!AI44</f>
        <v>0</v>
      </c>
      <c r="AH44" s="6">
        <f>Courtenay_Entry!AJ44-Richard_Entry!AJ44</f>
        <v>0</v>
      </c>
      <c r="AI44" s="6">
        <f>Courtenay_Entry!AK44-Richard_Entry!AK44</f>
        <v>0</v>
      </c>
      <c r="AJ44" s="6">
        <f>Courtenay_Entry!AL44-Richard_Entry!AL44</f>
        <v>0</v>
      </c>
      <c r="AK44" s="6">
        <f>Courtenay_Entry!AM44-Richard_Entry!AM44</f>
        <v>0</v>
      </c>
      <c r="AL44" s="6">
        <f>Courtenay_Entry!AN44-Richard_Entry!AN44</f>
        <v>0</v>
      </c>
      <c r="AM44" s="6">
        <f>Courtenay_Entry!AO44-Richard_Entry!AO44</f>
        <v>0</v>
      </c>
      <c r="AN44" s="6">
        <f>Courtenay_Entry!AP44-Richard_Entry!AP44</f>
        <v>0</v>
      </c>
      <c r="AO44" s="6">
        <f>Courtenay_Entry!AQ44-Richard_Entry!AQ44</f>
        <v>0</v>
      </c>
      <c r="AP44" s="6">
        <f>Courtenay_Entry!AR44-Richard_Entry!AR44</f>
        <v>0</v>
      </c>
      <c r="AQ44" s="6">
        <f>Courtenay_Entry!AS44-Richard_Entry!AS44</f>
        <v>0</v>
      </c>
      <c r="AR44" s="6">
        <f>Courtenay_Entry!AT44-Richard_Entry!AT44</f>
        <v>0</v>
      </c>
      <c r="AS44" s="6">
        <f>Courtenay_Entry!AU44-Richard_Entry!AU44</f>
        <v>0</v>
      </c>
    </row>
    <row r="45" spans="1:45" x14ac:dyDescent="0.2">
      <c r="A45" s="10" t="s">
        <v>37</v>
      </c>
      <c r="B45" s="6">
        <v>11</v>
      </c>
      <c r="C45" s="6" t="s">
        <v>1</v>
      </c>
      <c r="D45" s="11" t="s">
        <v>35</v>
      </c>
      <c r="E45" s="7">
        <v>5</v>
      </c>
      <c r="F45" s="7">
        <v>2</v>
      </c>
      <c r="G45" s="6">
        <f>Courtenay_Entry!G45-Richard_Entry!G45</f>
        <v>0</v>
      </c>
      <c r="H45" s="6">
        <f>Courtenay_Entry!H45-Richard_Entry!H45</f>
        <v>0</v>
      </c>
      <c r="I45" s="6">
        <f>Courtenay_Entry!I45-Richard_Entry!I45</f>
        <v>0</v>
      </c>
      <c r="J45" s="6">
        <f>Courtenay_Entry!J45-Richard_Entry!J45</f>
        <v>0</v>
      </c>
      <c r="K45" s="6">
        <f>Courtenay_Entry!K45-Richard_Entry!K45</f>
        <v>0</v>
      </c>
      <c r="L45" s="6">
        <f>Courtenay_Entry!M45-Richard_Entry!M45</f>
        <v>0</v>
      </c>
      <c r="M45" s="6">
        <f>Courtenay_Entry!N45-Richard_Entry!N45</f>
        <v>0</v>
      </c>
      <c r="N45" s="6">
        <f>Courtenay_Entry!O45-Richard_Entry!O45</f>
        <v>0</v>
      </c>
      <c r="O45" s="6">
        <f>Courtenay_Entry!P45-Richard_Entry!P45</f>
        <v>0</v>
      </c>
      <c r="P45" s="6">
        <f>Courtenay_Entry!Q45-Richard_Entry!Q45</f>
        <v>0</v>
      </c>
      <c r="Q45" s="6">
        <f>Courtenay_Entry!R45-Richard_Entry!R45</f>
        <v>0</v>
      </c>
      <c r="R45" s="6">
        <f>Courtenay_Entry!S45-Richard_Entry!S45</f>
        <v>0</v>
      </c>
      <c r="S45" s="6">
        <f>Courtenay_Entry!T45-Richard_Entry!T45</f>
        <v>0</v>
      </c>
      <c r="T45" s="6">
        <f>Courtenay_Entry!U45-Richard_Entry!U45</f>
        <v>0</v>
      </c>
      <c r="U45" s="6">
        <f>Courtenay_Entry!V45-Richard_Entry!V45</f>
        <v>0</v>
      </c>
      <c r="V45" s="6">
        <f>Courtenay_Entry!W45-Richard_Entry!W45</f>
        <v>0</v>
      </c>
      <c r="W45" s="6">
        <f>Courtenay_Entry!X45-Richard_Entry!X45</f>
        <v>0</v>
      </c>
      <c r="X45" s="6">
        <f>Courtenay_Entry!Y45-Richard_Entry!Y45</f>
        <v>0</v>
      </c>
      <c r="Y45" s="6">
        <f>Courtenay_Entry!Z45-Richard_Entry!Z45</f>
        <v>0</v>
      </c>
      <c r="Z45" s="6">
        <f>Courtenay_Entry!AB45-Richard_Entry!AB45</f>
        <v>0</v>
      </c>
      <c r="AA45" s="6">
        <f>Courtenay_Entry!AC45-Richard_Entry!AC45</f>
        <v>0</v>
      </c>
      <c r="AB45" s="6">
        <f>Courtenay_Entry!AD45-Richard_Entry!AD45</f>
        <v>0</v>
      </c>
      <c r="AC45" s="6">
        <f>Courtenay_Entry!AE45-Richard_Entry!AE45</f>
        <v>0</v>
      </c>
      <c r="AD45" s="6">
        <f>Courtenay_Entry!AF45-Richard_Entry!AF45</f>
        <v>0</v>
      </c>
      <c r="AE45" s="6">
        <f>Courtenay_Entry!AG45-Richard_Entry!AG45</f>
        <v>0</v>
      </c>
      <c r="AF45" s="6">
        <f>Courtenay_Entry!AH45-Richard_Entry!AH45</f>
        <v>0</v>
      </c>
      <c r="AG45" s="6">
        <f>Courtenay_Entry!AI45-Richard_Entry!AI45</f>
        <v>0</v>
      </c>
      <c r="AH45" s="6">
        <f>Courtenay_Entry!AJ45-Richard_Entry!AJ45</f>
        <v>0</v>
      </c>
      <c r="AI45" s="6">
        <f>Courtenay_Entry!AK45-Richard_Entry!AK45</f>
        <v>0</v>
      </c>
      <c r="AJ45" s="6">
        <f>Courtenay_Entry!AL45-Richard_Entry!AL45</f>
        <v>0</v>
      </c>
      <c r="AK45" s="6">
        <f>Courtenay_Entry!AM45-Richard_Entry!AM45</f>
        <v>0</v>
      </c>
      <c r="AL45" s="6">
        <f>Courtenay_Entry!AN45-Richard_Entry!AN45</f>
        <v>0</v>
      </c>
      <c r="AM45" s="6">
        <f>Courtenay_Entry!AO45-Richard_Entry!AO45</f>
        <v>0</v>
      </c>
      <c r="AN45" s="6">
        <f>Courtenay_Entry!AP45-Richard_Entry!AP45</f>
        <v>0</v>
      </c>
      <c r="AO45" s="6">
        <f>Courtenay_Entry!AQ45-Richard_Entry!AQ45</f>
        <v>0</v>
      </c>
      <c r="AP45" s="6">
        <f>Courtenay_Entry!AR45-Richard_Entry!AR45</f>
        <v>0</v>
      </c>
      <c r="AQ45" s="6">
        <f>Courtenay_Entry!AS45-Richard_Entry!AS45</f>
        <v>0</v>
      </c>
      <c r="AR45" s="6">
        <f>Courtenay_Entry!AT45-Richard_Entry!AT45</f>
        <v>0</v>
      </c>
      <c r="AS45" s="6">
        <f>Courtenay_Entry!AU45-Richard_Entry!AU45</f>
        <v>0</v>
      </c>
    </row>
    <row r="46" spans="1:45" x14ac:dyDescent="0.2">
      <c r="A46" s="10" t="s">
        <v>37</v>
      </c>
      <c r="B46" s="6">
        <v>11</v>
      </c>
      <c r="C46" s="6" t="s">
        <v>1</v>
      </c>
      <c r="D46" s="11" t="s">
        <v>7</v>
      </c>
      <c r="E46" s="7">
        <v>7</v>
      </c>
      <c r="F46" s="7">
        <v>2</v>
      </c>
      <c r="G46" s="6">
        <f>Courtenay_Entry!G46-Richard_Entry!G46</f>
        <v>0</v>
      </c>
      <c r="H46" s="6">
        <f>Courtenay_Entry!H46-Richard_Entry!H46</f>
        <v>0</v>
      </c>
      <c r="I46" s="6">
        <f>Courtenay_Entry!I46-Richard_Entry!I46</f>
        <v>0</v>
      </c>
      <c r="J46" s="6">
        <f>Courtenay_Entry!J46-Richard_Entry!J46</f>
        <v>0</v>
      </c>
      <c r="K46" s="6">
        <f>Courtenay_Entry!K46-Richard_Entry!K46</f>
        <v>0</v>
      </c>
      <c r="L46" s="6">
        <f>Courtenay_Entry!M46-Richard_Entry!M46</f>
        <v>0</v>
      </c>
      <c r="M46" s="6">
        <f>Courtenay_Entry!N46-Richard_Entry!N46</f>
        <v>0</v>
      </c>
      <c r="N46" s="6">
        <f>Courtenay_Entry!O46-Richard_Entry!O46</f>
        <v>0</v>
      </c>
      <c r="O46" s="6">
        <f>Courtenay_Entry!P46-Richard_Entry!P46</f>
        <v>0</v>
      </c>
      <c r="P46" s="6">
        <f>Courtenay_Entry!Q46-Richard_Entry!Q46</f>
        <v>0</v>
      </c>
      <c r="Q46" s="6">
        <f>Courtenay_Entry!R46-Richard_Entry!R46</f>
        <v>0</v>
      </c>
      <c r="R46" s="6">
        <f>Courtenay_Entry!S46-Richard_Entry!S46</f>
        <v>0</v>
      </c>
      <c r="S46" s="6">
        <f>Courtenay_Entry!T46-Richard_Entry!T46</f>
        <v>0</v>
      </c>
      <c r="T46" s="6">
        <f>Courtenay_Entry!U46-Richard_Entry!U46</f>
        <v>0</v>
      </c>
      <c r="U46" s="6">
        <f>Courtenay_Entry!V46-Richard_Entry!V46</f>
        <v>0</v>
      </c>
      <c r="V46" s="6">
        <f>Courtenay_Entry!W46-Richard_Entry!W46</f>
        <v>0</v>
      </c>
      <c r="W46" s="6">
        <f>Courtenay_Entry!X46-Richard_Entry!X46</f>
        <v>0</v>
      </c>
      <c r="X46" s="6">
        <f>Courtenay_Entry!Y46-Richard_Entry!Y46</f>
        <v>0</v>
      </c>
      <c r="Y46" s="6">
        <f>Courtenay_Entry!Z46-Richard_Entry!Z46</f>
        <v>0</v>
      </c>
      <c r="Z46" s="6">
        <f>Courtenay_Entry!AB46-Richard_Entry!AB46</f>
        <v>0</v>
      </c>
      <c r="AA46" s="6">
        <f>Courtenay_Entry!AC46-Richard_Entry!AC46</f>
        <v>0</v>
      </c>
      <c r="AB46" s="6">
        <f>Courtenay_Entry!AD46-Richard_Entry!AD46</f>
        <v>0</v>
      </c>
      <c r="AC46" s="6">
        <f>Courtenay_Entry!AE46-Richard_Entry!AE46</f>
        <v>0</v>
      </c>
      <c r="AD46" s="6">
        <f>Courtenay_Entry!AF46-Richard_Entry!AF46</f>
        <v>0</v>
      </c>
      <c r="AE46" s="6">
        <f>Courtenay_Entry!AG46-Richard_Entry!AG46</f>
        <v>0</v>
      </c>
      <c r="AF46" s="6">
        <f>Courtenay_Entry!AH46-Richard_Entry!AH46</f>
        <v>0</v>
      </c>
      <c r="AG46" s="6">
        <f>Courtenay_Entry!AI46-Richard_Entry!AI46</f>
        <v>0</v>
      </c>
      <c r="AH46" s="6">
        <f>Courtenay_Entry!AJ46-Richard_Entry!AJ46</f>
        <v>0</v>
      </c>
      <c r="AI46" s="6">
        <f>Courtenay_Entry!AK46-Richard_Entry!AK46</f>
        <v>0</v>
      </c>
      <c r="AJ46" s="6">
        <f>Courtenay_Entry!AL46-Richard_Entry!AL46</f>
        <v>0</v>
      </c>
      <c r="AK46" s="6">
        <f>Courtenay_Entry!AM46-Richard_Entry!AM46</f>
        <v>0</v>
      </c>
      <c r="AL46" s="6">
        <f>Courtenay_Entry!AN46-Richard_Entry!AN46</f>
        <v>0</v>
      </c>
      <c r="AM46" s="6">
        <f>Courtenay_Entry!AO46-Richard_Entry!AO46</f>
        <v>0</v>
      </c>
      <c r="AN46" s="6">
        <f>Courtenay_Entry!AP46-Richard_Entry!AP46</f>
        <v>0</v>
      </c>
      <c r="AO46" s="6">
        <f>Courtenay_Entry!AQ46-Richard_Entry!AQ46</f>
        <v>0</v>
      </c>
      <c r="AP46" s="6">
        <f>Courtenay_Entry!AR46-Richard_Entry!AR46</f>
        <v>0</v>
      </c>
      <c r="AQ46" s="6">
        <f>Courtenay_Entry!AS46-Richard_Entry!AS46</f>
        <v>0</v>
      </c>
      <c r="AR46" s="6">
        <f>Courtenay_Entry!AT46-Richard_Entry!AT46</f>
        <v>0</v>
      </c>
      <c r="AS46" s="6">
        <f>Courtenay_Entry!AU46-Richard_Entry!AU46</f>
        <v>0</v>
      </c>
    </row>
    <row r="47" spans="1:45" x14ac:dyDescent="0.2">
      <c r="A47" s="4" t="s">
        <v>33</v>
      </c>
      <c r="B47" s="5">
        <v>12</v>
      </c>
      <c r="C47" s="6" t="s">
        <v>2</v>
      </c>
      <c r="D47" s="6" t="s">
        <v>34</v>
      </c>
      <c r="E47" s="7">
        <v>8</v>
      </c>
      <c r="F47" s="7">
        <v>1</v>
      </c>
      <c r="G47" s="6">
        <f>Courtenay_Entry!G47-Richard_Entry!G47</f>
        <v>0</v>
      </c>
      <c r="H47" s="6">
        <f>Courtenay_Entry!H47-Richard_Entry!H47</f>
        <v>0</v>
      </c>
      <c r="I47" s="6">
        <f>Courtenay_Entry!I47-Richard_Entry!I47</f>
        <v>0</v>
      </c>
      <c r="J47" s="6">
        <f>Courtenay_Entry!J47-Richard_Entry!J47</f>
        <v>0</v>
      </c>
      <c r="K47" s="6">
        <f>Courtenay_Entry!K47-Richard_Entry!K47</f>
        <v>0</v>
      </c>
      <c r="L47" s="6">
        <f>Courtenay_Entry!M47-Richard_Entry!M47</f>
        <v>0</v>
      </c>
      <c r="M47" s="6">
        <f>Courtenay_Entry!N47-Richard_Entry!N47</f>
        <v>0</v>
      </c>
      <c r="N47" s="6">
        <f>Courtenay_Entry!O47-Richard_Entry!O47</f>
        <v>0</v>
      </c>
      <c r="O47" s="6">
        <f>Courtenay_Entry!P47-Richard_Entry!P47</f>
        <v>0</v>
      </c>
      <c r="P47" s="6">
        <f>Courtenay_Entry!Q47-Richard_Entry!Q47</f>
        <v>0</v>
      </c>
      <c r="Q47" s="6">
        <f>Courtenay_Entry!R47-Richard_Entry!R47</f>
        <v>0</v>
      </c>
      <c r="R47" s="6">
        <f>Courtenay_Entry!S47-Richard_Entry!S47</f>
        <v>0</v>
      </c>
      <c r="S47" s="6">
        <f>Courtenay_Entry!T47-Richard_Entry!T47</f>
        <v>0</v>
      </c>
      <c r="T47" s="6">
        <f>Courtenay_Entry!U47-Richard_Entry!U47</f>
        <v>0</v>
      </c>
      <c r="U47" s="6">
        <f>Courtenay_Entry!V47-Richard_Entry!V47</f>
        <v>0</v>
      </c>
      <c r="V47" s="6">
        <f>Courtenay_Entry!W47-Richard_Entry!W47</f>
        <v>0</v>
      </c>
      <c r="W47" s="6">
        <f>Courtenay_Entry!X47-Richard_Entry!X47</f>
        <v>0</v>
      </c>
      <c r="X47" s="6">
        <f>Courtenay_Entry!Y47-Richard_Entry!Y47</f>
        <v>0</v>
      </c>
      <c r="Y47" s="6">
        <f>Courtenay_Entry!Z47-Richard_Entry!Z47</f>
        <v>0</v>
      </c>
      <c r="Z47" s="6">
        <f>Courtenay_Entry!AB47-Richard_Entry!AB47</f>
        <v>0</v>
      </c>
      <c r="AA47" s="6">
        <f>Courtenay_Entry!AC47-Richard_Entry!AC47</f>
        <v>0</v>
      </c>
      <c r="AB47" s="6">
        <f>Courtenay_Entry!AD47-Richard_Entry!AD47</f>
        <v>0</v>
      </c>
      <c r="AC47" s="6">
        <f>Courtenay_Entry!AE47-Richard_Entry!AE47</f>
        <v>0</v>
      </c>
      <c r="AD47" s="6">
        <f>Courtenay_Entry!AF47-Richard_Entry!AF47</f>
        <v>0</v>
      </c>
      <c r="AE47" s="6">
        <f>Courtenay_Entry!AG47-Richard_Entry!AG47</f>
        <v>0</v>
      </c>
      <c r="AF47" s="6">
        <f>Courtenay_Entry!AH47-Richard_Entry!AH47</f>
        <v>0</v>
      </c>
      <c r="AG47" s="6">
        <f>Courtenay_Entry!AI47-Richard_Entry!AI47</f>
        <v>0</v>
      </c>
      <c r="AH47" s="6">
        <f>Courtenay_Entry!AJ47-Richard_Entry!AJ47</f>
        <v>0</v>
      </c>
      <c r="AI47" s="6">
        <f>Courtenay_Entry!AK47-Richard_Entry!AK47</f>
        <v>0</v>
      </c>
      <c r="AJ47" s="6">
        <f>Courtenay_Entry!AL47-Richard_Entry!AL47</f>
        <v>0</v>
      </c>
      <c r="AK47" s="6">
        <f>Courtenay_Entry!AM47-Richard_Entry!AM47</f>
        <v>0</v>
      </c>
      <c r="AL47" s="6">
        <f>Courtenay_Entry!AN47-Richard_Entry!AN47</f>
        <v>0</v>
      </c>
      <c r="AM47" s="6">
        <f>Courtenay_Entry!AO47-Richard_Entry!AO47</f>
        <v>0</v>
      </c>
      <c r="AN47" s="6">
        <f>Courtenay_Entry!AP47-Richard_Entry!AP47</f>
        <v>0</v>
      </c>
      <c r="AO47" s="6">
        <f>Courtenay_Entry!AQ47-Richard_Entry!AQ47</f>
        <v>0</v>
      </c>
      <c r="AP47" s="6">
        <f>Courtenay_Entry!AR47-Richard_Entry!AR47</f>
        <v>0</v>
      </c>
      <c r="AQ47" s="6">
        <f>Courtenay_Entry!AS47-Richard_Entry!AS47</f>
        <v>0</v>
      </c>
      <c r="AR47" s="6">
        <f>Courtenay_Entry!AT47-Richard_Entry!AT47</f>
        <v>0</v>
      </c>
      <c r="AS47" s="6">
        <f>Courtenay_Entry!AU47-Richard_Entry!AU47</f>
        <v>0</v>
      </c>
    </row>
    <row r="48" spans="1:45" x14ac:dyDescent="0.2">
      <c r="A48" s="4" t="s">
        <v>33</v>
      </c>
      <c r="B48" s="5">
        <v>12</v>
      </c>
      <c r="C48" s="6" t="s">
        <v>2</v>
      </c>
      <c r="D48" s="6" t="s">
        <v>35</v>
      </c>
      <c r="E48" s="7">
        <v>1</v>
      </c>
      <c r="F48" s="7">
        <v>1</v>
      </c>
      <c r="G48" s="6">
        <f>Courtenay_Entry!G48-Richard_Entry!G48</f>
        <v>0</v>
      </c>
      <c r="H48" s="6">
        <f>Courtenay_Entry!H48-Richard_Entry!H48</f>
        <v>0</v>
      </c>
      <c r="I48" s="6">
        <f>Courtenay_Entry!I48-Richard_Entry!I48</f>
        <v>0</v>
      </c>
      <c r="J48" s="6">
        <f>Courtenay_Entry!J48-Richard_Entry!J48</f>
        <v>0</v>
      </c>
      <c r="K48" s="6">
        <f>Courtenay_Entry!K48-Richard_Entry!K48</f>
        <v>0</v>
      </c>
      <c r="L48" s="6">
        <f>Courtenay_Entry!M48-Richard_Entry!M48</f>
        <v>0</v>
      </c>
      <c r="M48" s="6">
        <f>Courtenay_Entry!N48-Richard_Entry!N48</f>
        <v>0</v>
      </c>
      <c r="N48" s="6">
        <f>Courtenay_Entry!O48-Richard_Entry!O48</f>
        <v>0</v>
      </c>
      <c r="O48" s="6">
        <f>Courtenay_Entry!P48-Richard_Entry!P48</f>
        <v>0</v>
      </c>
      <c r="P48" s="6">
        <f>Courtenay_Entry!Q48-Richard_Entry!Q48</f>
        <v>0</v>
      </c>
      <c r="Q48" s="6">
        <f>Courtenay_Entry!R48-Richard_Entry!R48</f>
        <v>0</v>
      </c>
      <c r="R48" s="6">
        <f>Courtenay_Entry!S48-Richard_Entry!S48</f>
        <v>0</v>
      </c>
      <c r="S48" s="6">
        <f>Courtenay_Entry!T48-Richard_Entry!T48</f>
        <v>0</v>
      </c>
      <c r="T48" s="6">
        <f>Courtenay_Entry!U48-Richard_Entry!U48</f>
        <v>0</v>
      </c>
      <c r="U48" s="6">
        <f>Courtenay_Entry!V48-Richard_Entry!V48</f>
        <v>0</v>
      </c>
      <c r="V48" s="6">
        <f>Courtenay_Entry!W48-Richard_Entry!W48</f>
        <v>0</v>
      </c>
      <c r="W48" s="6">
        <f>Courtenay_Entry!X48-Richard_Entry!X48</f>
        <v>0</v>
      </c>
      <c r="X48" s="6">
        <f>Courtenay_Entry!Y48-Richard_Entry!Y48</f>
        <v>0</v>
      </c>
      <c r="Y48" s="6">
        <f>Courtenay_Entry!Z48-Richard_Entry!Z48</f>
        <v>0</v>
      </c>
      <c r="Z48" s="6">
        <f>Courtenay_Entry!AB48-Richard_Entry!AB48</f>
        <v>0</v>
      </c>
      <c r="AA48" s="6">
        <f>Courtenay_Entry!AC48-Richard_Entry!AC48</f>
        <v>0</v>
      </c>
      <c r="AB48" s="6">
        <f>Courtenay_Entry!AD48-Richard_Entry!AD48</f>
        <v>0</v>
      </c>
      <c r="AC48" s="6">
        <f>Courtenay_Entry!AE48-Richard_Entry!AE48</f>
        <v>0</v>
      </c>
      <c r="AD48" s="6">
        <f>Courtenay_Entry!AF48-Richard_Entry!AF48</f>
        <v>0</v>
      </c>
      <c r="AE48" s="6">
        <f>Courtenay_Entry!AG48-Richard_Entry!AG48</f>
        <v>0</v>
      </c>
      <c r="AF48" s="6">
        <f>Courtenay_Entry!AH48-Richard_Entry!AH48</f>
        <v>0</v>
      </c>
      <c r="AG48" s="6">
        <f>Courtenay_Entry!AI48-Richard_Entry!AI48</f>
        <v>0</v>
      </c>
      <c r="AH48" s="6">
        <f>Courtenay_Entry!AJ48-Richard_Entry!AJ48</f>
        <v>0</v>
      </c>
      <c r="AI48" s="6">
        <f>Courtenay_Entry!AK48-Richard_Entry!AK48</f>
        <v>0</v>
      </c>
      <c r="AJ48" s="6">
        <f>Courtenay_Entry!AL48-Richard_Entry!AL48</f>
        <v>0</v>
      </c>
      <c r="AK48" s="6">
        <f>Courtenay_Entry!AM48-Richard_Entry!AM48</f>
        <v>0</v>
      </c>
      <c r="AL48" s="6">
        <f>Courtenay_Entry!AN48-Richard_Entry!AN48</f>
        <v>0</v>
      </c>
      <c r="AM48" s="6">
        <f>Courtenay_Entry!AO48-Richard_Entry!AO48</f>
        <v>0</v>
      </c>
      <c r="AN48" s="6">
        <f>Courtenay_Entry!AP48-Richard_Entry!AP48</f>
        <v>0</v>
      </c>
      <c r="AO48" s="6">
        <f>Courtenay_Entry!AQ48-Richard_Entry!AQ48</f>
        <v>0</v>
      </c>
      <c r="AP48" s="6">
        <f>Courtenay_Entry!AR48-Richard_Entry!AR48</f>
        <v>0</v>
      </c>
      <c r="AQ48" s="6">
        <f>Courtenay_Entry!AS48-Richard_Entry!AS48</f>
        <v>0</v>
      </c>
      <c r="AR48" s="6">
        <f>Courtenay_Entry!AT48-Richard_Entry!AT48</f>
        <v>0</v>
      </c>
      <c r="AS48" s="6">
        <f>Courtenay_Entry!AU48-Richard_Entry!AU48</f>
        <v>0</v>
      </c>
    </row>
    <row r="49" spans="1:45" x14ac:dyDescent="0.2">
      <c r="A49" s="4" t="s">
        <v>33</v>
      </c>
      <c r="B49" s="5">
        <v>12</v>
      </c>
      <c r="C49" s="6" t="s">
        <v>2</v>
      </c>
      <c r="D49" s="6" t="s">
        <v>7</v>
      </c>
      <c r="E49" s="7">
        <v>6</v>
      </c>
      <c r="F49" s="7">
        <v>1</v>
      </c>
      <c r="G49" s="6">
        <f>Courtenay_Entry!G49-Richard_Entry!G49</f>
        <v>0</v>
      </c>
      <c r="H49" s="6">
        <f>Courtenay_Entry!H49-Richard_Entry!H49</f>
        <v>0</v>
      </c>
      <c r="I49" s="6">
        <f>Courtenay_Entry!I49-Richard_Entry!I49</f>
        <v>0</v>
      </c>
      <c r="J49" s="6">
        <f>Courtenay_Entry!J49-Richard_Entry!J49</f>
        <v>0</v>
      </c>
      <c r="K49" s="6">
        <f>Courtenay_Entry!K49-Richard_Entry!K49</f>
        <v>0</v>
      </c>
      <c r="L49" s="6">
        <f>Courtenay_Entry!M49-Richard_Entry!M49</f>
        <v>0</v>
      </c>
      <c r="M49" s="6">
        <f>Courtenay_Entry!N49-Richard_Entry!N49</f>
        <v>0</v>
      </c>
      <c r="N49" s="6">
        <f>Courtenay_Entry!O49-Richard_Entry!O49</f>
        <v>0</v>
      </c>
      <c r="O49" s="6">
        <f>Courtenay_Entry!P49-Richard_Entry!P49</f>
        <v>0</v>
      </c>
      <c r="P49" s="6">
        <f>Courtenay_Entry!Q49-Richard_Entry!Q49</f>
        <v>0</v>
      </c>
      <c r="Q49" s="6">
        <f>Courtenay_Entry!R49-Richard_Entry!R49</f>
        <v>0</v>
      </c>
      <c r="R49" s="6">
        <f>Courtenay_Entry!S49-Richard_Entry!S49</f>
        <v>0</v>
      </c>
      <c r="S49" s="6">
        <f>Courtenay_Entry!T49-Richard_Entry!T49</f>
        <v>0</v>
      </c>
      <c r="T49" s="6">
        <f>Courtenay_Entry!U49-Richard_Entry!U49</f>
        <v>0</v>
      </c>
      <c r="U49" s="6">
        <f>Courtenay_Entry!V49-Richard_Entry!V49</f>
        <v>0</v>
      </c>
      <c r="V49" s="6">
        <f>Courtenay_Entry!W49-Richard_Entry!W49</f>
        <v>0</v>
      </c>
      <c r="W49" s="6">
        <f>Courtenay_Entry!X49-Richard_Entry!X49</f>
        <v>0</v>
      </c>
      <c r="X49" s="6">
        <f>Courtenay_Entry!Y49-Richard_Entry!Y49</f>
        <v>0</v>
      </c>
      <c r="Y49" s="6">
        <f>Courtenay_Entry!Z49-Richard_Entry!Z49</f>
        <v>0</v>
      </c>
      <c r="Z49" s="6">
        <f>Courtenay_Entry!AB49-Richard_Entry!AB49</f>
        <v>0</v>
      </c>
      <c r="AA49" s="6">
        <f>Courtenay_Entry!AC49-Richard_Entry!AC49</f>
        <v>0</v>
      </c>
      <c r="AB49" s="6">
        <f>Courtenay_Entry!AD49-Richard_Entry!AD49</f>
        <v>0</v>
      </c>
      <c r="AC49" s="6">
        <f>Courtenay_Entry!AE49-Richard_Entry!AE49</f>
        <v>0</v>
      </c>
      <c r="AD49" s="6">
        <f>Courtenay_Entry!AF49-Richard_Entry!AF49</f>
        <v>0</v>
      </c>
      <c r="AE49" s="6">
        <f>Courtenay_Entry!AG49-Richard_Entry!AG49</f>
        <v>0</v>
      </c>
      <c r="AF49" s="6">
        <f>Courtenay_Entry!AH49-Richard_Entry!AH49</f>
        <v>0</v>
      </c>
      <c r="AG49" s="6">
        <f>Courtenay_Entry!AI49-Richard_Entry!AI49</f>
        <v>0</v>
      </c>
      <c r="AH49" s="6">
        <f>Courtenay_Entry!AJ49-Richard_Entry!AJ49</f>
        <v>0</v>
      </c>
      <c r="AI49" s="6">
        <f>Courtenay_Entry!AK49-Richard_Entry!AK49</f>
        <v>0</v>
      </c>
      <c r="AJ49" s="6">
        <f>Courtenay_Entry!AL49-Richard_Entry!AL49</f>
        <v>0</v>
      </c>
      <c r="AK49" s="6">
        <f>Courtenay_Entry!AM49-Richard_Entry!AM49</f>
        <v>0</v>
      </c>
      <c r="AL49" s="6">
        <f>Courtenay_Entry!AN49-Richard_Entry!AN49</f>
        <v>0</v>
      </c>
      <c r="AM49" s="6">
        <f>Courtenay_Entry!AO49-Richard_Entry!AO49</f>
        <v>0</v>
      </c>
      <c r="AN49" s="6">
        <f>Courtenay_Entry!AP49-Richard_Entry!AP49</f>
        <v>0</v>
      </c>
      <c r="AO49" s="6">
        <f>Courtenay_Entry!AQ49-Richard_Entry!AQ49</f>
        <v>0</v>
      </c>
      <c r="AP49" s="6">
        <f>Courtenay_Entry!AR49-Richard_Entry!AR49</f>
        <v>0</v>
      </c>
      <c r="AQ49" s="6">
        <f>Courtenay_Entry!AS49-Richard_Entry!AS49</f>
        <v>0</v>
      </c>
      <c r="AR49" s="6">
        <f>Courtenay_Entry!AT49-Richard_Entry!AT49</f>
        <v>0</v>
      </c>
      <c r="AS49" s="6">
        <f>Courtenay_Entry!AU49-Richard_Entry!AU49</f>
        <v>0</v>
      </c>
    </row>
    <row r="50" spans="1:45" s="9" customFormat="1" x14ac:dyDescent="0.2">
      <c r="A50" s="8" t="s">
        <v>36</v>
      </c>
      <c r="B50" s="5">
        <v>12</v>
      </c>
      <c r="C50" s="9" t="s">
        <v>2</v>
      </c>
      <c r="D50" s="9" t="s">
        <v>35</v>
      </c>
      <c r="E50" s="7">
        <v>2</v>
      </c>
      <c r="F50" s="7">
        <v>1</v>
      </c>
      <c r="G50" s="6">
        <f>Courtenay_Entry!G50-Richard_Entry!G50</f>
        <v>0</v>
      </c>
      <c r="H50" s="6">
        <f>Courtenay_Entry!H50-Richard_Entry!H50</f>
        <v>0</v>
      </c>
      <c r="I50" s="6">
        <f>Courtenay_Entry!I50-Richard_Entry!I50</f>
        <v>0</v>
      </c>
      <c r="J50" s="6">
        <f>Courtenay_Entry!J50-Richard_Entry!J50</f>
        <v>0</v>
      </c>
      <c r="K50" s="6">
        <f>Courtenay_Entry!K50-Richard_Entry!K50</f>
        <v>0</v>
      </c>
      <c r="L50" s="6">
        <f>Courtenay_Entry!M50-Richard_Entry!M50</f>
        <v>0</v>
      </c>
      <c r="M50" s="6">
        <f>Courtenay_Entry!N50-Richard_Entry!N50</f>
        <v>0</v>
      </c>
      <c r="N50" s="6">
        <f>Courtenay_Entry!O50-Richard_Entry!O50</f>
        <v>0</v>
      </c>
      <c r="O50" s="6">
        <f>Courtenay_Entry!P50-Richard_Entry!P50</f>
        <v>0</v>
      </c>
      <c r="P50" s="6">
        <f>Courtenay_Entry!Q50-Richard_Entry!Q50</f>
        <v>0</v>
      </c>
      <c r="Q50" s="6">
        <f>Courtenay_Entry!R50-Richard_Entry!R50</f>
        <v>0</v>
      </c>
      <c r="R50" s="6">
        <f>Courtenay_Entry!S50-Richard_Entry!S50</f>
        <v>0</v>
      </c>
      <c r="S50" s="6">
        <f>Courtenay_Entry!T50-Richard_Entry!T50</f>
        <v>0</v>
      </c>
      <c r="T50" s="6">
        <f>Courtenay_Entry!U50-Richard_Entry!U50</f>
        <v>0</v>
      </c>
      <c r="U50" s="6">
        <f>Courtenay_Entry!V50-Richard_Entry!V50</f>
        <v>0</v>
      </c>
      <c r="V50" s="6">
        <f>Courtenay_Entry!W50-Richard_Entry!W50</f>
        <v>0</v>
      </c>
      <c r="W50" s="6">
        <f>Courtenay_Entry!X50-Richard_Entry!X50</f>
        <v>0</v>
      </c>
      <c r="X50" s="6">
        <f>Courtenay_Entry!Y50-Richard_Entry!Y50</f>
        <v>0</v>
      </c>
      <c r="Y50" s="6">
        <f>Courtenay_Entry!Z50-Richard_Entry!Z50</f>
        <v>0</v>
      </c>
      <c r="Z50" s="6">
        <f>Courtenay_Entry!AB50-Richard_Entry!AB50</f>
        <v>0</v>
      </c>
      <c r="AA50" s="6">
        <f>Courtenay_Entry!AC50-Richard_Entry!AC50</f>
        <v>0</v>
      </c>
      <c r="AB50" s="6">
        <f>Courtenay_Entry!AD50-Richard_Entry!AD50</f>
        <v>0</v>
      </c>
      <c r="AC50" s="6">
        <f>Courtenay_Entry!AE50-Richard_Entry!AE50</f>
        <v>0</v>
      </c>
      <c r="AD50" s="6">
        <f>Courtenay_Entry!AF50-Richard_Entry!AF50</f>
        <v>0</v>
      </c>
      <c r="AE50" s="6">
        <f>Courtenay_Entry!AG50-Richard_Entry!AG50</f>
        <v>0</v>
      </c>
      <c r="AF50" s="6">
        <f>Courtenay_Entry!AH50-Richard_Entry!AH50</f>
        <v>0</v>
      </c>
      <c r="AG50" s="6">
        <f>Courtenay_Entry!AI50-Richard_Entry!AI50</f>
        <v>0</v>
      </c>
      <c r="AH50" s="6">
        <f>Courtenay_Entry!AJ50-Richard_Entry!AJ50</f>
        <v>0</v>
      </c>
      <c r="AI50" s="6">
        <f>Courtenay_Entry!AK50-Richard_Entry!AK50</f>
        <v>0</v>
      </c>
      <c r="AJ50" s="6">
        <f>Courtenay_Entry!AL50-Richard_Entry!AL50</f>
        <v>0</v>
      </c>
      <c r="AK50" s="6">
        <f>Courtenay_Entry!AM50-Richard_Entry!AM50</f>
        <v>0</v>
      </c>
      <c r="AL50" s="6">
        <f>Courtenay_Entry!AN50-Richard_Entry!AN50</f>
        <v>0</v>
      </c>
      <c r="AM50" s="6">
        <f>Courtenay_Entry!AO50-Richard_Entry!AO50</f>
        <v>0</v>
      </c>
      <c r="AN50" s="6">
        <f>Courtenay_Entry!AP50-Richard_Entry!AP50</f>
        <v>0</v>
      </c>
      <c r="AO50" s="6">
        <f>Courtenay_Entry!AQ50-Richard_Entry!AQ50</f>
        <v>0</v>
      </c>
      <c r="AP50" s="6">
        <f>Courtenay_Entry!AR50-Richard_Entry!AR50</f>
        <v>0</v>
      </c>
      <c r="AQ50" s="6">
        <f>Courtenay_Entry!AS50-Richard_Entry!AS50</f>
        <v>0</v>
      </c>
      <c r="AR50" s="6">
        <f>Courtenay_Entry!AT50-Richard_Entry!AT50</f>
        <v>0</v>
      </c>
      <c r="AS50" s="6">
        <f>Courtenay_Entry!AU50-Richard_Entry!AU50</f>
        <v>0</v>
      </c>
    </row>
    <row r="51" spans="1:45" s="9" customFormat="1" x14ac:dyDescent="0.2">
      <c r="A51" s="8" t="s">
        <v>36</v>
      </c>
      <c r="B51" s="5">
        <v>12</v>
      </c>
      <c r="C51" s="9" t="s">
        <v>2</v>
      </c>
      <c r="D51" s="9" t="s">
        <v>7</v>
      </c>
      <c r="E51" s="7">
        <v>3</v>
      </c>
      <c r="F51" s="7">
        <v>1</v>
      </c>
      <c r="G51" s="6">
        <f>Courtenay_Entry!G51-Richard_Entry!G51</f>
        <v>0</v>
      </c>
      <c r="H51" s="6">
        <f>Courtenay_Entry!H51-Richard_Entry!H51</f>
        <v>0</v>
      </c>
      <c r="I51" s="6">
        <f>Courtenay_Entry!I51-Richard_Entry!I51</f>
        <v>0</v>
      </c>
      <c r="J51" s="6">
        <f>Courtenay_Entry!J51-Richard_Entry!J51</f>
        <v>0</v>
      </c>
      <c r="K51" s="6">
        <f>Courtenay_Entry!K51-Richard_Entry!K51</f>
        <v>0</v>
      </c>
      <c r="L51" s="6">
        <f>Courtenay_Entry!M51-Richard_Entry!M51</f>
        <v>0</v>
      </c>
      <c r="M51" s="6">
        <f>Courtenay_Entry!N51-Richard_Entry!N51</f>
        <v>0</v>
      </c>
      <c r="N51" s="6">
        <f>Courtenay_Entry!O51-Richard_Entry!O51</f>
        <v>0</v>
      </c>
      <c r="O51" s="6">
        <f>Courtenay_Entry!P51-Richard_Entry!P51</f>
        <v>0</v>
      </c>
      <c r="P51" s="6">
        <f>Courtenay_Entry!Q51-Richard_Entry!Q51</f>
        <v>0</v>
      </c>
      <c r="Q51" s="6">
        <f>Courtenay_Entry!R51-Richard_Entry!R51</f>
        <v>0</v>
      </c>
      <c r="R51" s="6">
        <f>Courtenay_Entry!S51-Richard_Entry!S51</f>
        <v>0</v>
      </c>
      <c r="S51" s="6">
        <f>Courtenay_Entry!T51-Richard_Entry!T51</f>
        <v>0</v>
      </c>
      <c r="T51" s="6">
        <f>Courtenay_Entry!U51-Richard_Entry!U51</f>
        <v>0</v>
      </c>
      <c r="U51" s="6">
        <f>Courtenay_Entry!V51-Richard_Entry!V51</f>
        <v>0</v>
      </c>
      <c r="V51" s="6">
        <f>Courtenay_Entry!W51-Richard_Entry!W51</f>
        <v>0</v>
      </c>
      <c r="W51" s="6">
        <f>Courtenay_Entry!X51-Richard_Entry!X51</f>
        <v>0</v>
      </c>
      <c r="X51" s="6">
        <f>Courtenay_Entry!Y51-Richard_Entry!Y51</f>
        <v>0</v>
      </c>
      <c r="Y51" s="6">
        <f>Courtenay_Entry!Z51-Richard_Entry!Z51</f>
        <v>0</v>
      </c>
      <c r="Z51" s="6">
        <f>Courtenay_Entry!AB51-Richard_Entry!AB51</f>
        <v>0</v>
      </c>
      <c r="AA51" s="6">
        <f>Courtenay_Entry!AC51-Richard_Entry!AC51</f>
        <v>0</v>
      </c>
      <c r="AB51" s="6">
        <f>Courtenay_Entry!AD51-Richard_Entry!AD51</f>
        <v>0</v>
      </c>
      <c r="AC51" s="6">
        <f>Courtenay_Entry!AE51-Richard_Entry!AE51</f>
        <v>0</v>
      </c>
      <c r="AD51" s="6">
        <f>Courtenay_Entry!AF51-Richard_Entry!AF51</f>
        <v>0</v>
      </c>
      <c r="AE51" s="6">
        <f>Courtenay_Entry!AG51-Richard_Entry!AG51</f>
        <v>0</v>
      </c>
      <c r="AF51" s="6">
        <f>Courtenay_Entry!AH51-Richard_Entry!AH51</f>
        <v>0</v>
      </c>
      <c r="AG51" s="6">
        <f>Courtenay_Entry!AI51-Richard_Entry!AI51</f>
        <v>0</v>
      </c>
      <c r="AH51" s="6">
        <f>Courtenay_Entry!AJ51-Richard_Entry!AJ51</f>
        <v>0</v>
      </c>
      <c r="AI51" s="6">
        <f>Courtenay_Entry!AK51-Richard_Entry!AK51</f>
        <v>0</v>
      </c>
      <c r="AJ51" s="6">
        <f>Courtenay_Entry!AL51-Richard_Entry!AL51</f>
        <v>0</v>
      </c>
      <c r="AK51" s="6">
        <f>Courtenay_Entry!AM51-Richard_Entry!AM51</f>
        <v>0</v>
      </c>
      <c r="AL51" s="6">
        <f>Courtenay_Entry!AN51-Richard_Entry!AN51</f>
        <v>0</v>
      </c>
      <c r="AM51" s="6">
        <f>Courtenay_Entry!AO51-Richard_Entry!AO51</f>
        <v>0</v>
      </c>
      <c r="AN51" s="6">
        <f>Courtenay_Entry!AP51-Richard_Entry!AP51</f>
        <v>0</v>
      </c>
      <c r="AO51" s="6">
        <f>Courtenay_Entry!AQ51-Richard_Entry!AQ51</f>
        <v>0</v>
      </c>
      <c r="AP51" s="6">
        <f>Courtenay_Entry!AR51-Richard_Entry!AR51</f>
        <v>0</v>
      </c>
      <c r="AQ51" s="6">
        <f>Courtenay_Entry!AS51-Richard_Entry!AS51</f>
        <v>0</v>
      </c>
      <c r="AR51" s="6">
        <f>Courtenay_Entry!AT51-Richard_Entry!AT51</f>
        <v>0</v>
      </c>
      <c r="AS51" s="6">
        <f>Courtenay_Entry!AU51-Richard_Entry!AU51</f>
        <v>0</v>
      </c>
    </row>
    <row r="52" spans="1:45" s="9" customFormat="1" x14ac:dyDescent="0.2">
      <c r="A52" s="8" t="s">
        <v>36</v>
      </c>
      <c r="B52" s="5">
        <v>12</v>
      </c>
      <c r="C52" s="9" t="s">
        <v>2</v>
      </c>
      <c r="D52" s="9" t="s">
        <v>34</v>
      </c>
      <c r="E52" s="7">
        <v>8</v>
      </c>
      <c r="F52" s="7">
        <v>1</v>
      </c>
      <c r="G52" s="6">
        <f>Courtenay_Entry!G52-Richard_Entry!G52</f>
        <v>0</v>
      </c>
      <c r="H52" s="6">
        <f>Courtenay_Entry!H52-Richard_Entry!H52</f>
        <v>0</v>
      </c>
      <c r="I52" s="6">
        <f>Courtenay_Entry!I52-Richard_Entry!I52</f>
        <v>0</v>
      </c>
      <c r="J52" s="6">
        <f>Courtenay_Entry!J52-Richard_Entry!J52</f>
        <v>0</v>
      </c>
      <c r="K52" s="6">
        <f>Courtenay_Entry!K52-Richard_Entry!K52</f>
        <v>0</v>
      </c>
      <c r="L52" s="6">
        <f>Courtenay_Entry!M52-Richard_Entry!M52</f>
        <v>0</v>
      </c>
      <c r="M52" s="6">
        <f>Courtenay_Entry!N52-Richard_Entry!N52</f>
        <v>0</v>
      </c>
      <c r="N52" s="6">
        <f>Courtenay_Entry!O52-Richard_Entry!O52</f>
        <v>0</v>
      </c>
      <c r="O52" s="6">
        <f>Courtenay_Entry!P52-Richard_Entry!P52</f>
        <v>0</v>
      </c>
      <c r="P52" s="6">
        <f>Courtenay_Entry!Q52-Richard_Entry!Q52</f>
        <v>0</v>
      </c>
      <c r="Q52" s="6">
        <f>Courtenay_Entry!R52-Richard_Entry!R52</f>
        <v>0</v>
      </c>
      <c r="R52" s="6">
        <f>Courtenay_Entry!S52-Richard_Entry!S52</f>
        <v>0</v>
      </c>
      <c r="S52" s="6">
        <f>Courtenay_Entry!T52-Richard_Entry!T52</f>
        <v>0</v>
      </c>
      <c r="T52" s="6">
        <f>Courtenay_Entry!U52-Richard_Entry!U52</f>
        <v>0</v>
      </c>
      <c r="U52" s="6">
        <f>Courtenay_Entry!V52-Richard_Entry!V52</f>
        <v>0</v>
      </c>
      <c r="V52" s="6">
        <f>Courtenay_Entry!W52-Richard_Entry!W52</f>
        <v>0</v>
      </c>
      <c r="W52" s="6">
        <f>Courtenay_Entry!X52-Richard_Entry!X52</f>
        <v>0</v>
      </c>
      <c r="X52" s="6">
        <f>Courtenay_Entry!Y52-Richard_Entry!Y52</f>
        <v>0</v>
      </c>
      <c r="Y52" s="6">
        <f>Courtenay_Entry!Z52-Richard_Entry!Z52</f>
        <v>0</v>
      </c>
      <c r="Z52" s="6">
        <f>Courtenay_Entry!AB52-Richard_Entry!AB52</f>
        <v>0</v>
      </c>
      <c r="AA52" s="6">
        <f>Courtenay_Entry!AC52-Richard_Entry!AC52</f>
        <v>0</v>
      </c>
      <c r="AB52" s="6">
        <f>Courtenay_Entry!AD52-Richard_Entry!AD52</f>
        <v>0</v>
      </c>
      <c r="AC52" s="6">
        <f>Courtenay_Entry!AE52-Richard_Entry!AE52</f>
        <v>0</v>
      </c>
      <c r="AD52" s="6">
        <f>Courtenay_Entry!AF52-Richard_Entry!AF52</f>
        <v>0</v>
      </c>
      <c r="AE52" s="6">
        <f>Courtenay_Entry!AG52-Richard_Entry!AG52</f>
        <v>0</v>
      </c>
      <c r="AF52" s="6">
        <f>Courtenay_Entry!AH52-Richard_Entry!AH52</f>
        <v>0</v>
      </c>
      <c r="AG52" s="6">
        <f>Courtenay_Entry!AI52-Richard_Entry!AI52</f>
        <v>0</v>
      </c>
      <c r="AH52" s="6">
        <f>Courtenay_Entry!AJ52-Richard_Entry!AJ52</f>
        <v>0</v>
      </c>
      <c r="AI52" s="6">
        <f>Courtenay_Entry!AK52-Richard_Entry!AK52</f>
        <v>0</v>
      </c>
      <c r="AJ52" s="6">
        <f>Courtenay_Entry!AL52-Richard_Entry!AL52</f>
        <v>0</v>
      </c>
      <c r="AK52" s="6">
        <f>Courtenay_Entry!AM52-Richard_Entry!AM52</f>
        <v>0</v>
      </c>
      <c r="AL52" s="6">
        <f>Courtenay_Entry!AN52-Richard_Entry!AN52</f>
        <v>0</v>
      </c>
      <c r="AM52" s="6">
        <f>Courtenay_Entry!AO52-Richard_Entry!AO52</f>
        <v>0</v>
      </c>
      <c r="AN52" s="6">
        <f>Courtenay_Entry!AP52-Richard_Entry!AP52</f>
        <v>0</v>
      </c>
      <c r="AO52" s="6">
        <f>Courtenay_Entry!AQ52-Richard_Entry!AQ52</f>
        <v>0</v>
      </c>
      <c r="AP52" s="6">
        <f>Courtenay_Entry!AR52-Richard_Entry!AR52</f>
        <v>0</v>
      </c>
      <c r="AQ52" s="6">
        <f>Courtenay_Entry!AS52-Richard_Entry!AS52</f>
        <v>0</v>
      </c>
      <c r="AR52" s="6">
        <f>Courtenay_Entry!AT52-Richard_Entry!AT52</f>
        <v>0</v>
      </c>
      <c r="AS52" s="6">
        <f>Courtenay_Entry!AU52-Richard_Entry!AU52</f>
        <v>0</v>
      </c>
    </row>
    <row r="53" spans="1:45" x14ac:dyDescent="0.2">
      <c r="A53" s="10" t="s">
        <v>37</v>
      </c>
      <c r="B53" s="5">
        <v>12</v>
      </c>
      <c r="C53" s="6" t="s">
        <v>2</v>
      </c>
      <c r="D53" s="11" t="s">
        <v>34</v>
      </c>
      <c r="E53" s="7">
        <v>1</v>
      </c>
      <c r="F53" s="7">
        <v>1</v>
      </c>
      <c r="G53" s="6">
        <f>Courtenay_Entry!G53-Richard_Entry!G53</f>
        <v>0</v>
      </c>
      <c r="H53" s="6">
        <f>Courtenay_Entry!H53-Richard_Entry!H53</f>
        <v>0</v>
      </c>
      <c r="I53" s="6">
        <f>Courtenay_Entry!I53-Richard_Entry!I53</f>
        <v>0</v>
      </c>
      <c r="J53" s="6">
        <f>Courtenay_Entry!J53-Richard_Entry!J53</f>
        <v>0</v>
      </c>
      <c r="K53" s="6">
        <f>Courtenay_Entry!K53-Richard_Entry!K53</f>
        <v>0</v>
      </c>
      <c r="L53" s="6">
        <f>Courtenay_Entry!M53-Richard_Entry!M53</f>
        <v>0</v>
      </c>
      <c r="M53" s="6">
        <f>Courtenay_Entry!N53-Richard_Entry!N53</f>
        <v>0</v>
      </c>
      <c r="N53" s="6">
        <f>Courtenay_Entry!O53-Richard_Entry!O53</f>
        <v>0</v>
      </c>
      <c r="O53" s="6">
        <f>Courtenay_Entry!P53-Richard_Entry!P53</f>
        <v>0</v>
      </c>
      <c r="P53" s="6">
        <f>Courtenay_Entry!Q53-Richard_Entry!Q53</f>
        <v>0</v>
      </c>
      <c r="Q53" s="6">
        <f>Courtenay_Entry!R53-Richard_Entry!R53</f>
        <v>0</v>
      </c>
      <c r="R53" s="6">
        <f>Courtenay_Entry!S53-Richard_Entry!S53</f>
        <v>0</v>
      </c>
      <c r="S53" s="6">
        <f>Courtenay_Entry!T53-Richard_Entry!T53</f>
        <v>0</v>
      </c>
      <c r="T53" s="6">
        <f>Courtenay_Entry!U53-Richard_Entry!U53</f>
        <v>0</v>
      </c>
      <c r="U53" s="6">
        <f>Courtenay_Entry!V53-Richard_Entry!V53</f>
        <v>0</v>
      </c>
      <c r="V53" s="6">
        <f>Courtenay_Entry!W53-Richard_Entry!W53</f>
        <v>0</v>
      </c>
      <c r="W53" s="6">
        <f>Courtenay_Entry!X53-Richard_Entry!X53</f>
        <v>0</v>
      </c>
      <c r="X53" s="6">
        <f>Courtenay_Entry!Y53-Richard_Entry!Y53</f>
        <v>0</v>
      </c>
      <c r="Y53" s="6">
        <f>Courtenay_Entry!Z53-Richard_Entry!Z53</f>
        <v>0</v>
      </c>
      <c r="Z53" s="6">
        <f>Courtenay_Entry!AB53-Richard_Entry!AB53</f>
        <v>0</v>
      </c>
      <c r="AA53" s="6">
        <f>Courtenay_Entry!AC53-Richard_Entry!AC53</f>
        <v>0</v>
      </c>
      <c r="AB53" s="6">
        <f>Courtenay_Entry!AD53-Richard_Entry!AD53</f>
        <v>0</v>
      </c>
      <c r="AC53" s="6">
        <f>Courtenay_Entry!AE53-Richard_Entry!AE53</f>
        <v>0</v>
      </c>
      <c r="AD53" s="6">
        <f>Courtenay_Entry!AF53-Richard_Entry!AF53</f>
        <v>0</v>
      </c>
      <c r="AE53" s="6">
        <f>Courtenay_Entry!AG53-Richard_Entry!AG53</f>
        <v>0</v>
      </c>
      <c r="AF53" s="6">
        <f>Courtenay_Entry!AH53-Richard_Entry!AH53</f>
        <v>0</v>
      </c>
      <c r="AG53" s="6">
        <f>Courtenay_Entry!AI53-Richard_Entry!AI53</f>
        <v>0</v>
      </c>
      <c r="AH53" s="6">
        <f>Courtenay_Entry!AJ53-Richard_Entry!AJ53</f>
        <v>0</v>
      </c>
      <c r="AI53" s="6">
        <f>Courtenay_Entry!AK53-Richard_Entry!AK53</f>
        <v>0</v>
      </c>
      <c r="AJ53" s="6">
        <f>Courtenay_Entry!AL53-Richard_Entry!AL53</f>
        <v>0</v>
      </c>
      <c r="AK53" s="6">
        <f>Courtenay_Entry!AM53-Richard_Entry!AM53</f>
        <v>0</v>
      </c>
      <c r="AL53" s="6">
        <f>Courtenay_Entry!AN53-Richard_Entry!AN53</f>
        <v>0</v>
      </c>
      <c r="AM53" s="6">
        <f>Courtenay_Entry!AO53-Richard_Entry!AO53</f>
        <v>0</v>
      </c>
      <c r="AN53" s="6">
        <f>Courtenay_Entry!AP53-Richard_Entry!AP53</f>
        <v>0</v>
      </c>
      <c r="AO53" s="6">
        <f>Courtenay_Entry!AQ53-Richard_Entry!AQ53</f>
        <v>0</v>
      </c>
      <c r="AP53" s="6">
        <f>Courtenay_Entry!AR53-Richard_Entry!AR53</f>
        <v>0</v>
      </c>
      <c r="AQ53" s="6">
        <f>Courtenay_Entry!AS53-Richard_Entry!AS53</f>
        <v>0</v>
      </c>
      <c r="AR53" s="6">
        <f>Courtenay_Entry!AT53-Richard_Entry!AT53</f>
        <v>0</v>
      </c>
      <c r="AS53" s="6">
        <f>Courtenay_Entry!AU53-Richard_Entry!AU53</f>
        <v>0</v>
      </c>
    </row>
    <row r="54" spans="1:45" x14ac:dyDescent="0.2">
      <c r="A54" s="10" t="s">
        <v>37</v>
      </c>
      <c r="B54" s="5">
        <v>12</v>
      </c>
      <c r="C54" s="6" t="s">
        <v>2</v>
      </c>
      <c r="D54" s="11" t="s">
        <v>35</v>
      </c>
      <c r="E54" s="7">
        <v>2</v>
      </c>
      <c r="F54" s="7">
        <v>1</v>
      </c>
      <c r="G54" s="6">
        <f>Courtenay_Entry!G54-Richard_Entry!G54</f>
        <v>0</v>
      </c>
      <c r="H54" s="6">
        <f>Courtenay_Entry!H54-Richard_Entry!H54</f>
        <v>0</v>
      </c>
      <c r="I54" s="6">
        <f>Courtenay_Entry!I54-Richard_Entry!I54</f>
        <v>0</v>
      </c>
      <c r="J54" s="6">
        <f>Courtenay_Entry!J54-Richard_Entry!J54</f>
        <v>0</v>
      </c>
      <c r="K54" s="6">
        <f>Courtenay_Entry!K54-Richard_Entry!K54</f>
        <v>0</v>
      </c>
      <c r="L54" s="6">
        <f>Courtenay_Entry!M54-Richard_Entry!M54</f>
        <v>0</v>
      </c>
      <c r="M54" s="6">
        <f>Courtenay_Entry!N54-Richard_Entry!N54</f>
        <v>0</v>
      </c>
      <c r="N54" s="6">
        <f>Courtenay_Entry!O54-Richard_Entry!O54</f>
        <v>0</v>
      </c>
      <c r="O54" s="6">
        <f>Courtenay_Entry!P54-Richard_Entry!P54</f>
        <v>0</v>
      </c>
      <c r="P54" s="6">
        <f>Courtenay_Entry!Q54-Richard_Entry!Q54</f>
        <v>0</v>
      </c>
      <c r="Q54" s="6">
        <f>Courtenay_Entry!R54-Richard_Entry!R54</f>
        <v>0</v>
      </c>
      <c r="R54" s="6">
        <f>Courtenay_Entry!S54-Richard_Entry!S54</f>
        <v>0</v>
      </c>
      <c r="S54" s="6">
        <f>Courtenay_Entry!T54-Richard_Entry!T54</f>
        <v>0</v>
      </c>
      <c r="T54" s="6">
        <f>Courtenay_Entry!U54-Richard_Entry!U54</f>
        <v>0</v>
      </c>
      <c r="U54" s="6">
        <f>Courtenay_Entry!V54-Richard_Entry!V54</f>
        <v>0</v>
      </c>
      <c r="V54" s="6">
        <f>Courtenay_Entry!W54-Richard_Entry!W54</f>
        <v>0</v>
      </c>
      <c r="W54" s="6">
        <f>Courtenay_Entry!X54-Richard_Entry!X54</f>
        <v>0</v>
      </c>
      <c r="X54" s="6">
        <f>Courtenay_Entry!Y54-Richard_Entry!Y54</f>
        <v>0</v>
      </c>
      <c r="Y54" s="6">
        <f>Courtenay_Entry!Z54-Richard_Entry!Z54</f>
        <v>0</v>
      </c>
      <c r="Z54" s="6">
        <f>Courtenay_Entry!AB54-Richard_Entry!AB54</f>
        <v>0</v>
      </c>
      <c r="AA54" s="6">
        <f>Courtenay_Entry!AC54-Richard_Entry!AC54</f>
        <v>0</v>
      </c>
      <c r="AB54" s="6">
        <f>Courtenay_Entry!AD54-Richard_Entry!AD54</f>
        <v>0</v>
      </c>
      <c r="AC54" s="6">
        <f>Courtenay_Entry!AE54-Richard_Entry!AE54</f>
        <v>0</v>
      </c>
      <c r="AD54" s="6">
        <f>Courtenay_Entry!AF54-Richard_Entry!AF54</f>
        <v>0</v>
      </c>
      <c r="AE54" s="6">
        <f>Courtenay_Entry!AG54-Richard_Entry!AG54</f>
        <v>0</v>
      </c>
      <c r="AF54" s="6">
        <f>Courtenay_Entry!AH54-Richard_Entry!AH54</f>
        <v>0</v>
      </c>
      <c r="AG54" s="6">
        <f>Courtenay_Entry!AI54-Richard_Entry!AI54</f>
        <v>0</v>
      </c>
      <c r="AH54" s="6">
        <f>Courtenay_Entry!AJ54-Richard_Entry!AJ54</f>
        <v>0</v>
      </c>
      <c r="AI54" s="6">
        <f>Courtenay_Entry!AK54-Richard_Entry!AK54</f>
        <v>0</v>
      </c>
      <c r="AJ54" s="6">
        <f>Courtenay_Entry!AL54-Richard_Entry!AL54</f>
        <v>0</v>
      </c>
      <c r="AK54" s="6">
        <f>Courtenay_Entry!AM54-Richard_Entry!AM54</f>
        <v>0</v>
      </c>
      <c r="AL54" s="6">
        <f>Courtenay_Entry!AN54-Richard_Entry!AN54</f>
        <v>0</v>
      </c>
      <c r="AM54" s="6">
        <f>Courtenay_Entry!AO54-Richard_Entry!AO54</f>
        <v>0</v>
      </c>
      <c r="AN54" s="6">
        <f>Courtenay_Entry!AP54-Richard_Entry!AP54</f>
        <v>0</v>
      </c>
      <c r="AO54" s="6">
        <f>Courtenay_Entry!AQ54-Richard_Entry!AQ54</f>
        <v>0</v>
      </c>
      <c r="AP54" s="6">
        <f>Courtenay_Entry!AR54-Richard_Entry!AR54</f>
        <v>0</v>
      </c>
      <c r="AQ54" s="6">
        <f>Courtenay_Entry!AS54-Richard_Entry!AS54</f>
        <v>0</v>
      </c>
      <c r="AR54" s="6">
        <f>Courtenay_Entry!AT54-Richard_Entry!AT54</f>
        <v>0</v>
      </c>
      <c r="AS54" s="6">
        <f>Courtenay_Entry!AU54-Richard_Entry!AU54</f>
        <v>0</v>
      </c>
    </row>
    <row r="55" spans="1:45" x14ac:dyDescent="0.2">
      <c r="A55" s="10" t="s">
        <v>37</v>
      </c>
      <c r="B55" s="5">
        <v>12</v>
      </c>
      <c r="C55" s="6" t="s">
        <v>2</v>
      </c>
      <c r="D55" s="11" t="s">
        <v>7</v>
      </c>
      <c r="E55" s="7">
        <v>5</v>
      </c>
      <c r="F55" s="7">
        <v>1</v>
      </c>
      <c r="G55" s="6">
        <f>Courtenay_Entry!G55-Richard_Entry!G55</f>
        <v>0</v>
      </c>
      <c r="H55" s="6">
        <f>Courtenay_Entry!H55-Richard_Entry!H55</f>
        <v>0</v>
      </c>
      <c r="I55" s="6">
        <f>Courtenay_Entry!I55-Richard_Entry!I55</f>
        <v>0</v>
      </c>
      <c r="J55" s="6">
        <f>Courtenay_Entry!J55-Richard_Entry!J55</f>
        <v>0</v>
      </c>
      <c r="K55" s="6">
        <f>Courtenay_Entry!K55-Richard_Entry!K55</f>
        <v>0</v>
      </c>
      <c r="L55" s="6">
        <f>Courtenay_Entry!M55-Richard_Entry!M55</f>
        <v>0</v>
      </c>
      <c r="M55" s="6">
        <f>Courtenay_Entry!N55-Richard_Entry!N55</f>
        <v>0</v>
      </c>
      <c r="N55" s="6">
        <f>Courtenay_Entry!O55-Richard_Entry!O55</f>
        <v>0</v>
      </c>
      <c r="O55" s="6">
        <f>Courtenay_Entry!P55-Richard_Entry!P55</f>
        <v>0</v>
      </c>
      <c r="P55" s="6">
        <f>Courtenay_Entry!Q55-Richard_Entry!Q55</f>
        <v>0</v>
      </c>
      <c r="Q55" s="6">
        <f>Courtenay_Entry!R55-Richard_Entry!R55</f>
        <v>0</v>
      </c>
      <c r="R55" s="6">
        <f>Courtenay_Entry!S55-Richard_Entry!S55</f>
        <v>0</v>
      </c>
      <c r="S55" s="6">
        <f>Courtenay_Entry!T55-Richard_Entry!T55</f>
        <v>0</v>
      </c>
      <c r="T55" s="6">
        <f>Courtenay_Entry!U55-Richard_Entry!U55</f>
        <v>0</v>
      </c>
      <c r="U55" s="6">
        <f>Courtenay_Entry!V55-Richard_Entry!V55</f>
        <v>0</v>
      </c>
      <c r="V55" s="6">
        <f>Courtenay_Entry!W55-Richard_Entry!W55</f>
        <v>0</v>
      </c>
      <c r="W55" s="6">
        <f>Courtenay_Entry!X55-Richard_Entry!X55</f>
        <v>0</v>
      </c>
      <c r="X55" s="6">
        <f>Courtenay_Entry!Y55-Richard_Entry!Y55</f>
        <v>0</v>
      </c>
      <c r="Y55" s="6">
        <f>Courtenay_Entry!Z55-Richard_Entry!Z55</f>
        <v>0</v>
      </c>
      <c r="Z55" s="6">
        <f>Courtenay_Entry!AB55-Richard_Entry!AB55</f>
        <v>0</v>
      </c>
      <c r="AA55" s="6">
        <f>Courtenay_Entry!AC55-Richard_Entry!AC55</f>
        <v>0</v>
      </c>
      <c r="AB55" s="6">
        <f>Courtenay_Entry!AD55-Richard_Entry!AD55</f>
        <v>0</v>
      </c>
      <c r="AC55" s="6">
        <f>Courtenay_Entry!AE55-Richard_Entry!AE55</f>
        <v>0</v>
      </c>
      <c r="AD55" s="6">
        <f>Courtenay_Entry!AF55-Richard_Entry!AF55</f>
        <v>0</v>
      </c>
      <c r="AE55" s="6">
        <f>Courtenay_Entry!AG55-Richard_Entry!AG55</f>
        <v>0</v>
      </c>
      <c r="AF55" s="6">
        <f>Courtenay_Entry!AH55-Richard_Entry!AH55</f>
        <v>0</v>
      </c>
      <c r="AG55" s="6">
        <f>Courtenay_Entry!AI55-Richard_Entry!AI55</f>
        <v>0</v>
      </c>
      <c r="AH55" s="6">
        <f>Courtenay_Entry!AJ55-Richard_Entry!AJ55</f>
        <v>0</v>
      </c>
      <c r="AI55" s="6">
        <f>Courtenay_Entry!AK55-Richard_Entry!AK55</f>
        <v>0</v>
      </c>
      <c r="AJ55" s="6">
        <f>Courtenay_Entry!AL55-Richard_Entry!AL55</f>
        <v>0</v>
      </c>
      <c r="AK55" s="6">
        <f>Courtenay_Entry!AM55-Richard_Entry!AM55</f>
        <v>0</v>
      </c>
      <c r="AL55" s="6">
        <f>Courtenay_Entry!AN55-Richard_Entry!AN55</f>
        <v>0</v>
      </c>
      <c r="AM55" s="6">
        <f>Courtenay_Entry!AO55-Richard_Entry!AO55</f>
        <v>0</v>
      </c>
      <c r="AN55" s="6">
        <f>Courtenay_Entry!AP55-Richard_Entry!AP55</f>
        <v>0</v>
      </c>
      <c r="AO55" s="6">
        <f>Courtenay_Entry!AQ55-Richard_Entry!AQ55</f>
        <v>0</v>
      </c>
      <c r="AP55" s="6">
        <f>Courtenay_Entry!AR55-Richard_Entry!AR55</f>
        <v>0</v>
      </c>
      <c r="AQ55" s="6">
        <f>Courtenay_Entry!AS55-Richard_Entry!AS55</f>
        <v>0</v>
      </c>
      <c r="AR55" s="6">
        <f>Courtenay_Entry!AT55-Richard_Entry!AT55</f>
        <v>0</v>
      </c>
      <c r="AS55" s="6">
        <f>Courtenay_Entry!AU55-Richard_Entry!AU55</f>
        <v>0</v>
      </c>
    </row>
    <row r="56" spans="1:45" x14ac:dyDescent="0.2">
      <c r="A56" s="4" t="s">
        <v>33</v>
      </c>
      <c r="B56" s="6">
        <v>13</v>
      </c>
      <c r="C56" s="6" t="s">
        <v>3</v>
      </c>
      <c r="D56" s="6" t="s">
        <v>35</v>
      </c>
      <c r="E56" s="7">
        <v>8</v>
      </c>
      <c r="F56" s="7">
        <v>1</v>
      </c>
      <c r="G56" s="6">
        <f>Courtenay_Entry!G56-Richard_Entry!G56</f>
        <v>0</v>
      </c>
      <c r="H56" s="6">
        <f>Courtenay_Entry!H56-Richard_Entry!H56</f>
        <v>0</v>
      </c>
      <c r="I56" s="6">
        <f>Courtenay_Entry!I56-Richard_Entry!I56</f>
        <v>0</v>
      </c>
      <c r="J56" s="6">
        <f>Courtenay_Entry!J56-Richard_Entry!J56</f>
        <v>0</v>
      </c>
      <c r="K56" s="6">
        <f>Courtenay_Entry!K56-Richard_Entry!K56</f>
        <v>0</v>
      </c>
      <c r="L56" s="6">
        <f>Courtenay_Entry!M56-Richard_Entry!M56</f>
        <v>0</v>
      </c>
      <c r="M56" s="6">
        <f>Courtenay_Entry!N56-Richard_Entry!N56</f>
        <v>0</v>
      </c>
      <c r="N56" s="6">
        <f>Courtenay_Entry!O56-Richard_Entry!O56</f>
        <v>0</v>
      </c>
      <c r="O56" s="6">
        <f>Courtenay_Entry!P56-Richard_Entry!P56</f>
        <v>0</v>
      </c>
      <c r="P56" s="6">
        <f>Courtenay_Entry!Q56-Richard_Entry!Q56</f>
        <v>0</v>
      </c>
      <c r="Q56" s="6">
        <f>Courtenay_Entry!R56-Richard_Entry!R56</f>
        <v>0</v>
      </c>
      <c r="R56" s="6">
        <f>Courtenay_Entry!S56-Richard_Entry!S56</f>
        <v>0</v>
      </c>
      <c r="S56" s="6">
        <f>Courtenay_Entry!T56-Richard_Entry!T56</f>
        <v>0</v>
      </c>
      <c r="T56" s="6">
        <f>Courtenay_Entry!U56-Richard_Entry!U56</f>
        <v>0</v>
      </c>
      <c r="U56" s="6">
        <f>Courtenay_Entry!V56-Richard_Entry!V56</f>
        <v>0</v>
      </c>
      <c r="V56" s="6">
        <f>Courtenay_Entry!W56-Richard_Entry!W56</f>
        <v>0</v>
      </c>
      <c r="W56" s="6">
        <f>Courtenay_Entry!X56-Richard_Entry!X56</f>
        <v>0</v>
      </c>
      <c r="X56" s="6">
        <f>Courtenay_Entry!Y56-Richard_Entry!Y56</f>
        <v>0</v>
      </c>
      <c r="Y56" s="6">
        <f>Courtenay_Entry!Z56-Richard_Entry!Z56</f>
        <v>0</v>
      </c>
      <c r="Z56" s="6">
        <f>Courtenay_Entry!AB56-Richard_Entry!AB56</f>
        <v>0</v>
      </c>
      <c r="AA56" s="6">
        <f>Courtenay_Entry!AC56-Richard_Entry!AC56</f>
        <v>0</v>
      </c>
      <c r="AB56" s="6">
        <f>Courtenay_Entry!AD56-Richard_Entry!AD56</f>
        <v>0</v>
      </c>
      <c r="AC56" s="6">
        <f>Courtenay_Entry!AE56-Richard_Entry!AE56</f>
        <v>0</v>
      </c>
      <c r="AD56" s="6">
        <f>Courtenay_Entry!AF56-Richard_Entry!AF56</f>
        <v>0</v>
      </c>
      <c r="AE56" s="6">
        <f>Courtenay_Entry!AG56-Richard_Entry!AG56</f>
        <v>0</v>
      </c>
      <c r="AF56" s="6">
        <f>Courtenay_Entry!AH56-Richard_Entry!AH56</f>
        <v>0</v>
      </c>
      <c r="AG56" s="6">
        <f>Courtenay_Entry!AI56-Richard_Entry!AI56</f>
        <v>0</v>
      </c>
      <c r="AH56" s="6">
        <f>Courtenay_Entry!AJ56-Richard_Entry!AJ56</f>
        <v>0</v>
      </c>
      <c r="AI56" s="6">
        <f>Courtenay_Entry!AK56-Richard_Entry!AK56</f>
        <v>0</v>
      </c>
      <c r="AJ56" s="6">
        <f>Courtenay_Entry!AL56-Richard_Entry!AL56</f>
        <v>0</v>
      </c>
      <c r="AK56" s="6">
        <f>Courtenay_Entry!AM56-Richard_Entry!AM56</f>
        <v>0</v>
      </c>
      <c r="AL56" s="6">
        <f>Courtenay_Entry!AN56-Richard_Entry!AN56</f>
        <v>0</v>
      </c>
      <c r="AM56" s="6">
        <f>Courtenay_Entry!AO56-Richard_Entry!AO56</f>
        <v>0</v>
      </c>
      <c r="AN56" s="6">
        <f>Courtenay_Entry!AP56-Richard_Entry!AP56</f>
        <v>0</v>
      </c>
      <c r="AO56" s="6">
        <f>Courtenay_Entry!AQ56-Richard_Entry!AQ56</f>
        <v>0</v>
      </c>
      <c r="AP56" s="6">
        <f>Courtenay_Entry!AR56-Richard_Entry!AR56</f>
        <v>0</v>
      </c>
      <c r="AQ56" s="6">
        <f>Courtenay_Entry!AS56-Richard_Entry!AS56</f>
        <v>0</v>
      </c>
      <c r="AR56" s="6">
        <f>Courtenay_Entry!AT56-Richard_Entry!AT56</f>
        <v>0</v>
      </c>
      <c r="AS56" s="6">
        <f>Courtenay_Entry!AU56-Richard_Entry!AU56</f>
        <v>0</v>
      </c>
    </row>
    <row r="57" spans="1:45" x14ac:dyDescent="0.2">
      <c r="A57" s="4" t="s">
        <v>33</v>
      </c>
      <c r="B57" s="6">
        <v>13</v>
      </c>
      <c r="C57" s="6" t="s">
        <v>3</v>
      </c>
      <c r="D57" s="6" t="s">
        <v>7</v>
      </c>
      <c r="E57" s="7">
        <v>5</v>
      </c>
      <c r="F57" s="7">
        <v>1</v>
      </c>
      <c r="G57" s="6">
        <f>Courtenay_Entry!G57-Richard_Entry!G57</f>
        <v>0</v>
      </c>
      <c r="H57" s="6">
        <f>Courtenay_Entry!H57-Richard_Entry!H57</f>
        <v>0</v>
      </c>
      <c r="I57" s="6">
        <f>Courtenay_Entry!I57-Richard_Entry!I57</f>
        <v>0</v>
      </c>
      <c r="J57" s="6">
        <f>Courtenay_Entry!J57-Richard_Entry!J57</f>
        <v>0</v>
      </c>
      <c r="K57" s="6">
        <f>Courtenay_Entry!K57-Richard_Entry!K57</f>
        <v>0</v>
      </c>
      <c r="L57" s="6">
        <f>Courtenay_Entry!M57-Richard_Entry!M57</f>
        <v>0</v>
      </c>
      <c r="M57" s="6">
        <f>Courtenay_Entry!N57-Richard_Entry!N57</f>
        <v>0</v>
      </c>
      <c r="N57" s="6">
        <f>Courtenay_Entry!O57-Richard_Entry!O57</f>
        <v>0</v>
      </c>
      <c r="O57" s="6">
        <f>Courtenay_Entry!P57-Richard_Entry!P57</f>
        <v>0</v>
      </c>
      <c r="P57" s="6">
        <f>Courtenay_Entry!Q57-Richard_Entry!Q57</f>
        <v>0</v>
      </c>
      <c r="Q57" s="6">
        <f>Courtenay_Entry!R57-Richard_Entry!R57</f>
        <v>0</v>
      </c>
      <c r="R57" s="6">
        <f>Courtenay_Entry!S57-Richard_Entry!S57</f>
        <v>0</v>
      </c>
      <c r="S57" s="6">
        <f>Courtenay_Entry!T57-Richard_Entry!T57</f>
        <v>0</v>
      </c>
      <c r="T57" s="6">
        <f>Courtenay_Entry!U57-Richard_Entry!U57</f>
        <v>0</v>
      </c>
      <c r="U57" s="6">
        <f>Courtenay_Entry!V57-Richard_Entry!V57</f>
        <v>0</v>
      </c>
      <c r="V57" s="6">
        <f>Courtenay_Entry!W57-Richard_Entry!W57</f>
        <v>0</v>
      </c>
      <c r="W57" s="6">
        <f>Courtenay_Entry!X57-Richard_Entry!X57</f>
        <v>0</v>
      </c>
      <c r="X57" s="6">
        <f>Courtenay_Entry!Y57-Richard_Entry!Y57</f>
        <v>0</v>
      </c>
      <c r="Y57" s="6">
        <f>Courtenay_Entry!Z57-Richard_Entry!Z57</f>
        <v>0</v>
      </c>
      <c r="Z57" s="6">
        <f>Courtenay_Entry!AB57-Richard_Entry!AB57</f>
        <v>0</v>
      </c>
      <c r="AA57" s="6">
        <f>Courtenay_Entry!AC57-Richard_Entry!AC57</f>
        <v>0</v>
      </c>
      <c r="AB57" s="6">
        <f>Courtenay_Entry!AD57-Richard_Entry!AD57</f>
        <v>0</v>
      </c>
      <c r="AC57" s="6">
        <f>Courtenay_Entry!AE57-Richard_Entry!AE57</f>
        <v>0</v>
      </c>
      <c r="AD57" s="6">
        <f>Courtenay_Entry!AF57-Richard_Entry!AF57</f>
        <v>0</v>
      </c>
      <c r="AE57" s="6">
        <f>Courtenay_Entry!AG57-Richard_Entry!AG57</f>
        <v>0</v>
      </c>
      <c r="AF57" s="6">
        <f>Courtenay_Entry!AH57-Richard_Entry!AH57</f>
        <v>0</v>
      </c>
      <c r="AG57" s="6">
        <f>Courtenay_Entry!AI57-Richard_Entry!AI57</f>
        <v>0</v>
      </c>
      <c r="AH57" s="6">
        <f>Courtenay_Entry!AJ57-Richard_Entry!AJ57</f>
        <v>0</v>
      </c>
      <c r="AI57" s="6">
        <f>Courtenay_Entry!AK57-Richard_Entry!AK57</f>
        <v>0</v>
      </c>
      <c r="AJ57" s="6">
        <f>Courtenay_Entry!AL57-Richard_Entry!AL57</f>
        <v>0</v>
      </c>
      <c r="AK57" s="6">
        <f>Courtenay_Entry!AM57-Richard_Entry!AM57</f>
        <v>0</v>
      </c>
      <c r="AL57" s="6">
        <f>Courtenay_Entry!AN57-Richard_Entry!AN57</f>
        <v>0</v>
      </c>
      <c r="AM57" s="6">
        <f>Courtenay_Entry!AO57-Richard_Entry!AO57</f>
        <v>0</v>
      </c>
      <c r="AN57" s="6">
        <f>Courtenay_Entry!AP57-Richard_Entry!AP57</f>
        <v>0</v>
      </c>
      <c r="AO57" s="6">
        <f>Courtenay_Entry!AQ57-Richard_Entry!AQ57</f>
        <v>0</v>
      </c>
      <c r="AP57" s="6">
        <f>Courtenay_Entry!AR57-Richard_Entry!AR57</f>
        <v>0</v>
      </c>
      <c r="AQ57" s="6">
        <f>Courtenay_Entry!AS57-Richard_Entry!AS57</f>
        <v>0</v>
      </c>
      <c r="AR57" s="6">
        <f>Courtenay_Entry!AT57-Richard_Entry!AT57</f>
        <v>0</v>
      </c>
      <c r="AS57" s="6">
        <f>Courtenay_Entry!AU57-Richard_Entry!AU57</f>
        <v>0</v>
      </c>
    </row>
    <row r="58" spans="1:45" x14ac:dyDescent="0.2">
      <c r="A58" s="4" t="s">
        <v>33</v>
      </c>
      <c r="B58" s="6">
        <v>13</v>
      </c>
      <c r="C58" s="6" t="s">
        <v>3</v>
      </c>
      <c r="D58" s="6" t="s">
        <v>34</v>
      </c>
      <c r="E58" s="7">
        <v>3</v>
      </c>
      <c r="F58" s="7">
        <v>1</v>
      </c>
      <c r="G58" s="6">
        <f>Courtenay_Entry!G58-Richard_Entry!G58</f>
        <v>0</v>
      </c>
      <c r="H58" s="6">
        <f>Courtenay_Entry!H58-Richard_Entry!H58</f>
        <v>0</v>
      </c>
      <c r="I58" s="6">
        <f>Courtenay_Entry!I58-Richard_Entry!I58</f>
        <v>0</v>
      </c>
      <c r="J58" s="6">
        <f>Courtenay_Entry!J58-Richard_Entry!J58</f>
        <v>0</v>
      </c>
      <c r="K58" s="6">
        <f>Courtenay_Entry!K58-Richard_Entry!K58</f>
        <v>0</v>
      </c>
      <c r="L58" s="6">
        <f>Courtenay_Entry!M58-Richard_Entry!M58</f>
        <v>0</v>
      </c>
      <c r="M58" s="6">
        <f>Courtenay_Entry!N58-Richard_Entry!N58</f>
        <v>0</v>
      </c>
      <c r="N58" s="6">
        <f>Courtenay_Entry!O58-Richard_Entry!O58</f>
        <v>0</v>
      </c>
      <c r="O58" s="6">
        <f>Courtenay_Entry!P58-Richard_Entry!P58</f>
        <v>0</v>
      </c>
      <c r="P58" s="6">
        <f>Courtenay_Entry!Q58-Richard_Entry!Q58</f>
        <v>0</v>
      </c>
      <c r="Q58" s="6">
        <f>Courtenay_Entry!R58-Richard_Entry!R58</f>
        <v>0</v>
      </c>
      <c r="R58" s="6">
        <f>Courtenay_Entry!S58-Richard_Entry!S58</f>
        <v>0</v>
      </c>
      <c r="S58" s="6">
        <f>Courtenay_Entry!T58-Richard_Entry!T58</f>
        <v>0</v>
      </c>
      <c r="T58" s="6">
        <f>Courtenay_Entry!U58-Richard_Entry!U58</f>
        <v>0</v>
      </c>
      <c r="U58" s="6">
        <f>Courtenay_Entry!V58-Richard_Entry!V58</f>
        <v>0</v>
      </c>
      <c r="V58" s="6">
        <f>Courtenay_Entry!W58-Richard_Entry!W58</f>
        <v>0</v>
      </c>
      <c r="W58" s="6">
        <f>Courtenay_Entry!X58-Richard_Entry!X58</f>
        <v>0</v>
      </c>
      <c r="X58" s="6">
        <f>Courtenay_Entry!Y58-Richard_Entry!Y58</f>
        <v>0</v>
      </c>
      <c r="Y58" s="6">
        <f>Courtenay_Entry!Z58-Richard_Entry!Z58</f>
        <v>0</v>
      </c>
      <c r="Z58" s="6">
        <f>Courtenay_Entry!AB58-Richard_Entry!AB58</f>
        <v>0</v>
      </c>
      <c r="AA58" s="6">
        <f>Courtenay_Entry!AC58-Richard_Entry!AC58</f>
        <v>0</v>
      </c>
      <c r="AB58" s="6">
        <f>Courtenay_Entry!AD58-Richard_Entry!AD58</f>
        <v>0</v>
      </c>
      <c r="AC58" s="6">
        <f>Courtenay_Entry!AE58-Richard_Entry!AE58</f>
        <v>0</v>
      </c>
      <c r="AD58" s="6">
        <f>Courtenay_Entry!AF58-Richard_Entry!AF58</f>
        <v>0</v>
      </c>
      <c r="AE58" s="6">
        <f>Courtenay_Entry!AG58-Richard_Entry!AG58</f>
        <v>0</v>
      </c>
      <c r="AF58" s="6">
        <f>Courtenay_Entry!AH58-Richard_Entry!AH58</f>
        <v>0</v>
      </c>
      <c r="AG58" s="6">
        <f>Courtenay_Entry!AI58-Richard_Entry!AI58</f>
        <v>0</v>
      </c>
      <c r="AH58" s="6">
        <f>Courtenay_Entry!AJ58-Richard_Entry!AJ58</f>
        <v>0</v>
      </c>
      <c r="AI58" s="6">
        <f>Courtenay_Entry!AK58-Richard_Entry!AK58</f>
        <v>0</v>
      </c>
      <c r="AJ58" s="6">
        <f>Courtenay_Entry!AL58-Richard_Entry!AL58</f>
        <v>0</v>
      </c>
      <c r="AK58" s="6">
        <f>Courtenay_Entry!AM58-Richard_Entry!AM58</f>
        <v>0</v>
      </c>
      <c r="AL58" s="6">
        <f>Courtenay_Entry!AN58-Richard_Entry!AN58</f>
        <v>0</v>
      </c>
      <c r="AM58" s="6">
        <f>Courtenay_Entry!AO58-Richard_Entry!AO58</f>
        <v>0</v>
      </c>
      <c r="AN58" s="6">
        <f>Courtenay_Entry!AP58-Richard_Entry!AP58</f>
        <v>0</v>
      </c>
      <c r="AO58" s="6">
        <f>Courtenay_Entry!AQ58-Richard_Entry!AQ58</f>
        <v>0</v>
      </c>
      <c r="AP58" s="6">
        <f>Courtenay_Entry!AR58-Richard_Entry!AR58</f>
        <v>0</v>
      </c>
      <c r="AQ58" s="6">
        <f>Courtenay_Entry!AS58-Richard_Entry!AS58</f>
        <v>0</v>
      </c>
      <c r="AR58" s="6">
        <f>Courtenay_Entry!AT58-Richard_Entry!AT58</f>
        <v>0</v>
      </c>
      <c r="AS58" s="6">
        <f>Courtenay_Entry!AU58-Richard_Entry!AU58</f>
        <v>0</v>
      </c>
    </row>
    <row r="59" spans="1:45" s="9" customFormat="1" x14ac:dyDescent="0.2">
      <c r="A59" s="8" t="s">
        <v>36</v>
      </c>
      <c r="B59" s="9">
        <v>13</v>
      </c>
      <c r="C59" s="9" t="s">
        <v>3</v>
      </c>
      <c r="D59" s="9" t="s">
        <v>34</v>
      </c>
      <c r="E59" s="7">
        <v>5</v>
      </c>
      <c r="F59" s="7">
        <v>1</v>
      </c>
      <c r="G59" s="6">
        <f>Courtenay_Entry!G59-Richard_Entry!G59</f>
        <v>0</v>
      </c>
      <c r="H59" s="6">
        <f>Courtenay_Entry!H59-Richard_Entry!H59</f>
        <v>0</v>
      </c>
      <c r="I59" s="6">
        <f>Courtenay_Entry!I59-Richard_Entry!I59</f>
        <v>0</v>
      </c>
      <c r="J59" s="6">
        <f>Courtenay_Entry!J59-Richard_Entry!J59</f>
        <v>0</v>
      </c>
      <c r="K59" s="6">
        <f>Courtenay_Entry!K59-Richard_Entry!K59</f>
        <v>0</v>
      </c>
      <c r="L59" s="6">
        <f>Courtenay_Entry!M59-Richard_Entry!M59</f>
        <v>0</v>
      </c>
      <c r="M59" s="6">
        <f>Courtenay_Entry!N59-Richard_Entry!N59</f>
        <v>0</v>
      </c>
      <c r="N59" s="6">
        <f>Courtenay_Entry!O59-Richard_Entry!O59</f>
        <v>0</v>
      </c>
      <c r="O59" s="6">
        <f>Courtenay_Entry!P59-Richard_Entry!P59</f>
        <v>0</v>
      </c>
      <c r="P59" s="6">
        <f>Courtenay_Entry!Q59-Richard_Entry!Q59</f>
        <v>0</v>
      </c>
      <c r="Q59" s="6">
        <f>Courtenay_Entry!R59-Richard_Entry!R59</f>
        <v>0</v>
      </c>
      <c r="R59" s="6">
        <f>Courtenay_Entry!S59-Richard_Entry!S59</f>
        <v>0</v>
      </c>
      <c r="S59" s="6">
        <f>Courtenay_Entry!T59-Richard_Entry!T59</f>
        <v>0</v>
      </c>
      <c r="T59" s="6">
        <f>Courtenay_Entry!U59-Richard_Entry!U59</f>
        <v>0</v>
      </c>
      <c r="U59" s="6">
        <f>Courtenay_Entry!V59-Richard_Entry!V59</f>
        <v>0</v>
      </c>
      <c r="V59" s="6">
        <f>Courtenay_Entry!W59-Richard_Entry!W59</f>
        <v>0</v>
      </c>
      <c r="W59" s="6">
        <f>Courtenay_Entry!X59-Richard_Entry!X59</f>
        <v>0</v>
      </c>
      <c r="X59" s="6">
        <f>Courtenay_Entry!Y59-Richard_Entry!Y59</f>
        <v>0</v>
      </c>
      <c r="Y59" s="6">
        <f>Courtenay_Entry!Z59-Richard_Entry!Z59</f>
        <v>0</v>
      </c>
      <c r="Z59" s="6">
        <f>Courtenay_Entry!AB59-Richard_Entry!AB59</f>
        <v>0</v>
      </c>
      <c r="AA59" s="6">
        <f>Courtenay_Entry!AC59-Richard_Entry!AC59</f>
        <v>0</v>
      </c>
      <c r="AB59" s="6">
        <f>Courtenay_Entry!AD59-Richard_Entry!AD59</f>
        <v>0</v>
      </c>
      <c r="AC59" s="6">
        <f>Courtenay_Entry!AE59-Richard_Entry!AE59</f>
        <v>0</v>
      </c>
      <c r="AD59" s="6">
        <f>Courtenay_Entry!AF59-Richard_Entry!AF59</f>
        <v>0</v>
      </c>
      <c r="AE59" s="6">
        <f>Courtenay_Entry!AG59-Richard_Entry!AG59</f>
        <v>0</v>
      </c>
      <c r="AF59" s="6">
        <f>Courtenay_Entry!AH59-Richard_Entry!AH59</f>
        <v>0</v>
      </c>
      <c r="AG59" s="6">
        <f>Courtenay_Entry!AI59-Richard_Entry!AI59</f>
        <v>0</v>
      </c>
      <c r="AH59" s="6">
        <f>Courtenay_Entry!AJ59-Richard_Entry!AJ59</f>
        <v>0</v>
      </c>
      <c r="AI59" s="6">
        <f>Courtenay_Entry!AK59-Richard_Entry!AK59</f>
        <v>0</v>
      </c>
      <c r="AJ59" s="6">
        <f>Courtenay_Entry!AL59-Richard_Entry!AL59</f>
        <v>0</v>
      </c>
      <c r="AK59" s="6">
        <f>Courtenay_Entry!AM59-Richard_Entry!AM59</f>
        <v>0</v>
      </c>
      <c r="AL59" s="6">
        <f>Courtenay_Entry!AN59-Richard_Entry!AN59</f>
        <v>0</v>
      </c>
      <c r="AM59" s="6">
        <f>Courtenay_Entry!AO59-Richard_Entry!AO59</f>
        <v>0</v>
      </c>
      <c r="AN59" s="6">
        <f>Courtenay_Entry!AP59-Richard_Entry!AP59</f>
        <v>0</v>
      </c>
      <c r="AO59" s="6">
        <f>Courtenay_Entry!AQ59-Richard_Entry!AQ59</f>
        <v>0</v>
      </c>
      <c r="AP59" s="6">
        <f>Courtenay_Entry!AR59-Richard_Entry!AR59</f>
        <v>0</v>
      </c>
      <c r="AQ59" s="6">
        <f>Courtenay_Entry!AS59-Richard_Entry!AS59</f>
        <v>0</v>
      </c>
      <c r="AR59" s="6">
        <f>Courtenay_Entry!AT59-Richard_Entry!AT59</f>
        <v>0</v>
      </c>
      <c r="AS59" s="6">
        <f>Courtenay_Entry!AU59-Richard_Entry!AU59</f>
        <v>0</v>
      </c>
    </row>
    <row r="60" spans="1:45" s="9" customFormat="1" x14ac:dyDescent="0.2">
      <c r="A60" s="8" t="s">
        <v>36</v>
      </c>
      <c r="B60" s="9">
        <v>13</v>
      </c>
      <c r="C60" s="9" t="s">
        <v>3</v>
      </c>
      <c r="D60" s="9" t="s">
        <v>35</v>
      </c>
      <c r="E60" s="7">
        <v>4</v>
      </c>
      <c r="F60" s="7">
        <v>1</v>
      </c>
      <c r="G60" s="6">
        <f>Courtenay_Entry!G60-Richard_Entry!G60</f>
        <v>0</v>
      </c>
      <c r="H60" s="6">
        <f>Courtenay_Entry!H60-Richard_Entry!H60</f>
        <v>0</v>
      </c>
      <c r="I60" s="6">
        <f>Courtenay_Entry!I60-Richard_Entry!I60</f>
        <v>0</v>
      </c>
      <c r="J60" s="6">
        <f>Courtenay_Entry!J60-Richard_Entry!J60</f>
        <v>0</v>
      </c>
      <c r="K60" s="6">
        <f>Courtenay_Entry!K60-Richard_Entry!K60</f>
        <v>0</v>
      </c>
      <c r="L60" s="6">
        <f>Courtenay_Entry!M60-Richard_Entry!M60</f>
        <v>0</v>
      </c>
      <c r="M60" s="6">
        <f>Courtenay_Entry!N60-Richard_Entry!N60</f>
        <v>0</v>
      </c>
      <c r="N60" s="6">
        <f>Courtenay_Entry!O60-Richard_Entry!O60</f>
        <v>0</v>
      </c>
      <c r="O60" s="6">
        <f>Courtenay_Entry!P60-Richard_Entry!P60</f>
        <v>0</v>
      </c>
      <c r="P60" s="6">
        <f>Courtenay_Entry!Q60-Richard_Entry!Q60</f>
        <v>0</v>
      </c>
      <c r="Q60" s="6">
        <f>Courtenay_Entry!R60-Richard_Entry!R60</f>
        <v>0</v>
      </c>
      <c r="R60" s="6">
        <f>Courtenay_Entry!S60-Richard_Entry!S60</f>
        <v>0</v>
      </c>
      <c r="S60" s="6">
        <f>Courtenay_Entry!T60-Richard_Entry!T60</f>
        <v>0</v>
      </c>
      <c r="T60" s="6">
        <f>Courtenay_Entry!U60-Richard_Entry!U60</f>
        <v>0</v>
      </c>
      <c r="U60" s="6">
        <f>Courtenay_Entry!V60-Richard_Entry!V60</f>
        <v>0</v>
      </c>
      <c r="V60" s="6">
        <f>Courtenay_Entry!W60-Richard_Entry!W60</f>
        <v>0</v>
      </c>
      <c r="W60" s="6">
        <f>Courtenay_Entry!X60-Richard_Entry!X60</f>
        <v>0</v>
      </c>
      <c r="X60" s="6">
        <f>Courtenay_Entry!Y60-Richard_Entry!Y60</f>
        <v>0</v>
      </c>
      <c r="Y60" s="6">
        <f>Courtenay_Entry!Z60-Richard_Entry!Z60</f>
        <v>0</v>
      </c>
      <c r="Z60" s="6">
        <f>Courtenay_Entry!AB60-Richard_Entry!AB60</f>
        <v>0</v>
      </c>
      <c r="AA60" s="6">
        <f>Courtenay_Entry!AC60-Richard_Entry!AC60</f>
        <v>0</v>
      </c>
      <c r="AB60" s="6">
        <f>Courtenay_Entry!AD60-Richard_Entry!AD60</f>
        <v>0</v>
      </c>
      <c r="AC60" s="6">
        <f>Courtenay_Entry!AE60-Richard_Entry!AE60</f>
        <v>0</v>
      </c>
      <c r="AD60" s="6">
        <f>Courtenay_Entry!AF60-Richard_Entry!AF60</f>
        <v>0</v>
      </c>
      <c r="AE60" s="6">
        <f>Courtenay_Entry!AG60-Richard_Entry!AG60</f>
        <v>0</v>
      </c>
      <c r="AF60" s="6">
        <f>Courtenay_Entry!AH60-Richard_Entry!AH60</f>
        <v>0</v>
      </c>
      <c r="AG60" s="6">
        <f>Courtenay_Entry!AI60-Richard_Entry!AI60</f>
        <v>0</v>
      </c>
      <c r="AH60" s="6">
        <f>Courtenay_Entry!AJ60-Richard_Entry!AJ60</f>
        <v>0</v>
      </c>
      <c r="AI60" s="6">
        <f>Courtenay_Entry!AK60-Richard_Entry!AK60</f>
        <v>0</v>
      </c>
      <c r="AJ60" s="6">
        <f>Courtenay_Entry!AL60-Richard_Entry!AL60</f>
        <v>0</v>
      </c>
      <c r="AK60" s="6">
        <f>Courtenay_Entry!AM60-Richard_Entry!AM60</f>
        <v>0</v>
      </c>
      <c r="AL60" s="6">
        <f>Courtenay_Entry!AN60-Richard_Entry!AN60</f>
        <v>0</v>
      </c>
      <c r="AM60" s="6">
        <f>Courtenay_Entry!AO60-Richard_Entry!AO60</f>
        <v>0</v>
      </c>
      <c r="AN60" s="6">
        <f>Courtenay_Entry!AP60-Richard_Entry!AP60</f>
        <v>0</v>
      </c>
      <c r="AO60" s="6">
        <f>Courtenay_Entry!AQ60-Richard_Entry!AQ60</f>
        <v>0</v>
      </c>
      <c r="AP60" s="6">
        <f>Courtenay_Entry!AR60-Richard_Entry!AR60</f>
        <v>0</v>
      </c>
      <c r="AQ60" s="6">
        <f>Courtenay_Entry!AS60-Richard_Entry!AS60</f>
        <v>0</v>
      </c>
      <c r="AR60" s="6">
        <f>Courtenay_Entry!AT60-Richard_Entry!AT60</f>
        <v>0</v>
      </c>
      <c r="AS60" s="6">
        <f>Courtenay_Entry!AU60-Richard_Entry!AU60</f>
        <v>0</v>
      </c>
    </row>
    <row r="61" spans="1:45" s="9" customFormat="1" x14ac:dyDescent="0.2">
      <c r="A61" s="8" t="s">
        <v>36</v>
      </c>
      <c r="B61" s="9">
        <v>13</v>
      </c>
      <c r="C61" s="9" t="s">
        <v>3</v>
      </c>
      <c r="D61" s="9" t="s">
        <v>7</v>
      </c>
      <c r="E61" s="7">
        <v>7</v>
      </c>
      <c r="F61" s="7">
        <v>1</v>
      </c>
      <c r="G61" s="6">
        <f>Courtenay_Entry!G61-Richard_Entry!G61</f>
        <v>0</v>
      </c>
      <c r="H61" s="6">
        <f>Courtenay_Entry!H61-Richard_Entry!H61</f>
        <v>0</v>
      </c>
      <c r="I61" s="6">
        <f>Courtenay_Entry!I61-Richard_Entry!I61</f>
        <v>0</v>
      </c>
      <c r="J61" s="6">
        <f>Courtenay_Entry!J61-Richard_Entry!J61</f>
        <v>0</v>
      </c>
      <c r="K61" s="6">
        <f>Courtenay_Entry!K61-Richard_Entry!K61</f>
        <v>0</v>
      </c>
      <c r="L61" s="6">
        <f>Courtenay_Entry!M61-Richard_Entry!M61</f>
        <v>0</v>
      </c>
      <c r="M61" s="6">
        <f>Courtenay_Entry!N61-Richard_Entry!N61</f>
        <v>0</v>
      </c>
      <c r="N61" s="6">
        <f>Courtenay_Entry!O61-Richard_Entry!O61</f>
        <v>0</v>
      </c>
      <c r="O61" s="6">
        <f>Courtenay_Entry!P61-Richard_Entry!P61</f>
        <v>0</v>
      </c>
      <c r="P61" s="6">
        <f>Courtenay_Entry!Q61-Richard_Entry!Q61</f>
        <v>0</v>
      </c>
      <c r="Q61" s="6">
        <f>Courtenay_Entry!R61-Richard_Entry!R61</f>
        <v>0</v>
      </c>
      <c r="R61" s="6">
        <f>Courtenay_Entry!S61-Richard_Entry!S61</f>
        <v>0</v>
      </c>
      <c r="S61" s="6">
        <f>Courtenay_Entry!T61-Richard_Entry!T61</f>
        <v>0</v>
      </c>
      <c r="T61" s="6">
        <f>Courtenay_Entry!U61-Richard_Entry!U61</f>
        <v>0</v>
      </c>
      <c r="U61" s="6">
        <f>Courtenay_Entry!V61-Richard_Entry!V61</f>
        <v>0</v>
      </c>
      <c r="V61" s="6">
        <f>Courtenay_Entry!W61-Richard_Entry!W61</f>
        <v>0</v>
      </c>
      <c r="W61" s="6">
        <f>Courtenay_Entry!X61-Richard_Entry!X61</f>
        <v>0</v>
      </c>
      <c r="X61" s="6">
        <f>Courtenay_Entry!Y61-Richard_Entry!Y61</f>
        <v>0</v>
      </c>
      <c r="Y61" s="6">
        <f>Courtenay_Entry!Z61-Richard_Entry!Z61</f>
        <v>0</v>
      </c>
      <c r="Z61" s="6">
        <f>Courtenay_Entry!AB61-Richard_Entry!AB61</f>
        <v>0</v>
      </c>
      <c r="AA61" s="6">
        <f>Courtenay_Entry!AC61-Richard_Entry!AC61</f>
        <v>0</v>
      </c>
      <c r="AB61" s="6">
        <f>Courtenay_Entry!AD61-Richard_Entry!AD61</f>
        <v>0</v>
      </c>
      <c r="AC61" s="6">
        <f>Courtenay_Entry!AE61-Richard_Entry!AE61</f>
        <v>0</v>
      </c>
      <c r="AD61" s="6">
        <f>Courtenay_Entry!AF61-Richard_Entry!AF61</f>
        <v>0</v>
      </c>
      <c r="AE61" s="6">
        <f>Courtenay_Entry!AG61-Richard_Entry!AG61</f>
        <v>0</v>
      </c>
      <c r="AF61" s="6">
        <f>Courtenay_Entry!AH61-Richard_Entry!AH61</f>
        <v>0</v>
      </c>
      <c r="AG61" s="6">
        <f>Courtenay_Entry!AI61-Richard_Entry!AI61</f>
        <v>0</v>
      </c>
      <c r="AH61" s="6">
        <f>Courtenay_Entry!AJ61-Richard_Entry!AJ61</f>
        <v>0</v>
      </c>
      <c r="AI61" s="6">
        <f>Courtenay_Entry!AK61-Richard_Entry!AK61</f>
        <v>0</v>
      </c>
      <c r="AJ61" s="6">
        <f>Courtenay_Entry!AL61-Richard_Entry!AL61</f>
        <v>0</v>
      </c>
      <c r="AK61" s="6">
        <f>Courtenay_Entry!AM61-Richard_Entry!AM61</f>
        <v>0</v>
      </c>
      <c r="AL61" s="6">
        <f>Courtenay_Entry!AN61-Richard_Entry!AN61</f>
        <v>0</v>
      </c>
      <c r="AM61" s="6">
        <f>Courtenay_Entry!AO61-Richard_Entry!AO61</f>
        <v>0</v>
      </c>
      <c r="AN61" s="6">
        <f>Courtenay_Entry!AP61-Richard_Entry!AP61</f>
        <v>0</v>
      </c>
      <c r="AO61" s="6">
        <f>Courtenay_Entry!AQ61-Richard_Entry!AQ61</f>
        <v>0</v>
      </c>
      <c r="AP61" s="6">
        <f>Courtenay_Entry!AR61-Richard_Entry!AR61</f>
        <v>0</v>
      </c>
      <c r="AQ61" s="6">
        <f>Courtenay_Entry!AS61-Richard_Entry!AS61</f>
        <v>0</v>
      </c>
      <c r="AR61" s="6">
        <f>Courtenay_Entry!AT61-Richard_Entry!AT61</f>
        <v>0</v>
      </c>
      <c r="AS61" s="6">
        <f>Courtenay_Entry!AU61-Richard_Entry!AU61</f>
        <v>0</v>
      </c>
    </row>
    <row r="62" spans="1:45" x14ac:dyDescent="0.2">
      <c r="A62" s="10" t="s">
        <v>37</v>
      </c>
      <c r="B62" s="6">
        <v>13</v>
      </c>
      <c r="C62" s="6" t="s">
        <v>3</v>
      </c>
      <c r="D62" s="11" t="s">
        <v>34</v>
      </c>
      <c r="E62" s="7">
        <v>6</v>
      </c>
      <c r="F62" s="7">
        <v>1</v>
      </c>
      <c r="G62" s="6">
        <f>Courtenay_Entry!G62-Richard_Entry!G62</f>
        <v>0</v>
      </c>
      <c r="H62" s="6">
        <f>Courtenay_Entry!H62-Richard_Entry!H62</f>
        <v>0</v>
      </c>
      <c r="I62" s="6">
        <f>Courtenay_Entry!I62-Richard_Entry!I62</f>
        <v>0</v>
      </c>
      <c r="J62" s="6">
        <f>Courtenay_Entry!J62-Richard_Entry!J62</f>
        <v>0</v>
      </c>
      <c r="K62" s="6">
        <f>Courtenay_Entry!K62-Richard_Entry!K62</f>
        <v>0</v>
      </c>
      <c r="L62" s="6">
        <f>Courtenay_Entry!M62-Richard_Entry!M62</f>
        <v>0</v>
      </c>
      <c r="M62" s="6">
        <f>Courtenay_Entry!N62-Richard_Entry!N62</f>
        <v>0</v>
      </c>
      <c r="N62" s="6">
        <f>Courtenay_Entry!O62-Richard_Entry!O62</f>
        <v>0</v>
      </c>
      <c r="O62" s="6">
        <f>Courtenay_Entry!P62-Richard_Entry!P62</f>
        <v>0</v>
      </c>
      <c r="P62" s="6">
        <f>Courtenay_Entry!Q62-Richard_Entry!Q62</f>
        <v>0</v>
      </c>
      <c r="Q62" s="6">
        <f>Courtenay_Entry!R62-Richard_Entry!R62</f>
        <v>0</v>
      </c>
      <c r="R62" s="6">
        <f>Courtenay_Entry!S62-Richard_Entry!S62</f>
        <v>0</v>
      </c>
      <c r="S62" s="6">
        <f>Courtenay_Entry!T62-Richard_Entry!T62</f>
        <v>0</v>
      </c>
      <c r="T62" s="6">
        <f>Courtenay_Entry!U62-Richard_Entry!U62</f>
        <v>0</v>
      </c>
      <c r="U62" s="6">
        <f>Courtenay_Entry!V62-Richard_Entry!V62</f>
        <v>0</v>
      </c>
      <c r="V62" s="6">
        <f>Courtenay_Entry!W62-Richard_Entry!W62</f>
        <v>0</v>
      </c>
      <c r="W62" s="6">
        <f>Courtenay_Entry!X62-Richard_Entry!X62</f>
        <v>0</v>
      </c>
      <c r="X62" s="6">
        <f>Courtenay_Entry!Y62-Richard_Entry!Y62</f>
        <v>0</v>
      </c>
      <c r="Y62" s="6">
        <f>Courtenay_Entry!Z62-Richard_Entry!Z62</f>
        <v>0</v>
      </c>
      <c r="Z62" s="6">
        <f>Courtenay_Entry!AB62-Richard_Entry!AB62</f>
        <v>0</v>
      </c>
      <c r="AA62" s="6">
        <f>Courtenay_Entry!AC62-Richard_Entry!AC62</f>
        <v>0</v>
      </c>
      <c r="AB62" s="6">
        <f>Courtenay_Entry!AD62-Richard_Entry!AD62</f>
        <v>0</v>
      </c>
      <c r="AC62" s="6">
        <f>Courtenay_Entry!AE62-Richard_Entry!AE62</f>
        <v>0</v>
      </c>
      <c r="AD62" s="6">
        <f>Courtenay_Entry!AF62-Richard_Entry!AF62</f>
        <v>0</v>
      </c>
      <c r="AE62" s="6">
        <f>Courtenay_Entry!AG62-Richard_Entry!AG62</f>
        <v>0</v>
      </c>
      <c r="AF62" s="6">
        <f>Courtenay_Entry!AH62-Richard_Entry!AH62</f>
        <v>0</v>
      </c>
      <c r="AG62" s="6">
        <f>Courtenay_Entry!AI62-Richard_Entry!AI62</f>
        <v>0</v>
      </c>
      <c r="AH62" s="6">
        <f>Courtenay_Entry!AJ62-Richard_Entry!AJ62</f>
        <v>0</v>
      </c>
      <c r="AI62" s="6">
        <f>Courtenay_Entry!AK62-Richard_Entry!AK62</f>
        <v>0</v>
      </c>
      <c r="AJ62" s="6">
        <f>Courtenay_Entry!AL62-Richard_Entry!AL62</f>
        <v>0</v>
      </c>
      <c r="AK62" s="6">
        <f>Courtenay_Entry!AM62-Richard_Entry!AM62</f>
        <v>0</v>
      </c>
      <c r="AL62" s="6">
        <f>Courtenay_Entry!AN62-Richard_Entry!AN62</f>
        <v>0</v>
      </c>
      <c r="AM62" s="6">
        <f>Courtenay_Entry!AO62-Richard_Entry!AO62</f>
        <v>0</v>
      </c>
      <c r="AN62" s="6">
        <f>Courtenay_Entry!AP62-Richard_Entry!AP62</f>
        <v>0</v>
      </c>
      <c r="AO62" s="6">
        <f>Courtenay_Entry!AQ62-Richard_Entry!AQ62</f>
        <v>0</v>
      </c>
      <c r="AP62" s="6">
        <f>Courtenay_Entry!AR62-Richard_Entry!AR62</f>
        <v>0</v>
      </c>
      <c r="AQ62" s="6">
        <f>Courtenay_Entry!AS62-Richard_Entry!AS62</f>
        <v>0</v>
      </c>
      <c r="AR62" s="6">
        <f>Courtenay_Entry!AT62-Richard_Entry!AT62</f>
        <v>0</v>
      </c>
      <c r="AS62" s="6">
        <f>Courtenay_Entry!AU62-Richard_Entry!AU62</f>
        <v>0</v>
      </c>
    </row>
    <row r="63" spans="1:45" x14ac:dyDescent="0.2">
      <c r="A63" s="10" t="s">
        <v>37</v>
      </c>
      <c r="B63" s="6">
        <v>13</v>
      </c>
      <c r="C63" s="6" t="s">
        <v>3</v>
      </c>
      <c r="D63" s="11" t="s">
        <v>35</v>
      </c>
      <c r="E63" s="7">
        <v>9</v>
      </c>
      <c r="F63" s="7">
        <v>1</v>
      </c>
      <c r="G63" s="6">
        <f>Courtenay_Entry!G63-Richard_Entry!G63</f>
        <v>0</v>
      </c>
      <c r="H63" s="6">
        <f>Courtenay_Entry!H63-Richard_Entry!H63</f>
        <v>0</v>
      </c>
      <c r="I63" s="6">
        <f>Courtenay_Entry!I63-Richard_Entry!I63</f>
        <v>0</v>
      </c>
      <c r="J63" s="6">
        <f>Courtenay_Entry!J63-Richard_Entry!J63</f>
        <v>0</v>
      </c>
      <c r="K63" s="6">
        <f>Courtenay_Entry!K63-Richard_Entry!K63</f>
        <v>0</v>
      </c>
      <c r="L63" s="6">
        <f>Courtenay_Entry!M63-Richard_Entry!M63</f>
        <v>0</v>
      </c>
      <c r="M63" s="6">
        <f>Courtenay_Entry!N63-Richard_Entry!N63</f>
        <v>0</v>
      </c>
      <c r="N63" s="6">
        <f>Courtenay_Entry!O63-Richard_Entry!O63</f>
        <v>0</v>
      </c>
      <c r="O63" s="6">
        <f>Courtenay_Entry!P63-Richard_Entry!P63</f>
        <v>0</v>
      </c>
      <c r="P63" s="6">
        <f>Courtenay_Entry!Q63-Richard_Entry!Q63</f>
        <v>0</v>
      </c>
      <c r="Q63" s="6">
        <f>Courtenay_Entry!R63-Richard_Entry!R63</f>
        <v>0</v>
      </c>
      <c r="R63" s="6">
        <f>Courtenay_Entry!S63-Richard_Entry!S63</f>
        <v>0</v>
      </c>
      <c r="S63" s="6">
        <f>Courtenay_Entry!T63-Richard_Entry!T63</f>
        <v>0</v>
      </c>
      <c r="T63" s="6">
        <f>Courtenay_Entry!U63-Richard_Entry!U63</f>
        <v>0</v>
      </c>
      <c r="U63" s="6">
        <f>Courtenay_Entry!V63-Richard_Entry!V63</f>
        <v>0</v>
      </c>
      <c r="V63" s="6">
        <f>Courtenay_Entry!W63-Richard_Entry!W63</f>
        <v>0</v>
      </c>
      <c r="W63" s="6">
        <f>Courtenay_Entry!X63-Richard_Entry!X63</f>
        <v>0</v>
      </c>
      <c r="X63" s="6">
        <f>Courtenay_Entry!Y63-Richard_Entry!Y63</f>
        <v>0</v>
      </c>
      <c r="Y63" s="6">
        <f>Courtenay_Entry!Z63-Richard_Entry!Z63</f>
        <v>0</v>
      </c>
      <c r="Z63" s="6">
        <f>Courtenay_Entry!AB63-Richard_Entry!AB63</f>
        <v>0</v>
      </c>
      <c r="AA63" s="6">
        <f>Courtenay_Entry!AC63-Richard_Entry!AC63</f>
        <v>0</v>
      </c>
      <c r="AB63" s="6">
        <f>Courtenay_Entry!AD63-Richard_Entry!AD63</f>
        <v>0</v>
      </c>
      <c r="AC63" s="6">
        <f>Courtenay_Entry!AE63-Richard_Entry!AE63</f>
        <v>0</v>
      </c>
      <c r="AD63" s="6">
        <f>Courtenay_Entry!AF63-Richard_Entry!AF63</f>
        <v>0</v>
      </c>
      <c r="AE63" s="6">
        <f>Courtenay_Entry!AG63-Richard_Entry!AG63</f>
        <v>0</v>
      </c>
      <c r="AF63" s="6">
        <f>Courtenay_Entry!AH63-Richard_Entry!AH63</f>
        <v>0</v>
      </c>
      <c r="AG63" s="6">
        <f>Courtenay_Entry!AI63-Richard_Entry!AI63</f>
        <v>0</v>
      </c>
      <c r="AH63" s="6">
        <f>Courtenay_Entry!AJ63-Richard_Entry!AJ63</f>
        <v>0</v>
      </c>
      <c r="AI63" s="6">
        <f>Courtenay_Entry!AK63-Richard_Entry!AK63</f>
        <v>0</v>
      </c>
      <c r="AJ63" s="6">
        <f>Courtenay_Entry!AL63-Richard_Entry!AL63</f>
        <v>0</v>
      </c>
      <c r="AK63" s="6">
        <f>Courtenay_Entry!AM63-Richard_Entry!AM63</f>
        <v>0</v>
      </c>
      <c r="AL63" s="6">
        <f>Courtenay_Entry!AN63-Richard_Entry!AN63</f>
        <v>0</v>
      </c>
      <c r="AM63" s="6">
        <f>Courtenay_Entry!AO63-Richard_Entry!AO63</f>
        <v>0</v>
      </c>
      <c r="AN63" s="6">
        <f>Courtenay_Entry!AP63-Richard_Entry!AP63</f>
        <v>0</v>
      </c>
      <c r="AO63" s="6">
        <f>Courtenay_Entry!AQ63-Richard_Entry!AQ63</f>
        <v>0</v>
      </c>
      <c r="AP63" s="6">
        <f>Courtenay_Entry!AR63-Richard_Entry!AR63</f>
        <v>0</v>
      </c>
      <c r="AQ63" s="6">
        <f>Courtenay_Entry!AS63-Richard_Entry!AS63</f>
        <v>0</v>
      </c>
      <c r="AR63" s="6">
        <f>Courtenay_Entry!AT63-Richard_Entry!AT63</f>
        <v>0</v>
      </c>
      <c r="AS63" s="6">
        <f>Courtenay_Entry!AU63-Richard_Entry!AU63</f>
        <v>0</v>
      </c>
    </row>
    <row r="64" spans="1:45" x14ac:dyDescent="0.2">
      <c r="A64" s="10" t="s">
        <v>37</v>
      </c>
      <c r="B64" s="6">
        <v>13</v>
      </c>
      <c r="C64" s="6" t="s">
        <v>3</v>
      </c>
      <c r="D64" s="11" t="s">
        <v>7</v>
      </c>
      <c r="E64" s="7">
        <v>3</v>
      </c>
      <c r="F64" s="7">
        <v>1</v>
      </c>
      <c r="G64" s="6">
        <f>Courtenay_Entry!G64-Richard_Entry!G64</f>
        <v>0</v>
      </c>
      <c r="H64" s="6">
        <f>Courtenay_Entry!H64-Richard_Entry!H64</f>
        <v>0</v>
      </c>
      <c r="I64" s="6">
        <f>Courtenay_Entry!I64-Richard_Entry!I64</f>
        <v>0</v>
      </c>
      <c r="J64" s="6">
        <f>Courtenay_Entry!J64-Richard_Entry!J64</f>
        <v>0</v>
      </c>
      <c r="K64" s="6">
        <f>Courtenay_Entry!K64-Richard_Entry!K64</f>
        <v>0</v>
      </c>
      <c r="L64" s="6">
        <f>Courtenay_Entry!M64-Richard_Entry!M64</f>
        <v>0</v>
      </c>
      <c r="M64" s="6">
        <f>Courtenay_Entry!N64-Richard_Entry!N64</f>
        <v>0</v>
      </c>
      <c r="N64" s="6">
        <f>Courtenay_Entry!O64-Richard_Entry!O64</f>
        <v>0</v>
      </c>
      <c r="O64" s="6">
        <f>Courtenay_Entry!P64-Richard_Entry!P64</f>
        <v>0</v>
      </c>
      <c r="P64" s="6">
        <f>Courtenay_Entry!Q64-Richard_Entry!Q64</f>
        <v>0</v>
      </c>
      <c r="Q64" s="6">
        <f>Courtenay_Entry!R64-Richard_Entry!R64</f>
        <v>0</v>
      </c>
      <c r="R64" s="6">
        <f>Courtenay_Entry!S64-Richard_Entry!S64</f>
        <v>0</v>
      </c>
      <c r="S64" s="6">
        <f>Courtenay_Entry!T64-Richard_Entry!T64</f>
        <v>0</v>
      </c>
      <c r="T64" s="6">
        <f>Courtenay_Entry!U64-Richard_Entry!U64</f>
        <v>0</v>
      </c>
      <c r="U64" s="6">
        <f>Courtenay_Entry!V64-Richard_Entry!V64</f>
        <v>0</v>
      </c>
      <c r="V64" s="6">
        <f>Courtenay_Entry!W64-Richard_Entry!W64</f>
        <v>0</v>
      </c>
      <c r="W64" s="6">
        <f>Courtenay_Entry!X64-Richard_Entry!X64</f>
        <v>0</v>
      </c>
      <c r="X64" s="6">
        <f>Courtenay_Entry!Y64-Richard_Entry!Y64</f>
        <v>0</v>
      </c>
      <c r="Y64" s="6">
        <f>Courtenay_Entry!Z64-Richard_Entry!Z64</f>
        <v>0</v>
      </c>
      <c r="Z64" s="6">
        <f>Courtenay_Entry!AB64-Richard_Entry!AB64</f>
        <v>0</v>
      </c>
      <c r="AA64" s="6">
        <f>Courtenay_Entry!AC64-Richard_Entry!AC64</f>
        <v>0</v>
      </c>
      <c r="AB64" s="6">
        <f>Courtenay_Entry!AD64-Richard_Entry!AD64</f>
        <v>0</v>
      </c>
      <c r="AC64" s="6">
        <f>Courtenay_Entry!AE64-Richard_Entry!AE64</f>
        <v>0</v>
      </c>
      <c r="AD64" s="6">
        <f>Courtenay_Entry!AF64-Richard_Entry!AF64</f>
        <v>0</v>
      </c>
      <c r="AE64" s="6">
        <f>Courtenay_Entry!AG64-Richard_Entry!AG64</f>
        <v>0</v>
      </c>
      <c r="AF64" s="6">
        <f>Courtenay_Entry!AH64-Richard_Entry!AH64</f>
        <v>0</v>
      </c>
      <c r="AG64" s="6">
        <f>Courtenay_Entry!AI64-Richard_Entry!AI64</f>
        <v>0</v>
      </c>
      <c r="AH64" s="6">
        <f>Courtenay_Entry!AJ64-Richard_Entry!AJ64</f>
        <v>0</v>
      </c>
      <c r="AI64" s="6">
        <f>Courtenay_Entry!AK64-Richard_Entry!AK64</f>
        <v>0</v>
      </c>
      <c r="AJ64" s="6">
        <f>Courtenay_Entry!AL64-Richard_Entry!AL64</f>
        <v>0</v>
      </c>
      <c r="AK64" s="6">
        <f>Courtenay_Entry!AM64-Richard_Entry!AM64</f>
        <v>0</v>
      </c>
      <c r="AL64" s="6">
        <f>Courtenay_Entry!AN64-Richard_Entry!AN64</f>
        <v>0</v>
      </c>
      <c r="AM64" s="6">
        <f>Courtenay_Entry!AO64-Richard_Entry!AO64</f>
        <v>0</v>
      </c>
      <c r="AN64" s="6">
        <f>Courtenay_Entry!AP64-Richard_Entry!AP64</f>
        <v>0</v>
      </c>
      <c r="AO64" s="6">
        <f>Courtenay_Entry!AQ64-Richard_Entry!AQ64</f>
        <v>0</v>
      </c>
      <c r="AP64" s="6">
        <f>Courtenay_Entry!AR64-Richard_Entry!AR64</f>
        <v>0</v>
      </c>
      <c r="AQ64" s="6">
        <f>Courtenay_Entry!AS64-Richard_Entry!AS64</f>
        <v>0</v>
      </c>
      <c r="AR64" s="6">
        <f>Courtenay_Entry!AT64-Richard_Entry!AT64</f>
        <v>0</v>
      </c>
      <c r="AS64" s="6">
        <f>Courtenay_Entry!AU64-Richard_Entry!AU64</f>
        <v>0</v>
      </c>
    </row>
    <row r="65" spans="7:45" x14ac:dyDescent="0.2">
      <c r="G65" s="6">
        <f>SUM(G2:G64)</f>
        <v>0</v>
      </c>
      <c r="H65" s="6">
        <f t="shared" ref="H65:AR65" si="0">SUM(H2:H64)</f>
        <v>0</v>
      </c>
      <c r="I65" s="6">
        <f t="shared" si="0"/>
        <v>0</v>
      </c>
      <c r="J65" s="6">
        <f t="shared" si="0"/>
        <v>0</v>
      </c>
      <c r="K65" s="6">
        <f t="shared" si="0"/>
        <v>0</v>
      </c>
      <c r="L65" s="6">
        <f t="shared" si="0"/>
        <v>0</v>
      </c>
      <c r="M65" s="6">
        <f t="shared" si="0"/>
        <v>0</v>
      </c>
      <c r="N65" s="6">
        <f>SUM(N2:N64)</f>
        <v>0</v>
      </c>
      <c r="O65" s="6">
        <f>SUM(O2:O64)</f>
        <v>0</v>
      </c>
      <c r="P65" s="6">
        <f t="shared" si="0"/>
        <v>0</v>
      </c>
      <c r="Q65" s="6">
        <f>SUM(Q2:Q64)</f>
        <v>0</v>
      </c>
      <c r="R65" s="6">
        <f t="shared" si="0"/>
        <v>0</v>
      </c>
      <c r="S65" s="6">
        <f t="shared" si="0"/>
        <v>0</v>
      </c>
      <c r="T65" s="6">
        <f t="shared" si="0"/>
        <v>0</v>
      </c>
      <c r="U65" s="6">
        <f t="shared" si="0"/>
        <v>0</v>
      </c>
      <c r="V65" s="6">
        <f t="shared" si="0"/>
        <v>0</v>
      </c>
      <c r="W65" s="6">
        <f>SUM(W2:W64)</f>
        <v>0</v>
      </c>
      <c r="X65" s="6">
        <f t="shared" si="0"/>
        <v>0</v>
      </c>
      <c r="Y65" s="6">
        <f t="shared" si="0"/>
        <v>0</v>
      </c>
      <c r="Z65" s="6">
        <f t="shared" si="0"/>
        <v>0</v>
      </c>
      <c r="AA65" s="6">
        <f t="shared" si="0"/>
        <v>0</v>
      </c>
      <c r="AB65" s="6">
        <f t="shared" si="0"/>
        <v>0</v>
      </c>
      <c r="AC65" s="6">
        <f t="shared" si="0"/>
        <v>0</v>
      </c>
      <c r="AD65" s="6">
        <f t="shared" si="0"/>
        <v>0</v>
      </c>
      <c r="AE65" s="6">
        <f>SUM(AE2:AE64)</f>
        <v>0</v>
      </c>
      <c r="AF65" s="6">
        <f>SUM(AF2:AF64)</f>
        <v>0</v>
      </c>
      <c r="AG65" s="6">
        <f>SUM(AG2:AG64)</f>
        <v>0</v>
      </c>
      <c r="AH65" s="6">
        <f>SUM(AH2:AH64)</f>
        <v>0</v>
      </c>
      <c r="AI65" s="6">
        <f>SUM(AI2:AI64)</f>
        <v>0</v>
      </c>
      <c r="AJ65" s="6">
        <f t="shared" si="0"/>
        <v>0</v>
      </c>
      <c r="AK65" s="6">
        <f>SUM(AK2:AK64)</f>
        <v>0</v>
      </c>
      <c r="AL65" s="6">
        <f t="shared" si="0"/>
        <v>0</v>
      </c>
      <c r="AM65" s="6">
        <f t="shared" si="0"/>
        <v>0</v>
      </c>
      <c r="AN65" s="6">
        <f t="shared" si="0"/>
        <v>0</v>
      </c>
      <c r="AO65" s="6">
        <f t="shared" si="0"/>
        <v>0</v>
      </c>
      <c r="AP65" s="6">
        <f t="shared" si="0"/>
        <v>0</v>
      </c>
      <c r="AQ65" s="6">
        <f t="shared" si="0"/>
        <v>0</v>
      </c>
      <c r="AR65" s="6">
        <f t="shared" si="0"/>
        <v>0</v>
      </c>
      <c r="AS65" s="6">
        <f>SUM(AS2:AS64)</f>
        <v>0</v>
      </c>
    </row>
    <row r="84" spans="2:2" x14ac:dyDescent="0.2">
      <c r="B84" s="12"/>
    </row>
    <row r="85" spans="2:2" x14ac:dyDescent="0.2">
      <c r="B85" s="12"/>
    </row>
    <row r="86" spans="2:2" x14ac:dyDescent="0.2">
      <c r="B86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"/>
  <sheetViews>
    <sheetView topLeftCell="AG1" workbookViewId="0">
      <selection activeCell="AU2" sqref="AU2"/>
    </sheetView>
  </sheetViews>
  <sheetFormatPr defaultColWidth="8.75" defaultRowHeight="12.75" x14ac:dyDescent="0.2"/>
  <cols>
    <col min="16" max="16" width="10.875" customWidth="1"/>
    <col min="26" max="26" width="13.75" customWidth="1"/>
    <col min="35" max="35" width="11.75" customWidth="1"/>
    <col min="36" max="36" width="9" style="16" customWidth="1"/>
    <col min="37" max="37" width="10.375" customWidth="1"/>
    <col min="41" max="41" width="13.25" customWidth="1"/>
  </cols>
  <sheetData>
    <row r="1" spans="1:48" s="2" customFormat="1" ht="104.1" customHeight="1" thickBot="1" x14ac:dyDescent="0.25">
      <c r="A1" s="1" t="s">
        <v>16</v>
      </c>
      <c r="B1" s="2" t="s">
        <v>17</v>
      </c>
      <c r="C1" s="2" t="s">
        <v>18</v>
      </c>
      <c r="D1" s="2" t="s">
        <v>19</v>
      </c>
      <c r="E1" s="3" t="s">
        <v>41</v>
      </c>
      <c r="F1" s="3" t="s">
        <v>20</v>
      </c>
      <c r="G1" s="15" t="s">
        <v>42</v>
      </c>
      <c r="H1" s="2" t="s">
        <v>43</v>
      </c>
      <c r="I1" s="2" t="s">
        <v>44</v>
      </c>
      <c r="J1" s="2" t="s">
        <v>45</v>
      </c>
      <c r="K1" s="2" t="s">
        <v>58</v>
      </c>
      <c r="L1" s="2" t="s">
        <v>89</v>
      </c>
      <c r="M1" s="2" t="s">
        <v>59</v>
      </c>
      <c r="N1" s="2" t="s">
        <v>60</v>
      </c>
      <c r="O1" s="2" t="s">
        <v>93</v>
      </c>
      <c r="P1" s="2" t="s">
        <v>79</v>
      </c>
      <c r="Q1" s="15" t="s">
        <v>81</v>
      </c>
      <c r="R1" s="15" t="s">
        <v>84</v>
      </c>
      <c r="S1" s="2" t="s">
        <v>80</v>
      </c>
      <c r="T1" s="2" t="s">
        <v>67</v>
      </c>
      <c r="U1" s="2" t="s">
        <v>21</v>
      </c>
      <c r="V1" s="15" t="s">
        <v>82</v>
      </c>
      <c r="W1" s="2" t="s">
        <v>22</v>
      </c>
      <c r="X1" s="2" t="s">
        <v>56</v>
      </c>
      <c r="Y1" s="2" t="s">
        <v>23</v>
      </c>
      <c r="Z1" s="2" t="s">
        <v>53</v>
      </c>
      <c r="AA1" s="2" t="s">
        <v>91</v>
      </c>
      <c r="AB1" s="2" t="s">
        <v>54</v>
      </c>
      <c r="AC1" s="2" t="s">
        <v>55</v>
      </c>
      <c r="AD1" s="2" t="s">
        <v>57</v>
      </c>
      <c r="AE1" s="15" t="s">
        <v>92</v>
      </c>
      <c r="AF1" s="15" t="s">
        <v>32</v>
      </c>
      <c r="AG1" s="2" t="s">
        <v>86</v>
      </c>
      <c r="AH1" s="15" t="s">
        <v>85</v>
      </c>
      <c r="AI1" s="2" t="s">
        <v>8</v>
      </c>
      <c r="AJ1" s="2" t="s">
        <v>78</v>
      </c>
      <c r="AK1" s="2" t="s">
        <v>4</v>
      </c>
      <c r="AL1" s="2" t="s">
        <v>9</v>
      </c>
      <c r="AM1" s="2" t="s">
        <v>10</v>
      </c>
      <c r="AN1" s="15" t="s">
        <v>77</v>
      </c>
      <c r="AO1" s="2" t="s">
        <v>46</v>
      </c>
      <c r="AP1" s="2" t="s">
        <v>47</v>
      </c>
      <c r="AQ1" s="2" t="s">
        <v>48</v>
      </c>
      <c r="AR1" s="2" t="s">
        <v>49</v>
      </c>
      <c r="AS1" s="2" t="s">
        <v>51</v>
      </c>
      <c r="AT1" s="2" t="s">
        <v>52</v>
      </c>
      <c r="AU1" s="2" t="s">
        <v>50</v>
      </c>
    </row>
    <row r="2" spans="1:48" s="2" customFormat="1" ht="57" customHeight="1" thickTop="1" thickBot="1" x14ac:dyDescent="0.25">
      <c r="A2" s="1" t="s">
        <v>16</v>
      </c>
      <c r="B2" s="2" t="s">
        <v>17</v>
      </c>
      <c r="C2" s="2" t="s">
        <v>63</v>
      </c>
      <c r="D2" s="2" t="s">
        <v>19</v>
      </c>
      <c r="E2" s="3" t="s">
        <v>41</v>
      </c>
      <c r="F2" s="3" t="s">
        <v>20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58</v>
      </c>
      <c r="L2" s="2" t="s">
        <v>89</v>
      </c>
      <c r="M2" s="2" t="s">
        <v>59</v>
      </c>
      <c r="N2" s="2" t="s">
        <v>60</v>
      </c>
      <c r="O2" s="2" t="s">
        <v>93</v>
      </c>
      <c r="P2" s="2" t="s">
        <v>79</v>
      </c>
      <c r="Q2" s="15" t="s">
        <v>81</v>
      </c>
      <c r="R2" s="15" t="s">
        <v>84</v>
      </c>
      <c r="S2" s="2" t="s">
        <v>80</v>
      </c>
      <c r="T2" s="2" t="s">
        <v>67</v>
      </c>
      <c r="U2" s="2" t="s">
        <v>21</v>
      </c>
      <c r="V2" s="15" t="s">
        <v>83</v>
      </c>
      <c r="W2" s="2" t="s">
        <v>22</v>
      </c>
      <c r="X2" s="2" t="s">
        <v>56</v>
      </c>
      <c r="Y2" s="2" t="s">
        <v>23</v>
      </c>
      <c r="Z2" s="2" t="s">
        <v>53</v>
      </c>
      <c r="AA2" s="2" t="s">
        <v>90</v>
      </c>
      <c r="AB2" s="2" t="s">
        <v>54</v>
      </c>
      <c r="AC2" s="2" t="s">
        <v>55</v>
      </c>
      <c r="AD2" s="2" t="s">
        <v>57</v>
      </c>
      <c r="AE2" s="15" t="s">
        <v>76</v>
      </c>
      <c r="AF2" s="15" t="s">
        <v>32</v>
      </c>
      <c r="AG2" s="2" t="s">
        <v>87</v>
      </c>
      <c r="AH2" s="2" t="s">
        <v>66</v>
      </c>
      <c r="AI2" s="2" t="s">
        <v>88</v>
      </c>
      <c r="AJ2" s="2" t="s">
        <v>78</v>
      </c>
      <c r="AK2" s="2" t="s">
        <v>65</v>
      </c>
      <c r="AL2" s="2" t="s">
        <v>24</v>
      </c>
      <c r="AM2" s="19" t="s">
        <v>10</v>
      </c>
      <c r="AN2" s="15" t="s">
        <v>77</v>
      </c>
      <c r="AO2" s="2" t="s">
        <v>25</v>
      </c>
      <c r="AP2" s="2" t="s">
        <v>26</v>
      </c>
      <c r="AQ2" s="2" t="s">
        <v>27</v>
      </c>
      <c r="AR2" s="2" t="s">
        <v>28</v>
      </c>
      <c r="AS2" s="2" t="s">
        <v>30</v>
      </c>
      <c r="AT2" s="2" t="s">
        <v>31</v>
      </c>
      <c r="AU2" s="2" t="s">
        <v>29</v>
      </c>
      <c r="AV2" s="17"/>
    </row>
    <row r="3" spans="1:48" ht="13.5" thickTop="1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Courtenay_Entry</vt:lpstr>
      <vt:lpstr>Richard_Entry</vt:lpstr>
      <vt:lpstr>New Subtraction</vt:lpstr>
      <vt:lpstr>Headers equal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Courtenay Ray</dc:creator>
  <cp:lastModifiedBy>jjjj</cp:lastModifiedBy>
  <dcterms:created xsi:type="dcterms:W3CDTF">2014-04-11T19:17:40Z</dcterms:created>
  <dcterms:modified xsi:type="dcterms:W3CDTF">2017-03-04T21:09:30Z</dcterms:modified>
</cp:coreProperties>
</file>