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jj\Dropbox\Ehrharta Project\Main plots\Data\Raw\Unknown plants corrected for\"/>
    </mc:Choice>
  </mc:AlternateContent>
  <bookViews>
    <workbookView xWindow="420" yWindow="405" windowWidth="51045" windowHeight="20640" tabRatio="500"/>
  </bookViews>
  <sheets>
    <sheet name="Richard" sheetId="1" r:id="rId1"/>
    <sheet name="Courtenay" sheetId="2" r:id="rId2"/>
    <sheet name="Subtraction" sheetId="3" r:id="rId3"/>
    <sheet name="Headers" sheetId="4" r:id="rId4"/>
  </sheets>
  <calcPr calcId="152511"/>
</workbook>
</file>

<file path=xl/calcChain.xml><?xml version="1.0" encoding="utf-8"?>
<calcChain xmlns="http://schemas.openxmlformats.org/spreadsheetml/2006/main">
  <c r="AF2" i="3" l="1"/>
  <c r="AG2" i="3"/>
  <c r="AF3" i="3"/>
  <c r="AG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F43" i="3"/>
  <c r="AG43" i="3"/>
  <c r="AF44" i="3"/>
  <c r="AG44" i="3"/>
  <c r="AF45" i="3"/>
  <c r="AG45" i="3"/>
  <c r="AF46" i="3"/>
  <c r="AG46" i="3"/>
  <c r="AF47" i="3"/>
  <c r="AG47" i="3"/>
  <c r="AF48" i="3"/>
  <c r="AG48" i="3"/>
  <c r="AF49" i="3"/>
  <c r="AG49" i="3"/>
  <c r="AF50" i="3"/>
  <c r="AG50" i="3"/>
  <c r="AF51" i="3"/>
  <c r="AG51" i="3"/>
  <c r="AF52" i="3"/>
  <c r="AG52" i="3"/>
  <c r="AF53" i="3"/>
  <c r="AG53" i="3"/>
  <c r="AF54" i="3"/>
  <c r="AG54" i="3"/>
  <c r="AF55" i="3"/>
  <c r="AG55" i="3"/>
  <c r="AF56" i="3"/>
  <c r="AG56" i="3"/>
  <c r="AF57" i="3"/>
  <c r="AG57" i="3"/>
  <c r="AF58" i="3"/>
  <c r="AG58" i="3"/>
  <c r="AF59" i="3"/>
  <c r="AG59" i="3"/>
  <c r="AF60" i="3"/>
  <c r="AG60" i="3"/>
  <c r="AF61" i="3"/>
  <c r="AG61" i="3"/>
  <c r="AG62" i="3"/>
  <c r="AF63" i="3"/>
  <c r="AG63" i="3"/>
  <c r="AF64" i="3"/>
  <c r="AG64" i="3"/>
  <c r="AF65" i="3"/>
  <c r="AG65" i="3"/>
  <c r="AF66" i="3"/>
  <c r="AG66" i="3"/>
  <c r="AF67" i="3"/>
  <c r="AG67" i="3"/>
  <c r="AF68" i="3"/>
  <c r="AG68" i="3"/>
  <c r="AF69" i="3"/>
  <c r="AG69" i="3"/>
  <c r="AF70" i="3"/>
  <c r="AG70" i="3"/>
  <c r="AF71" i="3"/>
  <c r="AG71" i="3"/>
  <c r="AF72" i="3"/>
  <c r="AG72" i="3"/>
  <c r="AF73" i="3"/>
  <c r="AG73" i="3"/>
  <c r="AF74" i="3"/>
  <c r="AG74" i="3"/>
  <c r="AF75" i="3"/>
  <c r="AG75" i="3"/>
  <c r="AF76" i="3"/>
  <c r="AG76" i="3"/>
  <c r="AF77" i="3"/>
  <c r="AG77" i="3"/>
  <c r="AF78" i="3"/>
  <c r="AG78" i="3"/>
  <c r="AF79" i="3"/>
  <c r="AG79" i="3"/>
  <c r="AF80" i="3"/>
  <c r="AG80" i="3"/>
  <c r="AF81" i="3"/>
  <c r="AG81" i="3"/>
  <c r="AF82" i="3"/>
  <c r="AG82" i="3"/>
  <c r="AF83" i="3"/>
  <c r="AG83" i="3"/>
  <c r="AF84" i="3"/>
  <c r="AG84" i="3"/>
  <c r="AF85" i="3"/>
  <c r="AG85" i="3"/>
  <c r="AF86" i="3"/>
  <c r="AG86" i="3"/>
  <c r="AF87" i="3"/>
  <c r="AG87" i="3"/>
  <c r="AF88" i="3"/>
  <c r="AG88" i="3"/>
  <c r="AF89" i="3"/>
  <c r="AG89" i="3"/>
  <c r="AF90" i="3"/>
  <c r="AG90" i="3"/>
  <c r="AF91" i="3"/>
  <c r="AG91" i="3"/>
  <c r="AF92" i="3"/>
  <c r="AG92" i="3"/>
  <c r="AF93" i="3"/>
  <c r="AG93" i="3"/>
  <c r="AF94" i="3"/>
  <c r="AG94" i="3"/>
  <c r="AF95" i="3"/>
  <c r="AG95" i="3"/>
  <c r="AF96" i="3"/>
  <c r="AG96" i="3"/>
  <c r="AF97" i="3"/>
  <c r="AG97" i="3"/>
  <c r="AF98" i="3"/>
  <c r="AG98" i="3"/>
  <c r="AF99" i="3"/>
  <c r="AG99" i="3"/>
  <c r="AF100" i="3"/>
  <c r="AG100" i="3"/>
  <c r="AF101" i="3"/>
  <c r="AG101" i="3"/>
  <c r="AF102" i="3"/>
  <c r="AG102" i="3"/>
  <c r="AF103" i="3"/>
  <c r="AG103" i="3"/>
  <c r="AF104" i="3"/>
  <c r="AG104" i="3"/>
  <c r="AF105" i="3"/>
  <c r="AG105" i="3"/>
  <c r="AF106" i="3"/>
  <c r="AG106" i="3"/>
  <c r="AF107" i="3"/>
  <c r="AG107" i="3"/>
  <c r="AF108" i="3"/>
  <c r="AG108" i="3"/>
  <c r="AF109" i="3"/>
  <c r="AG109" i="3"/>
  <c r="AF110" i="3"/>
  <c r="AG110" i="3"/>
  <c r="AF111" i="3"/>
  <c r="AG111" i="3"/>
  <c r="AF112" i="3"/>
  <c r="AG112" i="3"/>
  <c r="AF113" i="3"/>
  <c r="AG113" i="3"/>
  <c r="AF114" i="3"/>
  <c r="AG114" i="3"/>
  <c r="AF115" i="3"/>
  <c r="AG115" i="3"/>
  <c r="AF116" i="3"/>
  <c r="AG116" i="3"/>
  <c r="AF117" i="3"/>
  <c r="AG117" i="3"/>
  <c r="AF118" i="3"/>
  <c r="AG118" i="3"/>
  <c r="AF119" i="3"/>
  <c r="AG119" i="3"/>
  <c r="AF120" i="3"/>
  <c r="AG120" i="3"/>
  <c r="AF121" i="3"/>
  <c r="AG121" i="3"/>
  <c r="AF122" i="3"/>
  <c r="AG122" i="3"/>
  <c r="AF123" i="3"/>
  <c r="AG123" i="3"/>
  <c r="AF124" i="3"/>
  <c r="AG124" i="3"/>
  <c r="AF125" i="3"/>
  <c r="AG125" i="3"/>
  <c r="AF126" i="3"/>
  <c r="AG126" i="3"/>
  <c r="AF127" i="3"/>
  <c r="AG127" i="3"/>
  <c r="AF128" i="3"/>
  <c r="AG128" i="3"/>
  <c r="AF129" i="3"/>
  <c r="AG129" i="3"/>
  <c r="AF130" i="3"/>
  <c r="AG130" i="3"/>
  <c r="AF131" i="3"/>
  <c r="AG131" i="3"/>
  <c r="AF132" i="3"/>
  <c r="AG132" i="3"/>
  <c r="AF133" i="3"/>
  <c r="AG133" i="3"/>
  <c r="AF134" i="3"/>
  <c r="AG134" i="3"/>
  <c r="AF135" i="3"/>
  <c r="AG135" i="3"/>
  <c r="AF136" i="3"/>
  <c r="AG136" i="3"/>
  <c r="AF137" i="3"/>
  <c r="AG137" i="3"/>
  <c r="AF138" i="3"/>
  <c r="AG138" i="3"/>
  <c r="AF139" i="3"/>
  <c r="AG139" i="3"/>
  <c r="AF140" i="3"/>
  <c r="AG140" i="3"/>
  <c r="AF141" i="3"/>
  <c r="AG141" i="3"/>
  <c r="AF142" i="3"/>
  <c r="AG142" i="3"/>
  <c r="AF143" i="3"/>
  <c r="AG143" i="3"/>
  <c r="AF144" i="3"/>
  <c r="AG144" i="3"/>
  <c r="L119" i="3"/>
  <c r="K120" i="3"/>
  <c r="L120" i="3"/>
  <c r="J121" i="3"/>
  <c r="L121" i="3"/>
  <c r="J122" i="3"/>
  <c r="K122" i="3"/>
  <c r="L122" i="3"/>
  <c r="J123" i="3"/>
  <c r="K123" i="3"/>
  <c r="L123" i="3"/>
  <c r="K118" i="3"/>
  <c r="L118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L38" i="3"/>
  <c r="M38" i="3"/>
  <c r="K39" i="3"/>
  <c r="L39" i="3"/>
  <c r="M39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K63" i="3"/>
  <c r="L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K69" i="3"/>
  <c r="L69" i="3"/>
  <c r="K70" i="3"/>
  <c r="L70" i="3"/>
  <c r="K71" i="3"/>
  <c r="L71" i="3"/>
  <c r="K72" i="3"/>
  <c r="L72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K105" i="3"/>
  <c r="L105" i="3"/>
  <c r="M105" i="3"/>
  <c r="K106" i="3"/>
  <c r="L106" i="3"/>
  <c r="M106" i="3"/>
  <c r="K107" i="3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12" i="3"/>
  <c r="L112" i="3"/>
  <c r="M112" i="3"/>
  <c r="K113" i="3"/>
  <c r="L113" i="3"/>
  <c r="M113" i="3"/>
  <c r="L114" i="3"/>
  <c r="M114" i="3"/>
  <c r="K115" i="3"/>
  <c r="L115" i="3"/>
  <c r="M115" i="3"/>
  <c r="K116" i="3"/>
  <c r="L116" i="3"/>
  <c r="M116" i="3"/>
  <c r="K117" i="3"/>
  <c r="L117" i="3"/>
  <c r="M117" i="3"/>
  <c r="M118" i="3"/>
  <c r="M119" i="3"/>
  <c r="M120" i="3"/>
  <c r="M121" i="3"/>
  <c r="M122" i="3"/>
  <c r="M123" i="3"/>
  <c r="K124" i="3"/>
  <c r="L124" i="3"/>
  <c r="M124" i="3"/>
  <c r="K125" i="3"/>
  <c r="L125" i="3"/>
  <c r="M125" i="3"/>
  <c r="K126" i="3"/>
  <c r="L126" i="3"/>
  <c r="M126" i="3"/>
  <c r="K127" i="3"/>
  <c r="L127" i="3"/>
  <c r="M127" i="3"/>
  <c r="K128" i="3"/>
  <c r="L128" i="3"/>
  <c r="M128" i="3"/>
  <c r="K129" i="3"/>
  <c r="M129" i="3"/>
  <c r="K130" i="3"/>
  <c r="L130" i="3"/>
  <c r="M130" i="3"/>
  <c r="K131" i="3"/>
  <c r="M131" i="3"/>
  <c r="K132" i="3"/>
  <c r="M132" i="3"/>
  <c r="K133" i="3"/>
  <c r="M133" i="3"/>
  <c r="K134" i="3"/>
  <c r="L134" i="3"/>
  <c r="M134" i="3"/>
  <c r="K135" i="3"/>
  <c r="L135" i="3"/>
  <c r="M135" i="3"/>
  <c r="K136" i="3"/>
  <c r="L136" i="3"/>
  <c r="M136" i="3"/>
  <c r="K137" i="3"/>
  <c r="L137" i="3"/>
  <c r="M137" i="3"/>
  <c r="K138" i="3"/>
  <c r="L138" i="3"/>
  <c r="M138" i="3"/>
  <c r="K139" i="3"/>
  <c r="L139" i="3"/>
  <c r="M139" i="3"/>
  <c r="K140" i="3"/>
  <c r="L140" i="3"/>
  <c r="M140" i="3"/>
  <c r="K141" i="3"/>
  <c r="L141" i="3"/>
  <c r="M141" i="3"/>
  <c r="K142" i="3"/>
  <c r="L142" i="3"/>
  <c r="M142" i="3"/>
  <c r="K143" i="3"/>
  <c r="L143" i="3"/>
  <c r="M143" i="3"/>
  <c r="K144" i="3"/>
  <c r="L144" i="3"/>
  <c r="M144" i="3"/>
  <c r="K145" i="3"/>
  <c r="L145" i="3"/>
  <c r="M145" i="3"/>
  <c r="L2" i="3"/>
  <c r="M2" i="3"/>
  <c r="G2" i="3" l="1"/>
  <c r="H2" i="3"/>
  <c r="I2" i="3"/>
  <c r="J2" i="3"/>
  <c r="K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H2" i="3"/>
  <c r="AI2" i="3"/>
  <c r="AJ2" i="3"/>
  <c r="AK2" i="3"/>
  <c r="AL2" i="3"/>
  <c r="AM2" i="3"/>
  <c r="AN2" i="3"/>
  <c r="AO2" i="3"/>
  <c r="AP2" i="3"/>
  <c r="AQ2" i="3"/>
  <c r="G3" i="3"/>
  <c r="H3" i="3"/>
  <c r="I3" i="3"/>
  <c r="J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H3" i="3"/>
  <c r="AI3" i="3"/>
  <c r="AJ3" i="3"/>
  <c r="AK3" i="3"/>
  <c r="AL3" i="3"/>
  <c r="AM3" i="3"/>
  <c r="AN3" i="3"/>
  <c r="AO3" i="3"/>
  <c r="AP3" i="3"/>
  <c r="AQ3" i="3"/>
  <c r="G4" i="3"/>
  <c r="H4" i="3"/>
  <c r="I4" i="3"/>
  <c r="J4" i="3"/>
  <c r="N4" i="3"/>
  <c r="O4" i="3"/>
  <c r="P4" i="3"/>
  <c r="Q4" i="3"/>
  <c r="R4" i="3"/>
  <c r="S4" i="3"/>
  <c r="T4" i="3"/>
  <c r="U4" i="3"/>
  <c r="X4" i="3"/>
  <c r="Y4" i="3"/>
  <c r="Z4" i="3"/>
  <c r="AA4" i="3"/>
  <c r="AB4" i="3"/>
  <c r="AC4" i="3"/>
  <c r="AD4" i="3"/>
  <c r="AE4" i="3"/>
  <c r="AH4" i="3"/>
  <c r="AI4" i="3"/>
  <c r="AJ4" i="3"/>
  <c r="AK4" i="3"/>
  <c r="AL4" i="3"/>
  <c r="AM4" i="3"/>
  <c r="AN4" i="3"/>
  <c r="AO4" i="3"/>
  <c r="AP4" i="3"/>
  <c r="G5" i="3"/>
  <c r="H5" i="3"/>
  <c r="I5" i="3"/>
  <c r="J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H5" i="3"/>
  <c r="AI5" i="3"/>
  <c r="AJ5" i="3"/>
  <c r="AK5" i="3"/>
  <c r="AL5" i="3"/>
  <c r="AM5" i="3"/>
  <c r="AN5" i="3"/>
  <c r="AO5" i="3"/>
  <c r="AP5" i="3"/>
  <c r="AQ5" i="3"/>
  <c r="G6" i="3"/>
  <c r="H6" i="3"/>
  <c r="I6" i="3"/>
  <c r="J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H6" i="3"/>
  <c r="AI6" i="3"/>
  <c r="AJ6" i="3"/>
  <c r="AK6" i="3"/>
  <c r="AL6" i="3"/>
  <c r="AM6" i="3"/>
  <c r="AN6" i="3"/>
  <c r="AO6" i="3"/>
  <c r="AP6" i="3"/>
  <c r="AQ6" i="3"/>
  <c r="G7" i="3"/>
  <c r="H7" i="3"/>
  <c r="I7" i="3"/>
  <c r="J7" i="3"/>
  <c r="N7" i="3"/>
  <c r="O7" i="3"/>
  <c r="P7" i="3"/>
  <c r="Q7" i="3"/>
  <c r="R7" i="3"/>
  <c r="S7" i="3"/>
  <c r="T7" i="3"/>
  <c r="U7" i="3"/>
  <c r="W7" i="3"/>
  <c r="X7" i="3"/>
  <c r="Y7" i="3"/>
  <c r="Z7" i="3"/>
  <c r="AA7" i="3"/>
  <c r="AB7" i="3"/>
  <c r="AC7" i="3"/>
  <c r="AD7" i="3"/>
  <c r="AE7" i="3"/>
  <c r="AH7" i="3"/>
  <c r="AI7" i="3"/>
  <c r="AJ7" i="3"/>
  <c r="AK7" i="3"/>
  <c r="AL7" i="3"/>
  <c r="AM7" i="3"/>
  <c r="AN7" i="3"/>
  <c r="AO7" i="3"/>
  <c r="AP7" i="3"/>
  <c r="AQ7" i="3"/>
  <c r="G8" i="3"/>
  <c r="H8" i="3"/>
  <c r="I8" i="3"/>
  <c r="J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H8" i="3"/>
  <c r="AI8" i="3"/>
  <c r="AJ8" i="3"/>
  <c r="AK8" i="3"/>
  <c r="AL8" i="3"/>
  <c r="AM8" i="3"/>
  <c r="AN8" i="3"/>
  <c r="AO8" i="3"/>
  <c r="AP8" i="3"/>
  <c r="AQ8" i="3"/>
  <c r="G9" i="3"/>
  <c r="H9" i="3"/>
  <c r="I9" i="3"/>
  <c r="J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H9" i="3"/>
  <c r="AI9" i="3"/>
  <c r="AJ9" i="3"/>
  <c r="AK9" i="3"/>
  <c r="AL9" i="3"/>
  <c r="AM9" i="3"/>
  <c r="AN9" i="3"/>
  <c r="AO9" i="3"/>
  <c r="AP9" i="3"/>
  <c r="AQ9" i="3"/>
  <c r="G10" i="3"/>
  <c r="H10" i="3"/>
  <c r="I10" i="3"/>
  <c r="J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I10" i="3"/>
  <c r="AJ10" i="3"/>
  <c r="AK10" i="3"/>
  <c r="AL10" i="3"/>
  <c r="AM10" i="3"/>
  <c r="AN10" i="3"/>
  <c r="AO10" i="3"/>
  <c r="AP10" i="3"/>
  <c r="AQ10" i="3"/>
  <c r="G11" i="3"/>
  <c r="H11" i="3"/>
  <c r="I11" i="3"/>
  <c r="J11" i="3"/>
  <c r="N11" i="3"/>
  <c r="O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H11" i="3"/>
  <c r="AI11" i="3"/>
  <c r="AJ11" i="3"/>
  <c r="AK11" i="3"/>
  <c r="AL11" i="3"/>
  <c r="AM11" i="3"/>
  <c r="AN11" i="3"/>
  <c r="AO11" i="3"/>
  <c r="AP11" i="3"/>
  <c r="AQ11" i="3"/>
  <c r="H12" i="3"/>
  <c r="J12" i="3"/>
  <c r="N12" i="3"/>
  <c r="O12" i="3"/>
  <c r="P12" i="3"/>
  <c r="Q12" i="3"/>
  <c r="R12" i="3"/>
  <c r="S12" i="3"/>
  <c r="T12" i="3"/>
  <c r="V12" i="3"/>
  <c r="W12" i="3"/>
  <c r="X12" i="3"/>
  <c r="Y12" i="3"/>
  <c r="Z12" i="3"/>
  <c r="AA12" i="3"/>
  <c r="AB12" i="3"/>
  <c r="AC12" i="3"/>
  <c r="AD12" i="3"/>
  <c r="AE12" i="3"/>
  <c r="AH12" i="3"/>
  <c r="AI12" i="3"/>
  <c r="AJ12" i="3"/>
  <c r="AK12" i="3"/>
  <c r="AL12" i="3"/>
  <c r="AM12" i="3"/>
  <c r="AN12" i="3"/>
  <c r="AO12" i="3"/>
  <c r="AP12" i="3"/>
  <c r="AQ12" i="3"/>
  <c r="H13" i="3"/>
  <c r="I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H13" i="3"/>
  <c r="AI13" i="3"/>
  <c r="AJ13" i="3"/>
  <c r="AK13" i="3"/>
  <c r="AL13" i="3"/>
  <c r="AM13" i="3"/>
  <c r="AN13" i="3"/>
  <c r="AO13" i="3"/>
  <c r="AP13" i="3"/>
  <c r="AQ13" i="3"/>
  <c r="G14" i="3"/>
  <c r="H14" i="3"/>
  <c r="I14" i="3"/>
  <c r="J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H14" i="3"/>
  <c r="AI14" i="3"/>
  <c r="AJ14" i="3"/>
  <c r="AK14" i="3"/>
  <c r="AL14" i="3"/>
  <c r="AM14" i="3"/>
  <c r="AN14" i="3"/>
  <c r="AO14" i="3"/>
  <c r="AP14" i="3"/>
  <c r="AQ14" i="3"/>
  <c r="G15" i="3"/>
  <c r="H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H15" i="3"/>
  <c r="AI15" i="3"/>
  <c r="AJ15" i="3"/>
  <c r="AK15" i="3"/>
  <c r="AL15" i="3"/>
  <c r="AM15" i="3"/>
  <c r="AN15" i="3"/>
  <c r="AO15" i="3"/>
  <c r="AP15" i="3"/>
  <c r="AQ15" i="3"/>
  <c r="G16" i="3"/>
  <c r="H16" i="3"/>
  <c r="I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H16" i="3"/>
  <c r="AI16" i="3"/>
  <c r="AJ16" i="3"/>
  <c r="AK16" i="3"/>
  <c r="AL16" i="3"/>
  <c r="AM16" i="3"/>
  <c r="AN16" i="3"/>
  <c r="AO16" i="3"/>
  <c r="AP16" i="3"/>
  <c r="AQ16" i="3"/>
  <c r="G17" i="3"/>
  <c r="H17" i="3"/>
  <c r="I17" i="3"/>
  <c r="J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H17" i="3"/>
  <c r="AI17" i="3"/>
  <c r="AJ17" i="3"/>
  <c r="AK17" i="3"/>
  <c r="AL17" i="3"/>
  <c r="AM17" i="3"/>
  <c r="AN17" i="3"/>
  <c r="AO17" i="3"/>
  <c r="AP17" i="3"/>
  <c r="AQ17" i="3"/>
  <c r="G18" i="3"/>
  <c r="H18" i="3"/>
  <c r="I18" i="3"/>
  <c r="J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H18" i="3"/>
  <c r="AI18" i="3"/>
  <c r="AJ18" i="3"/>
  <c r="AK18" i="3"/>
  <c r="AL18" i="3"/>
  <c r="AM18" i="3"/>
  <c r="AN18" i="3"/>
  <c r="AO18" i="3"/>
  <c r="AP18" i="3"/>
  <c r="AQ18" i="3"/>
  <c r="G19" i="3"/>
  <c r="H19" i="3"/>
  <c r="I19" i="3"/>
  <c r="J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H19" i="3"/>
  <c r="AI19" i="3"/>
  <c r="AJ19" i="3"/>
  <c r="AK19" i="3"/>
  <c r="AL19" i="3"/>
  <c r="AM19" i="3"/>
  <c r="AN19" i="3"/>
  <c r="AO19" i="3"/>
  <c r="AP19" i="3"/>
  <c r="AQ19" i="3"/>
  <c r="G20" i="3"/>
  <c r="H20" i="3"/>
  <c r="J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H20" i="3"/>
  <c r="AI20" i="3"/>
  <c r="AJ20" i="3"/>
  <c r="AK20" i="3"/>
  <c r="AL20" i="3"/>
  <c r="AM20" i="3"/>
  <c r="AN20" i="3"/>
  <c r="AO20" i="3"/>
  <c r="AP20" i="3"/>
  <c r="AQ20" i="3"/>
  <c r="G21" i="3"/>
  <c r="H21" i="3"/>
  <c r="J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H21" i="3"/>
  <c r="AI21" i="3"/>
  <c r="AJ21" i="3"/>
  <c r="AK21" i="3"/>
  <c r="AL21" i="3"/>
  <c r="AM21" i="3"/>
  <c r="AN21" i="3"/>
  <c r="AO21" i="3"/>
  <c r="AP21" i="3"/>
  <c r="AQ21" i="3"/>
  <c r="G22" i="3"/>
  <c r="H22" i="3"/>
  <c r="J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H22" i="3"/>
  <c r="AI22" i="3"/>
  <c r="AJ22" i="3"/>
  <c r="AK22" i="3"/>
  <c r="AL22" i="3"/>
  <c r="AM22" i="3"/>
  <c r="AN22" i="3"/>
  <c r="AO22" i="3"/>
  <c r="AP22" i="3"/>
  <c r="AQ22" i="3"/>
  <c r="G23" i="3"/>
  <c r="H23" i="3"/>
  <c r="I23" i="3"/>
  <c r="J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H23" i="3"/>
  <c r="AI23" i="3"/>
  <c r="AJ23" i="3"/>
  <c r="AK23" i="3"/>
  <c r="AL23" i="3"/>
  <c r="AM23" i="3"/>
  <c r="AN23" i="3"/>
  <c r="AO23" i="3"/>
  <c r="AP23" i="3"/>
  <c r="AQ23" i="3"/>
  <c r="G24" i="3"/>
  <c r="H24" i="3"/>
  <c r="I24" i="3"/>
  <c r="J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H24" i="3"/>
  <c r="AI24" i="3"/>
  <c r="AJ24" i="3"/>
  <c r="AK24" i="3"/>
  <c r="AL24" i="3"/>
  <c r="AM24" i="3"/>
  <c r="AN24" i="3"/>
  <c r="AO24" i="3"/>
  <c r="AP24" i="3"/>
  <c r="AQ24" i="3"/>
  <c r="G25" i="3"/>
  <c r="H25" i="3"/>
  <c r="I25" i="3"/>
  <c r="J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H25" i="3"/>
  <c r="AJ25" i="3"/>
  <c r="AK25" i="3"/>
  <c r="AL25" i="3"/>
  <c r="AM25" i="3"/>
  <c r="AN25" i="3"/>
  <c r="AO25" i="3"/>
  <c r="AP25" i="3"/>
  <c r="AQ25" i="3"/>
  <c r="G26" i="3"/>
  <c r="H26" i="3"/>
  <c r="I26" i="3"/>
  <c r="J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H26" i="3"/>
  <c r="AI26" i="3"/>
  <c r="AJ26" i="3"/>
  <c r="AK26" i="3"/>
  <c r="AL26" i="3"/>
  <c r="AM26" i="3"/>
  <c r="AN26" i="3"/>
  <c r="AO26" i="3"/>
  <c r="AP26" i="3"/>
  <c r="AQ26" i="3"/>
  <c r="G27" i="3"/>
  <c r="H27" i="3"/>
  <c r="J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H27" i="3"/>
  <c r="AI27" i="3"/>
  <c r="AJ27" i="3"/>
  <c r="AK27" i="3"/>
  <c r="AL27" i="3"/>
  <c r="AM27" i="3"/>
  <c r="AN27" i="3"/>
  <c r="AO27" i="3"/>
  <c r="AP27" i="3"/>
  <c r="AQ27" i="3"/>
  <c r="G28" i="3"/>
  <c r="H28" i="3"/>
  <c r="I28" i="3"/>
  <c r="J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H28" i="3"/>
  <c r="AI28" i="3"/>
  <c r="AJ28" i="3"/>
  <c r="AK28" i="3"/>
  <c r="AL28" i="3"/>
  <c r="AM28" i="3"/>
  <c r="AN28" i="3"/>
  <c r="AO28" i="3"/>
  <c r="AP28" i="3"/>
  <c r="AQ28" i="3"/>
  <c r="G29" i="3"/>
  <c r="H29" i="3"/>
  <c r="I29" i="3"/>
  <c r="J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H29" i="3"/>
  <c r="AI29" i="3"/>
  <c r="AJ29" i="3"/>
  <c r="AK29" i="3"/>
  <c r="AL29" i="3"/>
  <c r="AM29" i="3"/>
  <c r="AN29" i="3"/>
  <c r="AO29" i="3"/>
  <c r="AP29" i="3"/>
  <c r="AQ29" i="3"/>
  <c r="G30" i="3"/>
  <c r="H30" i="3"/>
  <c r="I30" i="3"/>
  <c r="J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H30" i="3"/>
  <c r="AI30" i="3"/>
  <c r="AJ30" i="3"/>
  <c r="AK30" i="3"/>
  <c r="AL30" i="3"/>
  <c r="AM30" i="3"/>
  <c r="AN30" i="3"/>
  <c r="AO30" i="3"/>
  <c r="AP30" i="3"/>
  <c r="AQ30" i="3"/>
  <c r="G31" i="3"/>
  <c r="H31" i="3"/>
  <c r="I31" i="3"/>
  <c r="J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H31" i="3"/>
  <c r="AI31" i="3"/>
  <c r="AJ31" i="3"/>
  <c r="AK31" i="3"/>
  <c r="AL31" i="3"/>
  <c r="AM31" i="3"/>
  <c r="AN31" i="3"/>
  <c r="AO31" i="3"/>
  <c r="AP31" i="3"/>
  <c r="AQ31" i="3"/>
  <c r="G32" i="3"/>
  <c r="H32" i="3"/>
  <c r="I32" i="3"/>
  <c r="J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H32" i="3"/>
  <c r="AI32" i="3"/>
  <c r="AJ32" i="3"/>
  <c r="AK32" i="3"/>
  <c r="AL32" i="3"/>
  <c r="AM32" i="3"/>
  <c r="AN32" i="3"/>
  <c r="AO32" i="3"/>
  <c r="AP32" i="3"/>
  <c r="AQ32" i="3"/>
  <c r="G33" i="3"/>
  <c r="H33" i="3"/>
  <c r="I33" i="3"/>
  <c r="J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H33" i="3"/>
  <c r="AI33" i="3"/>
  <c r="AJ33" i="3"/>
  <c r="AK33" i="3"/>
  <c r="AL33" i="3"/>
  <c r="AM33" i="3"/>
  <c r="AN33" i="3"/>
  <c r="AO33" i="3"/>
  <c r="AP33" i="3"/>
  <c r="AQ33" i="3"/>
  <c r="G34" i="3"/>
  <c r="H34" i="3"/>
  <c r="J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H34" i="3"/>
  <c r="AI34" i="3"/>
  <c r="AJ34" i="3"/>
  <c r="AK34" i="3"/>
  <c r="AL34" i="3"/>
  <c r="AM34" i="3"/>
  <c r="AN34" i="3"/>
  <c r="AO34" i="3"/>
  <c r="AP34" i="3"/>
  <c r="AQ34" i="3"/>
  <c r="G35" i="3"/>
  <c r="H35" i="3"/>
  <c r="I35" i="3"/>
  <c r="J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H35" i="3"/>
  <c r="AI35" i="3"/>
  <c r="AJ35" i="3"/>
  <c r="AK35" i="3"/>
  <c r="AL35" i="3"/>
  <c r="AM35" i="3"/>
  <c r="AN35" i="3"/>
  <c r="AO35" i="3"/>
  <c r="AP35" i="3"/>
  <c r="AQ35" i="3"/>
  <c r="G36" i="3"/>
  <c r="H36" i="3"/>
  <c r="I36" i="3"/>
  <c r="J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H36" i="3"/>
  <c r="AI36" i="3"/>
  <c r="AJ36" i="3"/>
  <c r="AK36" i="3"/>
  <c r="AL36" i="3"/>
  <c r="AM36" i="3"/>
  <c r="AN36" i="3"/>
  <c r="AO36" i="3"/>
  <c r="AP36" i="3"/>
  <c r="AQ36" i="3"/>
  <c r="G37" i="3"/>
  <c r="H37" i="3"/>
  <c r="I37" i="3"/>
  <c r="J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H37" i="3"/>
  <c r="AI37" i="3"/>
  <c r="AJ37" i="3"/>
  <c r="AK37" i="3"/>
  <c r="AL37" i="3"/>
  <c r="AM37" i="3"/>
  <c r="AN37" i="3"/>
  <c r="AO37" i="3"/>
  <c r="AP37" i="3"/>
  <c r="AQ37" i="3"/>
  <c r="G38" i="3"/>
  <c r="H38" i="3"/>
  <c r="I38" i="3"/>
  <c r="J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H38" i="3"/>
  <c r="AI38" i="3"/>
  <c r="AJ38" i="3"/>
  <c r="AK38" i="3"/>
  <c r="AL38" i="3"/>
  <c r="AM38" i="3"/>
  <c r="AN38" i="3"/>
  <c r="AO38" i="3"/>
  <c r="AP38" i="3"/>
  <c r="AQ38" i="3"/>
  <c r="G39" i="3"/>
  <c r="H39" i="3"/>
  <c r="I39" i="3"/>
  <c r="J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H39" i="3"/>
  <c r="AI39" i="3"/>
  <c r="AJ39" i="3"/>
  <c r="AK39" i="3"/>
  <c r="AL39" i="3"/>
  <c r="AM39" i="3"/>
  <c r="AN39" i="3"/>
  <c r="AO39" i="3"/>
  <c r="AP39" i="3"/>
  <c r="AQ39" i="3"/>
  <c r="G40" i="3"/>
  <c r="H40" i="3"/>
  <c r="I40" i="3"/>
  <c r="J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H40" i="3"/>
  <c r="AI40" i="3"/>
  <c r="AJ40" i="3"/>
  <c r="AK40" i="3"/>
  <c r="AL40" i="3"/>
  <c r="AM40" i="3"/>
  <c r="AN40" i="3"/>
  <c r="AO40" i="3"/>
  <c r="AP40" i="3"/>
  <c r="AQ40" i="3"/>
  <c r="G41" i="3"/>
  <c r="H41" i="3"/>
  <c r="J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H41" i="3"/>
  <c r="AI41" i="3"/>
  <c r="AJ41" i="3"/>
  <c r="AK41" i="3"/>
  <c r="AL41" i="3"/>
  <c r="AM41" i="3"/>
  <c r="AN41" i="3"/>
  <c r="AO41" i="3"/>
  <c r="AP41" i="3"/>
  <c r="AQ41" i="3"/>
  <c r="G42" i="3"/>
  <c r="H42" i="3"/>
  <c r="I42" i="3"/>
  <c r="J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H42" i="3"/>
  <c r="AI42" i="3"/>
  <c r="AJ42" i="3"/>
  <c r="AK42" i="3"/>
  <c r="AL42" i="3"/>
  <c r="AM42" i="3"/>
  <c r="AN42" i="3"/>
  <c r="AO42" i="3"/>
  <c r="AP42" i="3"/>
  <c r="AQ42" i="3"/>
  <c r="G43" i="3"/>
  <c r="H43" i="3"/>
  <c r="J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H43" i="3"/>
  <c r="AI43" i="3"/>
  <c r="AJ43" i="3"/>
  <c r="AK43" i="3"/>
  <c r="AL43" i="3"/>
  <c r="AM43" i="3"/>
  <c r="AN43" i="3"/>
  <c r="AO43" i="3"/>
  <c r="AP43" i="3"/>
  <c r="AQ43" i="3"/>
  <c r="G44" i="3"/>
  <c r="H44" i="3"/>
  <c r="I44" i="3"/>
  <c r="J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H44" i="3"/>
  <c r="AI44" i="3"/>
  <c r="AJ44" i="3"/>
  <c r="AK44" i="3"/>
  <c r="AL44" i="3"/>
  <c r="AM44" i="3"/>
  <c r="AN44" i="3"/>
  <c r="AO44" i="3"/>
  <c r="AP44" i="3"/>
  <c r="AQ44" i="3"/>
  <c r="G45" i="3"/>
  <c r="H45" i="3"/>
  <c r="I45" i="3"/>
  <c r="J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H45" i="3"/>
  <c r="AI45" i="3"/>
  <c r="AJ45" i="3"/>
  <c r="AK45" i="3"/>
  <c r="AL45" i="3"/>
  <c r="AM45" i="3"/>
  <c r="AN45" i="3"/>
  <c r="AO45" i="3"/>
  <c r="AP45" i="3"/>
  <c r="AQ45" i="3"/>
  <c r="G46" i="3"/>
  <c r="H46" i="3"/>
  <c r="I46" i="3"/>
  <c r="J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H46" i="3"/>
  <c r="AI46" i="3"/>
  <c r="AJ46" i="3"/>
  <c r="AK46" i="3"/>
  <c r="AL46" i="3"/>
  <c r="AM46" i="3"/>
  <c r="AN46" i="3"/>
  <c r="AO46" i="3"/>
  <c r="AP46" i="3"/>
  <c r="AQ46" i="3"/>
  <c r="G47" i="3"/>
  <c r="H47" i="3"/>
  <c r="J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H47" i="3"/>
  <c r="AI47" i="3"/>
  <c r="AJ47" i="3"/>
  <c r="AM47" i="3"/>
  <c r="AN47" i="3"/>
  <c r="AO47" i="3"/>
  <c r="AP47" i="3"/>
  <c r="AQ47" i="3"/>
  <c r="G48" i="3"/>
  <c r="H48" i="3"/>
  <c r="J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C48" i="3"/>
  <c r="AD48" i="3"/>
  <c r="AE48" i="3"/>
  <c r="AH48" i="3"/>
  <c r="AI48" i="3"/>
  <c r="AJ48" i="3"/>
  <c r="AK48" i="3"/>
  <c r="AM48" i="3"/>
  <c r="AN48" i="3"/>
  <c r="AO48" i="3"/>
  <c r="AP48" i="3"/>
  <c r="AQ48" i="3"/>
  <c r="G49" i="3"/>
  <c r="H49" i="3"/>
  <c r="I49" i="3"/>
  <c r="J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C49" i="3"/>
  <c r="AD49" i="3"/>
  <c r="AE49" i="3"/>
  <c r="AH49" i="3"/>
  <c r="AI49" i="3"/>
  <c r="AJ49" i="3"/>
  <c r="AK49" i="3"/>
  <c r="AM49" i="3"/>
  <c r="AN49" i="3"/>
  <c r="AO49" i="3"/>
  <c r="AP49" i="3"/>
  <c r="AQ49" i="3"/>
  <c r="G50" i="3"/>
  <c r="H50" i="3"/>
  <c r="I50" i="3"/>
  <c r="J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H50" i="3"/>
  <c r="AI50" i="3"/>
  <c r="AJ50" i="3"/>
  <c r="AK50" i="3"/>
  <c r="AL50" i="3"/>
  <c r="AM50" i="3"/>
  <c r="AN50" i="3"/>
  <c r="AO50" i="3"/>
  <c r="AP50" i="3"/>
  <c r="AQ50" i="3"/>
  <c r="G51" i="3"/>
  <c r="H51" i="3"/>
  <c r="I51" i="3"/>
  <c r="J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H51" i="3"/>
  <c r="AI51" i="3"/>
  <c r="AJ51" i="3"/>
  <c r="AK51" i="3"/>
  <c r="AL51" i="3"/>
  <c r="AM51" i="3"/>
  <c r="AN51" i="3"/>
  <c r="AO51" i="3"/>
  <c r="AP51" i="3"/>
  <c r="AQ51" i="3"/>
  <c r="G52" i="3"/>
  <c r="H52" i="3"/>
  <c r="I52" i="3"/>
  <c r="J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H52" i="3"/>
  <c r="AI52" i="3"/>
  <c r="AJ52" i="3"/>
  <c r="AK52" i="3"/>
  <c r="AL52" i="3"/>
  <c r="AM52" i="3"/>
  <c r="AN52" i="3"/>
  <c r="AO52" i="3"/>
  <c r="AP52" i="3"/>
  <c r="AQ52" i="3"/>
  <c r="G53" i="3"/>
  <c r="H53" i="3"/>
  <c r="I53" i="3"/>
  <c r="J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H53" i="3"/>
  <c r="AI53" i="3"/>
  <c r="AJ53" i="3"/>
  <c r="AK53" i="3"/>
  <c r="AL53" i="3"/>
  <c r="AM53" i="3"/>
  <c r="AN53" i="3"/>
  <c r="AO53" i="3"/>
  <c r="AP53" i="3"/>
  <c r="AQ53" i="3"/>
  <c r="G54" i="3"/>
  <c r="H54" i="3"/>
  <c r="I54" i="3"/>
  <c r="J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H54" i="3"/>
  <c r="AI54" i="3"/>
  <c r="AJ54" i="3"/>
  <c r="AK54" i="3"/>
  <c r="AL54" i="3"/>
  <c r="AM54" i="3"/>
  <c r="AN54" i="3"/>
  <c r="AO54" i="3"/>
  <c r="AP54" i="3"/>
  <c r="AQ54" i="3"/>
  <c r="G55" i="3"/>
  <c r="H55" i="3"/>
  <c r="I55" i="3"/>
  <c r="J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H55" i="3"/>
  <c r="AI55" i="3"/>
  <c r="AJ55" i="3"/>
  <c r="AK55" i="3"/>
  <c r="AL55" i="3"/>
  <c r="AM55" i="3"/>
  <c r="AN55" i="3"/>
  <c r="AO55" i="3"/>
  <c r="AP55" i="3"/>
  <c r="AQ55" i="3"/>
  <c r="G56" i="3"/>
  <c r="I56" i="3"/>
  <c r="J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H56" i="3"/>
  <c r="AI56" i="3"/>
  <c r="AJ56" i="3"/>
  <c r="AK56" i="3"/>
  <c r="AL56" i="3"/>
  <c r="AM56" i="3"/>
  <c r="AN56" i="3"/>
  <c r="AO56" i="3"/>
  <c r="AP56" i="3"/>
  <c r="AQ56" i="3"/>
  <c r="G57" i="3"/>
  <c r="H57" i="3"/>
  <c r="I57" i="3"/>
  <c r="J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H57" i="3"/>
  <c r="AI57" i="3"/>
  <c r="AJ57" i="3"/>
  <c r="AK57" i="3"/>
  <c r="AL57" i="3"/>
  <c r="AM57" i="3"/>
  <c r="AN57" i="3"/>
  <c r="AO57" i="3"/>
  <c r="AP57" i="3"/>
  <c r="AQ57" i="3"/>
  <c r="G58" i="3"/>
  <c r="H58" i="3"/>
  <c r="I58" i="3"/>
  <c r="J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H58" i="3"/>
  <c r="AI58" i="3"/>
  <c r="AJ58" i="3"/>
  <c r="AK58" i="3"/>
  <c r="AL58" i="3"/>
  <c r="AM58" i="3"/>
  <c r="AN58" i="3"/>
  <c r="AO58" i="3"/>
  <c r="AP58" i="3"/>
  <c r="AQ58" i="3"/>
  <c r="G59" i="3"/>
  <c r="H59" i="3"/>
  <c r="I59" i="3"/>
  <c r="J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H59" i="3"/>
  <c r="AI59" i="3"/>
  <c r="AJ59" i="3"/>
  <c r="AK59" i="3"/>
  <c r="AL59" i="3"/>
  <c r="AM59" i="3"/>
  <c r="AN59" i="3"/>
  <c r="AO59" i="3"/>
  <c r="AP59" i="3"/>
  <c r="AQ59" i="3"/>
  <c r="H60" i="3"/>
  <c r="I60" i="3"/>
  <c r="J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H60" i="3"/>
  <c r="AI60" i="3"/>
  <c r="AJ60" i="3"/>
  <c r="AK60" i="3"/>
  <c r="AL60" i="3"/>
  <c r="AM60" i="3"/>
  <c r="AN60" i="3"/>
  <c r="AO60" i="3"/>
  <c r="AP60" i="3"/>
  <c r="AQ60" i="3"/>
  <c r="H61" i="3"/>
  <c r="I61" i="3"/>
  <c r="J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H61" i="3"/>
  <c r="AI61" i="3"/>
  <c r="AJ61" i="3"/>
  <c r="AK61" i="3"/>
  <c r="AL61" i="3"/>
  <c r="AM61" i="3"/>
  <c r="AN61" i="3"/>
  <c r="AO61" i="3"/>
  <c r="AP61" i="3"/>
  <c r="AQ61" i="3"/>
  <c r="G62" i="3"/>
  <c r="H62" i="3"/>
  <c r="I62" i="3"/>
  <c r="J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H62" i="3"/>
  <c r="AI62" i="3"/>
  <c r="AJ62" i="3"/>
  <c r="AK62" i="3"/>
  <c r="AL62" i="3"/>
  <c r="AM62" i="3"/>
  <c r="AN62" i="3"/>
  <c r="AO62" i="3"/>
  <c r="AP62" i="3"/>
  <c r="AQ62" i="3"/>
  <c r="G63" i="3"/>
  <c r="H63" i="3"/>
  <c r="I63" i="3"/>
  <c r="J63" i="3"/>
  <c r="N63" i="3"/>
  <c r="O63" i="3"/>
  <c r="P63" i="3"/>
  <c r="Q63" i="3"/>
  <c r="R63" i="3"/>
  <c r="S63" i="3"/>
  <c r="T63" i="3"/>
  <c r="U63" i="3"/>
  <c r="V63" i="3"/>
  <c r="W63" i="3"/>
  <c r="X63" i="3"/>
  <c r="Z63" i="3"/>
  <c r="AA63" i="3"/>
  <c r="AB63" i="3"/>
  <c r="AC63" i="3"/>
  <c r="AD63" i="3"/>
  <c r="AE63" i="3"/>
  <c r="AH63" i="3"/>
  <c r="AI63" i="3"/>
  <c r="AJ63" i="3"/>
  <c r="AK63" i="3"/>
  <c r="AL63" i="3"/>
  <c r="AM63" i="3"/>
  <c r="AN63" i="3"/>
  <c r="AO63" i="3"/>
  <c r="AP63" i="3"/>
  <c r="AQ63" i="3"/>
  <c r="G64" i="3"/>
  <c r="I64" i="3"/>
  <c r="J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H64" i="3"/>
  <c r="AJ64" i="3"/>
  <c r="AK64" i="3"/>
  <c r="AL64" i="3"/>
  <c r="AM64" i="3"/>
  <c r="AN64" i="3"/>
  <c r="AO64" i="3"/>
  <c r="AP64" i="3"/>
  <c r="AQ64" i="3"/>
  <c r="G65" i="3"/>
  <c r="H65" i="3"/>
  <c r="I65" i="3"/>
  <c r="J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H65" i="3"/>
  <c r="AI65" i="3"/>
  <c r="AJ65" i="3"/>
  <c r="AK65" i="3"/>
  <c r="AL65" i="3"/>
  <c r="AM65" i="3"/>
  <c r="AN65" i="3"/>
  <c r="AO65" i="3"/>
  <c r="AP65" i="3"/>
  <c r="AQ65" i="3"/>
  <c r="G66" i="3"/>
  <c r="H66" i="3"/>
  <c r="I66" i="3"/>
  <c r="J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H66" i="3"/>
  <c r="AI66" i="3"/>
  <c r="AJ66" i="3"/>
  <c r="AK66" i="3"/>
  <c r="AL66" i="3"/>
  <c r="AM66" i="3"/>
  <c r="AN66" i="3"/>
  <c r="AO66" i="3"/>
  <c r="AP66" i="3"/>
  <c r="AQ66" i="3"/>
  <c r="G67" i="3"/>
  <c r="H67" i="3"/>
  <c r="I67" i="3"/>
  <c r="J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H67" i="3"/>
  <c r="AI67" i="3"/>
  <c r="AJ67" i="3"/>
  <c r="AK67" i="3"/>
  <c r="AL67" i="3"/>
  <c r="AM67" i="3"/>
  <c r="AN67" i="3"/>
  <c r="AO67" i="3"/>
  <c r="AP67" i="3"/>
  <c r="AQ67" i="3"/>
  <c r="H68" i="3"/>
  <c r="I68" i="3"/>
  <c r="J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H68" i="3"/>
  <c r="AI68" i="3"/>
  <c r="AJ68" i="3"/>
  <c r="AK68" i="3"/>
  <c r="AL68" i="3"/>
  <c r="AM68" i="3"/>
  <c r="AN68" i="3"/>
  <c r="AO68" i="3"/>
  <c r="AP68" i="3"/>
  <c r="AQ68" i="3"/>
  <c r="G69" i="3"/>
  <c r="H69" i="3"/>
  <c r="I69" i="3"/>
  <c r="J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H69" i="3"/>
  <c r="AI69" i="3"/>
  <c r="AJ69" i="3"/>
  <c r="AK69" i="3"/>
  <c r="AL69" i="3"/>
  <c r="AM69" i="3"/>
  <c r="AN69" i="3"/>
  <c r="AO69" i="3"/>
  <c r="AP69" i="3"/>
  <c r="AQ69" i="3"/>
  <c r="G70" i="3"/>
  <c r="H70" i="3"/>
  <c r="I70" i="3"/>
  <c r="J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H70" i="3"/>
  <c r="AI70" i="3"/>
  <c r="AJ70" i="3"/>
  <c r="AK70" i="3"/>
  <c r="AL70" i="3"/>
  <c r="AM70" i="3"/>
  <c r="AN70" i="3"/>
  <c r="AO70" i="3"/>
  <c r="AP70" i="3"/>
  <c r="AQ70" i="3"/>
  <c r="G71" i="3"/>
  <c r="H71" i="3"/>
  <c r="J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H71" i="3"/>
  <c r="AI71" i="3"/>
  <c r="AJ71" i="3"/>
  <c r="AK71" i="3"/>
  <c r="AL71" i="3"/>
  <c r="AM71" i="3"/>
  <c r="AN71" i="3"/>
  <c r="AO71" i="3"/>
  <c r="AP71" i="3"/>
  <c r="AQ71" i="3"/>
  <c r="G72" i="3"/>
  <c r="H72" i="3"/>
  <c r="I72" i="3"/>
  <c r="J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H72" i="3"/>
  <c r="AI72" i="3"/>
  <c r="AJ72" i="3"/>
  <c r="AK72" i="3"/>
  <c r="AL72" i="3"/>
  <c r="AM72" i="3"/>
  <c r="AN72" i="3"/>
  <c r="AO72" i="3"/>
  <c r="AP72" i="3"/>
  <c r="AQ72" i="3"/>
  <c r="G73" i="3"/>
  <c r="H73" i="3"/>
  <c r="I73" i="3"/>
  <c r="J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H73" i="3"/>
  <c r="AI73" i="3"/>
  <c r="AJ73" i="3"/>
  <c r="AK73" i="3"/>
  <c r="AL73" i="3"/>
  <c r="AM73" i="3"/>
  <c r="AN73" i="3"/>
  <c r="AO73" i="3"/>
  <c r="AP73" i="3"/>
  <c r="AQ73" i="3"/>
  <c r="G74" i="3"/>
  <c r="H74" i="3"/>
  <c r="I74" i="3"/>
  <c r="J74" i="3"/>
  <c r="N74" i="3"/>
  <c r="O74" i="3"/>
  <c r="P74" i="3"/>
  <c r="Q74" i="3"/>
  <c r="R74" i="3"/>
  <c r="S74" i="3"/>
  <c r="T74" i="3"/>
  <c r="V74" i="3"/>
  <c r="W74" i="3"/>
  <c r="X74" i="3"/>
  <c r="Y74" i="3"/>
  <c r="Z74" i="3"/>
  <c r="AA74" i="3"/>
  <c r="AB74" i="3"/>
  <c r="AC74" i="3"/>
  <c r="AD74" i="3"/>
  <c r="AE74" i="3"/>
  <c r="AH74" i="3"/>
  <c r="AI74" i="3"/>
  <c r="AJ74" i="3"/>
  <c r="AK74" i="3"/>
  <c r="AL74" i="3"/>
  <c r="AM74" i="3"/>
  <c r="AN74" i="3"/>
  <c r="AO74" i="3"/>
  <c r="AP74" i="3"/>
  <c r="AQ74" i="3"/>
  <c r="G75" i="3"/>
  <c r="H75" i="3"/>
  <c r="I75" i="3"/>
  <c r="J75" i="3"/>
  <c r="N75" i="3"/>
  <c r="O75" i="3"/>
  <c r="P75" i="3"/>
  <c r="Q75" i="3"/>
  <c r="R75" i="3"/>
  <c r="S75" i="3"/>
  <c r="T75" i="3"/>
  <c r="V75" i="3"/>
  <c r="W75" i="3"/>
  <c r="X75" i="3"/>
  <c r="Y75" i="3"/>
  <c r="Z75" i="3"/>
  <c r="AA75" i="3"/>
  <c r="AB75" i="3"/>
  <c r="AC75" i="3"/>
  <c r="AD75" i="3"/>
  <c r="AE75" i="3"/>
  <c r="AH75" i="3"/>
  <c r="AI75" i="3"/>
  <c r="AJ75" i="3"/>
  <c r="AK75" i="3"/>
  <c r="AL75" i="3"/>
  <c r="AM75" i="3"/>
  <c r="AN75" i="3"/>
  <c r="AO75" i="3"/>
  <c r="AP75" i="3"/>
  <c r="AQ75" i="3"/>
  <c r="G76" i="3"/>
  <c r="H76" i="3"/>
  <c r="I76" i="3"/>
  <c r="J76" i="3"/>
  <c r="N76" i="3"/>
  <c r="O76" i="3"/>
  <c r="P76" i="3"/>
  <c r="Q76" i="3"/>
  <c r="R76" i="3"/>
  <c r="S76" i="3"/>
  <c r="T76" i="3"/>
  <c r="V76" i="3"/>
  <c r="W76" i="3"/>
  <c r="X76" i="3"/>
  <c r="Y76" i="3"/>
  <c r="Z76" i="3"/>
  <c r="AA76" i="3"/>
  <c r="AB76" i="3"/>
  <c r="AC76" i="3"/>
  <c r="AD76" i="3"/>
  <c r="AE76" i="3"/>
  <c r="AH76" i="3"/>
  <c r="AI76" i="3"/>
  <c r="AJ76" i="3"/>
  <c r="AK76" i="3"/>
  <c r="AL76" i="3"/>
  <c r="AM76" i="3"/>
  <c r="AN76" i="3"/>
  <c r="AO76" i="3"/>
  <c r="AP76" i="3"/>
  <c r="AQ76" i="3"/>
  <c r="G77" i="3"/>
  <c r="H77" i="3"/>
  <c r="I77" i="3"/>
  <c r="J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H77" i="3"/>
  <c r="AI77" i="3"/>
  <c r="AJ77" i="3"/>
  <c r="AK77" i="3"/>
  <c r="AL77" i="3"/>
  <c r="AM77" i="3"/>
  <c r="AN77" i="3"/>
  <c r="AO77" i="3"/>
  <c r="AP77" i="3"/>
  <c r="AQ77" i="3"/>
  <c r="G78" i="3"/>
  <c r="H78" i="3"/>
  <c r="I78" i="3"/>
  <c r="J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H78" i="3"/>
  <c r="AI78" i="3"/>
  <c r="AJ78" i="3"/>
  <c r="AK78" i="3"/>
  <c r="AL78" i="3"/>
  <c r="AM78" i="3"/>
  <c r="AN78" i="3"/>
  <c r="AO78" i="3"/>
  <c r="AP78" i="3"/>
  <c r="AQ78" i="3"/>
  <c r="G79" i="3"/>
  <c r="H79" i="3"/>
  <c r="I79" i="3"/>
  <c r="J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H79" i="3"/>
  <c r="AI79" i="3"/>
  <c r="AJ79" i="3"/>
  <c r="AK79" i="3"/>
  <c r="AL79" i="3"/>
  <c r="AM79" i="3"/>
  <c r="AN79" i="3"/>
  <c r="AO79" i="3"/>
  <c r="AP79" i="3"/>
  <c r="AQ79" i="3"/>
  <c r="G80" i="3"/>
  <c r="H80" i="3"/>
  <c r="I80" i="3"/>
  <c r="J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H80" i="3"/>
  <c r="AI80" i="3"/>
  <c r="AJ80" i="3"/>
  <c r="AK80" i="3"/>
  <c r="AL80" i="3"/>
  <c r="AM80" i="3"/>
  <c r="AN80" i="3"/>
  <c r="AO80" i="3"/>
  <c r="AP80" i="3"/>
  <c r="AQ80" i="3"/>
  <c r="G81" i="3"/>
  <c r="H81" i="3"/>
  <c r="I81" i="3"/>
  <c r="J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H81" i="3"/>
  <c r="AI81" i="3"/>
  <c r="AJ81" i="3"/>
  <c r="AK81" i="3"/>
  <c r="AL81" i="3"/>
  <c r="AM81" i="3"/>
  <c r="AN81" i="3"/>
  <c r="AO81" i="3"/>
  <c r="AP81" i="3"/>
  <c r="AQ81" i="3"/>
  <c r="G82" i="3"/>
  <c r="H82" i="3"/>
  <c r="I82" i="3"/>
  <c r="J82" i="3"/>
  <c r="N82" i="3"/>
  <c r="O82" i="3"/>
  <c r="P82" i="3"/>
  <c r="Q82" i="3"/>
  <c r="R82" i="3"/>
  <c r="S82" i="3"/>
  <c r="T82" i="3"/>
  <c r="V82" i="3"/>
  <c r="W82" i="3"/>
  <c r="X82" i="3"/>
  <c r="Y82" i="3"/>
  <c r="Z82" i="3"/>
  <c r="AA82" i="3"/>
  <c r="AB82" i="3"/>
  <c r="AC82" i="3"/>
  <c r="AD82" i="3"/>
  <c r="AE82" i="3"/>
  <c r="AH82" i="3"/>
  <c r="AI82" i="3"/>
  <c r="AJ82" i="3"/>
  <c r="AK82" i="3"/>
  <c r="AL82" i="3"/>
  <c r="AM82" i="3"/>
  <c r="AN82" i="3"/>
  <c r="AO82" i="3"/>
  <c r="AP82" i="3"/>
  <c r="AQ82" i="3"/>
  <c r="G83" i="3"/>
  <c r="H83" i="3"/>
  <c r="I83" i="3"/>
  <c r="J83" i="3"/>
  <c r="N83" i="3"/>
  <c r="O83" i="3"/>
  <c r="P83" i="3"/>
  <c r="Q83" i="3"/>
  <c r="R83" i="3"/>
  <c r="S83" i="3"/>
  <c r="T83" i="3"/>
  <c r="V83" i="3"/>
  <c r="W83" i="3"/>
  <c r="X83" i="3"/>
  <c r="Y83" i="3"/>
  <c r="Z83" i="3"/>
  <c r="AA83" i="3"/>
  <c r="AB83" i="3"/>
  <c r="AC83" i="3"/>
  <c r="AD83" i="3"/>
  <c r="AE83" i="3"/>
  <c r="AH83" i="3"/>
  <c r="AI83" i="3"/>
  <c r="AJ83" i="3"/>
  <c r="AK83" i="3"/>
  <c r="AL83" i="3"/>
  <c r="AM83" i="3"/>
  <c r="AN83" i="3"/>
  <c r="AO83" i="3"/>
  <c r="AP83" i="3"/>
  <c r="AQ83" i="3"/>
  <c r="G84" i="3"/>
  <c r="H84" i="3"/>
  <c r="I84" i="3"/>
  <c r="J84" i="3"/>
  <c r="N84" i="3"/>
  <c r="O84" i="3"/>
  <c r="P84" i="3"/>
  <c r="Q84" i="3"/>
  <c r="R84" i="3"/>
  <c r="S84" i="3"/>
  <c r="T84" i="3"/>
  <c r="V84" i="3"/>
  <c r="W84" i="3"/>
  <c r="X84" i="3"/>
  <c r="Y84" i="3"/>
  <c r="Z84" i="3"/>
  <c r="AA84" i="3"/>
  <c r="AB84" i="3"/>
  <c r="AC84" i="3"/>
  <c r="AD84" i="3"/>
  <c r="AE84" i="3"/>
  <c r="AH84" i="3"/>
  <c r="AI84" i="3"/>
  <c r="AJ84" i="3"/>
  <c r="AK84" i="3"/>
  <c r="AL84" i="3"/>
  <c r="AM84" i="3"/>
  <c r="AN84" i="3"/>
  <c r="AO84" i="3"/>
  <c r="AP84" i="3"/>
  <c r="AQ84" i="3"/>
  <c r="G85" i="3"/>
  <c r="H85" i="3"/>
  <c r="I85" i="3"/>
  <c r="J85" i="3"/>
  <c r="N85" i="3"/>
  <c r="O85" i="3"/>
  <c r="P85" i="3"/>
  <c r="Q85" i="3"/>
  <c r="R85" i="3"/>
  <c r="S85" i="3"/>
  <c r="T85" i="3"/>
  <c r="V85" i="3"/>
  <c r="W85" i="3"/>
  <c r="X85" i="3"/>
  <c r="Y85" i="3"/>
  <c r="Z85" i="3"/>
  <c r="AA85" i="3"/>
  <c r="AB85" i="3"/>
  <c r="AC85" i="3"/>
  <c r="AD85" i="3"/>
  <c r="AE85" i="3"/>
  <c r="AH85" i="3"/>
  <c r="AI85" i="3"/>
  <c r="AJ85" i="3"/>
  <c r="AK85" i="3"/>
  <c r="AL85" i="3"/>
  <c r="AM85" i="3"/>
  <c r="AN85" i="3"/>
  <c r="AO85" i="3"/>
  <c r="AP85" i="3"/>
  <c r="AQ85" i="3"/>
  <c r="G86" i="3"/>
  <c r="H86" i="3"/>
  <c r="I86" i="3"/>
  <c r="J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H86" i="3"/>
  <c r="AI86" i="3"/>
  <c r="AJ86" i="3"/>
  <c r="AK86" i="3"/>
  <c r="AL86" i="3"/>
  <c r="AM86" i="3"/>
  <c r="AN86" i="3"/>
  <c r="AO86" i="3"/>
  <c r="AP86" i="3"/>
  <c r="AQ86" i="3"/>
  <c r="G87" i="3"/>
  <c r="H87" i="3"/>
  <c r="I87" i="3"/>
  <c r="J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H87" i="3"/>
  <c r="AI87" i="3"/>
  <c r="AJ87" i="3"/>
  <c r="AK87" i="3"/>
  <c r="AL87" i="3"/>
  <c r="AM87" i="3"/>
  <c r="AN87" i="3"/>
  <c r="AO87" i="3"/>
  <c r="AP87" i="3"/>
  <c r="AQ87" i="3"/>
  <c r="G88" i="3"/>
  <c r="H88" i="3"/>
  <c r="I88" i="3"/>
  <c r="J88" i="3"/>
  <c r="N88" i="3"/>
  <c r="O88" i="3"/>
  <c r="P88" i="3"/>
  <c r="Q88" i="3"/>
  <c r="R88" i="3"/>
  <c r="S88" i="3"/>
  <c r="T88" i="3"/>
  <c r="U88" i="3"/>
  <c r="V88" i="3"/>
  <c r="W88" i="3"/>
  <c r="X88" i="3"/>
  <c r="Z88" i="3"/>
  <c r="AA88" i="3"/>
  <c r="AB88" i="3"/>
  <c r="AC88" i="3"/>
  <c r="AD88" i="3"/>
  <c r="AE88" i="3"/>
  <c r="AH88" i="3"/>
  <c r="AI88" i="3"/>
  <c r="AJ88" i="3"/>
  <c r="AK88" i="3"/>
  <c r="AL88" i="3"/>
  <c r="AM88" i="3"/>
  <c r="AN88" i="3"/>
  <c r="AO88" i="3"/>
  <c r="AP88" i="3"/>
  <c r="AQ88" i="3"/>
  <c r="G89" i="3"/>
  <c r="H89" i="3"/>
  <c r="I89" i="3"/>
  <c r="J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H89" i="3"/>
  <c r="AI89" i="3"/>
  <c r="AJ89" i="3"/>
  <c r="AK89" i="3"/>
  <c r="AL89" i="3"/>
  <c r="AM89" i="3"/>
  <c r="AN89" i="3"/>
  <c r="AO89" i="3"/>
  <c r="AP89" i="3"/>
  <c r="AQ89" i="3"/>
  <c r="G90" i="3"/>
  <c r="H90" i="3"/>
  <c r="I90" i="3"/>
  <c r="J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H90" i="3"/>
  <c r="AI90" i="3"/>
  <c r="AJ90" i="3"/>
  <c r="AK90" i="3"/>
  <c r="AL90" i="3"/>
  <c r="AM90" i="3"/>
  <c r="AN90" i="3"/>
  <c r="AO90" i="3"/>
  <c r="AP90" i="3"/>
  <c r="AQ90" i="3"/>
  <c r="G91" i="3"/>
  <c r="H91" i="3"/>
  <c r="I91" i="3"/>
  <c r="J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H91" i="3"/>
  <c r="AI91" i="3"/>
  <c r="AJ91" i="3"/>
  <c r="AK91" i="3"/>
  <c r="AL91" i="3"/>
  <c r="AM91" i="3"/>
  <c r="AN91" i="3"/>
  <c r="AO91" i="3"/>
  <c r="AP91" i="3"/>
  <c r="AQ91" i="3"/>
  <c r="G92" i="3"/>
  <c r="H92" i="3"/>
  <c r="I92" i="3"/>
  <c r="J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H92" i="3"/>
  <c r="AI92" i="3"/>
  <c r="AJ92" i="3"/>
  <c r="AK92" i="3"/>
  <c r="AL92" i="3"/>
  <c r="AM92" i="3"/>
  <c r="AN92" i="3"/>
  <c r="AO92" i="3"/>
  <c r="AP92" i="3"/>
  <c r="AQ92" i="3"/>
  <c r="G93" i="3"/>
  <c r="H93" i="3"/>
  <c r="J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H93" i="3"/>
  <c r="AI93" i="3"/>
  <c r="AJ93" i="3"/>
  <c r="AK93" i="3"/>
  <c r="AL93" i="3"/>
  <c r="AM93" i="3"/>
  <c r="AN93" i="3"/>
  <c r="AO93" i="3"/>
  <c r="AP93" i="3"/>
  <c r="AQ93" i="3"/>
  <c r="G94" i="3"/>
  <c r="H94" i="3"/>
  <c r="J94" i="3"/>
  <c r="N94" i="3"/>
  <c r="O94" i="3"/>
  <c r="P94" i="3"/>
  <c r="Q94" i="3"/>
  <c r="R94" i="3"/>
  <c r="S94" i="3"/>
  <c r="T94" i="3"/>
  <c r="U94" i="3"/>
  <c r="V94" i="3"/>
  <c r="X94" i="3"/>
  <c r="Y94" i="3"/>
  <c r="Z94" i="3"/>
  <c r="AA94" i="3"/>
  <c r="AB94" i="3"/>
  <c r="AC94" i="3"/>
  <c r="AD94" i="3"/>
  <c r="AE94" i="3"/>
  <c r="AH94" i="3"/>
  <c r="AI94" i="3"/>
  <c r="AJ94" i="3"/>
  <c r="AK94" i="3"/>
  <c r="AL94" i="3"/>
  <c r="AM94" i="3"/>
  <c r="AN94" i="3"/>
  <c r="AO94" i="3"/>
  <c r="AP94" i="3"/>
  <c r="AQ94" i="3"/>
  <c r="G95" i="3"/>
  <c r="H95" i="3"/>
  <c r="J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H95" i="3"/>
  <c r="AI95" i="3"/>
  <c r="AJ95" i="3"/>
  <c r="AK95" i="3"/>
  <c r="AL95" i="3"/>
  <c r="AM95" i="3"/>
  <c r="AN95" i="3"/>
  <c r="AO95" i="3"/>
  <c r="AP95" i="3"/>
  <c r="AQ95" i="3"/>
  <c r="H96" i="3"/>
  <c r="J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H96" i="3"/>
  <c r="AI96" i="3"/>
  <c r="AJ96" i="3"/>
  <c r="AK96" i="3"/>
  <c r="AL96" i="3"/>
  <c r="AM96" i="3"/>
  <c r="AN96" i="3"/>
  <c r="AO96" i="3"/>
  <c r="AP96" i="3"/>
  <c r="AQ96" i="3"/>
  <c r="G97" i="3"/>
  <c r="H97" i="3"/>
  <c r="J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H97" i="3"/>
  <c r="AI97" i="3"/>
  <c r="AJ97" i="3"/>
  <c r="AK97" i="3"/>
  <c r="AL97" i="3"/>
  <c r="AM97" i="3"/>
  <c r="AN97" i="3"/>
  <c r="AO97" i="3"/>
  <c r="AP97" i="3"/>
  <c r="AQ97" i="3"/>
  <c r="H98" i="3"/>
  <c r="I98" i="3"/>
  <c r="J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H98" i="3"/>
  <c r="AI98" i="3"/>
  <c r="AJ98" i="3"/>
  <c r="AK98" i="3"/>
  <c r="AL98" i="3"/>
  <c r="AM98" i="3"/>
  <c r="AN98" i="3"/>
  <c r="AO98" i="3"/>
  <c r="AP98" i="3"/>
  <c r="AQ98" i="3"/>
  <c r="G99" i="3"/>
  <c r="H99" i="3"/>
  <c r="I99" i="3"/>
  <c r="J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H99" i="3"/>
  <c r="AI99" i="3"/>
  <c r="AJ99" i="3"/>
  <c r="AK99" i="3"/>
  <c r="AL99" i="3"/>
  <c r="AM99" i="3"/>
  <c r="AN99" i="3"/>
  <c r="AO99" i="3"/>
  <c r="AP99" i="3"/>
  <c r="AQ99" i="3"/>
  <c r="H100" i="3"/>
  <c r="I100" i="3"/>
  <c r="J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H100" i="3"/>
  <c r="AI100" i="3"/>
  <c r="AJ100" i="3"/>
  <c r="AK100" i="3"/>
  <c r="AL100" i="3"/>
  <c r="AM100" i="3"/>
  <c r="AN100" i="3"/>
  <c r="AO100" i="3"/>
  <c r="AP100" i="3"/>
  <c r="AQ100" i="3"/>
  <c r="G101" i="3"/>
  <c r="H101" i="3"/>
  <c r="I101" i="3"/>
  <c r="J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H101" i="3"/>
  <c r="AI101" i="3"/>
  <c r="AJ101" i="3"/>
  <c r="AK101" i="3"/>
  <c r="AL101" i="3"/>
  <c r="AM101" i="3"/>
  <c r="AN101" i="3"/>
  <c r="AO101" i="3"/>
  <c r="AP101" i="3"/>
  <c r="AQ101" i="3"/>
  <c r="G102" i="3"/>
  <c r="H102" i="3"/>
  <c r="I102" i="3"/>
  <c r="J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H102" i="3"/>
  <c r="AI102" i="3"/>
  <c r="AJ102" i="3"/>
  <c r="AK102" i="3"/>
  <c r="AL102" i="3"/>
  <c r="AM102" i="3"/>
  <c r="AN102" i="3"/>
  <c r="AO102" i="3"/>
  <c r="AP102" i="3"/>
  <c r="AQ102" i="3"/>
  <c r="G103" i="3"/>
  <c r="H103" i="3"/>
  <c r="I103" i="3"/>
  <c r="J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H103" i="3"/>
  <c r="AI103" i="3"/>
  <c r="AJ103" i="3"/>
  <c r="AK103" i="3"/>
  <c r="AL103" i="3"/>
  <c r="AM103" i="3"/>
  <c r="AN103" i="3"/>
  <c r="AO103" i="3"/>
  <c r="AP103" i="3"/>
  <c r="AQ103" i="3"/>
  <c r="H104" i="3"/>
  <c r="I104" i="3"/>
  <c r="J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H104" i="3"/>
  <c r="AI104" i="3"/>
  <c r="AJ104" i="3"/>
  <c r="AK104" i="3"/>
  <c r="AL104" i="3"/>
  <c r="AM104" i="3"/>
  <c r="AN104" i="3"/>
  <c r="AO104" i="3"/>
  <c r="AP104" i="3"/>
  <c r="AQ104" i="3"/>
  <c r="H105" i="3"/>
  <c r="I105" i="3"/>
  <c r="J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H105" i="3"/>
  <c r="AI105" i="3"/>
  <c r="AJ105" i="3"/>
  <c r="AK105" i="3"/>
  <c r="AL105" i="3"/>
  <c r="AM105" i="3"/>
  <c r="AN105" i="3"/>
  <c r="AO105" i="3"/>
  <c r="AP105" i="3"/>
  <c r="AQ105" i="3"/>
  <c r="H106" i="3"/>
  <c r="I106" i="3"/>
  <c r="J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H106" i="3"/>
  <c r="AI106" i="3"/>
  <c r="AJ106" i="3"/>
  <c r="AK106" i="3"/>
  <c r="AL106" i="3"/>
  <c r="AM106" i="3"/>
  <c r="AN106" i="3"/>
  <c r="AO106" i="3"/>
  <c r="AP106" i="3"/>
  <c r="AQ106" i="3"/>
  <c r="G107" i="3"/>
  <c r="H107" i="3"/>
  <c r="J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H107" i="3"/>
  <c r="AI107" i="3"/>
  <c r="AJ107" i="3"/>
  <c r="AK107" i="3"/>
  <c r="AL107" i="3"/>
  <c r="AM107" i="3"/>
  <c r="AN107" i="3"/>
  <c r="AO107" i="3"/>
  <c r="AP107" i="3"/>
  <c r="AQ107" i="3"/>
  <c r="G108" i="3"/>
  <c r="H108" i="3"/>
  <c r="I108" i="3"/>
  <c r="J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H108" i="3"/>
  <c r="AI108" i="3"/>
  <c r="AJ108" i="3"/>
  <c r="AK108" i="3"/>
  <c r="AL108" i="3"/>
  <c r="AM108" i="3"/>
  <c r="AN108" i="3"/>
  <c r="AO108" i="3"/>
  <c r="AP108" i="3"/>
  <c r="AQ108" i="3"/>
  <c r="H109" i="3"/>
  <c r="J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H109" i="3"/>
  <c r="AI109" i="3"/>
  <c r="AJ109" i="3"/>
  <c r="AK109" i="3"/>
  <c r="AL109" i="3"/>
  <c r="AM109" i="3"/>
  <c r="AN109" i="3"/>
  <c r="AO109" i="3"/>
  <c r="AP109" i="3"/>
  <c r="AQ109" i="3"/>
  <c r="H110" i="3"/>
  <c r="I110" i="3"/>
  <c r="J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H110" i="3"/>
  <c r="AI110" i="3"/>
  <c r="AJ110" i="3"/>
  <c r="AK110" i="3"/>
  <c r="AL110" i="3"/>
  <c r="AM110" i="3"/>
  <c r="AN110" i="3"/>
  <c r="AO110" i="3"/>
  <c r="AP110" i="3"/>
  <c r="AQ110" i="3"/>
  <c r="G111" i="3"/>
  <c r="H111" i="3"/>
  <c r="I111" i="3"/>
  <c r="J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H111" i="3"/>
  <c r="AI111" i="3"/>
  <c r="AJ111" i="3"/>
  <c r="AK111" i="3"/>
  <c r="AL111" i="3"/>
  <c r="AM111" i="3"/>
  <c r="AN111" i="3"/>
  <c r="AO111" i="3"/>
  <c r="AP111" i="3"/>
  <c r="AQ111" i="3"/>
  <c r="H112" i="3"/>
  <c r="I112" i="3"/>
  <c r="J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H112" i="3"/>
  <c r="AI112" i="3"/>
  <c r="AJ112" i="3"/>
  <c r="AK112" i="3"/>
  <c r="AL112" i="3"/>
  <c r="AM112" i="3"/>
  <c r="AN112" i="3"/>
  <c r="AO112" i="3"/>
  <c r="AP112" i="3"/>
  <c r="AQ112" i="3"/>
  <c r="G113" i="3"/>
  <c r="H113" i="3"/>
  <c r="I113" i="3"/>
  <c r="J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H113" i="3"/>
  <c r="AI113" i="3"/>
  <c r="AJ113" i="3"/>
  <c r="AK113" i="3"/>
  <c r="AL113" i="3"/>
  <c r="AM113" i="3"/>
  <c r="AN113" i="3"/>
  <c r="AO113" i="3"/>
  <c r="AP113" i="3"/>
  <c r="AQ113" i="3"/>
  <c r="G114" i="3"/>
  <c r="H114" i="3"/>
  <c r="I114" i="3"/>
  <c r="J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H114" i="3"/>
  <c r="AI114" i="3"/>
  <c r="AJ114" i="3"/>
  <c r="AK114" i="3"/>
  <c r="AL114" i="3"/>
  <c r="AM114" i="3"/>
  <c r="AN114" i="3"/>
  <c r="AO114" i="3"/>
  <c r="AP114" i="3"/>
  <c r="AQ114" i="3"/>
  <c r="G115" i="3"/>
  <c r="H115" i="3"/>
  <c r="I115" i="3"/>
  <c r="J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H115" i="3"/>
  <c r="AI115" i="3"/>
  <c r="AJ115" i="3"/>
  <c r="AK115" i="3"/>
  <c r="AL115" i="3"/>
  <c r="AM115" i="3"/>
  <c r="AN115" i="3"/>
  <c r="AO115" i="3"/>
  <c r="AP115" i="3"/>
  <c r="AQ115" i="3"/>
  <c r="H116" i="3"/>
  <c r="I116" i="3"/>
  <c r="J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H116" i="3"/>
  <c r="AI116" i="3"/>
  <c r="AJ116" i="3"/>
  <c r="AK116" i="3"/>
  <c r="AL116" i="3"/>
  <c r="AM116" i="3"/>
  <c r="AN116" i="3"/>
  <c r="AO116" i="3"/>
  <c r="AP116" i="3"/>
  <c r="AQ116" i="3"/>
  <c r="H117" i="3"/>
  <c r="I117" i="3"/>
  <c r="J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H117" i="3"/>
  <c r="AI117" i="3"/>
  <c r="AJ117" i="3"/>
  <c r="AK117" i="3"/>
  <c r="AL117" i="3"/>
  <c r="AM117" i="3"/>
  <c r="AN117" i="3"/>
  <c r="AO117" i="3"/>
  <c r="AP117" i="3"/>
  <c r="AQ117" i="3"/>
  <c r="H118" i="3"/>
  <c r="I118" i="3"/>
  <c r="J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H118" i="3"/>
  <c r="AI118" i="3"/>
  <c r="AJ118" i="3"/>
  <c r="AK118" i="3"/>
  <c r="AL118" i="3"/>
  <c r="AM118" i="3"/>
  <c r="AN118" i="3"/>
  <c r="AO118" i="3"/>
  <c r="AP118" i="3"/>
  <c r="AQ118" i="3"/>
  <c r="H119" i="3"/>
  <c r="I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H119" i="3"/>
  <c r="AI119" i="3"/>
  <c r="AJ119" i="3"/>
  <c r="AK119" i="3"/>
  <c r="AL119" i="3"/>
  <c r="AM119" i="3"/>
  <c r="AN119" i="3"/>
  <c r="AO119" i="3"/>
  <c r="AP119" i="3"/>
  <c r="AQ119" i="3"/>
  <c r="I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H120" i="3"/>
  <c r="AI120" i="3"/>
  <c r="AJ120" i="3"/>
  <c r="AK120" i="3"/>
  <c r="AL120" i="3"/>
  <c r="AM120" i="3"/>
  <c r="AN120" i="3"/>
  <c r="AO120" i="3"/>
  <c r="AP120" i="3"/>
  <c r="AQ120" i="3"/>
  <c r="G121" i="3"/>
  <c r="I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H121" i="3"/>
  <c r="AI121" i="3"/>
  <c r="AJ121" i="3"/>
  <c r="AK121" i="3"/>
  <c r="AL121" i="3"/>
  <c r="AM121" i="3"/>
  <c r="AN121" i="3"/>
  <c r="AO121" i="3"/>
  <c r="AP121" i="3"/>
  <c r="AQ121" i="3"/>
  <c r="H122" i="3"/>
  <c r="I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H122" i="3"/>
  <c r="AI122" i="3"/>
  <c r="AJ122" i="3"/>
  <c r="AK122" i="3"/>
  <c r="AL122" i="3"/>
  <c r="AM122" i="3"/>
  <c r="AN122" i="3"/>
  <c r="AO122" i="3"/>
  <c r="AP122" i="3"/>
  <c r="AQ122" i="3"/>
  <c r="H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H123" i="3"/>
  <c r="AI123" i="3"/>
  <c r="AJ123" i="3"/>
  <c r="AK123" i="3"/>
  <c r="AL123" i="3"/>
  <c r="AM123" i="3"/>
  <c r="AN123" i="3"/>
  <c r="AO123" i="3"/>
  <c r="AP123" i="3"/>
  <c r="AQ123" i="3"/>
  <c r="I124" i="3"/>
  <c r="J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H124" i="3"/>
  <c r="AI124" i="3"/>
  <c r="AJ124" i="3"/>
  <c r="AK124" i="3"/>
  <c r="AL124" i="3"/>
  <c r="AM124" i="3"/>
  <c r="AN124" i="3"/>
  <c r="AO124" i="3"/>
  <c r="AP124" i="3"/>
  <c r="AQ124" i="3"/>
  <c r="G125" i="3"/>
  <c r="H125" i="3"/>
  <c r="I125" i="3"/>
  <c r="J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H125" i="3"/>
  <c r="AI125" i="3"/>
  <c r="AJ125" i="3"/>
  <c r="AK125" i="3"/>
  <c r="AL125" i="3"/>
  <c r="AM125" i="3"/>
  <c r="AN125" i="3"/>
  <c r="AO125" i="3"/>
  <c r="AP125" i="3"/>
  <c r="AQ125" i="3"/>
  <c r="G126" i="3"/>
  <c r="H126" i="3"/>
  <c r="I126" i="3"/>
  <c r="J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D126" i="3"/>
  <c r="AE126" i="3"/>
  <c r="AH126" i="3"/>
  <c r="AI126" i="3"/>
  <c r="AJ126" i="3"/>
  <c r="AK126" i="3"/>
  <c r="AL126" i="3"/>
  <c r="AM126" i="3"/>
  <c r="AN126" i="3"/>
  <c r="AO126" i="3"/>
  <c r="AP126" i="3"/>
  <c r="AQ126" i="3"/>
  <c r="G127" i="3"/>
  <c r="H127" i="3"/>
  <c r="I127" i="3"/>
  <c r="J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E127" i="3"/>
  <c r="AH127" i="3"/>
  <c r="AI127" i="3"/>
  <c r="AJ127" i="3"/>
  <c r="AK127" i="3"/>
  <c r="AL127" i="3"/>
  <c r="AM127" i="3"/>
  <c r="AN127" i="3"/>
  <c r="AO127" i="3"/>
  <c r="AP127" i="3"/>
  <c r="AQ127" i="3"/>
  <c r="I128" i="3"/>
  <c r="J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H128" i="3"/>
  <c r="AI128" i="3"/>
  <c r="AJ128" i="3"/>
  <c r="AK128" i="3"/>
  <c r="AL128" i="3"/>
  <c r="AM128" i="3"/>
  <c r="AN128" i="3"/>
  <c r="AO128" i="3"/>
  <c r="AP128" i="3"/>
  <c r="AQ128" i="3"/>
  <c r="I129" i="3"/>
  <c r="J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B129" i="3"/>
  <c r="AC129" i="3"/>
  <c r="AD129" i="3"/>
  <c r="AE129" i="3"/>
  <c r="AH129" i="3"/>
  <c r="AI129" i="3"/>
  <c r="AJ129" i="3"/>
  <c r="AK129" i="3"/>
  <c r="AL129" i="3"/>
  <c r="AM129" i="3"/>
  <c r="AN129" i="3"/>
  <c r="AO129" i="3"/>
  <c r="AP129" i="3"/>
  <c r="AQ129" i="3"/>
  <c r="I130" i="3"/>
  <c r="J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H130" i="3"/>
  <c r="AI130" i="3"/>
  <c r="AJ130" i="3"/>
  <c r="AK130" i="3"/>
  <c r="AL130" i="3"/>
  <c r="AM130" i="3"/>
  <c r="AN130" i="3"/>
  <c r="AO130" i="3"/>
  <c r="AP130" i="3"/>
  <c r="AQ130" i="3"/>
  <c r="I131" i="3"/>
  <c r="J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B131" i="3"/>
  <c r="AC131" i="3"/>
  <c r="AD131" i="3"/>
  <c r="AE131" i="3"/>
  <c r="AH131" i="3"/>
  <c r="AI131" i="3"/>
  <c r="AJ131" i="3"/>
  <c r="AK131" i="3"/>
  <c r="AL131" i="3"/>
  <c r="AM131" i="3"/>
  <c r="AN131" i="3"/>
  <c r="AO131" i="3"/>
  <c r="AP131" i="3"/>
  <c r="AQ131" i="3"/>
  <c r="I132" i="3"/>
  <c r="J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H132" i="3"/>
  <c r="AI132" i="3"/>
  <c r="AJ132" i="3"/>
  <c r="AK132" i="3"/>
  <c r="AL132" i="3"/>
  <c r="AM132" i="3"/>
  <c r="AN132" i="3"/>
  <c r="AO132" i="3"/>
  <c r="AP132" i="3"/>
  <c r="AQ132" i="3"/>
  <c r="I133" i="3"/>
  <c r="J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H133" i="3"/>
  <c r="AI133" i="3"/>
  <c r="AJ133" i="3"/>
  <c r="AK133" i="3"/>
  <c r="AL133" i="3"/>
  <c r="AM133" i="3"/>
  <c r="AN133" i="3"/>
  <c r="AO133" i="3"/>
  <c r="AP133" i="3"/>
  <c r="AQ133" i="3"/>
  <c r="G134" i="3"/>
  <c r="H134" i="3"/>
  <c r="I134" i="3"/>
  <c r="J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H134" i="3"/>
  <c r="AI134" i="3"/>
  <c r="AJ134" i="3"/>
  <c r="AK134" i="3"/>
  <c r="AL134" i="3"/>
  <c r="AM134" i="3"/>
  <c r="AN134" i="3"/>
  <c r="AO134" i="3"/>
  <c r="AP134" i="3"/>
  <c r="AQ134" i="3"/>
  <c r="H135" i="3"/>
  <c r="I135" i="3"/>
  <c r="J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H135" i="3"/>
  <c r="AI135" i="3"/>
  <c r="AJ135" i="3"/>
  <c r="AK135" i="3"/>
  <c r="AL135" i="3"/>
  <c r="AM135" i="3"/>
  <c r="AN135" i="3"/>
  <c r="AO135" i="3"/>
  <c r="AP135" i="3"/>
  <c r="AQ135" i="3"/>
  <c r="H136" i="3"/>
  <c r="I136" i="3"/>
  <c r="J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H136" i="3"/>
  <c r="AI136" i="3"/>
  <c r="AJ136" i="3"/>
  <c r="AK136" i="3"/>
  <c r="AL136" i="3"/>
  <c r="AM136" i="3"/>
  <c r="AN136" i="3"/>
  <c r="AO136" i="3"/>
  <c r="AP136" i="3"/>
  <c r="AQ136" i="3"/>
  <c r="G137" i="3"/>
  <c r="H137" i="3"/>
  <c r="I137" i="3"/>
  <c r="J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H137" i="3"/>
  <c r="AI137" i="3"/>
  <c r="AJ137" i="3"/>
  <c r="AK137" i="3"/>
  <c r="AL137" i="3"/>
  <c r="AM137" i="3"/>
  <c r="AN137" i="3"/>
  <c r="AO137" i="3"/>
  <c r="AP137" i="3"/>
  <c r="AQ137" i="3"/>
  <c r="G138" i="3"/>
  <c r="H138" i="3"/>
  <c r="I138" i="3"/>
  <c r="J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H138" i="3"/>
  <c r="AI138" i="3"/>
  <c r="AJ138" i="3"/>
  <c r="AK138" i="3"/>
  <c r="AL138" i="3"/>
  <c r="AM138" i="3"/>
  <c r="AN138" i="3"/>
  <c r="AO138" i="3"/>
  <c r="AP138" i="3"/>
  <c r="AQ138" i="3"/>
  <c r="G139" i="3"/>
  <c r="H139" i="3"/>
  <c r="I139" i="3"/>
  <c r="J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H139" i="3"/>
  <c r="AI139" i="3"/>
  <c r="AJ139" i="3"/>
  <c r="AK139" i="3"/>
  <c r="AL139" i="3"/>
  <c r="AM139" i="3"/>
  <c r="AN139" i="3"/>
  <c r="AO139" i="3"/>
  <c r="AP139" i="3"/>
  <c r="AQ139" i="3"/>
  <c r="G140" i="3"/>
  <c r="H140" i="3"/>
  <c r="I140" i="3"/>
  <c r="J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H140" i="3"/>
  <c r="AI140" i="3"/>
  <c r="AJ140" i="3"/>
  <c r="AK140" i="3"/>
  <c r="AL140" i="3"/>
  <c r="AM140" i="3"/>
  <c r="AN140" i="3"/>
  <c r="AO140" i="3"/>
  <c r="AP140" i="3"/>
  <c r="AQ140" i="3"/>
  <c r="G141" i="3"/>
  <c r="H141" i="3"/>
  <c r="I141" i="3"/>
  <c r="J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H141" i="3"/>
  <c r="AI141" i="3"/>
  <c r="AJ141" i="3"/>
  <c r="AK141" i="3"/>
  <c r="AL141" i="3"/>
  <c r="AM141" i="3"/>
  <c r="AN141" i="3"/>
  <c r="AO141" i="3"/>
  <c r="AP141" i="3"/>
  <c r="AQ141" i="3"/>
  <c r="G142" i="3"/>
  <c r="H142" i="3"/>
  <c r="I142" i="3"/>
  <c r="J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H142" i="3"/>
  <c r="AI142" i="3"/>
  <c r="AJ142" i="3"/>
  <c r="AK142" i="3"/>
  <c r="AL142" i="3"/>
  <c r="AM142" i="3"/>
  <c r="AN142" i="3"/>
  <c r="AO142" i="3"/>
  <c r="AP142" i="3"/>
  <c r="AQ142" i="3"/>
  <c r="G143" i="3"/>
  <c r="H143" i="3"/>
  <c r="I143" i="3"/>
  <c r="J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H143" i="3"/>
  <c r="AI143" i="3"/>
  <c r="AJ143" i="3"/>
  <c r="AK143" i="3"/>
  <c r="AL143" i="3"/>
  <c r="AM143" i="3"/>
  <c r="AN143" i="3"/>
  <c r="AO143" i="3"/>
  <c r="AP143" i="3"/>
  <c r="AQ143" i="3"/>
  <c r="G144" i="3"/>
  <c r="H144" i="3"/>
  <c r="I144" i="3"/>
  <c r="J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H144" i="3"/>
  <c r="AI144" i="3"/>
  <c r="AJ144" i="3"/>
  <c r="AK144" i="3"/>
  <c r="AL144" i="3"/>
  <c r="AM144" i="3"/>
  <c r="AN144" i="3"/>
  <c r="AO144" i="3"/>
  <c r="AP144" i="3"/>
  <c r="AQ144" i="3"/>
  <c r="G145" i="3"/>
  <c r="H145" i="3"/>
  <c r="I145" i="3"/>
  <c r="J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F5" i="3"/>
  <c r="F6" i="3"/>
  <c r="F7" i="3"/>
  <c r="F11" i="3"/>
  <c r="F12" i="3"/>
  <c r="F13" i="3"/>
  <c r="F18" i="3"/>
  <c r="F23" i="3"/>
  <c r="F24" i="3"/>
  <c r="F25" i="3"/>
  <c r="F29" i="3"/>
  <c r="F30" i="3"/>
  <c r="F31" i="3"/>
  <c r="F32" i="3"/>
  <c r="F34" i="3"/>
  <c r="F35" i="3"/>
  <c r="F36" i="3"/>
  <c r="F37" i="3"/>
  <c r="F38" i="3"/>
  <c r="F39" i="3"/>
  <c r="F40" i="3"/>
  <c r="F44" i="3"/>
  <c r="F46" i="3"/>
  <c r="F54" i="3"/>
  <c r="F55" i="3"/>
  <c r="F57" i="3"/>
  <c r="F58" i="3"/>
  <c r="F59" i="3"/>
  <c r="F60" i="3"/>
  <c r="F63" i="3"/>
  <c r="F65" i="3"/>
  <c r="F66" i="3"/>
  <c r="F67" i="3"/>
  <c r="F68" i="3"/>
  <c r="F69" i="3"/>
  <c r="F70" i="3"/>
  <c r="F71" i="3"/>
  <c r="F72" i="3"/>
  <c r="F73" i="3"/>
  <c r="F74" i="3"/>
  <c r="F76" i="3"/>
  <c r="F77" i="3"/>
  <c r="F78" i="3"/>
  <c r="F79" i="3"/>
  <c r="F80" i="3"/>
  <c r="F81" i="3"/>
  <c r="F82" i="3"/>
  <c r="F83" i="3"/>
  <c r="F84" i="3"/>
  <c r="F85" i="3"/>
  <c r="F89" i="3"/>
  <c r="F90" i="3"/>
  <c r="F91" i="3"/>
  <c r="F95" i="3"/>
  <c r="F96" i="3"/>
  <c r="F97" i="3"/>
  <c r="F101" i="3"/>
  <c r="F102" i="3"/>
  <c r="F103" i="3"/>
  <c r="F104" i="3"/>
  <c r="F106" i="3"/>
  <c r="F107" i="3"/>
  <c r="F108" i="3"/>
  <c r="F109" i="3"/>
  <c r="F114" i="3"/>
  <c r="F115" i="3"/>
  <c r="F119" i="3"/>
  <c r="F120" i="3"/>
  <c r="F121" i="3"/>
  <c r="F125" i="3"/>
  <c r="F126" i="3"/>
  <c r="F127" i="3"/>
  <c r="F128" i="3"/>
  <c r="F129" i="3"/>
  <c r="F131" i="3"/>
  <c r="F132" i="3"/>
  <c r="F133" i="3"/>
  <c r="F137" i="3"/>
  <c r="F139" i="3"/>
  <c r="F140" i="3"/>
  <c r="F141" i="3"/>
  <c r="F142" i="3"/>
  <c r="F143" i="3"/>
  <c r="F144" i="3"/>
  <c r="F145" i="3"/>
  <c r="E117" i="3" l="1"/>
  <c r="AO146" i="3" l="1"/>
  <c r="AM146" i="3"/>
  <c r="AN146" i="3"/>
  <c r="Z146" i="3"/>
  <c r="N86" i="1"/>
  <c r="N86" i="3" s="1"/>
  <c r="N86" i="2"/>
  <c r="V2" i="2"/>
  <c r="V3" i="2"/>
  <c r="V4" i="1"/>
  <c r="V4" i="3" s="1"/>
  <c r="V4" i="2"/>
  <c r="W4" i="1"/>
  <c r="W4" i="3" s="1"/>
  <c r="W4" i="2"/>
  <c r="AQ4" i="1"/>
  <c r="AQ4" i="3" s="1"/>
  <c r="AQ4" i="2"/>
  <c r="V7" i="1"/>
  <c r="V7" i="3" s="1"/>
  <c r="V7" i="2"/>
  <c r="Q10" i="2"/>
  <c r="P11" i="1"/>
  <c r="P11" i="3" s="1"/>
  <c r="G12" i="1"/>
  <c r="G12" i="3" s="1"/>
  <c r="H12" i="2"/>
  <c r="I12" i="1"/>
  <c r="I12" i="3" s="1"/>
  <c r="I12" i="2"/>
  <c r="U12" i="1"/>
  <c r="U12" i="3" s="1"/>
  <c r="U12" i="2"/>
  <c r="G13" i="1"/>
  <c r="G13" i="3" s="1"/>
  <c r="G13" i="2"/>
  <c r="J13" i="1"/>
  <c r="J13" i="3" s="1"/>
  <c r="J13" i="2"/>
  <c r="T13" i="2"/>
  <c r="M14" i="1"/>
  <c r="M14" i="3" s="1"/>
  <c r="M14" i="2"/>
  <c r="I15" i="1"/>
  <c r="I15" i="3" s="1"/>
  <c r="I15" i="2"/>
  <c r="I146" i="2" s="1"/>
  <c r="J15" i="1"/>
  <c r="J15" i="3" s="1"/>
  <c r="J15" i="2"/>
  <c r="I16" i="2"/>
  <c r="J16" i="1"/>
  <c r="J16" i="3" s="1"/>
  <c r="J16" i="2"/>
  <c r="M16" i="2"/>
  <c r="X16" i="2"/>
  <c r="I20" i="1"/>
  <c r="I20" i="3" s="1"/>
  <c r="I20" i="2"/>
  <c r="M20" i="1"/>
  <c r="M20" i="3" s="1"/>
  <c r="M20" i="2"/>
  <c r="I21" i="1"/>
  <c r="I21" i="3" s="1"/>
  <c r="I21" i="2"/>
  <c r="O21" i="2"/>
  <c r="M21" i="2"/>
  <c r="I22" i="1"/>
  <c r="I22" i="3" s="1"/>
  <c r="I22" i="2"/>
  <c r="J22" i="2"/>
  <c r="L23" i="2"/>
  <c r="N23" i="1"/>
  <c r="N23" i="3" s="1"/>
  <c r="N23" i="2"/>
  <c r="N25" i="1"/>
  <c r="N25" i="3" s="1"/>
  <c r="N25" i="2"/>
  <c r="AF25" i="2"/>
  <c r="AI25" i="1"/>
  <c r="AI25" i="3" s="1"/>
  <c r="AI25" i="2"/>
  <c r="I27" i="1"/>
  <c r="I27" i="3" s="1"/>
  <c r="I27" i="2"/>
  <c r="I34" i="1"/>
  <c r="I34" i="3" s="1"/>
  <c r="I34" i="2"/>
  <c r="I38" i="2"/>
  <c r="K38" i="1"/>
  <c r="K38" i="3" s="1"/>
  <c r="K38" i="2"/>
  <c r="I39" i="2"/>
  <c r="K39" i="2"/>
  <c r="K40" i="1"/>
  <c r="K40" i="3" s="1"/>
  <c r="K40" i="2"/>
  <c r="I41" i="1"/>
  <c r="I41" i="3" s="1"/>
  <c r="I41" i="2"/>
  <c r="I43" i="1"/>
  <c r="I43" i="3" s="1"/>
  <c r="I43" i="2"/>
  <c r="I47" i="1"/>
  <c r="I47" i="3" s="1"/>
  <c r="I47" i="2"/>
  <c r="AK47" i="1"/>
  <c r="AK47" i="3" s="1"/>
  <c r="AK47" i="2"/>
  <c r="AL47" i="1"/>
  <c r="AL47" i="3" s="1"/>
  <c r="AL47" i="2"/>
  <c r="R47" i="2"/>
  <c r="I48" i="1"/>
  <c r="I48" i="3" s="1"/>
  <c r="I48" i="2"/>
  <c r="AK48" i="2"/>
  <c r="AL48" i="1"/>
  <c r="AL48" i="3" s="1"/>
  <c r="AL48" i="2"/>
  <c r="AB48" i="1"/>
  <c r="AB48" i="3" s="1"/>
  <c r="AB48" i="2"/>
  <c r="G49" i="2"/>
  <c r="AK49" i="2"/>
  <c r="AL49" i="1"/>
  <c r="AL49" i="3" s="1"/>
  <c r="AL49" i="2"/>
  <c r="AB49" i="1"/>
  <c r="AB49" i="3" s="1"/>
  <c r="AB49" i="2"/>
  <c r="G50" i="2"/>
  <c r="G51" i="2"/>
  <c r="H56" i="1"/>
  <c r="H56" i="3" s="1"/>
  <c r="H56" i="2"/>
  <c r="J56" i="2"/>
  <c r="G60" i="1"/>
  <c r="G60" i="3" s="1"/>
  <c r="G60" i="2"/>
  <c r="I60" i="2"/>
  <c r="J60" i="2"/>
  <c r="G61" i="1"/>
  <c r="G61" i="3" s="1"/>
  <c r="G61" i="2"/>
  <c r="J61" i="2"/>
  <c r="M62" i="1"/>
  <c r="M62" i="3" s="1"/>
  <c r="M62" i="2"/>
  <c r="AF62" i="1"/>
  <c r="AF62" i="3" s="1"/>
  <c r="AF62" i="2"/>
  <c r="H63" i="2"/>
  <c r="M63" i="1"/>
  <c r="M63" i="3" s="1"/>
  <c r="Y63" i="1"/>
  <c r="Y63" i="3" s="1"/>
  <c r="H64" i="1"/>
  <c r="H64" i="3" s="1"/>
  <c r="H64" i="2"/>
  <c r="AI64" i="1"/>
  <c r="AI64" i="3" s="1"/>
  <c r="AI64" i="2"/>
  <c r="G68" i="1"/>
  <c r="G68" i="3" s="1"/>
  <c r="G68" i="2"/>
  <c r="M68" i="1"/>
  <c r="M68" i="3" s="1"/>
  <c r="M68" i="2"/>
  <c r="M69" i="1"/>
  <c r="M69" i="3" s="1"/>
  <c r="M69" i="2"/>
  <c r="G70" i="2"/>
  <c r="I70" i="2"/>
  <c r="M70" i="1"/>
  <c r="M70" i="3" s="1"/>
  <c r="M70" i="2"/>
  <c r="I71" i="1"/>
  <c r="I71" i="3" s="1"/>
  <c r="I71" i="2"/>
  <c r="M71" i="1"/>
  <c r="M71" i="3" s="1"/>
  <c r="M71" i="2"/>
  <c r="I72" i="2"/>
  <c r="M72" i="1"/>
  <c r="M72" i="3" s="1"/>
  <c r="M72" i="2"/>
  <c r="K73" i="1"/>
  <c r="K73" i="3" s="1"/>
  <c r="K73" i="2"/>
  <c r="U74" i="1"/>
  <c r="U74" i="3" s="1"/>
  <c r="U74" i="2"/>
  <c r="U75" i="1"/>
  <c r="U75" i="3" s="1"/>
  <c r="U75" i="2"/>
  <c r="U76" i="1"/>
  <c r="U76" i="3" s="1"/>
  <c r="U76" i="2"/>
  <c r="H82" i="2"/>
  <c r="U82" i="1"/>
  <c r="U82" i="3" s="1"/>
  <c r="U82" i="2"/>
  <c r="U83" i="1"/>
  <c r="U83" i="3" s="1"/>
  <c r="U83" i="2"/>
  <c r="U84" i="1"/>
  <c r="U84" i="3" s="1"/>
  <c r="U84" i="2"/>
  <c r="U85" i="1"/>
  <c r="U85" i="3" s="1"/>
  <c r="U85" i="2"/>
  <c r="I88" i="2"/>
  <c r="Y88" i="1"/>
  <c r="Y88" i="3" s="1"/>
  <c r="Y88" i="2"/>
  <c r="I93" i="1"/>
  <c r="I93" i="3" s="1"/>
  <c r="I93" i="2"/>
  <c r="X93" i="2"/>
  <c r="I94" i="1"/>
  <c r="I94" i="3" s="1"/>
  <c r="I94" i="2"/>
  <c r="N94" i="2"/>
  <c r="W94" i="1"/>
  <c r="W94" i="3" s="1"/>
  <c r="W94" i="2"/>
  <c r="I95" i="1"/>
  <c r="I95" i="3" s="1"/>
  <c r="I95" i="2"/>
  <c r="G96" i="1"/>
  <c r="G96" i="3" s="1"/>
  <c r="G96" i="2"/>
  <c r="I96" i="1"/>
  <c r="I96" i="3" s="1"/>
  <c r="I96" i="2"/>
  <c r="I97" i="1"/>
  <c r="I97" i="3" s="1"/>
  <c r="I97" i="2"/>
  <c r="G98" i="1"/>
  <c r="G98" i="3" s="1"/>
  <c r="G98" i="2"/>
  <c r="J98" i="2"/>
  <c r="M98" i="1"/>
  <c r="M98" i="3" s="1"/>
  <c r="M98" i="2"/>
  <c r="G99" i="2"/>
  <c r="G100" i="1"/>
  <c r="G100" i="3" s="1"/>
  <c r="G100" i="2"/>
  <c r="J100" i="2"/>
  <c r="N101" i="2"/>
  <c r="G104" i="1"/>
  <c r="G104" i="3" s="1"/>
  <c r="G104" i="2"/>
  <c r="G105" i="1"/>
  <c r="G105" i="3" s="1"/>
  <c r="G105" i="2"/>
  <c r="G106" i="1"/>
  <c r="G106" i="3" s="1"/>
  <c r="G106" i="2"/>
  <c r="I107" i="1"/>
  <c r="I107" i="3" s="1"/>
  <c r="I107" i="2"/>
  <c r="G108" i="2"/>
  <c r="I108" i="2"/>
  <c r="G109" i="1"/>
  <c r="G109" i="3" s="1"/>
  <c r="G109" i="2"/>
  <c r="I109" i="1"/>
  <c r="I109" i="3" s="1"/>
  <c r="I109" i="2"/>
  <c r="G110" i="1"/>
  <c r="G110" i="3" s="1"/>
  <c r="G110" i="2"/>
  <c r="G112" i="1"/>
  <c r="G112" i="3" s="1"/>
  <c r="G112" i="2"/>
  <c r="AJ112" i="2"/>
  <c r="K114" i="1"/>
  <c r="K114" i="3" s="1"/>
  <c r="K114" i="2"/>
  <c r="G116" i="1"/>
  <c r="G116" i="3" s="1"/>
  <c r="G116" i="2"/>
  <c r="G117" i="1"/>
  <c r="G117" i="3" s="1"/>
  <c r="G117" i="2"/>
  <c r="J117" i="2"/>
  <c r="G118" i="1"/>
  <c r="G118" i="3" s="1"/>
  <c r="G118" i="2"/>
  <c r="G119" i="1"/>
  <c r="G119" i="3" s="1"/>
  <c r="G119" i="2"/>
  <c r="J119" i="1"/>
  <c r="J119" i="3" s="1"/>
  <c r="J119" i="2"/>
  <c r="K119" i="1"/>
  <c r="K119" i="3" s="1"/>
  <c r="K119" i="2"/>
  <c r="G120" i="1"/>
  <c r="G120" i="3" s="1"/>
  <c r="G120" i="2"/>
  <c r="H120" i="1"/>
  <c r="H120" i="3" s="1"/>
  <c r="H120" i="2"/>
  <c r="J120" i="1"/>
  <c r="J120" i="3" s="1"/>
  <c r="J120" i="2"/>
  <c r="G121" i="2"/>
  <c r="H121" i="1"/>
  <c r="H121" i="3" s="1"/>
  <c r="H121" i="2"/>
  <c r="K121" i="1"/>
  <c r="K121" i="3" s="1"/>
  <c r="K121" i="2"/>
  <c r="G122" i="1"/>
  <c r="G122" i="3" s="1"/>
  <c r="G122" i="2"/>
  <c r="G123" i="1"/>
  <c r="G123" i="3" s="1"/>
  <c r="G123" i="2"/>
  <c r="I123" i="1"/>
  <c r="I123" i="3" s="1"/>
  <c r="I123" i="2"/>
  <c r="G124" i="1"/>
  <c r="G124" i="3" s="1"/>
  <c r="G124" i="2"/>
  <c r="H124" i="1"/>
  <c r="H124" i="3" s="1"/>
  <c r="AC126" i="1"/>
  <c r="AC126" i="3" s="1"/>
  <c r="AC126" i="2"/>
  <c r="AC146" i="2" s="1"/>
  <c r="AD127" i="1"/>
  <c r="AD127" i="3" s="1"/>
  <c r="AD127" i="2"/>
  <c r="G128" i="1"/>
  <c r="G128" i="3" s="1"/>
  <c r="G128" i="2"/>
  <c r="H128" i="1"/>
  <c r="H128" i="3" s="1"/>
  <c r="H128" i="2"/>
  <c r="I128" i="2"/>
  <c r="G129" i="1"/>
  <c r="G129" i="3" s="1"/>
  <c r="G129" i="2"/>
  <c r="H129" i="1"/>
  <c r="H129" i="3" s="1"/>
  <c r="H129" i="2"/>
  <c r="L129" i="1"/>
  <c r="L129" i="3" s="1"/>
  <c r="L129" i="2"/>
  <c r="AA129" i="1"/>
  <c r="AA129" i="3" s="1"/>
  <c r="AA129" i="2"/>
  <c r="G130" i="1"/>
  <c r="G130" i="3" s="1"/>
  <c r="G130" i="2"/>
  <c r="H130" i="1"/>
  <c r="H130" i="3" s="1"/>
  <c r="H130" i="2"/>
  <c r="AH130" i="2"/>
  <c r="G131" i="1"/>
  <c r="G131" i="3" s="1"/>
  <c r="G131" i="2"/>
  <c r="H131" i="1"/>
  <c r="H131" i="3" s="1"/>
  <c r="H131" i="2"/>
  <c r="I131" i="2"/>
  <c r="L131" i="1"/>
  <c r="L131" i="3" s="1"/>
  <c r="L131" i="2"/>
  <c r="S131" i="2"/>
  <c r="AA131" i="1"/>
  <c r="AA131" i="3" s="1"/>
  <c r="AA131" i="2"/>
  <c r="G132" i="1"/>
  <c r="G132" i="3" s="1"/>
  <c r="G132" i="2"/>
  <c r="H132" i="1"/>
  <c r="H132" i="3" s="1"/>
  <c r="H132" i="2"/>
  <c r="L132" i="1"/>
  <c r="L132" i="3" s="1"/>
  <c r="L132" i="2"/>
  <c r="G133" i="1"/>
  <c r="G133" i="3" s="1"/>
  <c r="G133" i="2"/>
  <c r="H133" i="1"/>
  <c r="H133" i="3" s="1"/>
  <c r="H133" i="2"/>
  <c r="L133" i="1"/>
  <c r="L133" i="3" s="1"/>
  <c r="L133" i="2"/>
  <c r="G135" i="1"/>
  <c r="G135" i="3" s="1"/>
  <c r="G135" i="2"/>
  <c r="I135" i="2"/>
  <c r="G136" i="1"/>
  <c r="G136" i="3" s="1"/>
  <c r="G136" i="2"/>
  <c r="F3" i="1"/>
  <c r="F3" i="3" s="1"/>
  <c r="F3" i="2"/>
  <c r="F4" i="1"/>
  <c r="F4" i="3" s="1"/>
  <c r="F4" i="2"/>
  <c r="F8" i="1"/>
  <c r="F8" i="3" s="1"/>
  <c r="F8" i="2"/>
  <c r="F9" i="1"/>
  <c r="F9" i="3" s="1"/>
  <c r="F9" i="2"/>
  <c r="F10" i="1"/>
  <c r="F10" i="3" s="1"/>
  <c r="F10" i="2"/>
  <c r="F14" i="1"/>
  <c r="F14" i="3" s="1"/>
  <c r="F14" i="2"/>
  <c r="F15" i="1"/>
  <c r="F15" i="3" s="1"/>
  <c r="F15" i="2"/>
  <c r="F16" i="1"/>
  <c r="F16" i="3" s="1"/>
  <c r="F16" i="2"/>
  <c r="F17" i="1"/>
  <c r="F17" i="3" s="1"/>
  <c r="F17" i="2"/>
  <c r="F19" i="1"/>
  <c r="F19" i="3" s="1"/>
  <c r="F19" i="2"/>
  <c r="F20" i="1"/>
  <c r="F20" i="3" s="1"/>
  <c r="F20" i="2"/>
  <c r="F21" i="1"/>
  <c r="F21" i="3" s="1"/>
  <c r="F21" i="2"/>
  <c r="F22" i="1"/>
  <c r="F22" i="3" s="1"/>
  <c r="F22" i="2"/>
  <c r="F26" i="1"/>
  <c r="F26" i="3" s="1"/>
  <c r="F26" i="2"/>
  <c r="F27" i="1"/>
  <c r="F27" i="3" s="1"/>
  <c r="F27" i="2"/>
  <c r="F28" i="1"/>
  <c r="F28" i="3" s="1"/>
  <c r="F28" i="2"/>
  <c r="F32" i="2"/>
  <c r="F33" i="1"/>
  <c r="F33" i="3" s="1"/>
  <c r="F33" i="2"/>
  <c r="F41" i="1"/>
  <c r="F41" i="3" s="1"/>
  <c r="F41" i="2"/>
  <c r="F42" i="1"/>
  <c r="F42" i="3" s="1"/>
  <c r="F42" i="2"/>
  <c r="F43" i="1"/>
  <c r="F43" i="3" s="1"/>
  <c r="F43" i="2"/>
  <c r="F45" i="1"/>
  <c r="F45" i="3" s="1"/>
  <c r="F47" i="1"/>
  <c r="F47" i="3" s="1"/>
  <c r="F47" i="2"/>
  <c r="F48" i="1"/>
  <c r="F48" i="3" s="1"/>
  <c r="F48" i="2"/>
  <c r="F49" i="1"/>
  <c r="F49" i="3" s="1"/>
  <c r="F49" i="2"/>
  <c r="F50" i="1"/>
  <c r="F50" i="3" s="1"/>
  <c r="F50" i="2"/>
  <c r="F51" i="1"/>
  <c r="F51" i="3" s="1"/>
  <c r="F51" i="2"/>
  <c r="F52" i="1"/>
  <c r="F52" i="3" s="1"/>
  <c r="F52" i="2"/>
  <c r="F53" i="1"/>
  <c r="F53" i="3" s="1"/>
  <c r="F53" i="2"/>
  <c r="F56" i="1"/>
  <c r="F56" i="3" s="1"/>
  <c r="F56" i="2"/>
  <c r="F57" i="2"/>
  <c r="F58" i="2"/>
  <c r="F61" i="1"/>
  <c r="F61" i="3" s="1"/>
  <c r="F61" i="2"/>
  <c r="F62" i="1"/>
  <c r="F62" i="3" s="1"/>
  <c r="F62" i="2"/>
  <c r="F63" i="2"/>
  <c r="F64" i="1"/>
  <c r="F64" i="3" s="1"/>
  <c r="F64" i="2"/>
  <c r="F75" i="1"/>
  <c r="F75" i="3" s="1"/>
  <c r="F75" i="2"/>
  <c r="F86" i="1"/>
  <c r="F86" i="3" s="1"/>
  <c r="F86" i="2"/>
  <c r="F87" i="1"/>
  <c r="F87" i="3" s="1"/>
  <c r="F87" i="2"/>
  <c r="F88" i="1"/>
  <c r="F88" i="3" s="1"/>
  <c r="F88" i="2"/>
  <c r="F92" i="1"/>
  <c r="F92" i="3" s="1"/>
  <c r="F92" i="2"/>
  <c r="F93" i="1"/>
  <c r="F93" i="3" s="1"/>
  <c r="F93" i="2"/>
  <c r="F94" i="1"/>
  <c r="F94" i="3" s="1"/>
  <c r="F94" i="2"/>
  <c r="F98" i="1"/>
  <c r="F98" i="3" s="1"/>
  <c r="F98" i="2"/>
  <c r="F99" i="1"/>
  <c r="F99" i="3" s="1"/>
  <c r="F99" i="2"/>
  <c r="F100" i="1"/>
  <c r="F100" i="3" s="1"/>
  <c r="F100" i="2"/>
  <c r="F104" i="2"/>
  <c r="F105" i="1"/>
  <c r="F105" i="3" s="1"/>
  <c r="F105" i="2"/>
  <c r="F110" i="1"/>
  <c r="F110" i="3" s="1"/>
  <c r="F110" i="2"/>
  <c r="F111" i="1"/>
  <c r="F111" i="3" s="1"/>
  <c r="F111" i="2"/>
  <c r="F112" i="1"/>
  <c r="F112" i="3" s="1"/>
  <c r="F112" i="2"/>
  <c r="F113" i="1"/>
  <c r="F113" i="3" s="1"/>
  <c r="F113" i="2"/>
  <c r="F115" i="2"/>
  <c r="F116" i="1"/>
  <c r="F116" i="3" s="1"/>
  <c r="F116" i="2"/>
  <c r="F117" i="1"/>
  <c r="F117" i="3" s="1"/>
  <c r="F117" i="2"/>
  <c r="F118" i="1"/>
  <c r="F118" i="3" s="1"/>
  <c r="F118" i="2"/>
  <c r="F122" i="1"/>
  <c r="F122" i="3" s="1"/>
  <c r="F122" i="2"/>
  <c r="F123" i="1"/>
  <c r="F123" i="3" s="1"/>
  <c r="F123" i="2"/>
  <c r="F124" i="1"/>
  <c r="F124" i="3" s="1"/>
  <c r="F124" i="2"/>
  <c r="F130" i="1"/>
  <c r="F130" i="3" s="1"/>
  <c r="F130" i="2"/>
  <c r="F134" i="1"/>
  <c r="F134" i="3" s="1"/>
  <c r="F134" i="2"/>
  <c r="F135" i="1"/>
  <c r="F135" i="3" s="1"/>
  <c r="F135" i="2"/>
  <c r="F136" i="1"/>
  <c r="F136" i="3" s="1"/>
  <c r="F136" i="2"/>
  <c r="F138" i="1"/>
  <c r="F138" i="3" s="1"/>
  <c r="F138" i="2"/>
  <c r="F2" i="1"/>
  <c r="F2" i="2"/>
  <c r="P146" i="2"/>
  <c r="Z146" i="2"/>
  <c r="AO146" i="2"/>
  <c r="AP146" i="2"/>
  <c r="AE146" i="2"/>
  <c r="AN146" i="2"/>
  <c r="AM146" i="2"/>
  <c r="E117" i="1"/>
  <c r="E117" i="2"/>
  <c r="AL146" i="3" l="1"/>
  <c r="AF146" i="2"/>
  <c r="R146" i="3"/>
  <c r="T146" i="2"/>
  <c r="Q146" i="3"/>
  <c r="AF146" i="3"/>
  <c r="AG146" i="3"/>
  <c r="O146" i="3"/>
  <c r="P146" i="3"/>
  <c r="AC146" i="3"/>
  <c r="AI146" i="3"/>
  <c r="AQ146" i="3"/>
  <c r="M146" i="2"/>
  <c r="N146" i="2"/>
  <c r="Q146" i="2"/>
  <c r="F2" i="3"/>
  <c r="U146" i="3"/>
  <c r="Y146" i="3"/>
  <c r="AE146" i="3"/>
  <c r="AB146" i="3"/>
  <c r="AJ146" i="3"/>
  <c r="N146" i="3"/>
  <c r="V146" i="3"/>
  <c r="T146" i="3"/>
  <c r="M146" i="3"/>
  <c r="X146" i="3"/>
  <c r="AD146" i="2"/>
  <c r="AD146" i="3"/>
  <c r="K146" i="2"/>
  <c r="AQ146" i="2"/>
  <c r="AP146" i="3"/>
  <c r="S146" i="2"/>
  <c r="AI146" i="2"/>
  <c r="AJ146" i="2"/>
  <c r="R146" i="2"/>
  <c r="F146" i="2"/>
  <c r="AB146" i="2"/>
  <c r="AG146" i="2"/>
  <c r="U146" i="2"/>
  <c r="O146" i="2"/>
  <c r="W146" i="2"/>
  <c r="AH146" i="2"/>
  <c r="AA146" i="2"/>
  <c r="Y146" i="2"/>
  <c r="V146" i="2"/>
  <c r="AK146" i="2"/>
  <c r="L146" i="2"/>
  <c r="G146" i="2"/>
  <c r="X146" i="2"/>
  <c r="AL146" i="2"/>
  <c r="J146" i="2"/>
  <c r="H146" i="2"/>
  <c r="AH146" i="3" l="1"/>
  <c r="AK146" i="3"/>
  <c r="AA146" i="3"/>
  <c r="F146" i="3"/>
  <c r="K146" i="3"/>
  <c r="S146" i="3"/>
  <c r="J146" i="3"/>
  <c r="L146" i="3"/>
  <c r="I146" i="3"/>
  <c r="W146" i="3"/>
  <c r="G146" i="3"/>
  <c r="H146" i="3"/>
</calcChain>
</file>

<file path=xl/comments1.xml><?xml version="1.0" encoding="utf-8"?>
<comments xmlns="http://schemas.openxmlformats.org/spreadsheetml/2006/main">
  <authors>
    <author>Courtenay Ray</author>
  </authors>
  <commentList>
    <comment ref="A40" authorId="0" shapeId="0">
      <text>
        <r>
          <rPr>
            <b/>
            <sz val="9"/>
            <color indexed="81"/>
            <rFont val="Verdana"/>
            <family val="2"/>
          </rPr>
          <t>Courtenay Ray:</t>
        </r>
        <r>
          <rPr>
            <sz val="9"/>
            <color indexed="81"/>
            <rFont val="Verdana"/>
            <family val="2"/>
          </rPr>
          <t xml:space="preserve">
East </t>
        </r>
      </text>
    </comment>
  </commentList>
</comments>
</file>

<file path=xl/comments2.xml><?xml version="1.0" encoding="utf-8"?>
<comments xmlns="http://schemas.openxmlformats.org/spreadsheetml/2006/main">
  <authors>
    <author>Courtenay Ray</author>
  </authors>
  <commentList>
    <comment ref="A40" authorId="0" shapeId="0">
      <text>
        <r>
          <rPr>
            <b/>
            <sz val="9"/>
            <color indexed="81"/>
            <rFont val="Verdana"/>
            <family val="2"/>
          </rPr>
          <t>Courtenay Ray:</t>
        </r>
        <r>
          <rPr>
            <sz val="9"/>
            <color indexed="81"/>
            <rFont val="Verdana"/>
            <family val="2"/>
          </rPr>
          <t xml:space="preserve">
East </t>
        </r>
      </text>
    </comment>
  </commentList>
</comments>
</file>

<file path=xl/comments3.xml><?xml version="1.0" encoding="utf-8"?>
<comments xmlns="http://schemas.openxmlformats.org/spreadsheetml/2006/main">
  <authors>
    <author>Courtenay Ray</author>
  </authors>
  <commentList>
    <comment ref="A40" authorId="0" shapeId="0">
      <text>
        <r>
          <rPr>
            <b/>
            <sz val="9"/>
            <color indexed="81"/>
            <rFont val="Verdana"/>
            <family val="2"/>
          </rPr>
          <t>Courtenay Ray:</t>
        </r>
        <r>
          <rPr>
            <sz val="9"/>
            <color indexed="81"/>
            <rFont val="Verdana"/>
            <family val="2"/>
          </rPr>
          <t xml:space="preserve">
East </t>
        </r>
      </text>
    </comment>
  </commentList>
</comments>
</file>

<file path=xl/sharedStrings.xml><?xml version="1.0" encoding="utf-8"?>
<sst xmlns="http://schemas.openxmlformats.org/spreadsheetml/2006/main" count="1512" uniqueCount="124">
  <si>
    <t>Bookstore</t>
    <phoneticPr fontId="3" type="noConversion"/>
  </si>
  <si>
    <t>1st</t>
    <phoneticPr fontId="3" type="noConversion"/>
  </si>
  <si>
    <t xml:space="preserve">2nd </t>
    <phoneticPr fontId="3" type="noConversion"/>
  </si>
  <si>
    <t>3rd</t>
    <phoneticPr fontId="3" type="noConversion"/>
  </si>
  <si>
    <t>Herbicide</t>
    <phoneticPr fontId="3" type="noConversion"/>
  </si>
  <si>
    <t>Pull</t>
    <phoneticPr fontId="3" type="noConversion"/>
  </si>
  <si>
    <t>Reference</t>
    <phoneticPr fontId="3" type="noConversion"/>
  </si>
  <si>
    <t>1st</t>
    <phoneticPr fontId="3" type="noConversion"/>
  </si>
  <si>
    <t>McHenry Dumpster</t>
    <phoneticPr fontId="3" type="noConversion"/>
  </si>
  <si>
    <t>McHenry Valley</t>
    <phoneticPr fontId="3" type="noConversion"/>
  </si>
  <si>
    <t>Reference 2</t>
    <phoneticPr fontId="3" type="noConversion"/>
  </si>
  <si>
    <t>1st</t>
    <phoneticPr fontId="3" type="noConversion"/>
  </si>
  <si>
    <t>Meyer/Heller</t>
    <phoneticPr fontId="3" type="noConversion"/>
  </si>
  <si>
    <t>Lower Heller</t>
    <phoneticPr fontId="3" type="noConversion"/>
  </si>
  <si>
    <t>Merry-go-round</t>
    <phoneticPr fontId="3" type="noConversion"/>
  </si>
  <si>
    <t>Red Hill</t>
    <phoneticPr fontId="3" type="noConversion"/>
  </si>
  <si>
    <t>Quarry</t>
    <phoneticPr fontId="3" type="noConversion"/>
  </si>
  <si>
    <t>Health Center</t>
    <phoneticPr fontId="3" type="noConversion"/>
  </si>
  <si>
    <t>Parking Garage</t>
    <phoneticPr fontId="3" type="noConversion"/>
  </si>
  <si>
    <t>Upper Heller</t>
    <phoneticPr fontId="3" type="noConversion"/>
  </si>
  <si>
    <t>West McHenry</t>
    <phoneticPr fontId="3" type="noConversion"/>
  </si>
  <si>
    <t>McHenry Valley</t>
    <phoneticPr fontId="0" type="noConversion"/>
  </si>
  <si>
    <t>Reference 2</t>
    <phoneticPr fontId="0" type="noConversion"/>
  </si>
  <si>
    <t>Meyer/Heller</t>
    <phoneticPr fontId="0" type="noConversion"/>
  </si>
  <si>
    <t>Lower Heller</t>
    <phoneticPr fontId="0" type="noConversion"/>
  </si>
  <si>
    <t>Merry-go-round</t>
    <phoneticPr fontId="0" type="noConversion"/>
  </si>
  <si>
    <t>Red Hill</t>
    <phoneticPr fontId="0" type="noConversion"/>
  </si>
  <si>
    <t>Quarry</t>
    <phoneticPr fontId="0" type="noConversion"/>
  </si>
  <si>
    <t>Health Center</t>
    <phoneticPr fontId="0" type="noConversion"/>
  </si>
  <si>
    <t>Parking Garage</t>
    <phoneticPr fontId="0" type="noConversion"/>
  </si>
  <si>
    <t>Upper Heller</t>
    <phoneticPr fontId="0" type="noConversion"/>
  </si>
  <si>
    <t>West McHenry</t>
    <phoneticPr fontId="0" type="noConversion"/>
  </si>
  <si>
    <t>Bracken Fern Winter 2014</t>
  </si>
  <si>
    <t>Wood fern Dryopteris arguta Winter 2014</t>
  </si>
  <si>
    <t>Treatment</t>
    <phoneticPr fontId="3" type="noConversion"/>
  </si>
  <si>
    <t>Site</t>
    <phoneticPr fontId="3" type="noConversion"/>
  </si>
  <si>
    <t>Site Name</t>
    <phoneticPr fontId="3" type="noConversion"/>
  </si>
  <si>
    <t>Subplot</t>
    <phoneticPr fontId="3" type="noConversion"/>
  </si>
  <si>
    <t>Feb-Mar '14 plot surveyed</t>
  </si>
  <si>
    <t>Ehrharta Feb-Mar 2014</t>
  </si>
  <si>
    <t>Rubus Feb-Mar 2014</t>
  </si>
  <si>
    <t>Fragaria Feb-Mar 2014</t>
  </si>
  <si>
    <t>Stachys Feb-Mar 2014</t>
  </si>
  <si>
    <t>Clinopodium Feb-Mar 2014</t>
  </si>
  <si>
    <t>Spherical opposite leaf ground cover Feb-Mar 2014</t>
  </si>
  <si>
    <t>Chinese Fan Feb-Mar 2014</t>
  </si>
  <si>
    <t>Geranium Feb-Mar 2014</t>
  </si>
  <si>
    <t>Poison Oak Feb-Mar 2014</t>
  </si>
  <si>
    <t>Oxalis pes capre Feb-Mar 2014</t>
  </si>
  <si>
    <t>Miner's Lettuce Feb-Mar 2014</t>
  </si>
  <si>
    <t>Spikey Aster Feb-Mar 2014</t>
  </si>
  <si>
    <t>Lonicera Feb-Mar 2014</t>
  </si>
  <si>
    <t>Sanicula Feb-Mar 2014</t>
  </si>
  <si>
    <t>Psuedotsuga menziezii Feb-Mar 2014</t>
  </si>
  <si>
    <t>Sword Fern Feb-Mar 2014</t>
  </si>
  <si>
    <t>Wood fern Dryopteris arguta Feb-Mar 2014</t>
  </si>
  <si>
    <t>Quercus sp Feb-Mar 2014</t>
  </si>
  <si>
    <t>Myosotis Feb-Mar 2014</t>
  </si>
  <si>
    <t>"Mouse ears" Feb-Mar 2014</t>
  </si>
  <si>
    <t>Sm. Round Hairy Cotyldons Feb-Mar 2014</t>
  </si>
  <si>
    <t>Bracken Fern Feb-Mar 2014</t>
  </si>
  <si>
    <t>Unknown Dicot (Narrrow cots) Feb-Mar 2014</t>
  </si>
  <si>
    <t>Bay Laurel Feb-Mar 2014</t>
  </si>
  <si>
    <t>Madia? Feb-Mar 2014</t>
  </si>
  <si>
    <t>Control</t>
    <phoneticPr fontId="3" type="noConversion"/>
  </si>
  <si>
    <t>Treatment</t>
    <phoneticPr fontId="0" type="noConversion"/>
  </si>
  <si>
    <t>Site</t>
    <phoneticPr fontId="0" type="noConversion"/>
  </si>
  <si>
    <t>Site Name</t>
    <phoneticPr fontId="0" type="noConversion"/>
  </si>
  <si>
    <t>Subplot</t>
    <phoneticPr fontId="0" type="noConversion"/>
  </si>
  <si>
    <t>Winter '14 plot surveyed</t>
    <phoneticPr fontId="0" type="noConversion"/>
  </si>
  <si>
    <t>Ehrharta Winter 2014</t>
    <phoneticPr fontId="0" type="noConversion"/>
  </si>
  <si>
    <t>Rubus Winter 2014</t>
    <phoneticPr fontId="0" type="noConversion"/>
  </si>
  <si>
    <t>Fragaria Winter 2014</t>
    <phoneticPr fontId="0" type="noConversion"/>
  </si>
  <si>
    <t>Stachys Winter 2014</t>
    <phoneticPr fontId="0" type="noConversion"/>
  </si>
  <si>
    <t>Clinopodium Winter 2014</t>
    <phoneticPr fontId="0" type="noConversion"/>
  </si>
  <si>
    <t>Spherical opposite leaf ground cover winter 2014</t>
    <phoneticPr fontId="0" type="noConversion"/>
  </si>
  <si>
    <t>Chinese Fan Winter 2014</t>
    <phoneticPr fontId="0" type="noConversion"/>
  </si>
  <si>
    <t>Geranium Winter 2014</t>
    <phoneticPr fontId="0" type="noConversion"/>
  </si>
  <si>
    <t>Poison Oak Winter 2014</t>
    <phoneticPr fontId="0" type="noConversion"/>
  </si>
  <si>
    <t>Oxalis pes capre Winter 2014</t>
    <phoneticPr fontId="0" type="noConversion"/>
  </si>
  <si>
    <t>Miner's Lettuce Winter 2014</t>
    <phoneticPr fontId="0" type="noConversion"/>
  </si>
  <si>
    <t>Spikey Aster Winter 2014</t>
    <phoneticPr fontId="0" type="noConversion"/>
  </si>
  <si>
    <t>Sanicula Winter 2014</t>
    <phoneticPr fontId="0" type="noConversion"/>
  </si>
  <si>
    <t>Psuedotsuga menziezii Winter 2014</t>
    <phoneticPr fontId="0" type="noConversion"/>
  </si>
  <si>
    <t>Sword Fern Winter 2014</t>
    <phoneticPr fontId="0" type="noConversion"/>
  </si>
  <si>
    <t>Quercus sp Winter 2014</t>
    <phoneticPr fontId="0" type="noConversion"/>
  </si>
  <si>
    <t>Myosotis Winter 2014</t>
    <phoneticPr fontId="0" type="noConversion"/>
  </si>
  <si>
    <t>"Mouse ears" Winter 2014</t>
    <phoneticPr fontId="0" type="noConversion"/>
  </si>
  <si>
    <t>Sm. Round Hairy Cotyldons Winter 2014</t>
    <phoneticPr fontId="0" type="noConversion"/>
  </si>
  <si>
    <t>Unknown Dicot (Narrrow cots) Winter 2014</t>
    <phoneticPr fontId="0" type="noConversion"/>
  </si>
  <si>
    <t>Bay Laurel Winter 2014</t>
    <phoneticPr fontId="0" type="noConversion"/>
  </si>
  <si>
    <t>Madia? Winter 2014</t>
    <phoneticPr fontId="0" type="noConversion"/>
  </si>
  <si>
    <t>Control</t>
    <phoneticPr fontId="0" type="noConversion"/>
  </si>
  <si>
    <t>Bookstore</t>
    <phoneticPr fontId="0" type="noConversion"/>
  </si>
  <si>
    <t>1st</t>
    <phoneticPr fontId="0" type="noConversion"/>
  </si>
  <si>
    <t xml:space="preserve">2nd </t>
    <phoneticPr fontId="0" type="noConversion"/>
  </si>
  <si>
    <t>3rd</t>
    <phoneticPr fontId="0" type="noConversion"/>
  </si>
  <si>
    <t>Herbicide</t>
    <phoneticPr fontId="0" type="noConversion"/>
  </si>
  <si>
    <t>Pull</t>
    <phoneticPr fontId="0" type="noConversion"/>
  </si>
  <si>
    <t>Reference</t>
    <phoneticPr fontId="0" type="noConversion"/>
  </si>
  <si>
    <t>McHenry Dumpster</t>
    <phoneticPr fontId="0" type="noConversion"/>
  </si>
  <si>
    <t>Iris douglasiana Winter 2014</t>
  </si>
  <si>
    <t>Iris douglasiana Feb-Mar 2014</t>
  </si>
  <si>
    <t>Juncus patens</t>
  </si>
  <si>
    <t>Galium californicum  Winter 2014</t>
  </si>
  <si>
    <t>Galium californicum Feb-Mar 2014</t>
  </si>
  <si>
    <t>Rosa gymnocarpa Feb-Mar 2014</t>
  </si>
  <si>
    <t>Rosa gymnocarpa Winter 2014</t>
  </si>
  <si>
    <t>Melica subulata Winter 2014</t>
  </si>
  <si>
    <t>Melica subulata Feb-Mar 2014</t>
  </si>
  <si>
    <t>Carduus pycnocephalus Winter 2014</t>
  </si>
  <si>
    <t>Carduus pycnocephalus Feb-Mar 2014</t>
  </si>
  <si>
    <t xml:space="preserve"> </t>
  </si>
  <si>
    <t>Symphoricarpos albus var. laevigatus</t>
  </si>
  <si>
    <t xml:space="preserve">Cotoneaster pannosus Winter 2014 </t>
  </si>
  <si>
    <t xml:space="preserve">Cotoneaster pannosus Feb-Mar 2014 </t>
  </si>
  <si>
    <t>Geranium molle</t>
  </si>
  <si>
    <t>Carex globosa</t>
  </si>
  <si>
    <t>Carex sp</t>
  </si>
  <si>
    <t>Quercus agrifolia</t>
  </si>
  <si>
    <t>Lonicera hispidula</t>
  </si>
  <si>
    <t>Caprifoliaceae sp Winter 2014</t>
  </si>
  <si>
    <t>Caprifoliacea sp Feb-Mar 2014</t>
  </si>
  <si>
    <t>Dryopteris arguta Feb-Mar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</si>
</sst>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Calibri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8"/>
      <name val="Verdana"/>
      <family val="2"/>
    </font>
    <font>
      <b/>
      <sz val="12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2" fillId="0" borderId="3" xfId="0" applyFon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0" fillId="7" borderId="3" xfId="0" applyFill="1" applyBorder="1"/>
    <xf numFmtId="0" fontId="2" fillId="8" borderId="3" xfId="0" applyFont="1" applyFill="1" applyBorder="1" applyAlignment="1">
      <alignment horizontal="center"/>
    </xf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0" borderId="0" xfId="0" applyFill="1"/>
    <xf numFmtId="0" fontId="1" fillId="0" borderId="3" xfId="0" applyFont="1" applyBorder="1" applyAlignment="1">
      <alignment horizontal="center"/>
    </xf>
    <xf numFmtId="0" fontId="6" fillId="0" borderId="3" xfId="0" applyFont="1" applyBorder="1"/>
    <xf numFmtId="0" fontId="6" fillId="4" borderId="3" xfId="0" applyFont="1" applyFill="1" applyBorder="1"/>
    <xf numFmtId="0" fontId="0" fillId="0" borderId="4" xfId="0" applyFill="1" applyBorder="1"/>
    <xf numFmtId="0" fontId="0" fillId="11" borderId="3" xfId="0" applyFill="1" applyBorder="1"/>
    <xf numFmtId="0" fontId="0" fillId="0" borderId="0" xfId="0"/>
    <xf numFmtId="0" fontId="6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6" fillId="0" borderId="3" xfId="0" applyFont="1" applyBorder="1"/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45"/>
  <sheetViews>
    <sheetView tabSelected="1" zoomScale="115" zoomScaleNormal="115" zoomScalePageLayoutView="200" workbookViewId="0">
      <pane xSplit="5" ySplit="1" topLeftCell="F136" activePane="bottomRight" state="frozen"/>
      <selection pane="topRight" activeCell="P1" sqref="P1"/>
      <selection pane="bottomLeft" activeCell="A2" sqref="A2"/>
      <selection pane="bottomRight" activeCell="E146" sqref="E146"/>
    </sheetView>
  </sheetViews>
  <sheetFormatPr defaultColWidth="11" defaultRowHeight="15.75" x14ac:dyDescent="0.25"/>
  <cols>
    <col min="14" max="14" width="11" style="28"/>
    <col min="17" max="17" width="11" style="28"/>
    <col min="32" max="32" width="11" style="28"/>
  </cols>
  <sheetData>
    <row r="1" spans="1:44" ht="79.5" thickBot="1" x14ac:dyDescent="0.3">
      <c r="A1" s="1" t="s">
        <v>65</v>
      </c>
      <c r="B1" s="2" t="s">
        <v>66</v>
      </c>
      <c r="C1" s="2" t="s">
        <v>67</v>
      </c>
      <c r="D1" s="2" t="s">
        <v>68</v>
      </c>
      <c r="E1" s="3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30" t="s">
        <v>113</v>
      </c>
      <c r="L1" s="43" t="s">
        <v>121</v>
      </c>
      <c r="M1" s="2" t="s">
        <v>120</v>
      </c>
      <c r="N1" s="30" t="s">
        <v>117</v>
      </c>
      <c r="O1" s="43" t="s">
        <v>118</v>
      </c>
      <c r="P1" s="2" t="s">
        <v>108</v>
      </c>
      <c r="Q1" s="30" t="s">
        <v>116</v>
      </c>
      <c r="R1" s="44" t="s">
        <v>77</v>
      </c>
      <c r="S1" s="2" t="s">
        <v>78</v>
      </c>
      <c r="T1" s="2" t="s">
        <v>107</v>
      </c>
      <c r="U1" s="2" t="s">
        <v>79</v>
      </c>
      <c r="V1" s="2" t="s">
        <v>80</v>
      </c>
      <c r="W1" s="2" t="s">
        <v>103</v>
      </c>
      <c r="X1" s="2" t="s">
        <v>82</v>
      </c>
      <c r="Y1" s="2" t="s">
        <v>83</v>
      </c>
      <c r="Z1" s="2" t="s">
        <v>114</v>
      </c>
      <c r="AA1" s="2" t="s">
        <v>104</v>
      </c>
      <c r="AB1" s="2" t="s">
        <v>110</v>
      </c>
      <c r="AC1" s="2" t="s">
        <v>84</v>
      </c>
      <c r="AD1" s="2" t="s">
        <v>33</v>
      </c>
      <c r="AE1" s="2" t="s">
        <v>32</v>
      </c>
      <c r="AF1" s="30" t="s">
        <v>119</v>
      </c>
      <c r="AG1" s="2" t="s">
        <v>85</v>
      </c>
      <c r="AH1" s="2" t="s">
        <v>86</v>
      </c>
      <c r="AI1" s="2" t="s">
        <v>90</v>
      </c>
      <c r="AJ1" s="2" t="s">
        <v>101</v>
      </c>
      <c r="AK1" s="2" t="s">
        <v>75</v>
      </c>
      <c r="AL1" s="2" t="s">
        <v>76</v>
      </c>
      <c r="AM1" s="2" t="s">
        <v>91</v>
      </c>
      <c r="AN1" s="2" t="s">
        <v>89</v>
      </c>
      <c r="AO1" s="2" t="s">
        <v>87</v>
      </c>
      <c r="AP1" s="2" t="s">
        <v>88</v>
      </c>
      <c r="AQ1" s="2" t="s">
        <v>81</v>
      </c>
      <c r="AR1" s="2"/>
    </row>
    <row r="2" spans="1:44" ht="16.5" thickTop="1" x14ac:dyDescent="0.25">
      <c r="A2" s="4" t="s">
        <v>92</v>
      </c>
      <c r="B2" s="5">
        <v>1</v>
      </c>
      <c r="C2" s="6" t="s">
        <v>93</v>
      </c>
      <c r="D2" s="6" t="s">
        <v>94</v>
      </c>
      <c r="E2" s="7">
        <v>4</v>
      </c>
      <c r="F2" s="6">
        <f>8+8+7+10+6+13+15+20+17+23</f>
        <v>127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33">
        <v>0</v>
      </c>
      <c r="O2" s="6">
        <v>0</v>
      </c>
      <c r="P2" s="6">
        <v>0</v>
      </c>
      <c r="Q2" s="33">
        <v>0</v>
      </c>
      <c r="R2" s="6">
        <v>0</v>
      </c>
      <c r="S2" s="6">
        <v>0</v>
      </c>
      <c r="T2" s="6">
        <v>0</v>
      </c>
      <c r="U2" s="6">
        <v>0</v>
      </c>
      <c r="V2" s="6">
        <v>3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33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/>
    </row>
    <row r="3" spans="1:44" x14ac:dyDescent="0.25">
      <c r="A3" s="8" t="s">
        <v>92</v>
      </c>
      <c r="B3" s="9">
        <v>1</v>
      </c>
      <c r="C3" s="10" t="s">
        <v>93</v>
      </c>
      <c r="D3" s="10" t="s">
        <v>95</v>
      </c>
      <c r="E3" s="11">
        <v>5</v>
      </c>
      <c r="F3" s="10">
        <f>20+20+24+18+12+20+8+9+21+28</f>
        <v>180</v>
      </c>
      <c r="G3" s="10">
        <v>0</v>
      </c>
      <c r="H3" s="10">
        <v>0</v>
      </c>
      <c r="I3" s="10">
        <v>0</v>
      </c>
      <c r="J3" s="10">
        <v>0</v>
      </c>
      <c r="K3" s="33">
        <v>0</v>
      </c>
      <c r="L3" s="10">
        <v>0</v>
      </c>
      <c r="M3" s="10">
        <v>0</v>
      </c>
      <c r="N3" s="33">
        <v>0</v>
      </c>
      <c r="O3" s="10">
        <v>0</v>
      </c>
      <c r="P3" s="10">
        <v>0</v>
      </c>
      <c r="Q3" s="33">
        <v>0</v>
      </c>
      <c r="R3" s="10">
        <v>0</v>
      </c>
      <c r="S3" s="10">
        <v>0</v>
      </c>
      <c r="T3" s="10">
        <v>0</v>
      </c>
      <c r="U3" s="10">
        <v>0</v>
      </c>
      <c r="V3" s="10">
        <v>3</v>
      </c>
      <c r="W3" s="6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33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6"/>
    </row>
    <row r="4" spans="1:44" x14ac:dyDescent="0.25">
      <c r="A4" s="8" t="s">
        <v>92</v>
      </c>
      <c r="B4" s="9">
        <v>1</v>
      </c>
      <c r="C4" s="10" t="s">
        <v>93</v>
      </c>
      <c r="D4" s="10" t="s">
        <v>96</v>
      </c>
      <c r="E4" s="11">
        <v>3</v>
      </c>
      <c r="F4" s="10">
        <f>9+15+14+16+25+22+26+23+22+23</f>
        <v>195</v>
      </c>
      <c r="G4" s="10">
        <v>0</v>
      </c>
      <c r="H4" s="10">
        <v>0</v>
      </c>
      <c r="I4" s="10">
        <v>0</v>
      </c>
      <c r="J4" s="10">
        <v>0</v>
      </c>
      <c r="K4" s="33">
        <v>0</v>
      </c>
      <c r="L4" s="10">
        <v>0</v>
      </c>
      <c r="M4" s="10">
        <v>0</v>
      </c>
      <c r="N4" s="33">
        <v>0</v>
      </c>
      <c r="O4" s="10">
        <v>0</v>
      </c>
      <c r="P4" s="10">
        <v>0</v>
      </c>
      <c r="Q4" s="33">
        <v>0</v>
      </c>
      <c r="R4" s="10">
        <v>0</v>
      </c>
      <c r="S4" s="10">
        <v>0</v>
      </c>
      <c r="T4" s="10">
        <v>0</v>
      </c>
      <c r="U4" s="10">
        <v>0</v>
      </c>
      <c r="V4" s="10">
        <f>2+1+4+1+1+4+4+3+1</f>
        <v>21</v>
      </c>
      <c r="W4" s="10">
        <f>1+1+1+1</f>
        <v>4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33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21">
        <f>1+3+2</f>
        <v>6</v>
      </c>
      <c r="AR4" s="6"/>
    </row>
    <row r="5" spans="1:44" x14ac:dyDescent="0.25">
      <c r="A5" s="12" t="s">
        <v>97</v>
      </c>
      <c r="B5" s="9">
        <v>1</v>
      </c>
      <c r="C5" s="13" t="s">
        <v>93</v>
      </c>
      <c r="D5" s="13" t="s">
        <v>94</v>
      </c>
      <c r="E5" s="11">
        <v>7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33">
        <v>0</v>
      </c>
      <c r="L5" s="13">
        <v>0</v>
      </c>
      <c r="M5" s="13">
        <v>0</v>
      </c>
      <c r="N5" s="33">
        <v>0</v>
      </c>
      <c r="O5" s="13">
        <v>0</v>
      </c>
      <c r="P5" s="13">
        <v>0</v>
      </c>
      <c r="Q5" s="33">
        <v>0</v>
      </c>
      <c r="R5" s="13">
        <v>0</v>
      </c>
      <c r="S5" s="13">
        <v>0</v>
      </c>
      <c r="T5" s="13">
        <v>0</v>
      </c>
      <c r="U5" s="13">
        <v>0</v>
      </c>
      <c r="V5" s="13">
        <v>1</v>
      </c>
      <c r="W5" s="6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3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6"/>
    </row>
    <row r="6" spans="1:44" x14ac:dyDescent="0.25">
      <c r="A6" s="12" t="s">
        <v>97</v>
      </c>
      <c r="B6" s="9">
        <v>1</v>
      </c>
      <c r="C6" s="13" t="s">
        <v>93</v>
      </c>
      <c r="D6" s="13" t="s">
        <v>95</v>
      </c>
      <c r="E6" s="11">
        <v>9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33">
        <v>0</v>
      </c>
      <c r="L6" s="13">
        <v>0</v>
      </c>
      <c r="M6" s="13">
        <v>0</v>
      </c>
      <c r="N6" s="33">
        <v>0</v>
      </c>
      <c r="O6" s="13">
        <v>0</v>
      </c>
      <c r="P6" s="13">
        <v>0</v>
      </c>
      <c r="Q6" s="3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6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3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21">
        <v>1</v>
      </c>
      <c r="AR6" s="6"/>
    </row>
    <row r="7" spans="1:44" x14ac:dyDescent="0.25">
      <c r="A7" s="12" t="s">
        <v>97</v>
      </c>
      <c r="B7" s="9">
        <v>1</v>
      </c>
      <c r="C7" s="13" t="s">
        <v>93</v>
      </c>
      <c r="D7" s="13" t="s">
        <v>96</v>
      </c>
      <c r="E7" s="11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33">
        <v>0</v>
      </c>
      <c r="L7" s="13">
        <v>0</v>
      </c>
      <c r="M7" s="13">
        <v>0</v>
      </c>
      <c r="N7" s="33">
        <v>0</v>
      </c>
      <c r="O7" s="13">
        <v>0</v>
      </c>
      <c r="P7" s="13">
        <v>0</v>
      </c>
      <c r="Q7" s="33">
        <v>0</v>
      </c>
      <c r="R7" s="13">
        <v>0</v>
      </c>
      <c r="S7" s="13">
        <v>0</v>
      </c>
      <c r="T7" s="13">
        <v>0</v>
      </c>
      <c r="U7" s="13">
        <v>0</v>
      </c>
      <c r="V7" s="13">
        <f>1+1+1+2+1</f>
        <v>6</v>
      </c>
      <c r="W7" s="6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3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6"/>
    </row>
    <row r="8" spans="1:44" x14ac:dyDescent="0.25">
      <c r="A8" s="14" t="s">
        <v>98</v>
      </c>
      <c r="B8" s="9">
        <v>1</v>
      </c>
      <c r="C8" s="10" t="s">
        <v>93</v>
      </c>
      <c r="D8" s="15" t="s">
        <v>94</v>
      </c>
      <c r="E8" s="11">
        <v>9</v>
      </c>
      <c r="F8" s="10">
        <f>2+3+7+3+6+5+3+4+8</f>
        <v>41</v>
      </c>
      <c r="G8" s="10">
        <v>0</v>
      </c>
      <c r="H8" s="10">
        <v>0</v>
      </c>
      <c r="I8" s="10">
        <v>0</v>
      </c>
      <c r="J8" s="10">
        <v>0</v>
      </c>
      <c r="K8" s="33">
        <v>0</v>
      </c>
      <c r="L8" s="10">
        <v>0</v>
      </c>
      <c r="M8" s="10">
        <v>0</v>
      </c>
      <c r="N8" s="33">
        <v>0</v>
      </c>
      <c r="O8" s="10">
        <v>0</v>
      </c>
      <c r="P8" s="10">
        <v>0</v>
      </c>
      <c r="Q8" s="33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6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33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6"/>
    </row>
    <row r="9" spans="1:44" x14ac:dyDescent="0.25">
      <c r="A9" s="14" t="s">
        <v>98</v>
      </c>
      <c r="B9" s="9">
        <v>1</v>
      </c>
      <c r="C9" s="10" t="s">
        <v>93</v>
      </c>
      <c r="D9" s="15" t="s">
        <v>95</v>
      </c>
      <c r="E9" s="11">
        <v>2</v>
      </c>
      <c r="F9" s="10">
        <f>5+6+3+1+1+1</f>
        <v>17</v>
      </c>
      <c r="G9" s="10">
        <v>0</v>
      </c>
      <c r="H9" s="10">
        <v>0</v>
      </c>
      <c r="I9" s="10">
        <v>0</v>
      </c>
      <c r="J9" s="10">
        <v>0</v>
      </c>
      <c r="K9" s="33">
        <v>0</v>
      </c>
      <c r="L9" s="10">
        <v>0</v>
      </c>
      <c r="M9" s="10">
        <v>0</v>
      </c>
      <c r="N9" s="33">
        <v>0</v>
      </c>
      <c r="O9" s="10">
        <v>0</v>
      </c>
      <c r="P9" s="10">
        <v>0</v>
      </c>
      <c r="Q9" s="33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6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33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6"/>
    </row>
    <row r="10" spans="1:44" x14ac:dyDescent="0.25">
      <c r="A10" s="14" t="s">
        <v>98</v>
      </c>
      <c r="B10" s="9">
        <v>1</v>
      </c>
      <c r="C10" s="10" t="s">
        <v>93</v>
      </c>
      <c r="D10" s="15" t="s">
        <v>96</v>
      </c>
      <c r="E10" s="11">
        <v>4</v>
      </c>
      <c r="F10" s="10">
        <f>5+5+4+3+5+3+4+2+1+1</f>
        <v>33</v>
      </c>
      <c r="G10" s="10">
        <v>0</v>
      </c>
      <c r="H10" s="10">
        <v>0</v>
      </c>
      <c r="I10" s="10">
        <v>0</v>
      </c>
      <c r="J10" s="10">
        <v>0</v>
      </c>
      <c r="K10" s="33">
        <v>0</v>
      </c>
      <c r="L10" s="10">
        <v>0</v>
      </c>
      <c r="M10" s="10">
        <v>0</v>
      </c>
      <c r="N10" s="33">
        <v>0</v>
      </c>
      <c r="O10" s="10">
        <v>0</v>
      </c>
      <c r="P10" s="10">
        <v>0</v>
      </c>
      <c r="Q10" s="10">
        <v>1</v>
      </c>
      <c r="R10" s="36">
        <v>0</v>
      </c>
      <c r="S10" s="10">
        <v>0</v>
      </c>
      <c r="T10" s="10">
        <v>0</v>
      </c>
      <c r="U10" s="10">
        <v>0</v>
      </c>
      <c r="V10" s="10">
        <v>0</v>
      </c>
      <c r="W10" s="6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33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6"/>
    </row>
    <row r="11" spans="1:44" x14ac:dyDescent="0.25">
      <c r="A11" s="16" t="s">
        <v>99</v>
      </c>
      <c r="B11" s="9">
        <v>1</v>
      </c>
      <c r="C11" s="10" t="s">
        <v>93</v>
      </c>
      <c r="D11" s="17" t="s">
        <v>94</v>
      </c>
      <c r="E11" s="11">
        <v>4</v>
      </c>
      <c r="F11" s="10">
        <v>0</v>
      </c>
      <c r="G11" s="10">
        <v>1</v>
      </c>
      <c r="H11" s="10">
        <v>3</v>
      </c>
      <c r="I11" s="10">
        <v>0</v>
      </c>
      <c r="J11" s="10">
        <v>2</v>
      </c>
      <c r="K11" s="33">
        <v>0</v>
      </c>
      <c r="L11" s="10">
        <v>0</v>
      </c>
      <c r="M11" s="10">
        <v>0</v>
      </c>
      <c r="N11" s="33">
        <v>0</v>
      </c>
      <c r="O11" s="10">
        <v>0</v>
      </c>
      <c r="P11" s="10">
        <f>1+1+1+1+2+2</f>
        <v>8</v>
      </c>
      <c r="Q11" s="33">
        <v>0</v>
      </c>
      <c r="R11" s="10">
        <v>0</v>
      </c>
      <c r="S11" s="10">
        <v>1</v>
      </c>
      <c r="T11" s="10">
        <v>2</v>
      </c>
      <c r="U11" s="10">
        <v>0</v>
      </c>
      <c r="V11" s="10">
        <v>0</v>
      </c>
      <c r="W11" s="6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33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6"/>
    </row>
    <row r="12" spans="1:44" x14ac:dyDescent="0.25">
      <c r="A12" s="16" t="s">
        <v>99</v>
      </c>
      <c r="B12" s="9">
        <v>1</v>
      </c>
      <c r="C12" s="10" t="s">
        <v>93</v>
      </c>
      <c r="D12" s="17" t="s">
        <v>95</v>
      </c>
      <c r="E12" s="11">
        <v>9</v>
      </c>
      <c r="F12" s="10">
        <v>0</v>
      </c>
      <c r="G12" s="10">
        <f>1+1</f>
        <v>2</v>
      </c>
      <c r="H12" s="10">
        <v>1</v>
      </c>
      <c r="I12" s="10">
        <f>1+4+1+2+2+1+2</f>
        <v>13</v>
      </c>
      <c r="J12" s="10">
        <v>0</v>
      </c>
      <c r="K12" s="33">
        <v>0</v>
      </c>
      <c r="L12" s="10">
        <v>0</v>
      </c>
      <c r="M12" s="10">
        <v>0</v>
      </c>
      <c r="N12" s="33">
        <v>0</v>
      </c>
      <c r="O12" s="10">
        <v>0</v>
      </c>
      <c r="P12" s="10">
        <v>0</v>
      </c>
      <c r="Q12" s="33">
        <v>0</v>
      </c>
      <c r="R12" s="10">
        <v>0</v>
      </c>
      <c r="S12" s="10">
        <v>0</v>
      </c>
      <c r="T12" s="10">
        <v>0</v>
      </c>
      <c r="U12" s="10">
        <f>1+2+1+1+4</f>
        <v>9</v>
      </c>
      <c r="V12" s="10">
        <v>0</v>
      </c>
      <c r="W12" s="6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33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6"/>
    </row>
    <row r="13" spans="1:44" x14ac:dyDescent="0.25">
      <c r="A13" s="16" t="s">
        <v>99</v>
      </c>
      <c r="B13" s="9">
        <v>1</v>
      </c>
      <c r="C13" s="10" t="s">
        <v>93</v>
      </c>
      <c r="D13" s="17" t="s">
        <v>96</v>
      </c>
      <c r="E13" s="11">
        <v>3</v>
      </c>
      <c r="F13" s="10">
        <v>0</v>
      </c>
      <c r="G13" s="21">
        <f>1+1+1+1+2+2+1+1</f>
        <v>10</v>
      </c>
      <c r="H13" s="10">
        <v>0</v>
      </c>
      <c r="I13" s="10">
        <v>0</v>
      </c>
      <c r="J13" s="10">
        <f>1+1+2+1+1+1+2</f>
        <v>9</v>
      </c>
      <c r="K13" s="33">
        <v>0</v>
      </c>
      <c r="L13" s="10">
        <v>0</v>
      </c>
      <c r="M13" s="10">
        <v>0</v>
      </c>
      <c r="N13" s="33">
        <v>0</v>
      </c>
      <c r="O13" s="10">
        <v>0</v>
      </c>
      <c r="P13" s="10">
        <v>0</v>
      </c>
      <c r="Q13" s="33">
        <v>0</v>
      </c>
      <c r="R13" s="10">
        <v>0</v>
      </c>
      <c r="S13" s="10">
        <v>0</v>
      </c>
      <c r="T13" s="10">
        <v>2</v>
      </c>
      <c r="U13" s="10">
        <v>0</v>
      </c>
      <c r="V13" s="10">
        <v>0</v>
      </c>
      <c r="W13" s="6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33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6"/>
    </row>
    <row r="14" spans="1:44" x14ac:dyDescent="0.25">
      <c r="A14" s="8" t="s">
        <v>92</v>
      </c>
      <c r="B14" s="10">
        <v>2</v>
      </c>
      <c r="C14" s="10" t="s">
        <v>100</v>
      </c>
      <c r="D14" s="10" t="s">
        <v>94</v>
      </c>
      <c r="E14" s="11">
        <v>2</v>
      </c>
      <c r="F14" s="21">
        <f>4+9+17+9+11+10+15+11+7+10</f>
        <v>103</v>
      </c>
      <c r="G14" s="10">
        <v>0</v>
      </c>
      <c r="H14" s="10">
        <v>0</v>
      </c>
      <c r="I14" s="10">
        <v>0</v>
      </c>
      <c r="J14" s="10">
        <v>0</v>
      </c>
      <c r="K14" s="33">
        <v>0</v>
      </c>
      <c r="L14" s="10">
        <v>0</v>
      </c>
      <c r="M14" s="10">
        <f>1+1+1+2</f>
        <v>5</v>
      </c>
      <c r="N14" s="33">
        <v>0</v>
      </c>
      <c r="O14" s="10">
        <v>0</v>
      </c>
      <c r="P14" s="10">
        <v>0</v>
      </c>
      <c r="Q14" s="33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6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33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6"/>
    </row>
    <row r="15" spans="1:44" x14ac:dyDescent="0.25">
      <c r="A15" s="8" t="s">
        <v>92</v>
      </c>
      <c r="B15" s="10">
        <v>2</v>
      </c>
      <c r="C15" s="10" t="s">
        <v>100</v>
      </c>
      <c r="D15" s="10" t="s">
        <v>95</v>
      </c>
      <c r="E15" s="11">
        <v>9</v>
      </c>
      <c r="F15" s="10">
        <f>3+7+4+3+5+4+4+4+7+5</f>
        <v>46</v>
      </c>
      <c r="G15" s="10">
        <v>0</v>
      </c>
      <c r="H15" s="10">
        <v>0</v>
      </c>
      <c r="I15" s="10">
        <f>1+1</f>
        <v>2</v>
      </c>
      <c r="J15" s="10">
        <f>2+1+1+1</f>
        <v>5</v>
      </c>
      <c r="K15" s="33">
        <v>0</v>
      </c>
      <c r="L15" s="10">
        <v>0</v>
      </c>
      <c r="M15" s="10">
        <v>0</v>
      </c>
      <c r="N15" s="33">
        <v>0</v>
      </c>
      <c r="O15" s="10">
        <v>0</v>
      </c>
      <c r="P15" s="10">
        <v>0</v>
      </c>
      <c r="Q15" s="33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6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33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6"/>
    </row>
    <row r="16" spans="1:44" x14ac:dyDescent="0.25">
      <c r="A16" s="8" t="s">
        <v>92</v>
      </c>
      <c r="B16" s="10">
        <v>2</v>
      </c>
      <c r="C16" s="10" t="s">
        <v>100</v>
      </c>
      <c r="D16" s="10" t="s">
        <v>96</v>
      </c>
      <c r="E16" s="11">
        <v>4</v>
      </c>
      <c r="F16" s="10">
        <f>7+13+5+6+5+8+3+4+3+7</f>
        <v>61</v>
      </c>
      <c r="G16" s="10">
        <v>0</v>
      </c>
      <c r="H16" s="10">
        <v>0</v>
      </c>
      <c r="I16" s="10">
        <v>1</v>
      </c>
      <c r="J16" s="10">
        <f>1+1+3</f>
        <v>5</v>
      </c>
      <c r="K16" s="33">
        <v>0</v>
      </c>
      <c r="L16" s="10">
        <v>0</v>
      </c>
      <c r="M16" s="10">
        <v>1</v>
      </c>
      <c r="N16" s="33">
        <v>0</v>
      </c>
      <c r="O16" s="10">
        <v>0</v>
      </c>
      <c r="P16" s="10">
        <v>0</v>
      </c>
      <c r="Q16" s="33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6">
        <v>0</v>
      </c>
      <c r="X16" s="10">
        <v>2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33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6"/>
    </row>
    <row r="17" spans="1:44" x14ac:dyDescent="0.25">
      <c r="A17" s="12" t="s">
        <v>97</v>
      </c>
      <c r="B17" s="13">
        <v>2</v>
      </c>
      <c r="C17" s="13" t="s">
        <v>100</v>
      </c>
      <c r="D17" s="13" t="s">
        <v>94</v>
      </c>
      <c r="E17" s="11">
        <v>3</v>
      </c>
      <c r="F17" s="13">
        <f>1+1</f>
        <v>2</v>
      </c>
      <c r="G17" s="13">
        <v>0</v>
      </c>
      <c r="H17" s="13">
        <v>0</v>
      </c>
      <c r="I17" s="13">
        <v>0</v>
      </c>
      <c r="J17" s="13">
        <v>0</v>
      </c>
      <c r="K17" s="33">
        <v>0</v>
      </c>
      <c r="L17" s="13">
        <v>0</v>
      </c>
      <c r="M17" s="13">
        <v>0</v>
      </c>
      <c r="N17" s="33">
        <v>0</v>
      </c>
      <c r="O17" s="13">
        <v>0</v>
      </c>
      <c r="P17" s="13">
        <v>0</v>
      </c>
      <c r="Q17" s="3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6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3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6"/>
    </row>
    <row r="18" spans="1:44" x14ac:dyDescent="0.25">
      <c r="A18" s="12" t="s">
        <v>97</v>
      </c>
      <c r="B18" s="13">
        <v>2</v>
      </c>
      <c r="C18" s="13" t="s">
        <v>100</v>
      </c>
      <c r="D18" s="13" t="s">
        <v>95</v>
      </c>
      <c r="E18" s="11">
        <v>9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33">
        <v>0</v>
      </c>
      <c r="L18" s="13">
        <v>0</v>
      </c>
      <c r="M18" s="13">
        <v>0</v>
      </c>
      <c r="N18" s="33">
        <v>0</v>
      </c>
      <c r="O18" s="13">
        <v>0</v>
      </c>
      <c r="P18" s="13">
        <v>0</v>
      </c>
      <c r="Q18" s="3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6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3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6"/>
    </row>
    <row r="19" spans="1:44" x14ac:dyDescent="0.25">
      <c r="A19" s="12" t="s">
        <v>97</v>
      </c>
      <c r="B19" s="13">
        <v>2</v>
      </c>
      <c r="C19" s="13" t="s">
        <v>100</v>
      </c>
      <c r="D19" s="13" t="s">
        <v>96</v>
      </c>
      <c r="E19" s="11">
        <v>1</v>
      </c>
      <c r="F19" s="13">
        <f>3+2+1+1+1+1</f>
        <v>9</v>
      </c>
      <c r="G19" s="13">
        <v>0</v>
      </c>
      <c r="H19" s="13">
        <v>0</v>
      </c>
      <c r="I19" s="13">
        <v>0</v>
      </c>
      <c r="J19" s="13">
        <v>0</v>
      </c>
      <c r="K19" s="33">
        <v>0</v>
      </c>
      <c r="L19" s="13">
        <v>0</v>
      </c>
      <c r="M19" s="13">
        <v>0</v>
      </c>
      <c r="N19" s="33">
        <v>0</v>
      </c>
      <c r="O19" s="13">
        <v>0</v>
      </c>
      <c r="P19" s="13">
        <v>0</v>
      </c>
      <c r="Q19" s="3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6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3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6"/>
    </row>
    <row r="20" spans="1:44" x14ac:dyDescent="0.25">
      <c r="A20" s="14" t="s">
        <v>98</v>
      </c>
      <c r="B20" s="10">
        <v>2</v>
      </c>
      <c r="C20" s="10" t="s">
        <v>100</v>
      </c>
      <c r="D20" s="15" t="s">
        <v>94</v>
      </c>
      <c r="E20" s="11">
        <v>9</v>
      </c>
      <c r="F20" s="10">
        <f>1+1+2+1</f>
        <v>5</v>
      </c>
      <c r="G20" s="10">
        <v>0</v>
      </c>
      <c r="H20" s="10">
        <v>0</v>
      </c>
      <c r="I20" s="10">
        <f>1+2</f>
        <v>3</v>
      </c>
      <c r="J20" s="10">
        <v>0</v>
      </c>
      <c r="K20" s="33">
        <v>0</v>
      </c>
      <c r="L20" s="10">
        <v>0</v>
      </c>
      <c r="M20" s="10">
        <f>1+1+1+1</f>
        <v>4</v>
      </c>
      <c r="N20" s="33">
        <v>0</v>
      </c>
      <c r="O20" s="10">
        <v>0</v>
      </c>
      <c r="P20" s="10">
        <v>0</v>
      </c>
      <c r="Q20" s="33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6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33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6"/>
    </row>
    <row r="21" spans="1:44" x14ac:dyDescent="0.25">
      <c r="A21" s="14" t="s">
        <v>98</v>
      </c>
      <c r="B21" s="10">
        <v>2</v>
      </c>
      <c r="C21" s="10" t="s">
        <v>100</v>
      </c>
      <c r="D21" s="15" t="s">
        <v>95</v>
      </c>
      <c r="E21" s="11">
        <v>7</v>
      </c>
      <c r="F21" s="10">
        <f>5+4+1+1+2+3+1+1</f>
        <v>18</v>
      </c>
      <c r="G21" s="10">
        <v>0</v>
      </c>
      <c r="H21" s="10">
        <v>0</v>
      </c>
      <c r="I21" s="10">
        <f>1+1+1+1+3</f>
        <v>7</v>
      </c>
      <c r="J21" s="10">
        <v>0</v>
      </c>
      <c r="K21" s="33">
        <v>0</v>
      </c>
      <c r="L21" s="10">
        <v>0</v>
      </c>
      <c r="M21" s="10">
        <v>2</v>
      </c>
      <c r="N21" s="33">
        <v>0</v>
      </c>
      <c r="O21" s="10">
        <v>2</v>
      </c>
      <c r="P21" s="10">
        <v>0</v>
      </c>
      <c r="Q21" s="33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6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33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1</v>
      </c>
      <c r="AQ21" s="10">
        <v>0</v>
      </c>
      <c r="AR21" s="6"/>
    </row>
    <row r="22" spans="1:44" x14ac:dyDescent="0.25">
      <c r="A22" s="14" t="s">
        <v>98</v>
      </c>
      <c r="B22" s="10">
        <v>2</v>
      </c>
      <c r="C22" s="10" t="s">
        <v>100</v>
      </c>
      <c r="D22" s="15" t="s">
        <v>96</v>
      </c>
      <c r="E22" s="11">
        <v>2</v>
      </c>
      <c r="F22" s="10">
        <f>2+2+4+2+1+2+1+4</f>
        <v>18</v>
      </c>
      <c r="G22" s="10">
        <v>0</v>
      </c>
      <c r="H22" s="10">
        <v>0</v>
      </c>
      <c r="I22" s="10">
        <f>1+4+2+5</f>
        <v>12</v>
      </c>
      <c r="J22" s="10">
        <v>2</v>
      </c>
      <c r="K22" s="33">
        <v>0</v>
      </c>
      <c r="L22" s="10">
        <v>0</v>
      </c>
      <c r="M22" s="10">
        <v>0</v>
      </c>
      <c r="N22" s="33">
        <v>0</v>
      </c>
      <c r="O22" s="10">
        <v>0</v>
      </c>
      <c r="P22" s="10">
        <v>0</v>
      </c>
      <c r="Q22" s="33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6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1</v>
      </c>
      <c r="AG22" s="36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6"/>
    </row>
    <row r="23" spans="1:44" x14ac:dyDescent="0.25">
      <c r="A23" s="16" t="s">
        <v>99</v>
      </c>
      <c r="B23" s="10">
        <v>2</v>
      </c>
      <c r="C23" s="10" t="s">
        <v>100</v>
      </c>
      <c r="D23" s="17" t="s">
        <v>94</v>
      </c>
      <c r="E23" s="11">
        <v>5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33">
        <v>0</v>
      </c>
      <c r="L23" s="27">
        <v>1</v>
      </c>
      <c r="M23" s="26">
        <v>0</v>
      </c>
      <c r="N23" s="10">
        <f>1+2+1</f>
        <v>4</v>
      </c>
      <c r="O23" s="26">
        <v>0</v>
      </c>
      <c r="P23" s="10">
        <v>0</v>
      </c>
      <c r="Q23" s="3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6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33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6"/>
    </row>
    <row r="24" spans="1:44" x14ac:dyDescent="0.25">
      <c r="A24" s="16" t="s">
        <v>99</v>
      </c>
      <c r="B24" s="10">
        <v>2</v>
      </c>
      <c r="C24" s="10" t="s">
        <v>100</v>
      </c>
      <c r="D24" s="17" t="s">
        <v>95</v>
      </c>
      <c r="E24" s="11">
        <v>4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33">
        <v>0</v>
      </c>
      <c r="L24" s="27">
        <v>1</v>
      </c>
      <c r="M24" s="26">
        <v>0</v>
      </c>
      <c r="N24" s="33">
        <v>0</v>
      </c>
      <c r="O24" s="10">
        <v>0</v>
      </c>
      <c r="P24" s="10">
        <v>0</v>
      </c>
      <c r="Q24" s="33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6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1</v>
      </c>
      <c r="AE24" s="26">
        <v>0</v>
      </c>
      <c r="AF24" s="33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1</v>
      </c>
      <c r="AO24" s="10">
        <v>0</v>
      </c>
      <c r="AP24" s="10">
        <v>0</v>
      </c>
      <c r="AQ24" s="10">
        <v>0</v>
      </c>
      <c r="AR24" s="6"/>
    </row>
    <row r="25" spans="1:44" x14ac:dyDescent="0.25">
      <c r="A25" s="16" t="s">
        <v>99</v>
      </c>
      <c r="B25" s="10">
        <v>2</v>
      </c>
      <c r="C25" s="10" t="s">
        <v>100</v>
      </c>
      <c r="D25" s="17" t="s">
        <v>96</v>
      </c>
      <c r="E25" s="11">
        <v>9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33">
        <v>3</v>
      </c>
      <c r="L25" s="10">
        <v>2</v>
      </c>
      <c r="M25" s="26">
        <v>0</v>
      </c>
      <c r="N25" s="10">
        <f>2+1</f>
        <v>3</v>
      </c>
      <c r="O25" s="26">
        <v>0</v>
      </c>
      <c r="P25" s="10">
        <v>0</v>
      </c>
      <c r="Q25" s="33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6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5</v>
      </c>
      <c r="AG25" s="26">
        <v>0</v>
      </c>
      <c r="AH25" s="10">
        <v>0</v>
      </c>
      <c r="AI25" s="10">
        <f>1+1</f>
        <v>2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6"/>
    </row>
    <row r="26" spans="1:44" x14ac:dyDescent="0.25">
      <c r="A26" s="8" t="s">
        <v>92</v>
      </c>
      <c r="B26" s="9">
        <v>3</v>
      </c>
      <c r="C26" s="10" t="s">
        <v>21</v>
      </c>
      <c r="D26" s="10" t="s">
        <v>94</v>
      </c>
      <c r="E26" s="11">
        <v>2</v>
      </c>
      <c r="F26" s="10">
        <f>25+13+9+4+3+6+3+3+3</f>
        <v>69</v>
      </c>
      <c r="G26" s="10">
        <v>0</v>
      </c>
      <c r="H26" s="10">
        <v>0</v>
      </c>
      <c r="I26" s="10">
        <v>0</v>
      </c>
      <c r="J26" s="10">
        <v>0</v>
      </c>
      <c r="K26" s="33">
        <v>0</v>
      </c>
      <c r="L26" s="10">
        <v>0</v>
      </c>
      <c r="M26" s="10">
        <v>0</v>
      </c>
      <c r="N26" s="33">
        <v>0</v>
      </c>
      <c r="O26" s="10">
        <v>0</v>
      </c>
      <c r="P26" s="10">
        <v>0</v>
      </c>
      <c r="Q26" s="33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6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33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6"/>
    </row>
    <row r="27" spans="1:44" x14ac:dyDescent="0.25">
      <c r="A27" s="8" t="s">
        <v>92</v>
      </c>
      <c r="B27" s="9">
        <v>3</v>
      </c>
      <c r="C27" s="10" t="s">
        <v>21</v>
      </c>
      <c r="D27" s="10" t="s">
        <v>95</v>
      </c>
      <c r="E27" s="11">
        <v>7</v>
      </c>
      <c r="F27" s="21">
        <f>10+10+11+6+7+7+12+7+6+7</f>
        <v>83</v>
      </c>
      <c r="G27" s="10">
        <v>0</v>
      </c>
      <c r="H27" s="10">
        <v>0</v>
      </c>
      <c r="I27" s="10">
        <f>3+2</f>
        <v>5</v>
      </c>
      <c r="J27" s="10">
        <v>0</v>
      </c>
      <c r="K27" s="33">
        <v>0</v>
      </c>
      <c r="L27" s="10">
        <v>0</v>
      </c>
      <c r="M27" s="10">
        <v>0</v>
      </c>
      <c r="N27" s="33">
        <v>0</v>
      </c>
      <c r="O27" s="10">
        <v>0</v>
      </c>
      <c r="P27" s="10">
        <v>0</v>
      </c>
      <c r="Q27" s="33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6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33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6"/>
    </row>
    <row r="28" spans="1:44" x14ac:dyDescent="0.25">
      <c r="A28" s="8" t="s">
        <v>92</v>
      </c>
      <c r="B28" s="9">
        <v>3</v>
      </c>
      <c r="C28" s="10" t="s">
        <v>21</v>
      </c>
      <c r="D28" s="10" t="s">
        <v>96</v>
      </c>
      <c r="E28" s="11">
        <v>1</v>
      </c>
      <c r="F28" s="10">
        <f>15+9+10+16+15+14+6+8+9+7</f>
        <v>109</v>
      </c>
      <c r="G28" s="10">
        <v>0</v>
      </c>
      <c r="H28" s="10">
        <v>0</v>
      </c>
      <c r="I28" s="10">
        <v>0</v>
      </c>
      <c r="J28" s="10">
        <v>0</v>
      </c>
      <c r="K28" s="33">
        <v>0</v>
      </c>
      <c r="L28" s="10">
        <v>0</v>
      </c>
      <c r="M28" s="10">
        <v>0</v>
      </c>
      <c r="N28" s="33">
        <v>0</v>
      </c>
      <c r="O28" s="10">
        <v>0</v>
      </c>
      <c r="P28" s="10">
        <v>0</v>
      </c>
      <c r="Q28" s="33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6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33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6"/>
    </row>
    <row r="29" spans="1:44" x14ac:dyDescent="0.25">
      <c r="A29" s="12" t="s">
        <v>97</v>
      </c>
      <c r="B29" s="9">
        <v>3</v>
      </c>
      <c r="C29" s="13" t="s">
        <v>21</v>
      </c>
      <c r="D29" s="13" t="s">
        <v>94</v>
      </c>
      <c r="E29" s="13">
        <v>4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33">
        <v>0</v>
      </c>
      <c r="L29" s="13">
        <v>0</v>
      </c>
      <c r="M29" s="13">
        <v>0</v>
      </c>
      <c r="N29" s="33">
        <v>0</v>
      </c>
      <c r="O29" s="13">
        <v>0</v>
      </c>
      <c r="P29" s="13">
        <v>0</v>
      </c>
      <c r="Q29" s="3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6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3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6"/>
    </row>
    <row r="30" spans="1:44" x14ac:dyDescent="0.25">
      <c r="A30" s="12" t="s">
        <v>97</v>
      </c>
      <c r="B30" s="9">
        <v>3</v>
      </c>
      <c r="C30" s="13" t="s">
        <v>21</v>
      </c>
      <c r="D30" s="13" t="s">
        <v>95</v>
      </c>
      <c r="E30" s="13">
        <v>6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33">
        <v>0</v>
      </c>
      <c r="L30" s="13">
        <v>0</v>
      </c>
      <c r="M30" s="13">
        <v>0</v>
      </c>
      <c r="N30" s="33">
        <v>0</v>
      </c>
      <c r="O30" s="13">
        <v>0</v>
      </c>
      <c r="P30" s="13">
        <v>0</v>
      </c>
      <c r="Q30" s="3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6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3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6"/>
    </row>
    <row r="31" spans="1:44" x14ac:dyDescent="0.25">
      <c r="A31" s="12" t="s">
        <v>97</v>
      </c>
      <c r="B31" s="9">
        <v>3</v>
      </c>
      <c r="C31" s="13" t="s">
        <v>21</v>
      </c>
      <c r="D31" s="13" t="s">
        <v>96</v>
      </c>
      <c r="E31" s="13">
        <v>9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33">
        <v>0</v>
      </c>
      <c r="L31" s="13">
        <v>0</v>
      </c>
      <c r="M31" s="13">
        <v>0</v>
      </c>
      <c r="N31" s="33">
        <v>0</v>
      </c>
      <c r="O31" s="13">
        <v>0</v>
      </c>
      <c r="P31" s="13">
        <v>0</v>
      </c>
      <c r="Q31" s="3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6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3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6"/>
    </row>
    <row r="32" spans="1:44" x14ac:dyDescent="0.25">
      <c r="A32" s="14" t="s">
        <v>98</v>
      </c>
      <c r="B32" s="9">
        <v>3</v>
      </c>
      <c r="C32" s="10" t="s">
        <v>21</v>
      </c>
      <c r="D32" s="15" t="s">
        <v>94</v>
      </c>
      <c r="E32" s="11">
        <v>1</v>
      </c>
      <c r="F32" s="10">
        <v>1</v>
      </c>
      <c r="G32" s="10">
        <v>0</v>
      </c>
      <c r="H32" s="10">
        <v>0</v>
      </c>
      <c r="I32" s="10">
        <v>0</v>
      </c>
      <c r="J32" s="10">
        <v>0</v>
      </c>
      <c r="K32" s="33">
        <v>0</v>
      </c>
      <c r="L32" s="10">
        <v>0</v>
      </c>
      <c r="M32" s="10">
        <v>0</v>
      </c>
      <c r="N32" s="33">
        <v>0</v>
      </c>
      <c r="O32" s="10">
        <v>0</v>
      </c>
      <c r="P32" s="10">
        <v>0</v>
      </c>
      <c r="Q32" s="33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6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33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6"/>
    </row>
    <row r="33" spans="1:46" x14ac:dyDescent="0.25">
      <c r="A33" s="14" t="s">
        <v>98</v>
      </c>
      <c r="B33" s="9">
        <v>3</v>
      </c>
      <c r="C33" s="10" t="s">
        <v>21</v>
      </c>
      <c r="D33" s="15" t="s">
        <v>95</v>
      </c>
      <c r="E33" s="11">
        <v>9</v>
      </c>
      <c r="F33" s="10">
        <f>1+3+2</f>
        <v>6</v>
      </c>
      <c r="G33" s="10">
        <v>0</v>
      </c>
      <c r="H33" s="10">
        <v>0</v>
      </c>
      <c r="I33" s="10">
        <v>0</v>
      </c>
      <c r="J33" s="10">
        <v>0</v>
      </c>
      <c r="K33" s="33">
        <v>0</v>
      </c>
      <c r="L33" s="10">
        <v>0</v>
      </c>
      <c r="M33" s="10">
        <v>0</v>
      </c>
      <c r="N33" s="33">
        <v>0</v>
      </c>
      <c r="O33" s="10">
        <v>0</v>
      </c>
      <c r="P33" s="10">
        <v>0</v>
      </c>
      <c r="Q33" s="33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6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33">
        <v>0</v>
      </c>
      <c r="AG33" s="10">
        <v>0</v>
      </c>
      <c r="AH33" s="10">
        <v>1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6"/>
    </row>
    <row r="34" spans="1:46" x14ac:dyDescent="0.25">
      <c r="A34" s="14" t="s">
        <v>98</v>
      </c>
      <c r="B34" s="9">
        <v>3</v>
      </c>
      <c r="C34" s="10" t="s">
        <v>21</v>
      </c>
      <c r="D34" s="15" t="s">
        <v>96</v>
      </c>
      <c r="E34" s="11">
        <v>5</v>
      </c>
      <c r="F34" s="10">
        <v>0</v>
      </c>
      <c r="G34" s="10">
        <v>0</v>
      </c>
      <c r="H34" s="10">
        <v>0</v>
      </c>
      <c r="I34" s="10">
        <f>2+1</f>
        <v>3</v>
      </c>
      <c r="J34" s="10">
        <v>0</v>
      </c>
      <c r="K34" s="33">
        <v>0</v>
      </c>
      <c r="L34" s="10">
        <v>0</v>
      </c>
      <c r="M34" s="10">
        <v>0</v>
      </c>
      <c r="N34" s="33">
        <v>0</v>
      </c>
      <c r="O34" s="10">
        <v>0</v>
      </c>
      <c r="P34" s="10">
        <v>0</v>
      </c>
      <c r="Q34" s="33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6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33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6"/>
    </row>
    <row r="35" spans="1:46" x14ac:dyDescent="0.25">
      <c r="A35" s="16" t="s">
        <v>99</v>
      </c>
      <c r="B35" s="9">
        <v>3</v>
      </c>
      <c r="C35" s="10" t="s">
        <v>21</v>
      </c>
      <c r="D35" s="17" t="s">
        <v>94</v>
      </c>
      <c r="E35" s="11">
        <v>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33">
        <v>0</v>
      </c>
      <c r="L35" s="10">
        <v>0</v>
      </c>
      <c r="M35" s="10">
        <v>0</v>
      </c>
      <c r="N35" s="33">
        <v>0</v>
      </c>
      <c r="O35" s="10">
        <v>0</v>
      </c>
      <c r="P35" s="10">
        <v>0</v>
      </c>
      <c r="Q35" s="33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6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33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6"/>
    </row>
    <row r="36" spans="1:46" x14ac:dyDescent="0.25">
      <c r="A36" s="16" t="s">
        <v>99</v>
      </c>
      <c r="B36" s="9">
        <v>3</v>
      </c>
      <c r="C36" s="10" t="s">
        <v>21</v>
      </c>
      <c r="D36" s="17" t="s">
        <v>95</v>
      </c>
      <c r="E36" s="11">
        <v>2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33">
        <v>0</v>
      </c>
      <c r="L36" s="10">
        <v>0</v>
      </c>
      <c r="M36" s="10">
        <v>0</v>
      </c>
      <c r="N36" s="33">
        <v>0</v>
      </c>
      <c r="O36" s="10">
        <v>0</v>
      </c>
      <c r="P36" s="10">
        <v>0</v>
      </c>
      <c r="Q36" s="33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6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33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/>
      <c r="AS36" s="10"/>
      <c r="AT36" s="10"/>
    </row>
    <row r="37" spans="1:46" x14ac:dyDescent="0.25">
      <c r="A37" s="16" t="s">
        <v>99</v>
      </c>
      <c r="B37" s="9">
        <v>3</v>
      </c>
      <c r="C37" s="10" t="s">
        <v>21</v>
      </c>
      <c r="D37" s="17" t="s">
        <v>96</v>
      </c>
      <c r="E37" s="11">
        <v>5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33">
        <v>0</v>
      </c>
      <c r="L37" s="10">
        <v>0</v>
      </c>
      <c r="M37" s="10">
        <v>0</v>
      </c>
      <c r="N37" s="33">
        <v>0</v>
      </c>
      <c r="O37" s="10">
        <v>0</v>
      </c>
      <c r="P37" s="10">
        <v>0</v>
      </c>
      <c r="Q37" s="33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6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33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6"/>
    </row>
    <row r="38" spans="1:46" x14ac:dyDescent="0.25">
      <c r="A38" s="18" t="s">
        <v>22</v>
      </c>
      <c r="B38" s="9">
        <v>3</v>
      </c>
      <c r="C38" s="10" t="s">
        <v>21</v>
      </c>
      <c r="D38" s="19" t="s">
        <v>94</v>
      </c>
      <c r="E38" s="11">
        <v>6</v>
      </c>
      <c r="F38" s="10">
        <v>0</v>
      </c>
      <c r="G38" s="10">
        <v>0</v>
      </c>
      <c r="H38" s="10">
        <v>0</v>
      </c>
      <c r="I38" s="10">
        <v>1</v>
      </c>
      <c r="J38" s="10">
        <v>0</v>
      </c>
      <c r="K38" s="10">
        <f>1+3+4+1</f>
        <v>9</v>
      </c>
      <c r="L38" s="36">
        <v>0</v>
      </c>
      <c r="M38" s="10">
        <v>0</v>
      </c>
      <c r="N38" s="33">
        <v>0</v>
      </c>
      <c r="O38" s="10">
        <v>0</v>
      </c>
      <c r="P38" s="10">
        <v>0</v>
      </c>
      <c r="Q38" s="33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6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33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6"/>
    </row>
    <row r="39" spans="1:46" x14ac:dyDescent="0.25">
      <c r="A39" s="18" t="s">
        <v>22</v>
      </c>
      <c r="B39" s="9">
        <v>3</v>
      </c>
      <c r="C39" s="10" t="s">
        <v>21</v>
      </c>
      <c r="D39" s="19" t="s">
        <v>95</v>
      </c>
      <c r="E39" s="11">
        <v>2</v>
      </c>
      <c r="F39" s="10">
        <v>0</v>
      </c>
      <c r="G39" s="10">
        <v>0</v>
      </c>
      <c r="H39" s="10">
        <v>0</v>
      </c>
      <c r="I39" s="10">
        <v>2</v>
      </c>
      <c r="J39" s="10">
        <v>0</v>
      </c>
      <c r="K39" s="10">
        <v>1</v>
      </c>
      <c r="L39" s="36">
        <v>0</v>
      </c>
      <c r="M39" s="10">
        <v>0</v>
      </c>
      <c r="N39" s="33">
        <v>0</v>
      </c>
      <c r="O39" s="10">
        <v>0</v>
      </c>
      <c r="P39" s="10">
        <v>0</v>
      </c>
      <c r="Q39" s="33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6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33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6"/>
    </row>
    <row r="40" spans="1:46" x14ac:dyDescent="0.25">
      <c r="A40" s="18" t="s">
        <v>22</v>
      </c>
      <c r="B40" s="9">
        <v>3</v>
      </c>
      <c r="C40" s="10" t="s">
        <v>21</v>
      </c>
      <c r="D40" s="19" t="s">
        <v>96</v>
      </c>
      <c r="E40" s="11">
        <v>4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f>1+1</f>
        <v>2</v>
      </c>
      <c r="L40" s="36">
        <v>0</v>
      </c>
      <c r="M40" s="10">
        <v>0</v>
      </c>
      <c r="N40" s="33">
        <v>0</v>
      </c>
      <c r="O40" s="10">
        <v>0</v>
      </c>
      <c r="P40" s="10">
        <v>0</v>
      </c>
      <c r="Q40" s="33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6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33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6"/>
    </row>
    <row r="41" spans="1:46" x14ac:dyDescent="0.25">
      <c r="A41" s="8" t="s">
        <v>92</v>
      </c>
      <c r="B41" s="10">
        <v>4</v>
      </c>
      <c r="C41" s="10" t="s">
        <v>23</v>
      </c>
      <c r="D41" s="10" t="s">
        <v>94</v>
      </c>
      <c r="E41" s="11">
        <v>3</v>
      </c>
      <c r="F41" s="10">
        <f>5+5+7+9+9+7+16+12+9+7</f>
        <v>86</v>
      </c>
      <c r="G41" s="10">
        <v>0</v>
      </c>
      <c r="H41" s="10">
        <v>0</v>
      </c>
      <c r="I41" s="10">
        <f>1+1+2+5+3+3+2</f>
        <v>17</v>
      </c>
      <c r="J41" s="10">
        <v>0</v>
      </c>
      <c r="K41" s="33">
        <v>0</v>
      </c>
      <c r="L41" s="10">
        <v>0</v>
      </c>
      <c r="M41" s="10">
        <v>0</v>
      </c>
      <c r="N41" s="33">
        <v>0</v>
      </c>
      <c r="O41" s="10">
        <v>0</v>
      </c>
      <c r="P41" s="10">
        <v>0</v>
      </c>
      <c r="Q41" s="33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6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33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6"/>
    </row>
    <row r="42" spans="1:46" x14ac:dyDescent="0.25">
      <c r="A42" s="8" t="s">
        <v>92</v>
      </c>
      <c r="B42" s="10">
        <v>4</v>
      </c>
      <c r="C42" s="10" t="s">
        <v>23</v>
      </c>
      <c r="D42" s="10" t="s">
        <v>95</v>
      </c>
      <c r="E42" s="11">
        <v>3</v>
      </c>
      <c r="F42" s="10">
        <f>23+10+17+10+13+17+7+5+6+7</f>
        <v>115</v>
      </c>
      <c r="G42" s="10">
        <v>0</v>
      </c>
      <c r="H42" s="10">
        <v>0</v>
      </c>
      <c r="I42" s="10">
        <v>0</v>
      </c>
      <c r="J42" s="10">
        <v>0</v>
      </c>
      <c r="K42" s="33">
        <v>0</v>
      </c>
      <c r="L42" s="10">
        <v>0</v>
      </c>
      <c r="M42" s="10">
        <v>0</v>
      </c>
      <c r="N42" s="33">
        <v>0</v>
      </c>
      <c r="O42" s="10">
        <v>0</v>
      </c>
      <c r="P42" s="10">
        <v>0</v>
      </c>
      <c r="Q42" s="33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6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33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6"/>
    </row>
    <row r="43" spans="1:46" x14ac:dyDescent="0.25">
      <c r="A43" s="8" t="s">
        <v>92</v>
      </c>
      <c r="B43" s="10">
        <v>4</v>
      </c>
      <c r="C43" s="10" t="s">
        <v>23</v>
      </c>
      <c r="D43" s="10" t="s">
        <v>96</v>
      </c>
      <c r="E43" s="11">
        <v>5</v>
      </c>
      <c r="F43" s="10">
        <f>11+10+7+7+8+3+4+7+13+12</f>
        <v>82</v>
      </c>
      <c r="G43" s="10">
        <v>0</v>
      </c>
      <c r="H43" s="10">
        <v>0</v>
      </c>
      <c r="I43" s="10">
        <f>10+2+8+15+9+5+7+5+7+7</f>
        <v>75</v>
      </c>
      <c r="J43" s="10">
        <v>0</v>
      </c>
      <c r="K43" s="33">
        <v>0</v>
      </c>
      <c r="L43" s="10">
        <v>0</v>
      </c>
      <c r="M43" s="10">
        <v>0</v>
      </c>
      <c r="N43" s="33">
        <v>0</v>
      </c>
      <c r="O43" s="10">
        <v>0</v>
      </c>
      <c r="P43" s="10">
        <v>0</v>
      </c>
      <c r="Q43" s="33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6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33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6"/>
    </row>
    <row r="44" spans="1:46" x14ac:dyDescent="0.25">
      <c r="A44" s="12" t="s">
        <v>97</v>
      </c>
      <c r="B44" s="13">
        <v>4</v>
      </c>
      <c r="C44" s="13" t="s">
        <v>23</v>
      </c>
      <c r="D44" s="13" t="s">
        <v>94</v>
      </c>
      <c r="E44" s="11">
        <v>4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33">
        <v>0</v>
      </c>
      <c r="L44" s="13">
        <v>0</v>
      </c>
      <c r="M44" s="13">
        <v>0</v>
      </c>
      <c r="N44" s="33">
        <v>0</v>
      </c>
      <c r="O44" s="13">
        <v>0</v>
      </c>
      <c r="P44" s="13">
        <v>0</v>
      </c>
      <c r="Q44" s="3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6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3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6"/>
    </row>
    <row r="45" spans="1:46" x14ac:dyDescent="0.25">
      <c r="A45" s="12" t="s">
        <v>97</v>
      </c>
      <c r="B45" s="13">
        <v>4</v>
      </c>
      <c r="C45" s="13" t="s">
        <v>23</v>
      </c>
      <c r="D45" s="13" t="s">
        <v>95</v>
      </c>
      <c r="E45" s="11">
        <v>5</v>
      </c>
      <c r="F45" s="13">
        <f>1+1</f>
        <v>2</v>
      </c>
      <c r="G45" s="13">
        <v>0</v>
      </c>
      <c r="H45" s="13">
        <v>0</v>
      </c>
      <c r="I45" s="13">
        <v>0</v>
      </c>
      <c r="J45" s="13">
        <v>0</v>
      </c>
      <c r="K45" s="33">
        <v>0</v>
      </c>
      <c r="L45" s="13">
        <v>0</v>
      </c>
      <c r="M45" s="13">
        <v>0</v>
      </c>
      <c r="N45" s="33">
        <v>0</v>
      </c>
      <c r="O45" s="13">
        <v>0</v>
      </c>
      <c r="P45" s="13">
        <v>0</v>
      </c>
      <c r="Q45" s="3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6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3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1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6"/>
    </row>
    <row r="46" spans="1:46" x14ac:dyDescent="0.25">
      <c r="A46" s="12" t="s">
        <v>97</v>
      </c>
      <c r="B46" s="13">
        <v>4</v>
      </c>
      <c r="C46" s="13" t="s">
        <v>23</v>
      </c>
      <c r="D46" s="13" t="s">
        <v>96</v>
      </c>
      <c r="E46" s="11">
        <v>3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33">
        <v>0</v>
      </c>
      <c r="L46" s="13">
        <v>0</v>
      </c>
      <c r="M46" s="13">
        <v>0</v>
      </c>
      <c r="N46" s="33">
        <v>0</v>
      </c>
      <c r="O46" s="13">
        <v>0</v>
      </c>
      <c r="P46" s="13">
        <v>0</v>
      </c>
      <c r="Q46" s="3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6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3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6"/>
    </row>
    <row r="47" spans="1:46" x14ac:dyDescent="0.25">
      <c r="A47" s="14" t="s">
        <v>98</v>
      </c>
      <c r="B47" s="10">
        <v>4</v>
      </c>
      <c r="C47" s="10" t="s">
        <v>23</v>
      </c>
      <c r="D47" s="15" t="s">
        <v>94</v>
      </c>
      <c r="E47" s="11">
        <v>4</v>
      </c>
      <c r="F47" s="21">
        <f>9+15+18+13+5+10+5+4+5+5</f>
        <v>89</v>
      </c>
      <c r="G47" s="10">
        <v>0</v>
      </c>
      <c r="H47" s="10">
        <v>0</v>
      </c>
      <c r="I47" s="10">
        <f>5+4+3+3+5+3+2</f>
        <v>25</v>
      </c>
      <c r="J47" s="10">
        <v>0</v>
      </c>
      <c r="K47" s="33">
        <v>0</v>
      </c>
      <c r="L47" s="10">
        <v>0</v>
      </c>
      <c r="M47" s="10">
        <v>0</v>
      </c>
      <c r="N47" s="33">
        <v>0</v>
      </c>
      <c r="O47" s="10">
        <v>0</v>
      </c>
      <c r="P47" s="10">
        <v>0</v>
      </c>
      <c r="Q47" s="33">
        <v>0</v>
      </c>
      <c r="R47" s="10">
        <v>1</v>
      </c>
      <c r="S47" s="10">
        <v>0</v>
      </c>
      <c r="T47" s="10">
        <v>0</v>
      </c>
      <c r="U47" s="10">
        <v>0</v>
      </c>
      <c r="V47" s="10">
        <v>0</v>
      </c>
      <c r="W47" s="6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33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f>1+1+2+3+2+1</f>
        <v>10</v>
      </c>
      <c r="AL47" s="10">
        <f>1+3+2+2+4+4+4+5+4</f>
        <v>29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6"/>
    </row>
    <row r="48" spans="1:46" x14ac:dyDescent="0.25">
      <c r="A48" s="14" t="s">
        <v>98</v>
      </c>
      <c r="B48" s="10">
        <v>4</v>
      </c>
      <c r="C48" s="10" t="s">
        <v>23</v>
      </c>
      <c r="D48" s="15" t="s">
        <v>95</v>
      </c>
      <c r="E48" s="11">
        <v>2</v>
      </c>
      <c r="F48" s="10">
        <f>21+14+13+19+31+36+45+34+18+25</f>
        <v>256</v>
      </c>
      <c r="G48" s="10">
        <v>0</v>
      </c>
      <c r="H48" s="10">
        <v>0</v>
      </c>
      <c r="I48" s="10">
        <f>2+2+4+6</f>
        <v>14</v>
      </c>
      <c r="J48" s="10">
        <v>0</v>
      </c>
      <c r="K48" s="33">
        <v>0</v>
      </c>
      <c r="L48" s="10">
        <v>0</v>
      </c>
      <c r="M48" s="10">
        <v>0</v>
      </c>
      <c r="N48" s="33">
        <v>0</v>
      </c>
      <c r="O48" s="10">
        <v>0</v>
      </c>
      <c r="P48" s="10">
        <v>0</v>
      </c>
      <c r="Q48" s="33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6">
        <v>0</v>
      </c>
      <c r="X48" s="10">
        <v>0</v>
      </c>
      <c r="Y48" s="10">
        <v>0</v>
      </c>
      <c r="Z48" s="10">
        <v>0</v>
      </c>
      <c r="AA48" s="10">
        <v>0</v>
      </c>
      <c r="AB48" s="10">
        <f>1+3</f>
        <v>4</v>
      </c>
      <c r="AC48" s="10">
        <v>0</v>
      </c>
      <c r="AD48" s="10">
        <v>0</v>
      </c>
      <c r="AE48" s="10">
        <v>0</v>
      </c>
      <c r="AF48" s="33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2</v>
      </c>
      <c r="AL48" s="10">
        <f>2+3+3+3+4+4+2+2+2+2</f>
        <v>27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/>
    </row>
    <row r="49" spans="1:44" x14ac:dyDescent="0.25">
      <c r="A49" s="14" t="s">
        <v>98</v>
      </c>
      <c r="B49" s="10">
        <v>4</v>
      </c>
      <c r="C49" s="10" t="s">
        <v>23</v>
      </c>
      <c r="D49" s="15" t="s">
        <v>96</v>
      </c>
      <c r="E49" s="11">
        <v>3</v>
      </c>
      <c r="F49" s="21">
        <f>20+11+18+16+28+29+24+28+26+35</f>
        <v>235</v>
      </c>
      <c r="G49" s="10">
        <v>1</v>
      </c>
      <c r="H49" s="10">
        <v>0</v>
      </c>
      <c r="I49" s="10">
        <v>0</v>
      </c>
      <c r="J49" s="10">
        <v>0</v>
      </c>
      <c r="K49" s="33">
        <v>0</v>
      </c>
      <c r="L49" s="10">
        <v>0</v>
      </c>
      <c r="M49" s="10">
        <v>0</v>
      </c>
      <c r="N49" s="33">
        <v>0</v>
      </c>
      <c r="O49" s="10">
        <v>0</v>
      </c>
      <c r="P49" s="10">
        <v>0</v>
      </c>
      <c r="Q49" s="33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6">
        <v>0</v>
      </c>
      <c r="X49" s="10">
        <v>0</v>
      </c>
      <c r="Y49" s="10">
        <v>0</v>
      </c>
      <c r="Z49" s="10">
        <v>0</v>
      </c>
      <c r="AA49" s="10">
        <v>0</v>
      </c>
      <c r="AB49" s="21">
        <f>2+6+10+7+2</f>
        <v>27</v>
      </c>
      <c r="AC49" s="10">
        <v>0</v>
      </c>
      <c r="AD49" s="10">
        <v>0</v>
      </c>
      <c r="AE49" s="10">
        <v>0</v>
      </c>
      <c r="AF49" s="33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2</v>
      </c>
      <c r="AL49" s="10">
        <f>1+3+2+3</f>
        <v>9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6"/>
    </row>
    <row r="50" spans="1:44" x14ac:dyDescent="0.25">
      <c r="A50" s="8" t="s">
        <v>92</v>
      </c>
      <c r="B50" s="9">
        <v>5</v>
      </c>
      <c r="C50" s="10" t="s">
        <v>24</v>
      </c>
      <c r="D50" s="10" t="s">
        <v>94</v>
      </c>
      <c r="E50" s="11">
        <v>5</v>
      </c>
      <c r="F50" s="10">
        <f>3+1+2+3+1+1+1</f>
        <v>12</v>
      </c>
      <c r="G50" s="10">
        <v>1</v>
      </c>
      <c r="H50" s="10">
        <v>0</v>
      </c>
      <c r="I50" s="10">
        <v>0</v>
      </c>
      <c r="J50" s="10">
        <v>0</v>
      </c>
      <c r="K50" s="33">
        <v>0</v>
      </c>
      <c r="L50" s="10">
        <v>0</v>
      </c>
      <c r="M50" s="10">
        <v>0</v>
      </c>
      <c r="N50" s="33">
        <v>0</v>
      </c>
      <c r="O50" s="10">
        <v>0</v>
      </c>
      <c r="P50" s="10">
        <v>0</v>
      </c>
      <c r="Q50" s="33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6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33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6"/>
    </row>
    <row r="51" spans="1:44" x14ac:dyDescent="0.25">
      <c r="A51" s="8" t="s">
        <v>92</v>
      </c>
      <c r="B51" s="9">
        <v>5</v>
      </c>
      <c r="C51" s="10" t="s">
        <v>24</v>
      </c>
      <c r="D51" s="10" t="s">
        <v>95</v>
      </c>
      <c r="E51" s="11">
        <v>9</v>
      </c>
      <c r="F51" s="10">
        <f>3+2+3+2</f>
        <v>10</v>
      </c>
      <c r="G51" s="10">
        <v>1</v>
      </c>
      <c r="H51" s="10">
        <v>0</v>
      </c>
      <c r="I51" s="10">
        <v>0</v>
      </c>
      <c r="J51" s="10">
        <v>0</v>
      </c>
      <c r="K51" s="33">
        <v>0</v>
      </c>
      <c r="L51" s="10">
        <v>0</v>
      </c>
      <c r="M51" s="10">
        <v>0</v>
      </c>
      <c r="N51" s="33">
        <v>0</v>
      </c>
      <c r="O51" s="10">
        <v>0</v>
      </c>
      <c r="P51" s="10">
        <v>0</v>
      </c>
      <c r="Q51" s="33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6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33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6"/>
    </row>
    <row r="52" spans="1:44" x14ac:dyDescent="0.25">
      <c r="A52" s="8" t="s">
        <v>92</v>
      </c>
      <c r="B52" s="9">
        <v>5</v>
      </c>
      <c r="C52" s="10" t="s">
        <v>24</v>
      </c>
      <c r="D52" s="10" t="s">
        <v>96</v>
      </c>
      <c r="E52" s="11">
        <v>3</v>
      </c>
      <c r="F52" s="10">
        <f>1+1+1+1+1+4+3</f>
        <v>12</v>
      </c>
      <c r="G52" s="10">
        <v>0</v>
      </c>
      <c r="H52" s="10">
        <v>0</v>
      </c>
      <c r="I52" s="10">
        <v>0</v>
      </c>
      <c r="J52" s="10">
        <v>0</v>
      </c>
      <c r="K52" s="33">
        <v>0</v>
      </c>
      <c r="L52" s="10">
        <v>0</v>
      </c>
      <c r="M52" s="10">
        <v>0</v>
      </c>
      <c r="N52" s="33">
        <v>0</v>
      </c>
      <c r="O52" s="10">
        <v>0</v>
      </c>
      <c r="P52" s="10">
        <v>0</v>
      </c>
      <c r="Q52" s="33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6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33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6"/>
    </row>
    <row r="53" spans="1:44" x14ac:dyDescent="0.25">
      <c r="A53" s="12" t="s">
        <v>97</v>
      </c>
      <c r="B53" s="9">
        <v>5</v>
      </c>
      <c r="C53" s="13" t="s">
        <v>24</v>
      </c>
      <c r="D53" s="13" t="s">
        <v>94</v>
      </c>
      <c r="E53" s="11">
        <v>9</v>
      </c>
      <c r="F53" s="13">
        <f>1+1</f>
        <v>2</v>
      </c>
      <c r="G53" s="13">
        <v>0</v>
      </c>
      <c r="H53" s="13">
        <v>0</v>
      </c>
      <c r="I53" s="13">
        <v>0</v>
      </c>
      <c r="J53" s="13">
        <v>0</v>
      </c>
      <c r="K53" s="33">
        <v>0</v>
      </c>
      <c r="L53" s="13">
        <v>0</v>
      </c>
      <c r="M53" s="13">
        <v>0</v>
      </c>
      <c r="N53" s="33">
        <v>0</v>
      </c>
      <c r="O53" s="13">
        <v>0</v>
      </c>
      <c r="P53" s="13">
        <v>0</v>
      </c>
      <c r="Q53" s="3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6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3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6"/>
    </row>
    <row r="54" spans="1:44" x14ac:dyDescent="0.25">
      <c r="A54" s="12" t="s">
        <v>97</v>
      </c>
      <c r="B54" s="9">
        <v>5</v>
      </c>
      <c r="C54" s="13" t="s">
        <v>24</v>
      </c>
      <c r="D54" s="13" t="s">
        <v>95</v>
      </c>
      <c r="E54" s="11">
        <v>6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33">
        <v>0</v>
      </c>
      <c r="L54" s="13">
        <v>0</v>
      </c>
      <c r="M54" s="13">
        <v>0</v>
      </c>
      <c r="N54" s="33">
        <v>0</v>
      </c>
      <c r="O54" s="13">
        <v>0</v>
      </c>
      <c r="P54" s="13">
        <v>0</v>
      </c>
      <c r="Q54" s="3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6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3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6"/>
    </row>
    <row r="55" spans="1:44" x14ac:dyDescent="0.25">
      <c r="A55" s="12" t="s">
        <v>97</v>
      </c>
      <c r="B55" s="9">
        <v>5</v>
      </c>
      <c r="C55" s="13" t="s">
        <v>24</v>
      </c>
      <c r="D55" s="13" t="s">
        <v>96</v>
      </c>
      <c r="E55" s="11">
        <v>2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33">
        <v>0</v>
      </c>
      <c r="L55" s="13">
        <v>0</v>
      </c>
      <c r="M55" s="13">
        <v>0</v>
      </c>
      <c r="N55" s="33">
        <v>0</v>
      </c>
      <c r="O55" s="13">
        <v>0</v>
      </c>
      <c r="P55" s="13">
        <v>0</v>
      </c>
      <c r="Q55" s="3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6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3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6"/>
    </row>
    <row r="56" spans="1:44" x14ac:dyDescent="0.25">
      <c r="A56" s="14" t="s">
        <v>98</v>
      </c>
      <c r="B56" s="9">
        <v>5</v>
      </c>
      <c r="C56" s="10" t="s">
        <v>24</v>
      </c>
      <c r="D56" s="15" t="s">
        <v>94</v>
      </c>
      <c r="E56" s="11">
        <v>2</v>
      </c>
      <c r="F56" s="10">
        <f>1+2+1</f>
        <v>4</v>
      </c>
      <c r="G56" s="10">
        <v>0</v>
      </c>
      <c r="H56" s="10">
        <f>1+1</f>
        <v>2</v>
      </c>
      <c r="I56" s="10">
        <v>0</v>
      </c>
      <c r="J56" s="10">
        <v>2</v>
      </c>
      <c r="K56" s="33">
        <v>0</v>
      </c>
      <c r="L56" s="10">
        <v>0</v>
      </c>
      <c r="M56" s="10">
        <v>0</v>
      </c>
      <c r="N56" s="33">
        <v>0</v>
      </c>
      <c r="O56" s="10">
        <v>0</v>
      </c>
      <c r="P56" s="10">
        <v>0</v>
      </c>
      <c r="Q56" s="33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6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33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6"/>
    </row>
    <row r="57" spans="1:44" x14ac:dyDescent="0.25">
      <c r="A57" s="14" t="s">
        <v>98</v>
      </c>
      <c r="B57" s="9">
        <v>5</v>
      </c>
      <c r="C57" s="10" t="s">
        <v>24</v>
      </c>
      <c r="D57" s="15" t="s">
        <v>95</v>
      </c>
      <c r="E57" s="11">
        <v>9</v>
      </c>
      <c r="F57" s="10">
        <v>1</v>
      </c>
      <c r="G57" s="10">
        <v>0</v>
      </c>
      <c r="H57" s="10">
        <v>0</v>
      </c>
      <c r="I57" s="10">
        <v>0</v>
      </c>
      <c r="J57" s="10">
        <v>0</v>
      </c>
      <c r="K57" s="33">
        <v>0</v>
      </c>
      <c r="L57" s="10">
        <v>0</v>
      </c>
      <c r="M57" s="10">
        <v>0</v>
      </c>
      <c r="N57" s="33">
        <v>0</v>
      </c>
      <c r="O57" s="10">
        <v>0</v>
      </c>
      <c r="P57" s="10">
        <v>0</v>
      </c>
      <c r="Q57" s="33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6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33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6"/>
    </row>
    <row r="58" spans="1:44" x14ac:dyDescent="0.25">
      <c r="A58" s="14" t="s">
        <v>98</v>
      </c>
      <c r="B58" s="9">
        <v>5</v>
      </c>
      <c r="C58" s="10" t="s">
        <v>24</v>
      </c>
      <c r="D58" s="15" t="s">
        <v>96</v>
      </c>
      <c r="E58" s="11">
        <v>3</v>
      </c>
      <c r="F58" s="10">
        <v>1</v>
      </c>
      <c r="G58" s="10">
        <v>0</v>
      </c>
      <c r="H58" s="10">
        <v>1</v>
      </c>
      <c r="I58" s="10">
        <v>0</v>
      </c>
      <c r="J58" s="10">
        <v>0</v>
      </c>
      <c r="K58" s="33">
        <v>0</v>
      </c>
      <c r="L58" s="10">
        <v>0</v>
      </c>
      <c r="M58" s="10">
        <v>0</v>
      </c>
      <c r="N58" s="33">
        <v>0</v>
      </c>
      <c r="O58" s="10">
        <v>0</v>
      </c>
      <c r="P58" s="10">
        <v>0</v>
      </c>
      <c r="Q58" s="33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6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33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6"/>
    </row>
    <row r="59" spans="1:44" x14ac:dyDescent="0.25">
      <c r="A59" s="16" t="s">
        <v>99</v>
      </c>
      <c r="B59" s="9">
        <v>5</v>
      </c>
      <c r="C59" s="10" t="s">
        <v>24</v>
      </c>
      <c r="D59" s="17" t="s">
        <v>94</v>
      </c>
      <c r="E59" s="11">
        <v>3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33">
        <v>0</v>
      </c>
      <c r="L59" s="10">
        <v>0</v>
      </c>
      <c r="M59" s="10">
        <v>0</v>
      </c>
      <c r="N59" s="33">
        <v>0</v>
      </c>
      <c r="O59" s="10">
        <v>0</v>
      </c>
      <c r="P59" s="10">
        <v>0</v>
      </c>
      <c r="Q59" s="33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6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33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6"/>
    </row>
    <row r="60" spans="1:44" x14ac:dyDescent="0.25">
      <c r="A60" s="16" t="s">
        <v>99</v>
      </c>
      <c r="B60" s="9">
        <v>5</v>
      </c>
      <c r="C60" s="10" t="s">
        <v>24</v>
      </c>
      <c r="D60" s="17" t="s">
        <v>95</v>
      </c>
      <c r="E60" s="11">
        <v>6</v>
      </c>
      <c r="F60" s="10">
        <v>0</v>
      </c>
      <c r="G60" s="10">
        <f>1+1+1+1</f>
        <v>4</v>
      </c>
      <c r="H60" s="10">
        <v>0</v>
      </c>
      <c r="I60" s="10">
        <v>1</v>
      </c>
      <c r="J60" s="10">
        <v>1</v>
      </c>
      <c r="K60" s="33">
        <v>0</v>
      </c>
      <c r="L60" s="10">
        <v>0</v>
      </c>
      <c r="M60" s="10">
        <v>0</v>
      </c>
      <c r="N60" s="33">
        <v>0</v>
      </c>
      <c r="O60" s="10">
        <v>0</v>
      </c>
      <c r="P60" s="10">
        <v>0</v>
      </c>
      <c r="Q60" s="33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6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33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6"/>
    </row>
    <row r="61" spans="1:44" x14ac:dyDescent="0.25">
      <c r="A61" s="16" t="s">
        <v>99</v>
      </c>
      <c r="B61" s="9">
        <v>5</v>
      </c>
      <c r="C61" s="10" t="s">
        <v>24</v>
      </c>
      <c r="D61" s="17" t="s">
        <v>96</v>
      </c>
      <c r="E61" s="11">
        <v>7</v>
      </c>
      <c r="F61" s="10">
        <f>1+1</f>
        <v>2</v>
      </c>
      <c r="G61" s="10">
        <f>1+1+2+1+1+1</f>
        <v>7</v>
      </c>
      <c r="H61" s="10">
        <v>0</v>
      </c>
      <c r="I61" s="10">
        <v>0</v>
      </c>
      <c r="J61" s="10">
        <v>1</v>
      </c>
      <c r="K61" s="33">
        <v>0</v>
      </c>
      <c r="L61" s="10">
        <v>0</v>
      </c>
      <c r="M61" s="10">
        <v>0</v>
      </c>
      <c r="N61" s="33">
        <v>0</v>
      </c>
      <c r="O61" s="10">
        <v>0</v>
      </c>
      <c r="P61" s="10">
        <v>0</v>
      </c>
      <c r="Q61" s="33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6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33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6"/>
    </row>
    <row r="62" spans="1:44" x14ac:dyDescent="0.25">
      <c r="A62" s="8" t="s">
        <v>92</v>
      </c>
      <c r="B62" s="10">
        <v>7</v>
      </c>
      <c r="C62" s="10" t="s">
        <v>25</v>
      </c>
      <c r="D62" s="10" t="s">
        <v>94</v>
      </c>
      <c r="E62" s="11">
        <v>9</v>
      </c>
      <c r="F62" s="10">
        <f>1+1+2+1</f>
        <v>5</v>
      </c>
      <c r="G62" s="10">
        <v>0</v>
      </c>
      <c r="H62" s="10">
        <v>0</v>
      </c>
      <c r="I62" s="10">
        <v>0</v>
      </c>
      <c r="J62" s="10">
        <v>0</v>
      </c>
      <c r="K62" s="33">
        <v>0</v>
      </c>
      <c r="L62" s="10">
        <v>0</v>
      </c>
      <c r="M62" s="10">
        <f>5+1</f>
        <v>6</v>
      </c>
      <c r="N62" s="33">
        <v>0</v>
      </c>
      <c r="O62" s="10">
        <v>0</v>
      </c>
      <c r="P62" s="10">
        <v>0</v>
      </c>
      <c r="Q62" s="33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6">
        <v>0</v>
      </c>
      <c r="X62" s="10">
        <v>0</v>
      </c>
      <c r="Y62" s="10">
        <v>1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f>2+2+1+3</f>
        <v>8</v>
      </c>
      <c r="AG62" s="26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6"/>
    </row>
    <row r="63" spans="1:44" x14ac:dyDescent="0.25">
      <c r="A63" s="8" t="s">
        <v>92</v>
      </c>
      <c r="B63" s="10">
        <v>7</v>
      </c>
      <c r="C63" s="10" t="s">
        <v>25</v>
      </c>
      <c r="D63" s="10" t="s">
        <v>95</v>
      </c>
      <c r="E63" s="11">
        <v>8</v>
      </c>
      <c r="F63" s="10">
        <v>1</v>
      </c>
      <c r="G63" s="10">
        <v>0</v>
      </c>
      <c r="H63" s="10">
        <v>1</v>
      </c>
      <c r="I63" s="10">
        <v>0</v>
      </c>
      <c r="J63" s="10">
        <v>0</v>
      </c>
      <c r="K63" s="33">
        <v>0</v>
      </c>
      <c r="L63" s="10">
        <v>0</v>
      </c>
      <c r="M63" s="10">
        <f>2+1+1+1+1+1</f>
        <v>7</v>
      </c>
      <c r="N63" s="33">
        <v>0</v>
      </c>
      <c r="O63" s="10">
        <v>0</v>
      </c>
      <c r="P63" s="10">
        <v>0</v>
      </c>
      <c r="Q63" s="33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6">
        <v>0</v>
      </c>
      <c r="X63" s="10">
        <v>0</v>
      </c>
      <c r="Y63" s="10">
        <f>1+1+1+4</f>
        <v>7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33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6"/>
    </row>
    <row r="64" spans="1:44" x14ac:dyDescent="0.25">
      <c r="A64" s="8" t="s">
        <v>92</v>
      </c>
      <c r="B64" s="10">
        <v>7</v>
      </c>
      <c r="C64" s="10" t="s">
        <v>25</v>
      </c>
      <c r="D64" s="10" t="s">
        <v>96</v>
      </c>
      <c r="E64" s="11">
        <v>1</v>
      </c>
      <c r="F64" s="10">
        <f>3+1+4+3+2+4+1</f>
        <v>18</v>
      </c>
      <c r="G64" s="10">
        <v>0</v>
      </c>
      <c r="H64" s="10">
        <f>1+1+3</f>
        <v>5</v>
      </c>
      <c r="I64" s="10">
        <v>0</v>
      </c>
      <c r="J64" s="10">
        <v>0</v>
      </c>
      <c r="K64" s="33">
        <v>0</v>
      </c>
      <c r="L64" s="10">
        <v>0</v>
      </c>
      <c r="M64" s="10">
        <v>0</v>
      </c>
      <c r="N64" s="33">
        <v>0</v>
      </c>
      <c r="O64" s="10">
        <v>0</v>
      </c>
      <c r="P64" s="10">
        <v>0</v>
      </c>
      <c r="Q64" s="33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6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33">
        <v>0</v>
      </c>
      <c r="AG64" s="10">
        <v>0</v>
      </c>
      <c r="AH64" s="10">
        <v>0</v>
      </c>
      <c r="AI64" s="10">
        <f>4+3+6+8+10+5</f>
        <v>36</v>
      </c>
      <c r="AJ64" s="10">
        <v>0</v>
      </c>
      <c r="AK64" s="10">
        <v>0</v>
      </c>
      <c r="AL64" s="10">
        <v>0</v>
      </c>
      <c r="AM64" s="10">
        <v>1</v>
      </c>
      <c r="AN64" s="10">
        <v>0</v>
      </c>
      <c r="AO64" s="10">
        <v>0</v>
      </c>
      <c r="AP64" s="10">
        <v>0</v>
      </c>
      <c r="AQ64" s="10">
        <v>0</v>
      </c>
      <c r="AR64" s="6"/>
    </row>
    <row r="65" spans="1:44" x14ac:dyDescent="0.25">
      <c r="A65" s="12" t="s">
        <v>97</v>
      </c>
      <c r="B65" s="13">
        <v>7</v>
      </c>
      <c r="C65" s="13" t="s">
        <v>25</v>
      </c>
      <c r="D65" s="13" t="s">
        <v>94</v>
      </c>
      <c r="E65" s="11">
        <v>6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33">
        <v>0</v>
      </c>
      <c r="L65" s="13">
        <v>0</v>
      </c>
      <c r="M65" s="13">
        <v>0</v>
      </c>
      <c r="N65" s="33">
        <v>0</v>
      </c>
      <c r="O65" s="13">
        <v>0</v>
      </c>
      <c r="P65" s="13">
        <v>0</v>
      </c>
      <c r="Q65" s="3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6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3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6"/>
    </row>
    <row r="66" spans="1:44" x14ac:dyDescent="0.25">
      <c r="A66" s="12" t="s">
        <v>97</v>
      </c>
      <c r="B66" s="13">
        <v>7</v>
      </c>
      <c r="C66" s="13" t="s">
        <v>25</v>
      </c>
      <c r="D66" s="13" t="s">
        <v>95</v>
      </c>
      <c r="E66" s="11">
        <v>3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33">
        <v>0</v>
      </c>
      <c r="L66" s="13">
        <v>0</v>
      </c>
      <c r="M66" s="13">
        <v>0</v>
      </c>
      <c r="N66" s="33">
        <v>0</v>
      </c>
      <c r="O66" s="13">
        <v>0</v>
      </c>
      <c r="P66" s="13">
        <v>0</v>
      </c>
      <c r="Q66" s="3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6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3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6"/>
    </row>
    <row r="67" spans="1:44" x14ac:dyDescent="0.25">
      <c r="A67" s="12" t="s">
        <v>97</v>
      </c>
      <c r="B67" s="13">
        <v>7</v>
      </c>
      <c r="C67" s="13" t="s">
        <v>25</v>
      </c>
      <c r="D67" s="13" t="s">
        <v>96</v>
      </c>
      <c r="E67" s="11">
        <v>4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33">
        <v>0</v>
      </c>
      <c r="L67" s="13">
        <v>0</v>
      </c>
      <c r="M67" s="13">
        <v>0</v>
      </c>
      <c r="N67" s="33">
        <v>0</v>
      </c>
      <c r="O67" s="13">
        <v>0</v>
      </c>
      <c r="P67" s="13">
        <v>0</v>
      </c>
      <c r="Q67" s="3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6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3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6"/>
    </row>
    <row r="68" spans="1:44" x14ac:dyDescent="0.25">
      <c r="A68" s="14" t="s">
        <v>98</v>
      </c>
      <c r="B68" s="10">
        <v>7</v>
      </c>
      <c r="C68" s="10" t="s">
        <v>25</v>
      </c>
      <c r="D68" s="15" t="s">
        <v>94</v>
      </c>
      <c r="E68" s="11">
        <v>5</v>
      </c>
      <c r="F68" s="10">
        <v>0</v>
      </c>
      <c r="G68" s="10">
        <f>1+1+2+1</f>
        <v>5</v>
      </c>
      <c r="H68" s="10">
        <v>0</v>
      </c>
      <c r="I68" s="10">
        <v>0</v>
      </c>
      <c r="J68" s="10">
        <v>0</v>
      </c>
      <c r="K68" s="33">
        <v>0</v>
      </c>
      <c r="L68" s="10">
        <v>0</v>
      </c>
      <c r="M68" s="10">
        <f>1+1+1</f>
        <v>3</v>
      </c>
      <c r="N68" s="33">
        <v>0</v>
      </c>
      <c r="O68" s="10">
        <v>0</v>
      </c>
      <c r="P68" s="10">
        <v>0</v>
      </c>
      <c r="Q68" s="33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6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33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6"/>
    </row>
    <row r="69" spans="1:44" x14ac:dyDescent="0.25">
      <c r="A69" s="14" t="s">
        <v>98</v>
      </c>
      <c r="B69" s="10">
        <v>7</v>
      </c>
      <c r="C69" s="10" t="s">
        <v>25</v>
      </c>
      <c r="D69" s="15" t="s">
        <v>95</v>
      </c>
      <c r="E69" s="11">
        <v>8</v>
      </c>
      <c r="F69" s="10">
        <v>0</v>
      </c>
      <c r="G69" s="10">
        <v>1</v>
      </c>
      <c r="H69" s="10">
        <v>0</v>
      </c>
      <c r="I69" s="10">
        <v>0</v>
      </c>
      <c r="J69" s="10">
        <v>0</v>
      </c>
      <c r="K69" s="33">
        <v>0</v>
      </c>
      <c r="L69" s="10">
        <v>0</v>
      </c>
      <c r="M69" s="10">
        <f>1+1+2+1+2+1+1</f>
        <v>9</v>
      </c>
      <c r="N69" s="33">
        <v>0</v>
      </c>
      <c r="O69" s="10">
        <v>0</v>
      </c>
      <c r="P69" s="10">
        <v>0</v>
      </c>
      <c r="Q69" s="33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6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33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6"/>
    </row>
    <row r="70" spans="1:44" x14ac:dyDescent="0.25">
      <c r="A70" s="14" t="s">
        <v>98</v>
      </c>
      <c r="B70" s="10">
        <v>7</v>
      </c>
      <c r="C70" s="10" t="s">
        <v>25</v>
      </c>
      <c r="D70" s="15" t="s">
        <v>96</v>
      </c>
      <c r="E70" s="11">
        <v>6</v>
      </c>
      <c r="F70" s="10">
        <v>0</v>
      </c>
      <c r="G70" s="10">
        <v>1</v>
      </c>
      <c r="H70" s="10">
        <v>0</v>
      </c>
      <c r="I70" s="10">
        <v>3</v>
      </c>
      <c r="J70" s="10">
        <v>0</v>
      </c>
      <c r="K70" s="33">
        <v>0</v>
      </c>
      <c r="L70" s="10">
        <v>0</v>
      </c>
      <c r="M70" s="10">
        <f>1+1+1+2+1+1</f>
        <v>7</v>
      </c>
      <c r="N70" s="33">
        <v>0</v>
      </c>
      <c r="O70" s="10">
        <v>0</v>
      </c>
      <c r="P70" s="10">
        <v>0</v>
      </c>
      <c r="Q70" s="33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6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33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6"/>
    </row>
    <row r="71" spans="1:44" x14ac:dyDescent="0.25">
      <c r="A71" s="16" t="s">
        <v>99</v>
      </c>
      <c r="B71" s="10">
        <v>7</v>
      </c>
      <c r="C71" s="10" t="s">
        <v>25</v>
      </c>
      <c r="D71" s="17" t="s">
        <v>94</v>
      </c>
      <c r="E71" s="11">
        <v>1</v>
      </c>
      <c r="F71" s="10">
        <v>0</v>
      </c>
      <c r="G71" s="10">
        <v>0</v>
      </c>
      <c r="H71" s="10">
        <v>0</v>
      </c>
      <c r="I71" s="10">
        <f>2+1+3</f>
        <v>6</v>
      </c>
      <c r="J71" s="10">
        <v>0</v>
      </c>
      <c r="K71" s="33">
        <v>0</v>
      </c>
      <c r="L71" s="10">
        <v>0</v>
      </c>
      <c r="M71" s="10">
        <f>1+1+2</f>
        <v>4</v>
      </c>
      <c r="N71" s="33">
        <v>0</v>
      </c>
      <c r="O71" s="10">
        <v>0</v>
      </c>
      <c r="P71" s="10">
        <v>0</v>
      </c>
      <c r="Q71" s="33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6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33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6"/>
    </row>
    <row r="72" spans="1:44" x14ac:dyDescent="0.25">
      <c r="A72" s="16" t="s">
        <v>99</v>
      </c>
      <c r="B72" s="10">
        <v>7</v>
      </c>
      <c r="C72" s="10" t="s">
        <v>25</v>
      </c>
      <c r="D72" s="17" t="s">
        <v>95</v>
      </c>
      <c r="E72" s="11">
        <v>7</v>
      </c>
      <c r="F72" s="10">
        <v>0</v>
      </c>
      <c r="G72" s="10">
        <v>0</v>
      </c>
      <c r="H72" s="10">
        <v>0</v>
      </c>
      <c r="I72" s="10">
        <v>1</v>
      </c>
      <c r="J72" s="10">
        <v>0</v>
      </c>
      <c r="K72" s="33">
        <v>0</v>
      </c>
      <c r="L72" s="10">
        <v>0</v>
      </c>
      <c r="M72" s="10">
        <f>3+2</f>
        <v>5</v>
      </c>
      <c r="N72" s="33">
        <v>0</v>
      </c>
      <c r="O72" s="10">
        <v>0</v>
      </c>
      <c r="P72" s="10">
        <v>0</v>
      </c>
      <c r="Q72" s="33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6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33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6"/>
    </row>
    <row r="73" spans="1:44" x14ac:dyDescent="0.25">
      <c r="A73" s="16" t="s">
        <v>99</v>
      </c>
      <c r="B73" s="10">
        <v>7</v>
      </c>
      <c r="C73" s="10" t="s">
        <v>25</v>
      </c>
      <c r="D73" s="17" t="s">
        <v>96</v>
      </c>
      <c r="E73" s="11">
        <v>9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f>1+1+1</f>
        <v>3</v>
      </c>
      <c r="L73" s="26">
        <v>0</v>
      </c>
      <c r="M73" s="10">
        <v>0</v>
      </c>
      <c r="N73" s="33">
        <v>0</v>
      </c>
      <c r="O73" s="10">
        <v>0</v>
      </c>
      <c r="P73" s="10">
        <v>0</v>
      </c>
      <c r="Q73" s="33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6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33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6"/>
    </row>
    <row r="74" spans="1:44" x14ac:dyDescent="0.25">
      <c r="A74" s="8" t="s">
        <v>92</v>
      </c>
      <c r="B74" s="9">
        <v>8</v>
      </c>
      <c r="C74" s="10" t="s">
        <v>26</v>
      </c>
      <c r="D74" s="10" t="s">
        <v>94</v>
      </c>
      <c r="E74" s="11">
        <v>8</v>
      </c>
      <c r="F74" s="10">
        <v>4</v>
      </c>
      <c r="G74" s="10">
        <v>0</v>
      </c>
      <c r="H74" s="10">
        <v>0</v>
      </c>
      <c r="I74" s="10">
        <v>0</v>
      </c>
      <c r="J74" s="10">
        <v>0</v>
      </c>
      <c r="K74" s="33">
        <v>0</v>
      </c>
      <c r="L74" s="10">
        <v>0</v>
      </c>
      <c r="M74" s="10">
        <v>0</v>
      </c>
      <c r="N74" s="33">
        <v>0</v>
      </c>
      <c r="O74" s="10">
        <v>0</v>
      </c>
      <c r="P74" s="10">
        <v>0</v>
      </c>
      <c r="Q74" s="33">
        <v>0</v>
      </c>
      <c r="R74" s="10">
        <v>0</v>
      </c>
      <c r="S74" s="10">
        <v>0</v>
      </c>
      <c r="T74" s="10">
        <v>0</v>
      </c>
      <c r="U74" s="10">
        <f>2+2+1+1+1+1+1+4+1</f>
        <v>14</v>
      </c>
      <c r="V74" s="10">
        <v>0</v>
      </c>
      <c r="W74" s="6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33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6"/>
    </row>
    <row r="75" spans="1:44" x14ac:dyDescent="0.25">
      <c r="A75" s="8" t="s">
        <v>92</v>
      </c>
      <c r="B75" s="9">
        <v>8</v>
      </c>
      <c r="C75" s="10" t="s">
        <v>26</v>
      </c>
      <c r="D75" s="10" t="s">
        <v>95</v>
      </c>
      <c r="E75" s="11">
        <v>9</v>
      </c>
      <c r="F75" s="10">
        <f>1+4+3+1</f>
        <v>9</v>
      </c>
      <c r="G75" s="10">
        <v>0</v>
      </c>
      <c r="H75" s="10">
        <v>0</v>
      </c>
      <c r="I75" s="10">
        <v>0</v>
      </c>
      <c r="J75" s="10">
        <v>0</v>
      </c>
      <c r="K75" s="33">
        <v>0</v>
      </c>
      <c r="L75" s="10">
        <v>0</v>
      </c>
      <c r="M75" s="10">
        <v>0</v>
      </c>
      <c r="N75" s="33">
        <v>0</v>
      </c>
      <c r="O75" s="10">
        <v>0</v>
      </c>
      <c r="P75" s="10">
        <v>0</v>
      </c>
      <c r="Q75" s="33">
        <v>0</v>
      </c>
      <c r="R75" s="10">
        <v>0</v>
      </c>
      <c r="S75" s="10">
        <v>0</v>
      </c>
      <c r="T75" s="10">
        <v>0</v>
      </c>
      <c r="U75" s="10">
        <f>4+1+1+2+1+3+2</f>
        <v>14</v>
      </c>
      <c r="V75" s="10">
        <v>0</v>
      </c>
      <c r="W75" s="6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33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6"/>
    </row>
    <row r="76" spans="1:44" x14ac:dyDescent="0.25">
      <c r="A76" s="8" t="s">
        <v>92</v>
      </c>
      <c r="B76" s="9">
        <v>8</v>
      </c>
      <c r="C76" s="10" t="s">
        <v>26</v>
      </c>
      <c r="D76" s="10" t="s">
        <v>96</v>
      </c>
      <c r="E76" s="11">
        <v>2</v>
      </c>
      <c r="F76" s="10">
        <v>0</v>
      </c>
      <c r="G76" s="10">
        <v>0</v>
      </c>
      <c r="H76" s="10">
        <v>0</v>
      </c>
      <c r="I76" s="10">
        <v>1</v>
      </c>
      <c r="J76" s="10">
        <v>0</v>
      </c>
      <c r="K76" s="33">
        <v>0</v>
      </c>
      <c r="L76" s="10">
        <v>0</v>
      </c>
      <c r="M76" s="10">
        <v>0</v>
      </c>
      <c r="N76" s="33">
        <v>0</v>
      </c>
      <c r="O76" s="10">
        <v>0</v>
      </c>
      <c r="P76" s="10">
        <v>0</v>
      </c>
      <c r="Q76" s="33">
        <v>0</v>
      </c>
      <c r="R76" s="10">
        <v>0</v>
      </c>
      <c r="S76" s="10">
        <v>0</v>
      </c>
      <c r="T76" s="10">
        <v>0</v>
      </c>
      <c r="U76" s="10">
        <f>3+2+2+7+4+6+3+5+5+3</f>
        <v>40</v>
      </c>
      <c r="V76" s="10">
        <v>0</v>
      </c>
      <c r="W76" s="6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33">
        <v>0</v>
      </c>
      <c r="AG76" s="10">
        <v>0</v>
      </c>
      <c r="AH76" s="10">
        <v>0</v>
      </c>
      <c r="AI76" s="10">
        <v>0</v>
      </c>
      <c r="AJ76" s="10">
        <v>2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6"/>
    </row>
    <row r="77" spans="1:44" x14ac:dyDescent="0.25">
      <c r="A77" s="12" t="s">
        <v>97</v>
      </c>
      <c r="B77" s="9">
        <v>8</v>
      </c>
      <c r="C77" s="13" t="s">
        <v>26</v>
      </c>
      <c r="D77" s="13" t="s">
        <v>94</v>
      </c>
      <c r="E77" s="11">
        <v>7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33">
        <v>0</v>
      </c>
      <c r="L77" s="13">
        <v>0</v>
      </c>
      <c r="M77" s="13">
        <v>0</v>
      </c>
      <c r="N77" s="33">
        <v>0</v>
      </c>
      <c r="O77" s="13">
        <v>0</v>
      </c>
      <c r="P77" s="13">
        <v>0</v>
      </c>
      <c r="Q77" s="3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6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3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6"/>
    </row>
    <row r="78" spans="1:44" x14ac:dyDescent="0.25">
      <c r="A78" s="12" t="s">
        <v>97</v>
      </c>
      <c r="B78" s="9">
        <v>8</v>
      </c>
      <c r="C78" s="13" t="s">
        <v>26</v>
      </c>
      <c r="D78" s="13" t="s">
        <v>95</v>
      </c>
      <c r="E78" s="11">
        <v>1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33">
        <v>0</v>
      </c>
      <c r="L78" s="13">
        <v>0</v>
      </c>
      <c r="M78" s="13">
        <v>0</v>
      </c>
      <c r="N78" s="33">
        <v>0</v>
      </c>
      <c r="O78" s="13">
        <v>0</v>
      </c>
      <c r="P78" s="13">
        <v>0</v>
      </c>
      <c r="Q78" s="3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6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3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6"/>
    </row>
    <row r="79" spans="1:44" x14ac:dyDescent="0.25">
      <c r="A79" s="12" t="s">
        <v>97</v>
      </c>
      <c r="B79" s="9">
        <v>8</v>
      </c>
      <c r="C79" s="13" t="s">
        <v>26</v>
      </c>
      <c r="D79" s="13" t="s">
        <v>96</v>
      </c>
      <c r="E79" s="11">
        <v>4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33">
        <v>0</v>
      </c>
      <c r="L79" s="13">
        <v>0</v>
      </c>
      <c r="M79" s="13">
        <v>0</v>
      </c>
      <c r="N79" s="33">
        <v>0</v>
      </c>
      <c r="O79" s="13">
        <v>0</v>
      </c>
      <c r="P79" s="13">
        <v>0</v>
      </c>
      <c r="Q79" s="3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6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3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6"/>
    </row>
    <row r="80" spans="1:44" x14ac:dyDescent="0.25">
      <c r="A80" s="14" t="s">
        <v>98</v>
      </c>
      <c r="B80" s="9">
        <v>8</v>
      </c>
      <c r="C80" s="10" t="s">
        <v>26</v>
      </c>
      <c r="D80" s="15" t="s">
        <v>94</v>
      </c>
      <c r="E80" s="11">
        <v>1</v>
      </c>
      <c r="F80" s="10">
        <v>1</v>
      </c>
      <c r="G80" s="10">
        <v>0</v>
      </c>
      <c r="H80" s="10">
        <v>0</v>
      </c>
      <c r="I80" s="10">
        <v>0</v>
      </c>
      <c r="J80" s="10">
        <v>0</v>
      </c>
      <c r="K80" s="33">
        <v>0</v>
      </c>
      <c r="L80" s="10">
        <v>0</v>
      </c>
      <c r="M80" s="10">
        <v>0</v>
      </c>
      <c r="N80" s="33">
        <v>0</v>
      </c>
      <c r="O80" s="10">
        <v>0</v>
      </c>
      <c r="P80" s="10">
        <v>0</v>
      </c>
      <c r="Q80" s="33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6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33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6"/>
    </row>
    <row r="81" spans="1:44" x14ac:dyDescent="0.25">
      <c r="A81" s="14" t="s">
        <v>98</v>
      </c>
      <c r="B81" s="9">
        <v>8</v>
      </c>
      <c r="C81" s="10" t="s">
        <v>26</v>
      </c>
      <c r="D81" s="15" t="s">
        <v>95</v>
      </c>
      <c r="E81" s="11">
        <v>4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33">
        <v>0</v>
      </c>
      <c r="L81" s="10">
        <v>0</v>
      </c>
      <c r="M81" s="10">
        <v>0</v>
      </c>
      <c r="N81" s="33">
        <v>0</v>
      </c>
      <c r="O81" s="10">
        <v>0</v>
      </c>
      <c r="P81" s="10">
        <v>0</v>
      </c>
      <c r="Q81" s="33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6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33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6"/>
    </row>
    <row r="82" spans="1:44" x14ac:dyDescent="0.25">
      <c r="A82" s="14" t="s">
        <v>98</v>
      </c>
      <c r="B82" s="9">
        <v>8</v>
      </c>
      <c r="C82" s="10" t="s">
        <v>26</v>
      </c>
      <c r="D82" s="15" t="s">
        <v>96</v>
      </c>
      <c r="E82" s="11">
        <v>9</v>
      </c>
      <c r="F82" s="10">
        <v>0</v>
      </c>
      <c r="G82" s="10">
        <v>0</v>
      </c>
      <c r="H82" s="10">
        <v>2</v>
      </c>
      <c r="I82" s="10">
        <v>0</v>
      </c>
      <c r="J82" s="10">
        <v>0</v>
      </c>
      <c r="K82" s="33">
        <v>0</v>
      </c>
      <c r="L82" s="10">
        <v>0</v>
      </c>
      <c r="M82" s="10">
        <v>0</v>
      </c>
      <c r="N82" s="33">
        <v>0</v>
      </c>
      <c r="O82" s="10">
        <v>0</v>
      </c>
      <c r="P82" s="10">
        <v>0</v>
      </c>
      <c r="Q82" s="33">
        <v>0</v>
      </c>
      <c r="R82" s="10">
        <v>0</v>
      </c>
      <c r="S82" s="10">
        <v>0</v>
      </c>
      <c r="T82" s="10">
        <v>0</v>
      </c>
      <c r="U82" s="10">
        <f>2+1+7+6+6+4+5+5+2</f>
        <v>38</v>
      </c>
      <c r="V82" s="10">
        <v>0</v>
      </c>
      <c r="W82" s="6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33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6"/>
    </row>
    <row r="83" spans="1:44" x14ac:dyDescent="0.25">
      <c r="A83" s="16" t="s">
        <v>99</v>
      </c>
      <c r="B83" s="9">
        <v>8</v>
      </c>
      <c r="C83" s="10" t="s">
        <v>26</v>
      </c>
      <c r="D83" s="17" t="s">
        <v>94</v>
      </c>
      <c r="E83" s="11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33">
        <v>0</v>
      </c>
      <c r="L83" s="10">
        <v>0</v>
      </c>
      <c r="M83" s="10">
        <v>0</v>
      </c>
      <c r="N83" s="33">
        <v>0</v>
      </c>
      <c r="O83" s="10">
        <v>0</v>
      </c>
      <c r="P83" s="10">
        <v>0</v>
      </c>
      <c r="Q83" s="33">
        <v>0</v>
      </c>
      <c r="R83" s="10">
        <v>0</v>
      </c>
      <c r="S83" s="10">
        <v>0</v>
      </c>
      <c r="T83" s="10">
        <v>0</v>
      </c>
      <c r="U83" s="10">
        <f>1+2+1</f>
        <v>4</v>
      </c>
      <c r="V83" s="10">
        <v>0</v>
      </c>
      <c r="W83" s="6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33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6"/>
    </row>
    <row r="84" spans="1:44" x14ac:dyDescent="0.25">
      <c r="A84" s="16" t="s">
        <v>99</v>
      </c>
      <c r="B84" s="9">
        <v>8</v>
      </c>
      <c r="C84" s="10" t="s">
        <v>26</v>
      </c>
      <c r="D84" s="17" t="s">
        <v>95</v>
      </c>
      <c r="E84" s="11">
        <v>1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33">
        <v>0</v>
      </c>
      <c r="L84" s="10">
        <v>0</v>
      </c>
      <c r="M84" s="10">
        <v>0</v>
      </c>
      <c r="N84" s="33">
        <v>0</v>
      </c>
      <c r="O84" s="10">
        <v>0</v>
      </c>
      <c r="P84" s="10">
        <v>0</v>
      </c>
      <c r="Q84" s="33">
        <v>0</v>
      </c>
      <c r="R84" s="10">
        <v>0</v>
      </c>
      <c r="S84" s="10">
        <v>0</v>
      </c>
      <c r="T84" s="10">
        <v>0</v>
      </c>
      <c r="U84" s="10">
        <f>1+4+4+4+1+1+3</f>
        <v>18</v>
      </c>
      <c r="V84" s="10">
        <v>0</v>
      </c>
      <c r="W84" s="6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33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6"/>
    </row>
    <row r="85" spans="1:44" x14ac:dyDescent="0.25">
      <c r="A85" s="16" t="s">
        <v>99</v>
      </c>
      <c r="B85" s="9">
        <v>8</v>
      </c>
      <c r="C85" s="10" t="s">
        <v>26</v>
      </c>
      <c r="D85" s="17" t="s">
        <v>96</v>
      </c>
      <c r="E85" s="11">
        <v>3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33">
        <v>0</v>
      </c>
      <c r="L85" s="10">
        <v>0</v>
      </c>
      <c r="M85" s="10">
        <v>0</v>
      </c>
      <c r="N85" s="33">
        <v>0</v>
      </c>
      <c r="O85" s="10">
        <v>0</v>
      </c>
      <c r="P85" s="10">
        <v>0</v>
      </c>
      <c r="Q85" s="33">
        <v>0</v>
      </c>
      <c r="R85" s="10">
        <v>0</v>
      </c>
      <c r="S85" s="10">
        <v>0</v>
      </c>
      <c r="T85" s="10">
        <v>0</v>
      </c>
      <c r="U85" s="10">
        <f>1+1+2</f>
        <v>4</v>
      </c>
      <c r="V85" s="10">
        <v>0</v>
      </c>
      <c r="W85" s="6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33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6"/>
    </row>
    <row r="86" spans="1:44" x14ac:dyDescent="0.25">
      <c r="A86" s="8" t="s">
        <v>92</v>
      </c>
      <c r="B86" s="10">
        <v>9</v>
      </c>
      <c r="C86" s="10" t="s">
        <v>27</v>
      </c>
      <c r="D86" s="10" t="s">
        <v>94</v>
      </c>
      <c r="E86" s="11">
        <v>1</v>
      </c>
      <c r="F86" s="10">
        <f>4+1+1</f>
        <v>6</v>
      </c>
      <c r="G86" s="10">
        <v>0</v>
      </c>
      <c r="H86" s="10">
        <v>0</v>
      </c>
      <c r="I86" s="10">
        <v>0</v>
      </c>
      <c r="J86" s="10">
        <v>0</v>
      </c>
      <c r="K86" s="33">
        <v>0</v>
      </c>
      <c r="L86" s="10">
        <v>0</v>
      </c>
      <c r="M86" s="10">
        <v>0</v>
      </c>
      <c r="N86" s="10">
        <f>1+9+4+7+2+2+2+1+1+2</f>
        <v>31</v>
      </c>
      <c r="O86" s="26">
        <v>0</v>
      </c>
      <c r="P86" s="10">
        <v>0</v>
      </c>
      <c r="Q86" s="33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6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33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6"/>
    </row>
    <row r="87" spans="1:44" x14ac:dyDescent="0.25">
      <c r="A87" s="8" t="s">
        <v>92</v>
      </c>
      <c r="B87" s="10">
        <v>9</v>
      </c>
      <c r="C87" s="10" t="s">
        <v>27</v>
      </c>
      <c r="D87" s="10" t="s">
        <v>95</v>
      </c>
      <c r="E87" s="11">
        <v>3</v>
      </c>
      <c r="F87" s="10">
        <f>2+1+1</f>
        <v>4</v>
      </c>
      <c r="G87" s="10">
        <v>0</v>
      </c>
      <c r="H87" s="10">
        <v>0</v>
      </c>
      <c r="I87" s="10">
        <v>0</v>
      </c>
      <c r="J87" s="10">
        <v>0</v>
      </c>
      <c r="K87" s="33">
        <v>0</v>
      </c>
      <c r="L87" s="10">
        <v>0</v>
      </c>
      <c r="M87" s="10">
        <v>0</v>
      </c>
      <c r="N87" s="33">
        <v>0</v>
      </c>
      <c r="O87" s="10">
        <v>0</v>
      </c>
      <c r="P87" s="10">
        <v>0</v>
      </c>
      <c r="Q87" s="33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6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33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6"/>
    </row>
    <row r="88" spans="1:44" x14ac:dyDescent="0.25">
      <c r="A88" s="8" t="s">
        <v>92</v>
      </c>
      <c r="B88" s="10">
        <v>9</v>
      </c>
      <c r="C88" s="10" t="s">
        <v>27</v>
      </c>
      <c r="D88" s="10" t="s">
        <v>96</v>
      </c>
      <c r="E88" s="11">
        <v>4</v>
      </c>
      <c r="F88" s="10">
        <f>1+1+2+2+1+1</f>
        <v>8</v>
      </c>
      <c r="G88" s="10">
        <v>0</v>
      </c>
      <c r="H88" s="10">
        <v>0</v>
      </c>
      <c r="I88" s="10">
        <v>1</v>
      </c>
      <c r="J88" s="10">
        <v>0</v>
      </c>
      <c r="K88" s="33">
        <v>0</v>
      </c>
      <c r="L88" s="10">
        <v>0</v>
      </c>
      <c r="M88" s="10">
        <v>0</v>
      </c>
      <c r="N88" s="33">
        <v>0</v>
      </c>
      <c r="O88" s="10">
        <v>0</v>
      </c>
      <c r="P88" s="10">
        <v>0</v>
      </c>
      <c r="Q88" s="33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6">
        <v>0</v>
      </c>
      <c r="X88" s="10">
        <v>0</v>
      </c>
      <c r="Y88" s="10">
        <f>6+2+2+1+1</f>
        <v>12</v>
      </c>
      <c r="Z88" s="10">
        <v>1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33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6"/>
    </row>
    <row r="89" spans="1:44" x14ac:dyDescent="0.25">
      <c r="A89" s="12" t="s">
        <v>97</v>
      </c>
      <c r="B89" s="13">
        <v>9</v>
      </c>
      <c r="C89" s="13" t="s">
        <v>27</v>
      </c>
      <c r="D89" s="13" t="s">
        <v>94</v>
      </c>
      <c r="E89" s="11">
        <v>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33">
        <v>0</v>
      </c>
      <c r="L89" s="13">
        <v>0</v>
      </c>
      <c r="M89" s="13">
        <v>0</v>
      </c>
      <c r="N89" s="33">
        <v>0</v>
      </c>
      <c r="O89" s="13">
        <v>0</v>
      </c>
      <c r="P89" s="13">
        <v>0</v>
      </c>
      <c r="Q89" s="3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6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3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6"/>
    </row>
    <row r="90" spans="1:44" x14ac:dyDescent="0.25">
      <c r="A90" s="12" t="s">
        <v>97</v>
      </c>
      <c r="B90" s="13">
        <v>9</v>
      </c>
      <c r="C90" s="13" t="s">
        <v>27</v>
      </c>
      <c r="D90" s="13" t="s">
        <v>95</v>
      </c>
      <c r="E90" s="11">
        <v>1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33">
        <v>0</v>
      </c>
      <c r="L90" s="13">
        <v>0</v>
      </c>
      <c r="M90" s="13">
        <v>0</v>
      </c>
      <c r="N90" s="33">
        <v>0</v>
      </c>
      <c r="O90" s="13">
        <v>0</v>
      </c>
      <c r="P90" s="13">
        <v>0</v>
      </c>
      <c r="Q90" s="3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6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3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6"/>
    </row>
    <row r="91" spans="1:44" x14ac:dyDescent="0.25">
      <c r="A91" s="12" t="s">
        <v>97</v>
      </c>
      <c r="B91" s="13">
        <v>9</v>
      </c>
      <c r="C91" s="13" t="s">
        <v>27</v>
      </c>
      <c r="D91" s="13" t="s">
        <v>96</v>
      </c>
      <c r="E91" s="11">
        <v>2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33">
        <v>0</v>
      </c>
      <c r="L91" s="13">
        <v>0</v>
      </c>
      <c r="M91" s="13">
        <v>0</v>
      </c>
      <c r="N91" s="33">
        <v>0</v>
      </c>
      <c r="O91" s="13">
        <v>0</v>
      </c>
      <c r="P91" s="13">
        <v>0</v>
      </c>
      <c r="Q91" s="3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6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3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6"/>
    </row>
    <row r="92" spans="1:44" x14ac:dyDescent="0.25">
      <c r="A92" s="14" t="s">
        <v>98</v>
      </c>
      <c r="B92" s="10">
        <v>9</v>
      </c>
      <c r="C92" s="10" t="s">
        <v>27</v>
      </c>
      <c r="D92" s="15" t="s">
        <v>94</v>
      </c>
      <c r="E92" s="11">
        <v>3</v>
      </c>
      <c r="F92" s="10">
        <f>3+2+1</f>
        <v>6</v>
      </c>
      <c r="G92" s="10">
        <v>0</v>
      </c>
      <c r="H92" s="10">
        <v>0</v>
      </c>
      <c r="I92" s="10">
        <v>0</v>
      </c>
      <c r="J92" s="10">
        <v>0</v>
      </c>
      <c r="K92" s="33">
        <v>0</v>
      </c>
      <c r="L92" s="10">
        <v>0</v>
      </c>
      <c r="M92" s="10">
        <v>0</v>
      </c>
      <c r="N92" s="33">
        <v>0</v>
      </c>
      <c r="O92" s="10">
        <v>0</v>
      </c>
      <c r="P92" s="10">
        <v>0</v>
      </c>
      <c r="Q92" s="33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1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33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6"/>
    </row>
    <row r="93" spans="1:44" x14ac:dyDescent="0.25">
      <c r="A93" s="14" t="s">
        <v>98</v>
      </c>
      <c r="B93" s="10">
        <v>9</v>
      </c>
      <c r="C93" s="10" t="s">
        <v>27</v>
      </c>
      <c r="D93" s="15" t="s">
        <v>95</v>
      </c>
      <c r="E93" s="11">
        <v>2</v>
      </c>
      <c r="F93" s="10">
        <f>1+2+1</f>
        <v>4</v>
      </c>
      <c r="G93" s="10">
        <v>0</v>
      </c>
      <c r="H93" s="10">
        <v>0</v>
      </c>
      <c r="I93" s="10">
        <f>3+5</f>
        <v>8</v>
      </c>
      <c r="J93" s="10">
        <v>0</v>
      </c>
      <c r="K93" s="33">
        <v>0</v>
      </c>
      <c r="L93" s="10">
        <v>0</v>
      </c>
      <c r="M93" s="10">
        <v>0</v>
      </c>
      <c r="N93" s="10">
        <v>1</v>
      </c>
      <c r="O93" s="10">
        <v>0</v>
      </c>
      <c r="P93" s="10">
        <v>0</v>
      </c>
      <c r="Q93" s="33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6">
        <v>0</v>
      </c>
      <c r="X93" s="10">
        <v>2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33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6"/>
    </row>
    <row r="94" spans="1:44" x14ac:dyDescent="0.25">
      <c r="A94" s="14" t="s">
        <v>98</v>
      </c>
      <c r="B94" s="10">
        <v>9</v>
      </c>
      <c r="C94" s="10" t="s">
        <v>27</v>
      </c>
      <c r="D94" s="15" t="s">
        <v>96</v>
      </c>
      <c r="E94" s="11">
        <v>1</v>
      </c>
      <c r="F94" s="10">
        <f>2+3</f>
        <v>5</v>
      </c>
      <c r="G94" s="10">
        <v>0</v>
      </c>
      <c r="H94" s="10">
        <v>0</v>
      </c>
      <c r="I94" s="10">
        <f>3+3</f>
        <v>6</v>
      </c>
      <c r="J94" s="10">
        <v>0</v>
      </c>
      <c r="K94" s="33">
        <v>0</v>
      </c>
      <c r="L94" s="10">
        <v>0</v>
      </c>
      <c r="M94" s="10">
        <v>0</v>
      </c>
      <c r="N94" s="10">
        <v>4</v>
      </c>
      <c r="O94" s="10">
        <v>0</v>
      </c>
      <c r="P94" s="10">
        <v>0</v>
      </c>
      <c r="Q94" s="33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f>1+6+2+4+1+2+1</f>
        <v>17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33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6"/>
    </row>
    <row r="95" spans="1:44" x14ac:dyDescent="0.25">
      <c r="A95" s="16" t="s">
        <v>99</v>
      </c>
      <c r="B95" s="10">
        <v>9</v>
      </c>
      <c r="C95" s="10" t="s">
        <v>27</v>
      </c>
      <c r="D95" s="17" t="s">
        <v>94</v>
      </c>
      <c r="E95" s="11">
        <v>1</v>
      </c>
      <c r="F95" s="21">
        <v>0</v>
      </c>
      <c r="G95" s="10">
        <v>0</v>
      </c>
      <c r="H95" s="10">
        <v>0</v>
      </c>
      <c r="I95" s="21">
        <f>6+2+1</f>
        <v>9</v>
      </c>
      <c r="J95" s="10">
        <v>0</v>
      </c>
      <c r="K95" s="33">
        <v>0</v>
      </c>
      <c r="L95" s="10">
        <v>0</v>
      </c>
      <c r="M95" s="10">
        <v>0</v>
      </c>
      <c r="N95" s="33">
        <v>0</v>
      </c>
      <c r="O95" s="10">
        <v>0</v>
      </c>
      <c r="P95" s="10">
        <v>0</v>
      </c>
      <c r="Q95" s="33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6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33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6"/>
    </row>
    <row r="96" spans="1:44" x14ac:dyDescent="0.25">
      <c r="A96" s="16" t="s">
        <v>99</v>
      </c>
      <c r="B96" s="10">
        <v>9</v>
      </c>
      <c r="C96" s="10" t="s">
        <v>27</v>
      </c>
      <c r="D96" s="17" t="s">
        <v>95</v>
      </c>
      <c r="E96" s="11">
        <v>9</v>
      </c>
      <c r="F96" s="10">
        <v>0</v>
      </c>
      <c r="G96" s="10">
        <f>1+1+1</f>
        <v>3</v>
      </c>
      <c r="H96" s="10">
        <v>0</v>
      </c>
      <c r="I96" s="10">
        <f>3+1+2+3</f>
        <v>9</v>
      </c>
      <c r="J96" s="10">
        <v>0</v>
      </c>
      <c r="K96" s="33">
        <v>0</v>
      </c>
      <c r="L96" s="10">
        <v>0</v>
      </c>
      <c r="M96" s="10">
        <v>0</v>
      </c>
      <c r="N96" s="33">
        <v>0</v>
      </c>
      <c r="O96" s="10">
        <v>0</v>
      </c>
      <c r="P96" s="10">
        <v>0</v>
      </c>
      <c r="Q96" s="33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6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33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/>
    </row>
    <row r="97" spans="1:44" x14ac:dyDescent="0.25">
      <c r="A97" s="16" t="s">
        <v>99</v>
      </c>
      <c r="B97" s="10">
        <v>9</v>
      </c>
      <c r="C97" s="10" t="s">
        <v>27</v>
      </c>
      <c r="D97" s="17" t="s">
        <v>96</v>
      </c>
      <c r="E97" s="11">
        <v>5</v>
      </c>
      <c r="F97" s="10">
        <v>0</v>
      </c>
      <c r="G97" s="10">
        <v>0</v>
      </c>
      <c r="H97" s="10">
        <v>0</v>
      </c>
      <c r="I97" s="10">
        <f>3+1+1</f>
        <v>5</v>
      </c>
      <c r="J97" s="10">
        <v>0</v>
      </c>
      <c r="K97" s="33">
        <v>0</v>
      </c>
      <c r="L97" s="10">
        <v>0</v>
      </c>
      <c r="M97" s="10">
        <v>0</v>
      </c>
      <c r="N97" s="33">
        <v>0</v>
      </c>
      <c r="O97" s="10">
        <v>0</v>
      </c>
      <c r="P97" s="10">
        <v>0</v>
      </c>
      <c r="Q97" s="33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6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33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/>
    </row>
    <row r="98" spans="1:44" x14ac:dyDescent="0.25">
      <c r="A98" s="8" t="s">
        <v>92</v>
      </c>
      <c r="B98" s="9">
        <v>10</v>
      </c>
      <c r="C98" s="10" t="s">
        <v>28</v>
      </c>
      <c r="D98" s="10" t="s">
        <v>94</v>
      </c>
      <c r="E98" s="11">
        <v>9</v>
      </c>
      <c r="F98" s="10">
        <f>13+8+7+13+19+18+19+11+15+12</f>
        <v>135</v>
      </c>
      <c r="G98" s="10">
        <f>4+4</f>
        <v>8</v>
      </c>
      <c r="H98" s="10">
        <v>0</v>
      </c>
      <c r="I98" s="10">
        <v>0</v>
      </c>
      <c r="J98" s="10">
        <v>1</v>
      </c>
      <c r="K98" s="33">
        <v>0</v>
      </c>
      <c r="L98" s="10">
        <v>0</v>
      </c>
      <c r="M98" s="10">
        <f>2+1+1</f>
        <v>4</v>
      </c>
      <c r="N98" s="33">
        <v>0</v>
      </c>
      <c r="O98" s="10">
        <v>0</v>
      </c>
      <c r="P98" s="10">
        <v>0</v>
      </c>
      <c r="Q98" s="33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6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33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6"/>
    </row>
    <row r="99" spans="1:44" x14ac:dyDescent="0.25">
      <c r="A99" s="8" t="s">
        <v>92</v>
      </c>
      <c r="B99" s="9">
        <v>10</v>
      </c>
      <c r="C99" s="10" t="s">
        <v>28</v>
      </c>
      <c r="D99" s="10" t="s">
        <v>95</v>
      </c>
      <c r="E99" s="11">
        <v>2</v>
      </c>
      <c r="F99" s="10">
        <f>16+7+11+8+9+13+15+13+7+8</f>
        <v>107</v>
      </c>
      <c r="G99" s="10">
        <v>2</v>
      </c>
      <c r="H99" s="10">
        <v>0</v>
      </c>
      <c r="I99" s="10">
        <v>0</v>
      </c>
      <c r="J99" s="10">
        <v>0</v>
      </c>
      <c r="K99" s="33">
        <v>0</v>
      </c>
      <c r="L99" s="10">
        <v>0</v>
      </c>
      <c r="M99" s="10">
        <v>0</v>
      </c>
      <c r="N99" s="33">
        <v>0</v>
      </c>
      <c r="O99" s="10">
        <v>0</v>
      </c>
      <c r="P99" s="10">
        <v>0</v>
      </c>
      <c r="Q99" s="33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6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33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6"/>
    </row>
    <row r="100" spans="1:44" x14ac:dyDescent="0.25">
      <c r="A100" s="8" t="s">
        <v>92</v>
      </c>
      <c r="B100" s="9">
        <v>10</v>
      </c>
      <c r="C100" s="10" t="s">
        <v>28</v>
      </c>
      <c r="D100" s="10" t="s">
        <v>96</v>
      </c>
      <c r="E100" s="11">
        <v>7</v>
      </c>
      <c r="F100" s="10">
        <f>2+6+4+7+4+9+7+3+8+6</f>
        <v>56</v>
      </c>
      <c r="G100" s="10">
        <f>2+1+2+3+2+2+2</f>
        <v>14</v>
      </c>
      <c r="H100" s="10">
        <v>0</v>
      </c>
      <c r="I100" s="10">
        <v>0</v>
      </c>
      <c r="J100" s="10">
        <v>2</v>
      </c>
      <c r="K100" s="33">
        <v>0</v>
      </c>
      <c r="L100" s="10">
        <v>0</v>
      </c>
      <c r="M100" s="10">
        <v>0</v>
      </c>
      <c r="N100" s="33">
        <v>0</v>
      </c>
      <c r="O100" s="10">
        <v>0</v>
      </c>
      <c r="P100" s="10">
        <v>0</v>
      </c>
      <c r="Q100" s="33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6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33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6"/>
    </row>
    <row r="101" spans="1:44" x14ac:dyDescent="0.25">
      <c r="A101" s="12" t="s">
        <v>97</v>
      </c>
      <c r="B101" s="9">
        <v>10</v>
      </c>
      <c r="C101" s="13" t="s">
        <v>28</v>
      </c>
      <c r="D101" s="13" t="s">
        <v>94</v>
      </c>
      <c r="E101" s="11">
        <v>9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33">
        <v>0</v>
      </c>
      <c r="L101" s="13">
        <v>0</v>
      </c>
      <c r="M101" s="13">
        <v>0</v>
      </c>
      <c r="N101" s="13">
        <v>2</v>
      </c>
      <c r="O101" s="26">
        <v>0</v>
      </c>
      <c r="P101" s="13">
        <v>0</v>
      </c>
      <c r="Q101" s="3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6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3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6"/>
    </row>
    <row r="102" spans="1:44" x14ac:dyDescent="0.25">
      <c r="A102" s="12" t="s">
        <v>97</v>
      </c>
      <c r="B102" s="9">
        <v>10</v>
      </c>
      <c r="C102" s="13" t="s">
        <v>28</v>
      </c>
      <c r="D102" s="13" t="s">
        <v>95</v>
      </c>
      <c r="E102" s="11">
        <v>4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33">
        <v>0</v>
      </c>
      <c r="L102" s="13">
        <v>0</v>
      </c>
      <c r="M102" s="13">
        <v>0</v>
      </c>
      <c r="N102" s="33">
        <v>0</v>
      </c>
      <c r="O102" s="13">
        <v>0</v>
      </c>
      <c r="P102" s="13">
        <v>0</v>
      </c>
      <c r="Q102" s="3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6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3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6"/>
    </row>
    <row r="103" spans="1:44" x14ac:dyDescent="0.25">
      <c r="A103" s="12" t="s">
        <v>97</v>
      </c>
      <c r="B103" s="9">
        <v>10</v>
      </c>
      <c r="C103" s="13" t="s">
        <v>28</v>
      </c>
      <c r="D103" s="13" t="s">
        <v>96</v>
      </c>
      <c r="E103" s="11">
        <v>1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33">
        <v>0</v>
      </c>
      <c r="L103" s="13">
        <v>0</v>
      </c>
      <c r="M103" s="13">
        <v>0</v>
      </c>
      <c r="N103" s="33">
        <v>0</v>
      </c>
      <c r="O103" s="13">
        <v>0</v>
      </c>
      <c r="P103" s="13">
        <v>0</v>
      </c>
      <c r="Q103" s="3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6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3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6"/>
    </row>
    <row r="104" spans="1:44" x14ac:dyDescent="0.25">
      <c r="A104" s="14" t="s">
        <v>98</v>
      </c>
      <c r="B104" s="9">
        <v>10</v>
      </c>
      <c r="C104" s="10" t="s">
        <v>28</v>
      </c>
      <c r="D104" s="15" t="s">
        <v>94</v>
      </c>
      <c r="E104" s="11">
        <v>2</v>
      </c>
      <c r="F104" s="10">
        <v>1</v>
      </c>
      <c r="G104" s="10">
        <f>1+4+3+1+2+1+1+3+3+4</f>
        <v>23</v>
      </c>
      <c r="H104" s="10">
        <v>0</v>
      </c>
      <c r="I104" s="10">
        <v>0</v>
      </c>
      <c r="J104" s="10">
        <v>0</v>
      </c>
      <c r="K104" s="33">
        <v>0</v>
      </c>
      <c r="L104" s="10">
        <v>0</v>
      </c>
      <c r="M104" s="10">
        <v>0</v>
      </c>
      <c r="N104" s="33">
        <v>0</v>
      </c>
      <c r="O104" s="10">
        <v>0</v>
      </c>
      <c r="P104" s="10">
        <v>0</v>
      </c>
      <c r="Q104" s="33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6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33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6"/>
    </row>
    <row r="105" spans="1:44" x14ac:dyDescent="0.25">
      <c r="A105" s="14" t="s">
        <v>98</v>
      </c>
      <c r="B105" s="9">
        <v>10</v>
      </c>
      <c r="C105" s="10" t="s">
        <v>28</v>
      </c>
      <c r="D105" s="15" t="s">
        <v>95</v>
      </c>
      <c r="E105" s="11">
        <v>9</v>
      </c>
      <c r="F105" s="10">
        <f>1+1+1</f>
        <v>3</v>
      </c>
      <c r="G105" s="10">
        <f>1+2+1+1+1+2+3+1</f>
        <v>12</v>
      </c>
      <c r="H105" s="10">
        <v>0</v>
      </c>
      <c r="I105" s="10">
        <v>0</v>
      </c>
      <c r="J105" s="10">
        <v>0</v>
      </c>
      <c r="K105" s="33">
        <v>0</v>
      </c>
      <c r="L105" s="10">
        <v>0</v>
      </c>
      <c r="M105" s="10">
        <v>0</v>
      </c>
      <c r="N105" s="33">
        <v>0</v>
      </c>
      <c r="O105" s="10">
        <v>0</v>
      </c>
      <c r="P105" s="10">
        <v>0</v>
      </c>
      <c r="Q105" s="33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6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33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6"/>
    </row>
    <row r="106" spans="1:44" x14ac:dyDescent="0.25">
      <c r="A106" s="14" t="s">
        <v>98</v>
      </c>
      <c r="B106" s="9">
        <v>10</v>
      </c>
      <c r="C106" s="10" t="s">
        <v>28</v>
      </c>
      <c r="D106" s="15" t="s">
        <v>96</v>
      </c>
      <c r="E106" s="11">
        <v>8</v>
      </c>
      <c r="F106" s="10">
        <v>0</v>
      </c>
      <c r="G106" s="10">
        <f>1+3+4+4+8+3+2</f>
        <v>25</v>
      </c>
      <c r="H106" s="10">
        <v>0</v>
      </c>
      <c r="I106" s="10">
        <v>0</v>
      </c>
      <c r="J106" s="10">
        <v>0</v>
      </c>
      <c r="K106" s="33">
        <v>0</v>
      </c>
      <c r="L106" s="10">
        <v>0</v>
      </c>
      <c r="M106" s="10">
        <v>0</v>
      </c>
      <c r="N106" s="33">
        <v>0</v>
      </c>
      <c r="O106" s="10">
        <v>0</v>
      </c>
      <c r="P106" s="10">
        <v>0</v>
      </c>
      <c r="Q106" s="33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6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33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6"/>
    </row>
    <row r="107" spans="1:44" x14ac:dyDescent="0.25">
      <c r="A107" s="16" t="s">
        <v>99</v>
      </c>
      <c r="B107" s="9">
        <v>10</v>
      </c>
      <c r="C107" s="10" t="s">
        <v>28</v>
      </c>
      <c r="D107" s="17" t="s">
        <v>94</v>
      </c>
      <c r="E107" s="11">
        <v>1</v>
      </c>
      <c r="F107" s="10">
        <v>0</v>
      </c>
      <c r="G107" s="10">
        <v>0</v>
      </c>
      <c r="H107" s="10">
        <v>0</v>
      </c>
      <c r="I107" s="10">
        <f>2+3</f>
        <v>5</v>
      </c>
      <c r="J107" s="10">
        <v>0</v>
      </c>
      <c r="K107" s="33">
        <v>0</v>
      </c>
      <c r="L107" s="10">
        <v>0</v>
      </c>
      <c r="M107" s="10">
        <v>0</v>
      </c>
      <c r="N107" s="33">
        <v>0</v>
      </c>
      <c r="O107" s="10">
        <v>0</v>
      </c>
      <c r="P107" s="10">
        <v>0</v>
      </c>
      <c r="Q107" s="33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6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33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6"/>
    </row>
    <row r="108" spans="1:44" x14ac:dyDescent="0.25">
      <c r="A108" s="16" t="s">
        <v>99</v>
      </c>
      <c r="B108" s="9">
        <v>10</v>
      </c>
      <c r="C108" s="10" t="s">
        <v>28</v>
      </c>
      <c r="D108" s="17" t="s">
        <v>95</v>
      </c>
      <c r="E108" s="11">
        <v>4</v>
      </c>
      <c r="F108" s="10">
        <v>0</v>
      </c>
      <c r="G108" s="10">
        <v>2</v>
      </c>
      <c r="H108" s="10">
        <v>0</v>
      </c>
      <c r="I108" s="10">
        <v>3</v>
      </c>
      <c r="J108" s="10">
        <v>0</v>
      </c>
      <c r="K108" s="33">
        <v>0</v>
      </c>
      <c r="L108" s="10">
        <v>0</v>
      </c>
      <c r="M108" s="10">
        <v>0</v>
      </c>
      <c r="N108" s="33">
        <v>0</v>
      </c>
      <c r="O108" s="10">
        <v>0</v>
      </c>
      <c r="P108" s="10">
        <v>0</v>
      </c>
      <c r="Q108" s="33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6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33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6"/>
    </row>
    <row r="109" spans="1:44" x14ac:dyDescent="0.25">
      <c r="A109" s="16" t="s">
        <v>99</v>
      </c>
      <c r="B109" s="9">
        <v>10</v>
      </c>
      <c r="C109" s="10" t="s">
        <v>28</v>
      </c>
      <c r="D109" s="17" t="s">
        <v>96</v>
      </c>
      <c r="E109" s="11">
        <v>3</v>
      </c>
      <c r="F109" s="10">
        <v>0</v>
      </c>
      <c r="G109" s="10">
        <f>1+1+1+1</f>
        <v>4</v>
      </c>
      <c r="H109" s="10">
        <v>0</v>
      </c>
      <c r="I109" s="10">
        <f>1+2+3+3+1+1+1+5+2</f>
        <v>19</v>
      </c>
      <c r="J109" s="10">
        <v>0</v>
      </c>
      <c r="K109" s="33">
        <v>0</v>
      </c>
      <c r="L109" s="10">
        <v>0</v>
      </c>
      <c r="M109" s="10">
        <v>0</v>
      </c>
      <c r="N109" s="33">
        <v>0</v>
      </c>
      <c r="O109" s="10">
        <v>0</v>
      </c>
      <c r="P109" s="10">
        <v>0</v>
      </c>
      <c r="Q109" s="33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6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33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6"/>
    </row>
    <row r="110" spans="1:44" x14ac:dyDescent="0.25">
      <c r="A110" s="8" t="s">
        <v>92</v>
      </c>
      <c r="B110" s="10">
        <v>11</v>
      </c>
      <c r="C110" s="10" t="s">
        <v>29</v>
      </c>
      <c r="D110" s="10" t="s">
        <v>94</v>
      </c>
      <c r="E110" s="11">
        <v>3</v>
      </c>
      <c r="F110" s="10">
        <f>20+17+11+20+7+7+14+20+13+12</f>
        <v>141</v>
      </c>
      <c r="G110" s="10">
        <f>1+2+1</f>
        <v>4</v>
      </c>
      <c r="H110" s="10">
        <v>0</v>
      </c>
      <c r="I110" s="10">
        <v>0</v>
      </c>
      <c r="J110" s="10">
        <v>0</v>
      </c>
      <c r="K110" s="33">
        <v>0</v>
      </c>
      <c r="L110" s="10">
        <v>0</v>
      </c>
      <c r="M110" s="10">
        <v>0</v>
      </c>
      <c r="N110" s="33">
        <v>0</v>
      </c>
      <c r="O110" s="10">
        <v>0</v>
      </c>
      <c r="P110" s="10">
        <v>0</v>
      </c>
      <c r="Q110" s="33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6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33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6"/>
    </row>
    <row r="111" spans="1:44" x14ac:dyDescent="0.25">
      <c r="A111" s="8" t="s">
        <v>92</v>
      </c>
      <c r="B111" s="10">
        <v>11</v>
      </c>
      <c r="C111" s="10" t="s">
        <v>29</v>
      </c>
      <c r="D111" s="10" t="s">
        <v>95</v>
      </c>
      <c r="E111" s="11">
        <v>2</v>
      </c>
      <c r="F111" s="21">
        <f>9+7+14+18+17+9+9+10+11+8</f>
        <v>112</v>
      </c>
      <c r="G111" s="10">
        <v>0</v>
      </c>
      <c r="H111" s="10">
        <v>0</v>
      </c>
      <c r="I111" s="10">
        <v>0</v>
      </c>
      <c r="J111" s="10">
        <v>0</v>
      </c>
      <c r="K111" s="33">
        <v>0</v>
      </c>
      <c r="L111" s="10">
        <v>0</v>
      </c>
      <c r="M111" s="10">
        <v>0</v>
      </c>
      <c r="N111" s="33">
        <v>0</v>
      </c>
      <c r="O111" s="10">
        <v>0</v>
      </c>
      <c r="P111" s="10">
        <v>0</v>
      </c>
      <c r="Q111" s="33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6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33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6"/>
    </row>
    <row r="112" spans="1:44" x14ac:dyDescent="0.25">
      <c r="A112" s="8" t="s">
        <v>92</v>
      </c>
      <c r="B112" s="10">
        <v>11</v>
      </c>
      <c r="C112" s="10" t="s">
        <v>29</v>
      </c>
      <c r="D112" s="10" t="s">
        <v>96</v>
      </c>
      <c r="E112" s="11">
        <v>9</v>
      </c>
      <c r="F112" s="10">
        <f>14+12+11+8+13+8+12+11+6+15</f>
        <v>110</v>
      </c>
      <c r="G112" s="10">
        <f>1+2+1</f>
        <v>4</v>
      </c>
      <c r="H112" s="10">
        <v>0</v>
      </c>
      <c r="I112" s="10">
        <v>0</v>
      </c>
      <c r="J112" s="10">
        <v>0</v>
      </c>
      <c r="K112" s="33">
        <v>0</v>
      </c>
      <c r="L112" s="10">
        <v>0</v>
      </c>
      <c r="M112" s="10">
        <v>0</v>
      </c>
      <c r="N112" s="33">
        <v>0</v>
      </c>
      <c r="O112" s="10">
        <v>0</v>
      </c>
      <c r="P112" s="10">
        <v>0</v>
      </c>
      <c r="Q112" s="33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6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33">
        <v>0</v>
      </c>
      <c r="AG112" s="10">
        <v>0</v>
      </c>
      <c r="AH112" s="10">
        <v>0</v>
      </c>
      <c r="AI112" s="10">
        <v>0</v>
      </c>
      <c r="AJ112" s="10">
        <v>2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6"/>
    </row>
    <row r="113" spans="1:44" x14ac:dyDescent="0.25">
      <c r="A113" s="12" t="s">
        <v>97</v>
      </c>
      <c r="B113" s="13">
        <v>11</v>
      </c>
      <c r="C113" s="13" t="s">
        <v>29</v>
      </c>
      <c r="D113" s="13" t="s">
        <v>94</v>
      </c>
      <c r="E113" s="11">
        <v>6</v>
      </c>
      <c r="F113" s="13">
        <f>1+1</f>
        <v>2</v>
      </c>
      <c r="G113" s="13">
        <v>0</v>
      </c>
      <c r="H113" s="13">
        <v>0</v>
      </c>
      <c r="I113" s="13">
        <v>0</v>
      </c>
      <c r="J113" s="13">
        <v>0</v>
      </c>
      <c r="K113" s="33">
        <v>0</v>
      </c>
      <c r="L113" s="13">
        <v>0</v>
      </c>
      <c r="M113" s="13">
        <v>0</v>
      </c>
      <c r="N113" s="33">
        <v>0</v>
      </c>
      <c r="O113" s="13">
        <v>0</v>
      </c>
      <c r="P113" s="13">
        <v>0</v>
      </c>
      <c r="Q113" s="3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6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3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6"/>
    </row>
    <row r="114" spans="1:44" x14ac:dyDescent="0.25">
      <c r="A114" s="12" t="s">
        <v>97</v>
      </c>
      <c r="B114" s="13">
        <v>11</v>
      </c>
      <c r="C114" s="13" t="s">
        <v>29</v>
      </c>
      <c r="D114" s="13" t="s">
        <v>95</v>
      </c>
      <c r="E114" s="11">
        <v>2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f>2+1</f>
        <v>3</v>
      </c>
      <c r="L114" s="26">
        <v>0</v>
      </c>
      <c r="M114" s="13">
        <v>0</v>
      </c>
      <c r="N114" s="33">
        <v>0</v>
      </c>
      <c r="O114" s="13">
        <v>0</v>
      </c>
      <c r="P114" s="13">
        <v>0</v>
      </c>
      <c r="Q114" s="3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6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3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6"/>
    </row>
    <row r="115" spans="1:44" x14ac:dyDescent="0.25">
      <c r="A115" s="12" t="s">
        <v>97</v>
      </c>
      <c r="B115" s="13">
        <v>11</v>
      </c>
      <c r="C115" s="13" t="s">
        <v>29</v>
      </c>
      <c r="D115" s="13" t="s">
        <v>96</v>
      </c>
      <c r="E115" s="11">
        <v>8</v>
      </c>
      <c r="F115" s="13">
        <v>1</v>
      </c>
      <c r="G115" s="13">
        <v>0</v>
      </c>
      <c r="H115" s="13">
        <v>0</v>
      </c>
      <c r="I115" s="13">
        <v>0</v>
      </c>
      <c r="J115" s="13">
        <v>0</v>
      </c>
      <c r="K115" s="33">
        <v>0</v>
      </c>
      <c r="L115" s="13">
        <v>0</v>
      </c>
      <c r="M115" s="13">
        <v>0</v>
      </c>
      <c r="N115" s="33">
        <v>0</v>
      </c>
      <c r="O115" s="13">
        <v>0</v>
      </c>
      <c r="P115" s="13">
        <v>0</v>
      </c>
      <c r="Q115" s="3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6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3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6"/>
    </row>
    <row r="116" spans="1:44" x14ac:dyDescent="0.25">
      <c r="A116" s="14" t="s">
        <v>98</v>
      </c>
      <c r="B116" s="10">
        <v>11</v>
      </c>
      <c r="C116" s="10" t="s">
        <v>29</v>
      </c>
      <c r="D116" s="15" t="s">
        <v>94</v>
      </c>
      <c r="E116" s="11">
        <v>9</v>
      </c>
      <c r="F116" s="10">
        <f>2+3+4+1+1</f>
        <v>11</v>
      </c>
      <c r="G116" s="10">
        <f>1+3+2+2</f>
        <v>8</v>
      </c>
      <c r="H116" s="10">
        <v>0</v>
      </c>
      <c r="I116" s="10">
        <v>0</v>
      </c>
      <c r="J116" s="10">
        <v>0</v>
      </c>
      <c r="K116" s="33">
        <v>0</v>
      </c>
      <c r="L116" s="10">
        <v>0</v>
      </c>
      <c r="M116" s="10">
        <v>0</v>
      </c>
      <c r="N116" s="33">
        <v>0</v>
      </c>
      <c r="O116" s="10">
        <v>0</v>
      </c>
      <c r="P116" s="10">
        <v>0</v>
      </c>
      <c r="Q116" s="33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6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33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6"/>
    </row>
    <row r="117" spans="1:44" x14ac:dyDescent="0.25">
      <c r="A117" s="14" t="s">
        <v>98</v>
      </c>
      <c r="B117" s="10">
        <v>11</v>
      </c>
      <c r="C117" s="10" t="s">
        <v>29</v>
      </c>
      <c r="D117" s="15" t="s">
        <v>95</v>
      </c>
      <c r="E117" s="11">
        <f>8</f>
        <v>8</v>
      </c>
      <c r="F117" s="10">
        <f>1+1+1</f>
        <v>3</v>
      </c>
      <c r="G117" s="10">
        <f>2+1+1+1+1+1</f>
        <v>7</v>
      </c>
      <c r="H117" s="10">
        <v>0</v>
      </c>
      <c r="I117" s="10">
        <v>0</v>
      </c>
      <c r="J117" s="10">
        <v>1</v>
      </c>
      <c r="K117" s="33">
        <v>0</v>
      </c>
      <c r="L117" s="10">
        <v>0</v>
      </c>
      <c r="M117" s="10">
        <v>0</v>
      </c>
      <c r="N117" s="33">
        <v>0</v>
      </c>
      <c r="O117" s="10">
        <v>0</v>
      </c>
      <c r="P117" s="10">
        <v>0</v>
      </c>
      <c r="Q117" s="33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6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33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6"/>
    </row>
    <row r="118" spans="1:44" x14ac:dyDescent="0.25">
      <c r="A118" s="14" t="s">
        <v>98</v>
      </c>
      <c r="B118" s="10">
        <v>11</v>
      </c>
      <c r="C118" s="10" t="s">
        <v>29</v>
      </c>
      <c r="D118" s="15" t="s">
        <v>96</v>
      </c>
      <c r="E118" s="11">
        <v>3</v>
      </c>
      <c r="F118" s="10">
        <f>1+3+1+4+2+5+8</f>
        <v>24</v>
      </c>
      <c r="G118" s="10">
        <f>1+1+3</f>
        <v>5</v>
      </c>
      <c r="H118" s="10">
        <v>0</v>
      </c>
      <c r="I118" s="10">
        <v>0</v>
      </c>
      <c r="J118" s="10">
        <v>0</v>
      </c>
      <c r="K118" s="33">
        <v>0</v>
      </c>
      <c r="L118" s="10">
        <v>0</v>
      </c>
      <c r="M118" s="10">
        <v>0</v>
      </c>
      <c r="N118" s="33">
        <v>0</v>
      </c>
      <c r="O118" s="10">
        <v>0</v>
      </c>
      <c r="P118" s="10">
        <v>0</v>
      </c>
      <c r="Q118" s="33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6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33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6"/>
    </row>
    <row r="119" spans="1:44" x14ac:dyDescent="0.25">
      <c r="A119" s="16" t="s">
        <v>99</v>
      </c>
      <c r="B119" s="10">
        <v>11</v>
      </c>
      <c r="C119" s="10" t="s">
        <v>29</v>
      </c>
      <c r="D119" s="17" t="s">
        <v>94</v>
      </c>
      <c r="E119" s="11">
        <v>4</v>
      </c>
      <c r="F119" s="10">
        <v>0</v>
      </c>
      <c r="G119" s="10">
        <f>1+1</f>
        <v>2</v>
      </c>
      <c r="H119" s="10">
        <v>0</v>
      </c>
      <c r="I119" s="10">
        <v>0</v>
      </c>
      <c r="J119" s="10">
        <f>1+2+2</f>
        <v>5</v>
      </c>
      <c r="K119" s="10">
        <f>1+1+1</f>
        <v>3</v>
      </c>
      <c r="L119" s="26">
        <v>0</v>
      </c>
      <c r="M119" s="10">
        <v>0</v>
      </c>
      <c r="N119" s="33">
        <v>0</v>
      </c>
      <c r="O119" s="10">
        <v>0</v>
      </c>
      <c r="P119" s="10">
        <v>0</v>
      </c>
      <c r="Q119" s="33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6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33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6"/>
    </row>
    <row r="120" spans="1:44" x14ac:dyDescent="0.25">
      <c r="A120" s="16" t="s">
        <v>99</v>
      </c>
      <c r="B120" s="10">
        <v>11</v>
      </c>
      <c r="C120" s="10" t="s">
        <v>29</v>
      </c>
      <c r="D120" s="17" t="s">
        <v>95</v>
      </c>
      <c r="E120" s="11">
        <v>9</v>
      </c>
      <c r="F120" s="10">
        <v>0</v>
      </c>
      <c r="G120" s="10">
        <f>1+1</f>
        <v>2</v>
      </c>
      <c r="H120" s="10">
        <f>2+1+3</f>
        <v>6</v>
      </c>
      <c r="I120" s="10">
        <v>0</v>
      </c>
      <c r="J120" s="10">
        <f>2+1+1+1</f>
        <v>5</v>
      </c>
      <c r="K120" s="33">
        <v>0</v>
      </c>
      <c r="L120" s="10">
        <v>0</v>
      </c>
      <c r="M120" s="10">
        <v>0</v>
      </c>
      <c r="N120" s="33">
        <v>0</v>
      </c>
      <c r="O120" s="10">
        <v>0</v>
      </c>
      <c r="P120" s="10">
        <v>0</v>
      </c>
      <c r="Q120" s="33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6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33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6"/>
    </row>
    <row r="121" spans="1:44" x14ac:dyDescent="0.25">
      <c r="A121" s="16" t="s">
        <v>99</v>
      </c>
      <c r="B121" s="10">
        <v>11</v>
      </c>
      <c r="C121" s="10" t="s">
        <v>29</v>
      </c>
      <c r="D121" s="17" t="s">
        <v>96</v>
      </c>
      <c r="E121" s="11">
        <v>6</v>
      </c>
      <c r="F121" s="10">
        <v>0</v>
      </c>
      <c r="G121" s="10">
        <v>1</v>
      </c>
      <c r="H121" s="10">
        <f>1+1+2+1</f>
        <v>5</v>
      </c>
      <c r="I121" s="10">
        <v>0</v>
      </c>
      <c r="J121" s="10">
        <v>0</v>
      </c>
      <c r="K121" s="10">
        <f>3+1+4+1+1+1+3+7</f>
        <v>21</v>
      </c>
      <c r="L121" s="26">
        <v>0</v>
      </c>
      <c r="M121" s="10">
        <v>0</v>
      </c>
      <c r="N121" s="33">
        <v>0</v>
      </c>
      <c r="O121" s="10">
        <v>0</v>
      </c>
      <c r="P121" s="10">
        <v>0</v>
      </c>
      <c r="Q121" s="33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6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33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6"/>
    </row>
    <row r="122" spans="1:44" x14ac:dyDescent="0.25">
      <c r="A122" s="8" t="s">
        <v>92</v>
      </c>
      <c r="B122" s="9">
        <v>12</v>
      </c>
      <c r="C122" s="10" t="s">
        <v>30</v>
      </c>
      <c r="D122" s="10" t="s">
        <v>94</v>
      </c>
      <c r="E122" s="11">
        <v>1</v>
      </c>
      <c r="F122" s="10">
        <f>8+10+10+14+24+23+12+22+18+17</f>
        <v>158</v>
      </c>
      <c r="G122" s="10">
        <f>1+1+1+1+2+2+2</f>
        <v>10</v>
      </c>
      <c r="H122" s="10">
        <v>0</v>
      </c>
      <c r="I122" s="10">
        <v>0</v>
      </c>
      <c r="J122" s="10">
        <v>0</v>
      </c>
      <c r="K122" s="33">
        <v>0</v>
      </c>
      <c r="L122" s="10">
        <v>0</v>
      </c>
      <c r="M122" s="10">
        <v>0</v>
      </c>
      <c r="N122" s="33">
        <v>0</v>
      </c>
      <c r="O122" s="10">
        <v>0</v>
      </c>
      <c r="P122" s="10">
        <v>0</v>
      </c>
      <c r="Q122" s="33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6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33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/>
    </row>
    <row r="123" spans="1:44" x14ac:dyDescent="0.25">
      <c r="A123" s="8" t="s">
        <v>92</v>
      </c>
      <c r="B123" s="9">
        <v>12</v>
      </c>
      <c r="C123" s="10" t="s">
        <v>30</v>
      </c>
      <c r="D123" s="10" t="s">
        <v>95</v>
      </c>
      <c r="E123" s="11">
        <v>5</v>
      </c>
      <c r="F123" s="10">
        <f>8+14+8+6+3+12+5+4+4+2</f>
        <v>66</v>
      </c>
      <c r="G123" s="10">
        <f>1+2+2+2+1+2</f>
        <v>10</v>
      </c>
      <c r="H123" s="10">
        <v>1</v>
      </c>
      <c r="I123" s="10">
        <f>1+2+1</f>
        <v>4</v>
      </c>
      <c r="J123" s="10">
        <v>0</v>
      </c>
      <c r="K123" s="33">
        <v>0</v>
      </c>
      <c r="L123" s="10">
        <v>0</v>
      </c>
      <c r="M123" s="10">
        <v>0</v>
      </c>
      <c r="N123" s="33">
        <v>0</v>
      </c>
      <c r="O123" s="10">
        <v>0</v>
      </c>
      <c r="P123" s="10">
        <v>0</v>
      </c>
      <c r="Q123" s="33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6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33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/>
    </row>
    <row r="124" spans="1:44" x14ac:dyDescent="0.25">
      <c r="A124" s="8" t="s">
        <v>92</v>
      </c>
      <c r="B124" s="9">
        <v>12</v>
      </c>
      <c r="C124" s="10" t="s">
        <v>30</v>
      </c>
      <c r="D124" s="10" t="s">
        <v>96</v>
      </c>
      <c r="E124" s="11">
        <v>6</v>
      </c>
      <c r="F124" s="10">
        <f>21+17+9+11+9+10+8+9+6+2</f>
        <v>102</v>
      </c>
      <c r="G124" s="10">
        <f>1+2+1+3</f>
        <v>7</v>
      </c>
      <c r="H124" s="10">
        <f>1</f>
        <v>1</v>
      </c>
      <c r="I124" s="10">
        <v>0</v>
      </c>
      <c r="J124" s="10">
        <v>0</v>
      </c>
      <c r="K124" s="33">
        <v>0</v>
      </c>
      <c r="L124" s="10">
        <v>0</v>
      </c>
      <c r="M124" s="10">
        <v>0</v>
      </c>
      <c r="N124" s="33">
        <v>0</v>
      </c>
      <c r="O124" s="10">
        <v>0</v>
      </c>
      <c r="P124" s="10">
        <v>0</v>
      </c>
      <c r="Q124" s="33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6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33">
        <v>0</v>
      </c>
      <c r="AG124" s="10">
        <v>1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/>
    </row>
    <row r="125" spans="1:44" x14ac:dyDescent="0.25">
      <c r="A125" s="12" t="s">
        <v>97</v>
      </c>
      <c r="B125" s="9">
        <v>12</v>
      </c>
      <c r="C125" s="13" t="s">
        <v>30</v>
      </c>
      <c r="D125" s="13" t="s">
        <v>94</v>
      </c>
      <c r="E125" s="11">
        <v>2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33">
        <v>0</v>
      </c>
      <c r="L125" s="13">
        <v>0</v>
      </c>
      <c r="M125" s="13">
        <v>0</v>
      </c>
      <c r="N125" s="33">
        <v>0</v>
      </c>
      <c r="O125" s="13">
        <v>0</v>
      </c>
      <c r="P125" s="13">
        <v>0</v>
      </c>
      <c r="Q125" s="3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6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3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/>
    </row>
    <row r="126" spans="1:44" x14ac:dyDescent="0.25">
      <c r="A126" s="12" t="s">
        <v>97</v>
      </c>
      <c r="B126" s="9">
        <v>12</v>
      </c>
      <c r="C126" s="13" t="s">
        <v>30</v>
      </c>
      <c r="D126" s="13" t="s">
        <v>95</v>
      </c>
      <c r="E126" s="11">
        <v>5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33">
        <v>0</v>
      </c>
      <c r="L126" s="13">
        <v>0</v>
      </c>
      <c r="M126" s="13">
        <v>0</v>
      </c>
      <c r="N126" s="33">
        <v>0</v>
      </c>
      <c r="O126" s="13">
        <v>0</v>
      </c>
      <c r="P126" s="13">
        <v>0</v>
      </c>
      <c r="Q126" s="3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6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f>4+7+11+9+9+7+12+11</f>
        <v>70</v>
      </c>
      <c r="AD126" s="13">
        <v>0</v>
      </c>
      <c r="AE126" s="13">
        <v>0</v>
      </c>
      <c r="AF126" s="3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/>
    </row>
    <row r="127" spans="1:44" x14ac:dyDescent="0.25">
      <c r="A127" s="12" t="s">
        <v>97</v>
      </c>
      <c r="B127" s="9">
        <v>12</v>
      </c>
      <c r="C127" s="13" t="s">
        <v>30</v>
      </c>
      <c r="D127" s="13" t="s">
        <v>96</v>
      </c>
      <c r="E127" s="11">
        <v>9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33">
        <v>0</v>
      </c>
      <c r="L127" s="13">
        <v>0</v>
      </c>
      <c r="M127" s="13">
        <v>0</v>
      </c>
      <c r="N127" s="33">
        <v>0</v>
      </c>
      <c r="O127" s="13">
        <v>0</v>
      </c>
      <c r="P127" s="13">
        <v>0</v>
      </c>
      <c r="Q127" s="3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6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f>2+2+1+3+3+4+6+10+7+9</f>
        <v>47</v>
      </c>
      <c r="AE127" s="13">
        <v>0</v>
      </c>
      <c r="AF127" s="3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/>
    </row>
    <row r="128" spans="1:44" x14ac:dyDescent="0.25">
      <c r="A128" s="14" t="s">
        <v>98</v>
      </c>
      <c r="B128" s="9">
        <v>12</v>
      </c>
      <c r="C128" s="10" t="s">
        <v>30</v>
      </c>
      <c r="D128" s="15" t="s">
        <v>94</v>
      </c>
      <c r="E128" s="11">
        <v>6</v>
      </c>
      <c r="F128" s="10">
        <v>0</v>
      </c>
      <c r="G128" s="10">
        <f>2+2+2+1+1+1+1+2</f>
        <v>12</v>
      </c>
      <c r="H128" s="10">
        <f>1+1+3+1</f>
        <v>6</v>
      </c>
      <c r="I128" s="10">
        <v>1</v>
      </c>
      <c r="J128" s="10">
        <v>0</v>
      </c>
      <c r="K128" s="33">
        <v>0</v>
      </c>
      <c r="L128" s="10">
        <v>0</v>
      </c>
      <c r="M128" s="10">
        <v>0</v>
      </c>
      <c r="N128" s="33">
        <v>0</v>
      </c>
      <c r="O128" s="10">
        <v>0</v>
      </c>
      <c r="P128" s="10">
        <v>0</v>
      </c>
      <c r="Q128" s="33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6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33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/>
    </row>
    <row r="129" spans="1:44" x14ac:dyDescent="0.25">
      <c r="A129" s="14" t="s">
        <v>98</v>
      </c>
      <c r="B129" s="9">
        <v>12</v>
      </c>
      <c r="C129" s="10" t="s">
        <v>30</v>
      </c>
      <c r="D129" s="15" t="s">
        <v>95</v>
      </c>
      <c r="E129" s="11">
        <v>7</v>
      </c>
      <c r="F129" s="10">
        <v>0</v>
      </c>
      <c r="G129" s="10">
        <f>1+1+2+1+1+2</f>
        <v>8</v>
      </c>
      <c r="H129" s="10">
        <f>1+1</f>
        <v>2</v>
      </c>
      <c r="I129" s="10">
        <v>0</v>
      </c>
      <c r="J129" s="10">
        <v>0</v>
      </c>
      <c r="K129" s="33">
        <v>0</v>
      </c>
      <c r="L129" s="10">
        <f>1+1+2+5+7+4+2+4+2</f>
        <v>28</v>
      </c>
      <c r="M129" s="10">
        <v>0</v>
      </c>
      <c r="N129" s="33">
        <v>0</v>
      </c>
      <c r="O129" s="10">
        <v>0</v>
      </c>
      <c r="P129" s="10">
        <v>0</v>
      </c>
      <c r="Q129" s="33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6">
        <v>0</v>
      </c>
      <c r="X129" s="10">
        <v>0</v>
      </c>
      <c r="Y129" s="10">
        <v>0</v>
      </c>
      <c r="Z129" s="10">
        <v>0</v>
      </c>
      <c r="AA129" s="10">
        <f>2+1+1</f>
        <v>4</v>
      </c>
      <c r="AB129" s="10">
        <v>0</v>
      </c>
      <c r="AC129" s="10">
        <v>0</v>
      </c>
      <c r="AD129" s="10">
        <v>0</v>
      </c>
      <c r="AE129" s="10">
        <v>0</v>
      </c>
      <c r="AF129" s="33">
        <v>0</v>
      </c>
      <c r="AG129" s="10">
        <v>0</v>
      </c>
      <c r="AH129" s="10">
        <v>2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6"/>
    </row>
    <row r="130" spans="1:44" x14ac:dyDescent="0.25">
      <c r="A130" s="14" t="s">
        <v>98</v>
      </c>
      <c r="B130" s="9">
        <v>12</v>
      </c>
      <c r="C130" s="10" t="s">
        <v>30</v>
      </c>
      <c r="D130" s="15" t="s">
        <v>96</v>
      </c>
      <c r="E130" s="11">
        <v>5</v>
      </c>
      <c r="F130" s="10">
        <f>1+2</f>
        <v>3</v>
      </c>
      <c r="G130" s="10">
        <f>1+1+2+1+1+1+1</f>
        <v>8</v>
      </c>
      <c r="H130" s="10">
        <f>1+2+1+2+1</f>
        <v>7</v>
      </c>
      <c r="I130" s="10">
        <v>0</v>
      </c>
      <c r="J130" s="10">
        <v>0</v>
      </c>
      <c r="K130" s="33">
        <v>0</v>
      </c>
      <c r="L130" s="10">
        <v>0</v>
      </c>
      <c r="M130" s="10">
        <v>0</v>
      </c>
      <c r="N130" s="33">
        <v>0</v>
      </c>
      <c r="O130" s="10">
        <v>0</v>
      </c>
      <c r="P130" s="10">
        <v>0</v>
      </c>
      <c r="Q130" s="33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33">
        <v>0</v>
      </c>
      <c r="AG130" s="10">
        <v>0</v>
      </c>
      <c r="AH130" s="10">
        <v>2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1</v>
      </c>
      <c r="AP130" s="10">
        <v>0</v>
      </c>
      <c r="AQ130" s="10">
        <v>0</v>
      </c>
      <c r="AR130" s="6"/>
    </row>
    <row r="131" spans="1:44" x14ac:dyDescent="0.25">
      <c r="A131" s="16" t="s">
        <v>99</v>
      </c>
      <c r="B131" s="9">
        <v>12</v>
      </c>
      <c r="C131" s="10" t="s">
        <v>30</v>
      </c>
      <c r="D131" s="17" t="s">
        <v>94</v>
      </c>
      <c r="E131" s="11">
        <v>2</v>
      </c>
      <c r="F131" s="10">
        <v>0</v>
      </c>
      <c r="G131" s="10">
        <f>1+1+3+3+2+1+2+2+1</f>
        <v>16</v>
      </c>
      <c r="H131" s="10">
        <f>2+1+1+1</f>
        <v>5</v>
      </c>
      <c r="I131" s="10">
        <v>1</v>
      </c>
      <c r="J131" s="10">
        <v>0</v>
      </c>
      <c r="K131" s="33">
        <v>0</v>
      </c>
      <c r="L131" s="10">
        <f>4+11+3+4+4+5+4+8+4+4</f>
        <v>51</v>
      </c>
      <c r="M131" s="10">
        <v>0</v>
      </c>
      <c r="N131" s="33">
        <v>0</v>
      </c>
      <c r="O131" s="10">
        <v>0</v>
      </c>
      <c r="P131" s="10">
        <v>0</v>
      </c>
      <c r="Q131" s="33">
        <v>0</v>
      </c>
      <c r="R131" s="10">
        <v>0</v>
      </c>
      <c r="S131" s="10">
        <v>3</v>
      </c>
      <c r="T131" s="10">
        <v>0</v>
      </c>
      <c r="U131" s="10">
        <v>0</v>
      </c>
      <c r="V131" s="10">
        <v>0</v>
      </c>
      <c r="W131" s="6">
        <v>0</v>
      </c>
      <c r="X131" s="10">
        <v>0</v>
      </c>
      <c r="Y131" s="10">
        <v>0</v>
      </c>
      <c r="Z131" s="10">
        <v>0</v>
      </c>
      <c r="AA131" s="27">
        <f>1+1+1+1</f>
        <v>4</v>
      </c>
      <c r="AB131" s="10">
        <v>0</v>
      </c>
      <c r="AC131" s="10">
        <v>0</v>
      </c>
      <c r="AD131" s="10">
        <v>0</v>
      </c>
      <c r="AE131" s="10">
        <v>0</v>
      </c>
      <c r="AF131" s="33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6"/>
    </row>
    <row r="132" spans="1:44" x14ac:dyDescent="0.25">
      <c r="A132" s="16" t="s">
        <v>99</v>
      </c>
      <c r="B132" s="9">
        <v>12</v>
      </c>
      <c r="C132" s="10" t="s">
        <v>30</v>
      </c>
      <c r="D132" s="17" t="s">
        <v>95</v>
      </c>
      <c r="E132" s="11">
        <v>7</v>
      </c>
      <c r="F132">
        <v>0</v>
      </c>
      <c r="G132">
        <f>1+4+2+1+1+4+1</f>
        <v>14</v>
      </c>
      <c r="H132">
        <f>3</f>
        <v>3</v>
      </c>
      <c r="I132">
        <v>0</v>
      </c>
      <c r="J132">
        <v>0</v>
      </c>
      <c r="K132" s="33">
        <v>0</v>
      </c>
      <c r="L132" s="22">
        <f>2+5+4+1+5+4+6+4+3</f>
        <v>34</v>
      </c>
      <c r="M132">
        <v>0</v>
      </c>
      <c r="N132" s="33">
        <v>0</v>
      </c>
      <c r="O132">
        <v>0</v>
      </c>
      <c r="P132">
        <v>0</v>
      </c>
      <c r="Q132" s="33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6">
        <v>0</v>
      </c>
      <c r="X132">
        <v>0</v>
      </c>
      <c r="Y132">
        <v>0</v>
      </c>
      <c r="Z132" s="10">
        <v>0</v>
      </c>
      <c r="AA132" s="10">
        <v>0</v>
      </c>
      <c r="AB132">
        <v>0</v>
      </c>
      <c r="AC132" s="10">
        <v>0</v>
      </c>
      <c r="AD132" s="10">
        <v>0</v>
      </c>
      <c r="AE132">
        <v>0</v>
      </c>
      <c r="AF132" s="33">
        <v>0</v>
      </c>
      <c r="AG132" s="10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4" x14ac:dyDescent="0.25">
      <c r="A133" s="16" t="s">
        <v>99</v>
      </c>
      <c r="B133" s="9">
        <v>12</v>
      </c>
      <c r="C133" s="10" t="s">
        <v>30</v>
      </c>
      <c r="D133" s="17" t="s">
        <v>96</v>
      </c>
      <c r="E133" s="11">
        <v>8</v>
      </c>
      <c r="F133" s="10">
        <v>0</v>
      </c>
      <c r="G133" s="10">
        <f>3+2+1+1+1+1</f>
        <v>9</v>
      </c>
      <c r="H133" s="10">
        <f>1+1+1+1+3+1+1</f>
        <v>9</v>
      </c>
      <c r="I133" s="10">
        <v>0</v>
      </c>
      <c r="J133" s="10">
        <v>0</v>
      </c>
      <c r="K133" s="33">
        <v>0</v>
      </c>
      <c r="L133" s="10">
        <f>1+1+1+3+2+1+2</f>
        <v>11</v>
      </c>
      <c r="M133" s="10">
        <v>0</v>
      </c>
      <c r="N133" s="33">
        <v>0</v>
      </c>
      <c r="O133" s="10">
        <v>0</v>
      </c>
      <c r="P133" s="10">
        <v>0</v>
      </c>
      <c r="Q133" s="33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33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/>
    </row>
    <row r="134" spans="1:44" x14ac:dyDescent="0.25">
      <c r="A134" s="8" t="s">
        <v>92</v>
      </c>
      <c r="B134" s="10">
        <v>13</v>
      </c>
      <c r="C134" s="10" t="s">
        <v>31</v>
      </c>
      <c r="D134" s="10" t="s">
        <v>94</v>
      </c>
      <c r="E134" s="11">
        <v>3</v>
      </c>
      <c r="F134" s="10">
        <f>3+9+9+8+17+14+10+1+1+2</f>
        <v>74</v>
      </c>
      <c r="G134" s="10">
        <v>0</v>
      </c>
      <c r="H134" s="10">
        <v>0</v>
      </c>
      <c r="I134" s="10">
        <v>0</v>
      </c>
      <c r="J134" s="10">
        <v>0</v>
      </c>
      <c r="K134" s="33">
        <v>0</v>
      </c>
      <c r="L134" s="10">
        <v>0</v>
      </c>
      <c r="M134" s="10">
        <v>0</v>
      </c>
      <c r="N134" s="33">
        <v>0</v>
      </c>
      <c r="O134" s="10">
        <v>0</v>
      </c>
      <c r="P134" s="10">
        <v>0</v>
      </c>
      <c r="Q134" s="33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6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33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/>
    </row>
    <row r="135" spans="1:44" x14ac:dyDescent="0.25">
      <c r="A135" s="8" t="s">
        <v>92</v>
      </c>
      <c r="B135" s="10">
        <v>13</v>
      </c>
      <c r="C135" s="10" t="s">
        <v>31</v>
      </c>
      <c r="D135" s="10" t="s">
        <v>95</v>
      </c>
      <c r="E135" s="11">
        <v>5</v>
      </c>
      <c r="F135" s="10">
        <f>5+14+15+15+11+10+8+2+4+1</f>
        <v>85</v>
      </c>
      <c r="G135" s="10">
        <f>1+2</f>
        <v>3</v>
      </c>
      <c r="H135" s="10">
        <v>0</v>
      </c>
      <c r="I135" s="10">
        <v>1</v>
      </c>
      <c r="J135" s="10">
        <v>0</v>
      </c>
      <c r="K135" s="33">
        <v>0</v>
      </c>
      <c r="L135" s="10">
        <v>0</v>
      </c>
      <c r="M135" s="10">
        <v>0</v>
      </c>
      <c r="N135" s="33">
        <v>0</v>
      </c>
      <c r="O135" s="10">
        <v>0</v>
      </c>
      <c r="P135" s="10">
        <v>0</v>
      </c>
      <c r="Q135" s="33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6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33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6"/>
    </row>
    <row r="136" spans="1:44" x14ac:dyDescent="0.25">
      <c r="A136" s="8" t="s">
        <v>92</v>
      </c>
      <c r="B136" s="10">
        <v>13</v>
      </c>
      <c r="C136" s="10" t="s">
        <v>31</v>
      </c>
      <c r="D136" s="10" t="s">
        <v>96</v>
      </c>
      <c r="E136" s="11">
        <v>1</v>
      </c>
      <c r="F136" s="10">
        <f>1+6+7+1</f>
        <v>15</v>
      </c>
      <c r="G136" s="10">
        <f>1+4+1</f>
        <v>6</v>
      </c>
      <c r="H136" s="10">
        <v>0</v>
      </c>
      <c r="I136" s="10">
        <v>0</v>
      </c>
      <c r="J136" s="10">
        <v>0</v>
      </c>
      <c r="K136" s="33">
        <v>0</v>
      </c>
      <c r="L136" s="10">
        <v>0</v>
      </c>
      <c r="M136" s="10">
        <v>0</v>
      </c>
      <c r="N136" s="33">
        <v>0</v>
      </c>
      <c r="O136" s="10">
        <v>0</v>
      </c>
      <c r="P136" s="10">
        <v>0</v>
      </c>
      <c r="Q136" s="33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6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33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6"/>
    </row>
    <row r="137" spans="1:44" x14ac:dyDescent="0.25">
      <c r="A137" s="12" t="s">
        <v>97</v>
      </c>
      <c r="B137" s="13">
        <v>13</v>
      </c>
      <c r="C137" s="13" t="s">
        <v>31</v>
      </c>
      <c r="D137" s="13" t="s">
        <v>94</v>
      </c>
      <c r="E137" s="11">
        <v>9</v>
      </c>
      <c r="F137" s="13">
        <v>1</v>
      </c>
      <c r="G137" s="13">
        <v>0</v>
      </c>
      <c r="H137" s="13">
        <v>0</v>
      </c>
      <c r="I137" s="13">
        <v>0</v>
      </c>
      <c r="J137" s="13">
        <v>0</v>
      </c>
      <c r="K137" s="33">
        <v>0</v>
      </c>
      <c r="L137" s="13">
        <v>0</v>
      </c>
      <c r="M137" s="13">
        <v>0</v>
      </c>
      <c r="N137" s="33">
        <v>0</v>
      </c>
      <c r="O137" s="13">
        <v>0</v>
      </c>
      <c r="P137" s="13">
        <v>0</v>
      </c>
      <c r="Q137" s="3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6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3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6"/>
    </row>
    <row r="138" spans="1:44" x14ac:dyDescent="0.25">
      <c r="A138" s="12" t="s">
        <v>97</v>
      </c>
      <c r="B138" s="13">
        <v>13</v>
      </c>
      <c r="C138" s="13" t="s">
        <v>31</v>
      </c>
      <c r="D138" s="13" t="s">
        <v>95</v>
      </c>
      <c r="E138" s="11">
        <v>3</v>
      </c>
      <c r="F138" s="13">
        <f>1+1</f>
        <v>2</v>
      </c>
      <c r="G138" s="13">
        <v>0</v>
      </c>
      <c r="H138" s="13">
        <v>0</v>
      </c>
      <c r="I138" s="13">
        <v>0</v>
      </c>
      <c r="J138" s="13">
        <v>0</v>
      </c>
      <c r="K138" s="33">
        <v>0</v>
      </c>
      <c r="L138" s="13">
        <v>0</v>
      </c>
      <c r="M138" s="13">
        <v>0</v>
      </c>
      <c r="N138" s="33">
        <v>0</v>
      </c>
      <c r="O138" s="13">
        <v>0</v>
      </c>
      <c r="P138" s="13">
        <v>0</v>
      </c>
      <c r="Q138" s="3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6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3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6"/>
    </row>
    <row r="139" spans="1:44" x14ac:dyDescent="0.25">
      <c r="A139" s="12" t="s">
        <v>97</v>
      </c>
      <c r="B139" s="13">
        <v>13</v>
      </c>
      <c r="C139" s="13" t="s">
        <v>31</v>
      </c>
      <c r="D139" s="13" t="s">
        <v>96</v>
      </c>
      <c r="E139" s="11">
        <v>5</v>
      </c>
      <c r="F139" s="13">
        <v>2</v>
      </c>
      <c r="G139" s="13">
        <v>0</v>
      </c>
      <c r="H139" s="13">
        <v>0</v>
      </c>
      <c r="I139" s="13">
        <v>0</v>
      </c>
      <c r="J139" s="13">
        <v>0</v>
      </c>
      <c r="K139" s="33">
        <v>0</v>
      </c>
      <c r="L139" s="13">
        <v>0</v>
      </c>
      <c r="M139" s="13">
        <v>0</v>
      </c>
      <c r="N139" s="33">
        <v>0</v>
      </c>
      <c r="O139" s="13">
        <v>0</v>
      </c>
      <c r="P139" s="13">
        <v>0</v>
      </c>
      <c r="Q139" s="3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6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3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6"/>
    </row>
    <row r="140" spans="1:44" x14ac:dyDescent="0.25">
      <c r="A140" s="14" t="s">
        <v>98</v>
      </c>
      <c r="B140" s="10">
        <v>13</v>
      </c>
      <c r="C140" s="10" t="s">
        <v>31</v>
      </c>
      <c r="D140" s="15" t="s">
        <v>94</v>
      </c>
      <c r="E140" s="11">
        <v>8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33">
        <v>0</v>
      </c>
      <c r="L140" s="10">
        <v>0</v>
      </c>
      <c r="M140" s="10">
        <v>0</v>
      </c>
      <c r="N140" s="33">
        <v>0</v>
      </c>
      <c r="O140" s="10">
        <v>0</v>
      </c>
      <c r="P140" s="10">
        <v>0</v>
      </c>
      <c r="Q140" s="33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6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33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6"/>
    </row>
    <row r="141" spans="1:44" x14ac:dyDescent="0.25">
      <c r="A141" s="14" t="s">
        <v>98</v>
      </c>
      <c r="B141" s="10">
        <v>13</v>
      </c>
      <c r="C141" s="10" t="s">
        <v>31</v>
      </c>
      <c r="D141" s="15" t="s">
        <v>95</v>
      </c>
      <c r="E141" s="11">
        <v>4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33">
        <v>0</v>
      </c>
      <c r="L141" s="10">
        <v>0</v>
      </c>
      <c r="M141" s="10">
        <v>0</v>
      </c>
      <c r="N141" s="33">
        <v>0</v>
      </c>
      <c r="O141" s="10">
        <v>0</v>
      </c>
      <c r="P141" s="10">
        <v>0</v>
      </c>
      <c r="Q141" s="33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6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33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6"/>
    </row>
    <row r="142" spans="1:44" x14ac:dyDescent="0.25">
      <c r="A142" s="14" t="s">
        <v>98</v>
      </c>
      <c r="B142" s="10">
        <v>13</v>
      </c>
      <c r="C142" s="10" t="s">
        <v>31</v>
      </c>
      <c r="D142" s="15" t="s">
        <v>96</v>
      </c>
      <c r="E142" s="11">
        <v>9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33">
        <v>0</v>
      </c>
      <c r="L142" s="10">
        <v>0</v>
      </c>
      <c r="M142" s="10">
        <v>0</v>
      </c>
      <c r="N142" s="33">
        <v>0</v>
      </c>
      <c r="O142" s="10">
        <v>0</v>
      </c>
      <c r="P142" s="10">
        <v>0</v>
      </c>
      <c r="Q142" s="33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6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33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6"/>
    </row>
    <row r="143" spans="1:44" x14ac:dyDescent="0.25">
      <c r="A143" s="16" t="s">
        <v>99</v>
      </c>
      <c r="B143" s="10">
        <v>13</v>
      </c>
      <c r="C143" s="10" t="s">
        <v>31</v>
      </c>
      <c r="D143" s="17" t="s">
        <v>94</v>
      </c>
      <c r="E143" s="11">
        <v>4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33">
        <v>0</v>
      </c>
      <c r="L143" s="10">
        <v>0</v>
      </c>
      <c r="M143" s="10">
        <v>0</v>
      </c>
      <c r="N143" s="33">
        <v>0</v>
      </c>
      <c r="O143" s="10">
        <v>0</v>
      </c>
      <c r="P143" s="10">
        <v>0</v>
      </c>
      <c r="Q143" s="33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6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33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6"/>
    </row>
    <row r="144" spans="1:44" x14ac:dyDescent="0.25">
      <c r="A144" s="16" t="s">
        <v>99</v>
      </c>
      <c r="B144" s="10">
        <v>13</v>
      </c>
      <c r="C144" s="10" t="s">
        <v>31</v>
      </c>
      <c r="D144" s="17" t="s">
        <v>95</v>
      </c>
      <c r="E144" s="11">
        <v>6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33">
        <v>0</v>
      </c>
      <c r="L144" s="10">
        <v>0</v>
      </c>
      <c r="M144" s="10">
        <v>0</v>
      </c>
      <c r="N144" s="33">
        <v>0</v>
      </c>
      <c r="O144" s="10">
        <v>0</v>
      </c>
      <c r="P144" s="10">
        <v>0</v>
      </c>
      <c r="Q144" s="33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6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33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6"/>
    </row>
    <row r="145" spans="1:44" x14ac:dyDescent="0.25">
      <c r="A145" s="16" t="s">
        <v>99</v>
      </c>
      <c r="B145" s="10">
        <v>13</v>
      </c>
      <c r="C145" s="10" t="s">
        <v>31</v>
      </c>
      <c r="D145" s="17" t="s">
        <v>96</v>
      </c>
      <c r="E145" s="11">
        <v>1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33">
        <v>0</v>
      </c>
      <c r="L145" s="10">
        <v>0</v>
      </c>
      <c r="M145" s="10">
        <v>0</v>
      </c>
      <c r="N145" s="33">
        <v>0</v>
      </c>
      <c r="O145" s="10">
        <v>0</v>
      </c>
      <c r="P145" s="10">
        <v>0</v>
      </c>
      <c r="Q145" s="33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6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33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6"/>
    </row>
  </sheetData>
  <phoneticPr fontId="5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46"/>
  <sheetViews>
    <sheetView zoomScaleNormal="100" zoomScalePageLayoutView="200" workbookViewId="0">
      <pane xSplit="5" ySplit="1" topLeftCell="AG42" activePane="bottomRight" state="frozen"/>
      <selection pane="topRight" activeCell="P1" sqref="P1"/>
      <selection pane="bottomLeft" activeCell="A2" sqref="A2"/>
      <selection pane="bottomRight" activeCell="AQ47" sqref="AQ47"/>
    </sheetView>
  </sheetViews>
  <sheetFormatPr defaultColWidth="4.125" defaultRowHeight="15.75" x14ac:dyDescent="0.25"/>
  <cols>
    <col min="1" max="1" width="10.875" style="8" customWidth="1"/>
    <col min="2" max="2" width="8.625" style="10" customWidth="1"/>
    <col min="3" max="3" width="12.5" style="10" customWidth="1"/>
    <col min="4" max="4" width="11" style="10" customWidth="1"/>
    <col min="5" max="5" width="12.125" style="11" customWidth="1"/>
    <col min="6" max="12" width="11.5" style="10" customWidth="1"/>
    <col min="13" max="13" width="9.5" style="10" customWidth="1"/>
    <col min="14" max="14" width="11.5" style="36" customWidth="1"/>
    <col min="15" max="16" width="11.5" style="10" customWidth="1"/>
    <col min="17" max="17" width="11.5" style="36" customWidth="1"/>
    <col min="18" max="23" width="11.5" style="10" customWidth="1"/>
    <col min="24" max="24" width="7.625" style="10" customWidth="1"/>
    <col min="25" max="25" width="9.625" style="10" customWidth="1"/>
    <col min="26" max="26" width="8.5" style="10" customWidth="1"/>
    <col min="27" max="27" width="7" style="10" customWidth="1"/>
    <col min="28" max="28" width="11.5" style="10" customWidth="1"/>
    <col min="29" max="29" width="10.375" style="10" customWidth="1"/>
    <col min="30" max="30" width="9.25" style="10" customWidth="1"/>
    <col min="31" max="31" width="8.125" style="10" customWidth="1"/>
    <col min="32" max="32" width="8.125" style="36" customWidth="1"/>
    <col min="33" max="34" width="8.625" style="10" customWidth="1"/>
    <col min="35" max="35" width="8.375" style="10" customWidth="1"/>
    <col min="36" max="36" width="9" style="10" customWidth="1"/>
    <col min="37" max="38" width="11.5" style="10" customWidth="1"/>
    <col min="39" max="39" width="10.125" style="10" customWidth="1"/>
    <col min="40" max="40" width="9.625" style="10" customWidth="1"/>
    <col min="41" max="42" width="8.125" style="10" customWidth="1"/>
    <col min="43" max="43" width="9.5" style="10" customWidth="1"/>
    <col min="44" max="16384" width="4.125" style="10"/>
  </cols>
  <sheetData>
    <row r="1" spans="1:43" s="2" customFormat="1" ht="111" thickBot="1" x14ac:dyDescent="0.3">
      <c r="A1" s="1" t="s">
        <v>34</v>
      </c>
      <c r="B1" s="2" t="s">
        <v>35</v>
      </c>
      <c r="C1" s="2" t="s">
        <v>36</v>
      </c>
      <c r="D1" s="2" t="s">
        <v>37</v>
      </c>
      <c r="E1" s="3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30" t="s">
        <v>113</v>
      </c>
      <c r="L1" s="43" t="s">
        <v>122</v>
      </c>
      <c r="M1" s="2" t="s">
        <v>51</v>
      </c>
      <c r="N1" s="30" t="s">
        <v>117</v>
      </c>
      <c r="O1" s="43" t="s">
        <v>118</v>
      </c>
      <c r="P1" s="2" t="s">
        <v>109</v>
      </c>
      <c r="Q1" s="30" t="s">
        <v>116</v>
      </c>
      <c r="R1" s="44" t="s">
        <v>46</v>
      </c>
      <c r="S1" s="2" t="s">
        <v>47</v>
      </c>
      <c r="T1" s="2" t="s">
        <v>106</v>
      </c>
      <c r="U1" s="2" t="s">
        <v>48</v>
      </c>
      <c r="V1" s="2" t="s">
        <v>49</v>
      </c>
      <c r="W1" s="2" t="s">
        <v>103</v>
      </c>
      <c r="X1" s="2" t="s">
        <v>52</v>
      </c>
      <c r="Y1" s="2" t="s">
        <v>53</v>
      </c>
      <c r="Z1" s="2" t="s">
        <v>115</v>
      </c>
      <c r="AA1" s="2" t="s">
        <v>105</v>
      </c>
      <c r="AB1" s="2" t="s">
        <v>111</v>
      </c>
      <c r="AC1" s="2" t="s">
        <v>54</v>
      </c>
      <c r="AD1" s="2" t="s">
        <v>123</v>
      </c>
      <c r="AE1" s="2" t="s">
        <v>60</v>
      </c>
      <c r="AF1" s="30" t="s">
        <v>119</v>
      </c>
      <c r="AG1" s="2" t="s">
        <v>56</v>
      </c>
      <c r="AH1" s="2" t="s">
        <v>57</v>
      </c>
      <c r="AI1" s="2" t="s">
        <v>62</v>
      </c>
      <c r="AJ1" s="2" t="s">
        <v>102</v>
      </c>
      <c r="AK1" s="2" t="s">
        <v>44</v>
      </c>
      <c r="AL1" s="2" t="s">
        <v>45</v>
      </c>
      <c r="AM1" s="2" t="s">
        <v>63</v>
      </c>
      <c r="AN1" s="2" t="s">
        <v>61</v>
      </c>
      <c r="AO1" s="2" t="s">
        <v>58</v>
      </c>
      <c r="AP1" s="2" t="s">
        <v>59</v>
      </c>
      <c r="AQ1" s="2" t="s">
        <v>50</v>
      </c>
    </row>
    <row r="2" spans="1:43" s="6" customFormat="1" ht="16.5" thickTop="1" x14ac:dyDescent="0.25">
      <c r="A2" s="4" t="s">
        <v>64</v>
      </c>
      <c r="B2" s="5">
        <v>1</v>
      </c>
      <c r="C2" s="6" t="s">
        <v>0</v>
      </c>
      <c r="D2" s="6" t="s">
        <v>1</v>
      </c>
      <c r="E2" s="7">
        <v>4</v>
      </c>
      <c r="F2" s="6">
        <f>8+8+7+10+6+13+15+20+17+23</f>
        <v>127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33">
        <v>0</v>
      </c>
      <c r="O2" s="6">
        <v>0</v>
      </c>
      <c r="P2" s="6">
        <v>0</v>
      </c>
      <c r="Q2" s="33">
        <v>0</v>
      </c>
      <c r="R2" s="6">
        <v>0</v>
      </c>
      <c r="S2" s="6">
        <v>0</v>
      </c>
      <c r="T2" s="6">
        <v>0</v>
      </c>
      <c r="U2" s="6">
        <v>0</v>
      </c>
      <c r="V2" s="6">
        <f>1+2</f>
        <v>3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33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</row>
    <row r="3" spans="1:43" x14ac:dyDescent="0.25">
      <c r="A3" s="8" t="s">
        <v>64</v>
      </c>
      <c r="B3" s="9">
        <v>1</v>
      </c>
      <c r="C3" s="10" t="s">
        <v>0</v>
      </c>
      <c r="D3" s="10" t="s">
        <v>2</v>
      </c>
      <c r="E3" s="11">
        <v>5</v>
      </c>
      <c r="F3" s="10">
        <f>20+20+24+18+12+20+8+9+21+28</f>
        <v>180</v>
      </c>
      <c r="G3" s="10">
        <v>0</v>
      </c>
      <c r="H3" s="10">
        <v>0</v>
      </c>
      <c r="I3" s="10">
        <v>0</v>
      </c>
      <c r="J3" s="10">
        <v>0</v>
      </c>
      <c r="K3" s="33">
        <v>0</v>
      </c>
      <c r="L3" s="10">
        <v>0</v>
      </c>
      <c r="M3" s="10">
        <v>0</v>
      </c>
      <c r="N3" s="33">
        <v>0</v>
      </c>
      <c r="O3" s="10">
        <v>0</v>
      </c>
      <c r="P3" s="10">
        <v>0</v>
      </c>
      <c r="Q3" s="33">
        <v>0</v>
      </c>
      <c r="R3" s="10">
        <v>0</v>
      </c>
      <c r="S3" s="10">
        <v>0</v>
      </c>
      <c r="T3" s="10">
        <v>0</v>
      </c>
      <c r="U3" s="10">
        <v>0</v>
      </c>
      <c r="V3" s="10">
        <f>2+1</f>
        <v>3</v>
      </c>
      <c r="W3" s="6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33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</row>
    <row r="4" spans="1:43" x14ac:dyDescent="0.25">
      <c r="A4" s="8" t="s">
        <v>64</v>
      </c>
      <c r="B4" s="9">
        <v>1</v>
      </c>
      <c r="C4" s="10" t="s">
        <v>0</v>
      </c>
      <c r="D4" s="10" t="s">
        <v>3</v>
      </c>
      <c r="E4" s="11">
        <v>3</v>
      </c>
      <c r="F4" s="10">
        <f>9+15+14+16+25+22+26+23+22+23</f>
        <v>195</v>
      </c>
      <c r="G4" s="10">
        <v>0</v>
      </c>
      <c r="H4" s="10">
        <v>0</v>
      </c>
      <c r="I4" s="10">
        <v>0</v>
      </c>
      <c r="J4" s="10">
        <v>0</v>
      </c>
      <c r="K4" s="33">
        <v>0</v>
      </c>
      <c r="L4" s="10">
        <v>0</v>
      </c>
      <c r="M4" s="10">
        <v>0</v>
      </c>
      <c r="N4" s="33">
        <v>0</v>
      </c>
      <c r="O4" s="10">
        <v>0</v>
      </c>
      <c r="P4" s="10">
        <v>0</v>
      </c>
      <c r="Q4" s="33">
        <v>0</v>
      </c>
      <c r="R4" s="10">
        <v>0</v>
      </c>
      <c r="S4" s="10">
        <v>0</v>
      </c>
      <c r="T4" s="10">
        <v>0</v>
      </c>
      <c r="U4" s="10">
        <v>0</v>
      </c>
      <c r="V4" s="10">
        <f>2+1+4+1+1+4+4+3+0+1</f>
        <v>21</v>
      </c>
      <c r="W4" s="10">
        <f>1+1+1+1</f>
        <v>4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33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f>1+3+2</f>
        <v>6</v>
      </c>
    </row>
    <row r="5" spans="1:43" s="13" customFormat="1" x14ac:dyDescent="0.25">
      <c r="A5" s="12" t="s">
        <v>4</v>
      </c>
      <c r="B5" s="9">
        <v>1</v>
      </c>
      <c r="C5" s="13" t="s">
        <v>0</v>
      </c>
      <c r="D5" s="13" t="s">
        <v>1</v>
      </c>
      <c r="E5" s="11">
        <v>7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33">
        <v>0</v>
      </c>
      <c r="L5" s="13">
        <v>0</v>
      </c>
      <c r="M5" s="13">
        <v>0</v>
      </c>
      <c r="N5" s="33">
        <v>0</v>
      </c>
      <c r="O5" s="13">
        <v>0</v>
      </c>
      <c r="P5" s="13">
        <v>0</v>
      </c>
      <c r="Q5" s="38">
        <v>0</v>
      </c>
      <c r="R5" s="13">
        <v>0</v>
      </c>
      <c r="S5" s="13">
        <v>0</v>
      </c>
      <c r="T5" s="13">
        <v>0</v>
      </c>
      <c r="U5" s="13">
        <v>0</v>
      </c>
      <c r="V5" s="13">
        <v>1</v>
      </c>
      <c r="W5" s="6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3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</row>
    <row r="6" spans="1:43" s="13" customFormat="1" x14ac:dyDescent="0.25">
      <c r="A6" s="12" t="s">
        <v>4</v>
      </c>
      <c r="B6" s="9">
        <v>1</v>
      </c>
      <c r="C6" s="13" t="s">
        <v>0</v>
      </c>
      <c r="D6" s="13" t="s">
        <v>2</v>
      </c>
      <c r="E6" s="11">
        <v>9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33">
        <v>0</v>
      </c>
      <c r="L6" s="13">
        <v>0</v>
      </c>
      <c r="M6" s="13">
        <v>0</v>
      </c>
      <c r="N6" s="33">
        <v>0</v>
      </c>
      <c r="O6" s="13">
        <v>0</v>
      </c>
      <c r="P6" s="13">
        <v>0</v>
      </c>
      <c r="Q6" s="38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6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3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21">
        <v>1</v>
      </c>
    </row>
    <row r="7" spans="1:43" s="13" customFormat="1" x14ac:dyDescent="0.25">
      <c r="A7" s="12" t="s">
        <v>4</v>
      </c>
      <c r="B7" s="9">
        <v>1</v>
      </c>
      <c r="C7" s="13" t="s">
        <v>0</v>
      </c>
      <c r="D7" s="13" t="s">
        <v>3</v>
      </c>
      <c r="E7" s="11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33">
        <v>0</v>
      </c>
      <c r="L7" s="13">
        <v>0</v>
      </c>
      <c r="M7" s="13">
        <v>0</v>
      </c>
      <c r="N7" s="33">
        <v>0</v>
      </c>
      <c r="O7" s="13">
        <v>0</v>
      </c>
      <c r="P7" s="13">
        <v>0</v>
      </c>
      <c r="Q7" s="38">
        <v>0</v>
      </c>
      <c r="R7" s="13">
        <v>0</v>
      </c>
      <c r="S7" s="13">
        <v>0</v>
      </c>
      <c r="T7" s="13">
        <v>0</v>
      </c>
      <c r="U7" s="13">
        <v>0</v>
      </c>
      <c r="V7" s="13">
        <f>1+1+1+2+1</f>
        <v>6</v>
      </c>
      <c r="W7" s="6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3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</row>
    <row r="8" spans="1:43" x14ac:dyDescent="0.25">
      <c r="A8" s="14" t="s">
        <v>5</v>
      </c>
      <c r="B8" s="9">
        <v>1</v>
      </c>
      <c r="C8" s="10" t="s">
        <v>0</v>
      </c>
      <c r="D8" s="15" t="s">
        <v>1</v>
      </c>
      <c r="E8" s="11">
        <v>9</v>
      </c>
      <c r="F8" s="10">
        <f>0+2+3+7+3+6+5+3+4+8</f>
        <v>41</v>
      </c>
      <c r="G8" s="10">
        <v>0</v>
      </c>
      <c r="H8" s="10">
        <v>0</v>
      </c>
      <c r="I8" s="10">
        <v>0</v>
      </c>
      <c r="J8" s="10">
        <v>0</v>
      </c>
      <c r="K8" s="33">
        <v>0</v>
      </c>
      <c r="L8" s="10">
        <v>0</v>
      </c>
      <c r="M8" s="10">
        <v>0</v>
      </c>
      <c r="N8" s="33">
        <v>0</v>
      </c>
      <c r="O8" s="10">
        <v>0</v>
      </c>
      <c r="P8" s="10">
        <v>0</v>
      </c>
      <c r="Q8" s="33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6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33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</row>
    <row r="9" spans="1:43" x14ac:dyDescent="0.25">
      <c r="A9" s="14" t="s">
        <v>5</v>
      </c>
      <c r="B9" s="9">
        <v>1</v>
      </c>
      <c r="C9" s="10" t="s">
        <v>0</v>
      </c>
      <c r="D9" s="15" t="s">
        <v>2</v>
      </c>
      <c r="E9" s="11">
        <v>2</v>
      </c>
      <c r="F9" s="10">
        <f>5+6+3+1+1+0+1</f>
        <v>17</v>
      </c>
      <c r="G9" s="10">
        <v>0</v>
      </c>
      <c r="H9" s="10">
        <v>0</v>
      </c>
      <c r="I9" s="10">
        <v>0</v>
      </c>
      <c r="J9" s="10">
        <v>0</v>
      </c>
      <c r="K9" s="33">
        <v>0</v>
      </c>
      <c r="L9" s="10">
        <v>0</v>
      </c>
      <c r="M9" s="10">
        <v>0</v>
      </c>
      <c r="N9" s="33">
        <v>0</v>
      </c>
      <c r="O9" s="10">
        <v>0</v>
      </c>
      <c r="P9" s="10">
        <v>0</v>
      </c>
      <c r="Q9" s="33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6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33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</row>
    <row r="10" spans="1:43" x14ac:dyDescent="0.25">
      <c r="A10" s="14" t="s">
        <v>5</v>
      </c>
      <c r="B10" s="9">
        <v>1</v>
      </c>
      <c r="C10" s="10" t="s">
        <v>0</v>
      </c>
      <c r="D10" s="15" t="s">
        <v>3</v>
      </c>
      <c r="E10" s="11">
        <v>4</v>
      </c>
      <c r="F10" s="10">
        <f>5+5+4+3+5+3+4+2+1+1</f>
        <v>33</v>
      </c>
      <c r="G10" s="10">
        <v>0</v>
      </c>
      <c r="H10" s="10">
        <v>0</v>
      </c>
      <c r="I10" s="10">
        <v>0</v>
      </c>
      <c r="J10" s="10">
        <v>0</v>
      </c>
      <c r="K10" s="33">
        <v>0</v>
      </c>
      <c r="L10" s="10">
        <v>0</v>
      </c>
      <c r="M10" s="10">
        <v>0</v>
      </c>
      <c r="N10" s="33">
        <v>0</v>
      </c>
      <c r="O10" s="10">
        <v>0</v>
      </c>
      <c r="P10" s="10">
        <v>0</v>
      </c>
      <c r="Q10" s="10">
        <f>1</f>
        <v>1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6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33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</row>
    <row r="11" spans="1:43" x14ac:dyDescent="0.25">
      <c r="A11" s="16" t="s">
        <v>6</v>
      </c>
      <c r="B11" s="9">
        <v>1</v>
      </c>
      <c r="C11" s="10" t="s">
        <v>0</v>
      </c>
      <c r="D11" s="17" t="s">
        <v>7</v>
      </c>
      <c r="E11" s="21">
        <v>4</v>
      </c>
      <c r="F11" s="10">
        <v>0</v>
      </c>
      <c r="G11" s="10">
        <v>1</v>
      </c>
      <c r="H11" s="10">
        <v>3</v>
      </c>
      <c r="I11" s="10">
        <v>0</v>
      </c>
      <c r="J11" s="10">
        <v>2</v>
      </c>
      <c r="K11" s="33">
        <v>0</v>
      </c>
      <c r="L11" s="10">
        <v>0</v>
      </c>
      <c r="M11" s="10">
        <v>0</v>
      </c>
      <c r="N11" s="33">
        <v>0</v>
      </c>
      <c r="O11" s="10">
        <v>0</v>
      </c>
      <c r="P11" s="10">
        <v>8</v>
      </c>
      <c r="Q11" s="33">
        <v>0</v>
      </c>
      <c r="R11" s="10">
        <v>0</v>
      </c>
      <c r="S11" s="10">
        <v>1</v>
      </c>
      <c r="T11" s="10">
        <v>2</v>
      </c>
      <c r="U11" s="10">
        <v>0</v>
      </c>
      <c r="V11" s="10">
        <v>0</v>
      </c>
      <c r="W11" s="6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33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</row>
    <row r="12" spans="1:43" x14ac:dyDescent="0.25">
      <c r="A12" s="16" t="s">
        <v>6</v>
      </c>
      <c r="B12" s="9">
        <v>1</v>
      </c>
      <c r="C12" s="10" t="s">
        <v>0</v>
      </c>
      <c r="D12" s="17" t="s">
        <v>2</v>
      </c>
      <c r="E12" s="11">
        <v>9</v>
      </c>
      <c r="F12" s="10">
        <v>0</v>
      </c>
      <c r="G12" s="10">
        <v>2</v>
      </c>
      <c r="H12" s="10">
        <f>1</f>
        <v>1</v>
      </c>
      <c r="I12" s="10">
        <f>1+4+1+2+2+1+2</f>
        <v>13</v>
      </c>
      <c r="J12" s="10">
        <v>0</v>
      </c>
      <c r="K12" s="33">
        <v>0</v>
      </c>
      <c r="L12" s="10">
        <v>0</v>
      </c>
      <c r="M12" s="10">
        <v>0</v>
      </c>
      <c r="N12" s="33">
        <v>0</v>
      </c>
      <c r="O12" s="10">
        <v>0</v>
      </c>
      <c r="P12" s="10">
        <v>0</v>
      </c>
      <c r="Q12" s="33">
        <v>0</v>
      </c>
      <c r="R12" s="10">
        <v>0</v>
      </c>
      <c r="S12" s="10">
        <v>0</v>
      </c>
      <c r="T12" s="10">
        <v>0</v>
      </c>
      <c r="U12" s="10">
        <f>1+2+1+1+4</f>
        <v>9</v>
      </c>
      <c r="V12" s="10">
        <v>0</v>
      </c>
      <c r="W12" s="6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33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</row>
    <row r="13" spans="1:43" x14ac:dyDescent="0.25">
      <c r="A13" s="16" t="s">
        <v>6</v>
      </c>
      <c r="B13" s="9">
        <v>1</v>
      </c>
      <c r="C13" s="10" t="s">
        <v>0</v>
      </c>
      <c r="D13" s="17" t="s">
        <v>3</v>
      </c>
      <c r="E13" s="11">
        <v>3</v>
      </c>
      <c r="F13" s="10">
        <v>0</v>
      </c>
      <c r="G13" s="21">
        <f>1+1+1+1+2+2+1+1</f>
        <v>10</v>
      </c>
      <c r="H13" s="10">
        <v>0</v>
      </c>
      <c r="I13" s="10">
        <v>0</v>
      </c>
      <c r="J13" s="10">
        <f>1+1+2+1+1+1+2</f>
        <v>9</v>
      </c>
      <c r="K13" s="33">
        <v>0</v>
      </c>
      <c r="L13" s="10">
        <v>0</v>
      </c>
      <c r="M13" s="10">
        <v>0</v>
      </c>
      <c r="N13" s="33">
        <v>0</v>
      </c>
      <c r="O13" s="10">
        <v>0</v>
      </c>
      <c r="P13" s="10">
        <v>0</v>
      </c>
      <c r="Q13" s="33">
        <v>0</v>
      </c>
      <c r="R13" s="10">
        <v>0</v>
      </c>
      <c r="S13" s="10">
        <v>0</v>
      </c>
      <c r="T13" s="10">
        <f>1+1</f>
        <v>2</v>
      </c>
      <c r="U13" s="10">
        <v>0</v>
      </c>
      <c r="V13" s="10">
        <v>0</v>
      </c>
      <c r="W13" s="6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33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</row>
    <row r="14" spans="1:43" x14ac:dyDescent="0.25">
      <c r="A14" s="8" t="s">
        <v>64</v>
      </c>
      <c r="B14" s="10">
        <v>2</v>
      </c>
      <c r="C14" s="10" t="s">
        <v>8</v>
      </c>
      <c r="D14" s="10" t="s">
        <v>1</v>
      </c>
      <c r="E14" s="11">
        <v>2</v>
      </c>
      <c r="F14" s="21">
        <f>4+9+17+9+11+10+15+11+7+10</f>
        <v>103</v>
      </c>
      <c r="G14" s="10">
        <v>0</v>
      </c>
      <c r="H14" s="10">
        <v>0</v>
      </c>
      <c r="I14" s="10">
        <v>0</v>
      </c>
      <c r="J14" s="10">
        <v>0</v>
      </c>
      <c r="K14" s="33">
        <v>0</v>
      </c>
      <c r="L14" s="10">
        <v>0</v>
      </c>
      <c r="M14" s="10">
        <f>1+1+1+2</f>
        <v>5</v>
      </c>
      <c r="N14" s="33">
        <v>0</v>
      </c>
      <c r="O14" s="10">
        <v>0</v>
      </c>
      <c r="P14" s="10">
        <v>0</v>
      </c>
      <c r="Q14" s="33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6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33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</row>
    <row r="15" spans="1:43" x14ac:dyDescent="0.25">
      <c r="A15" s="8" t="s">
        <v>64</v>
      </c>
      <c r="B15" s="10">
        <v>2</v>
      </c>
      <c r="C15" s="10" t="s">
        <v>8</v>
      </c>
      <c r="D15" s="10" t="s">
        <v>2</v>
      </c>
      <c r="E15" s="11">
        <v>9</v>
      </c>
      <c r="F15" s="10">
        <f>3+7+4+3+5+4+4+4+7+5</f>
        <v>46</v>
      </c>
      <c r="G15" s="10">
        <v>0</v>
      </c>
      <c r="H15" s="10">
        <v>0</v>
      </c>
      <c r="I15" s="10">
        <f>1+1</f>
        <v>2</v>
      </c>
      <c r="J15" s="10">
        <f>2+1+1+1</f>
        <v>5</v>
      </c>
      <c r="K15" s="33">
        <v>0</v>
      </c>
      <c r="L15" s="10">
        <v>0</v>
      </c>
      <c r="M15" s="10">
        <v>0</v>
      </c>
      <c r="N15" s="33">
        <v>0</v>
      </c>
      <c r="O15" s="10">
        <v>0</v>
      </c>
      <c r="P15" s="10">
        <v>0</v>
      </c>
      <c r="Q15" s="33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6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33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</row>
    <row r="16" spans="1:43" x14ac:dyDescent="0.25">
      <c r="A16" s="8" t="s">
        <v>64</v>
      </c>
      <c r="B16" s="10">
        <v>2</v>
      </c>
      <c r="C16" s="10" t="s">
        <v>8</v>
      </c>
      <c r="D16" s="10" t="s">
        <v>3</v>
      </c>
      <c r="E16" s="11">
        <v>4</v>
      </c>
      <c r="F16" s="10">
        <f>7+13+5+6+5+8+3+4+3+7</f>
        <v>61</v>
      </c>
      <c r="G16" s="10">
        <v>0</v>
      </c>
      <c r="H16" s="10">
        <v>0</v>
      </c>
      <c r="I16" s="10">
        <f>1</f>
        <v>1</v>
      </c>
      <c r="J16" s="10">
        <f>1+1+3</f>
        <v>5</v>
      </c>
      <c r="K16" s="33">
        <v>0</v>
      </c>
      <c r="L16" s="10">
        <v>0</v>
      </c>
      <c r="M16" s="10">
        <f>1</f>
        <v>1</v>
      </c>
      <c r="N16" s="33">
        <v>0</v>
      </c>
      <c r="O16" s="10">
        <v>0</v>
      </c>
      <c r="P16" s="10">
        <v>0</v>
      </c>
      <c r="Q16" s="33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6">
        <v>0</v>
      </c>
      <c r="X16" s="10">
        <f>2</f>
        <v>2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33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</row>
    <row r="17" spans="1:43" s="13" customFormat="1" x14ac:dyDescent="0.25">
      <c r="A17" s="12" t="s">
        <v>4</v>
      </c>
      <c r="B17" s="13">
        <v>2</v>
      </c>
      <c r="C17" s="13" t="s">
        <v>8</v>
      </c>
      <c r="D17" s="13" t="s">
        <v>1</v>
      </c>
      <c r="E17" s="11">
        <v>3</v>
      </c>
      <c r="F17" s="13">
        <f>1+1</f>
        <v>2</v>
      </c>
      <c r="G17" s="13">
        <v>0</v>
      </c>
      <c r="H17" s="13">
        <v>0</v>
      </c>
      <c r="I17" s="13">
        <v>0</v>
      </c>
      <c r="J17" s="13">
        <v>0</v>
      </c>
      <c r="K17" s="33">
        <v>0</v>
      </c>
      <c r="L17" s="13">
        <v>0</v>
      </c>
      <c r="M17" s="13">
        <v>0</v>
      </c>
      <c r="N17" s="33">
        <v>0</v>
      </c>
      <c r="O17" s="13">
        <v>0</v>
      </c>
      <c r="P17" s="13">
        <v>0</v>
      </c>
      <c r="Q17" s="3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6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3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</row>
    <row r="18" spans="1:43" s="13" customFormat="1" x14ac:dyDescent="0.25">
      <c r="A18" s="12" t="s">
        <v>4</v>
      </c>
      <c r="B18" s="13">
        <v>2</v>
      </c>
      <c r="C18" s="13" t="s">
        <v>8</v>
      </c>
      <c r="D18" s="13" t="s">
        <v>2</v>
      </c>
      <c r="E18" s="11">
        <v>9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33">
        <v>0</v>
      </c>
      <c r="L18" s="13">
        <v>0</v>
      </c>
      <c r="M18" s="13">
        <v>0</v>
      </c>
      <c r="N18" s="33">
        <v>0</v>
      </c>
      <c r="O18" s="13">
        <v>0</v>
      </c>
      <c r="P18" s="13">
        <v>0</v>
      </c>
      <c r="Q18" s="3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6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3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</row>
    <row r="19" spans="1:43" s="13" customFormat="1" x14ac:dyDescent="0.25">
      <c r="A19" s="12" t="s">
        <v>4</v>
      </c>
      <c r="B19" s="13">
        <v>2</v>
      </c>
      <c r="C19" s="13" t="s">
        <v>8</v>
      </c>
      <c r="D19" s="13" t="s">
        <v>3</v>
      </c>
      <c r="E19" s="11">
        <v>1</v>
      </c>
      <c r="F19" s="13">
        <f>3+2+1+1+1+1</f>
        <v>9</v>
      </c>
      <c r="G19" s="13">
        <v>0</v>
      </c>
      <c r="H19" s="13">
        <v>0</v>
      </c>
      <c r="I19" s="13">
        <v>0</v>
      </c>
      <c r="J19" s="13">
        <v>0</v>
      </c>
      <c r="K19" s="33">
        <v>0</v>
      </c>
      <c r="L19" s="13">
        <v>0</v>
      </c>
      <c r="M19" s="13">
        <v>0</v>
      </c>
      <c r="N19" s="33">
        <v>0</v>
      </c>
      <c r="O19" s="13">
        <v>0</v>
      </c>
      <c r="P19" s="13">
        <v>0</v>
      </c>
      <c r="Q19" s="3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6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3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</row>
    <row r="20" spans="1:43" x14ac:dyDescent="0.25">
      <c r="A20" s="14" t="s">
        <v>5</v>
      </c>
      <c r="B20" s="10">
        <v>2</v>
      </c>
      <c r="C20" s="10" t="s">
        <v>8</v>
      </c>
      <c r="D20" s="15" t="s">
        <v>1</v>
      </c>
      <c r="E20" s="11">
        <v>9</v>
      </c>
      <c r="F20" s="10">
        <f>1+1+2+1</f>
        <v>5</v>
      </c>
      <c r="G20" s="10">
        <v>0</v>
      </c>
      <c r="H20" s="10">
        <v>0</v>
      </c>
      <c r="I20" s="10">
        <f>1+2</f>
        <v>3</v>
      </c>
      <c r="J20" s="10">
        <v>0</v>
      </c>
      <c r="K20" s="33">
        <v>0</v>
      </c>
      <c r="L20" s="10">
        <v>0</v>
      </c>
      <c r="M20" s="10">
        <f>1+1+1+1</f>
        <v>4</v>
      </c>
      <c r="N20" s="33">
        <v>0</v>
      </c>
      <c r="O20" s="10">
        <v>0</v>
      </c>
      <c r="P20" s="10">
        <v>0</v>
      </c>
      <c r="Q20" s="33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6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33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</row>
    <row r="21" spans="1:43" x14ac:dyDescent="0.25">
      <c r="A21" s="14" t="s">
        <v>5</v>
      </c>
      <c r="B21" s="10">
        <v>2</v>
      </c>
      <c r="C21" s="10" t="s">
        <v>8</v>
      </c>
      <c r="D21" s="15" t="s">
        <v>2</v>
      </c>
      <c r="E21" s="11">
        <v>7</v>
      </c>
      <c r="F21" s="10">
        <f>5+4+1+1+2+3+1+1</f>
        <v>18</v>
      </c>
      <c r="G21" s="10">
        <v>0</v>
      </c>
      <c r="H21" s="10">
        <v>0</v>
      </c>
      <c r="I21" s="10">
        <f>1+1+1+1+3</f>
        <v>7</v>
      </c>
      <c r="J21" s="10">
        <v>0</v>
      </c>
      <c r="K21" s="33">
        <v>0</v>
      </c>
      <c r="L21" s="10">
        <v>0</v>
      </c>
      <c r="M21" s="10">
        <f>1+1</f>
        <v>2</v>
      </c>
      <c r="N21" s="33">
        <v>0</v>
      </c>
      <c r="O21" s="10">
        <f>1+1</f>
        <v>2</v>
      </c>
      <c r="P21" s="10">
        <v>0</v>
      </c>
      <c r="Q21" s="33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6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33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1</v>
      </c>
      <c r="AQ21" s="10">
        <v>0</v>
      </c>
    </row>
    <row r="22" spans="1:43" x14ac:dyDescent="0.25">
      <c r="A22" s="14" t="s">
        <v>5</v>
      </c>
      <c r="B22" s="10">
        <v>2</v>
      </c>
      <c r="C22" s="10" t="s">
        <v>8</v>
      </c>
      <c r="D22" s="15" t="s">
        <v>3</v>
      </c>
      <c r="E22" s="11">
        <v>2</v>
      </c>
      <c r="F22" s="10">
        <f>2+2+4+2+1+2+1+4</f>
        <v>18</v>
      </c>
      <c r="G22" s="10">
        <v>0</v>
      </c>
      <c r="H22" s="10">
        <v>0</v>
      </c>
      <c r="I22" s="10">
        <f>1+4+2+5</f>
        <v>12</v>
      </c>
      <c r="J22" s="10">
        <f>1+1</f>
        <v>2</v>
      </c>
      <c r="K22" s="33">
        <v>0</v>
      </c>
      <c r="L22" s="10">
        <v>0</v>
      </c>
      <c r="M22" s="10">
        <v>0</v>
      </c>
      <c r="N22" s="33">
        <v>0</v>
      </c>
      <c r="O22" s="10">
        <v>0</v>
      </c>
      <c r="P22" s="10">
        <v>0</v>
      </c>
      <c r="Q22" s="33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6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1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</row>
    <row r="23" spans="1:43" x14ac:dyDescent="0.25">
      <c r="A23" s="16" t="s">
        <v>6</v>
      </c>
      <c r="B23" s="10">
        <v>2</v>
      </c>
      <c r="C23" s="10" t="s">
        <v>8</v>
      </c>
      <c r="D23" s="17" t="s">
        <v>7</v>
      </c>
      <c r="E23" s="11">
        <v>5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33">
        <v>0</v>
      </c>
      <c r="L23" s="10">
        <f>1</f>
        <v>1</v>
      </c>
      <c r="M23" s="10">
        <v>0</v>
      </c>
      <c r="N23" s="10">
        <f>1+2+1</f>
        <v>4</v>
      </c>
      <c r="O23" s="10">
        <v>0</v>
      </c>
      <c r="P23" s="10">
        <v>0</v>
      </c>
      <c r="Q23" s="3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6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33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</row>
    <row r="24" spans="1:43" x14ac:dyDescent="0.25">
      <c r="A24" s="16" t="s">
        <v>6</v>
      </c>
      <c r="B24" s="10">
        <v>2</v>
      </c>
      <c r="C24" s="10" t="s">
        <v>8</v>
      </c>
      <c r="D24" s="17" t="s">
        <v>2</v>
      </c>
      <c r="E24" s="11">
        <v>4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33">
        <v>0</v>
      </c>
      <c r="L24" s="10">
        <v>1</v>
      </c>
      <c r="M24" s="10">
        <v>0</v>
      </c>
      <c r="N24" s="33">
        <v>0</v>
      </c>
      <c r="O24" s="10">
        <v>0</v>
      </c>
      <c r="P24" s="10">
        <v>0</v>
      </c>
      <c r="Q24" s="33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6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1</v>
      </c>
      <c r="AE24" s="10">
        <v>0</v>
      </c>
      <c r="AF24" s="33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1</v>
      </c>
      <c r="AO24" s="10">
        <v>0</v>
      </c>
      <c r="AP24" s="10">
        <v>0</v>
      </c>
      <c r="AQ24" s="10">
        <v>0</v>
      </c>
    </row>
    <row r="25" spans="1:43" x14ac:dyDescent="0.25">
      <c r="A25" s="16" t="s">
        <v>6</v>
      </c>
      <c r="B25" s="10">
        <v>2</v>
      </c>
      <c r="C25" s="10" t="s">
        <v>8</v>
      </c>
      <c r="D25" s="17" t="s">
        <v>3</v>
      </c>
      <c r="E25" s="11">
        <v>9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33">
        <v>3</v>
      </c>
      <c r="L25" s="10">
        <v>2</v>
      </c>
      <c r="M25" s="10">
        <v>0</v>
      </c>
      <c r="N25" s="10">
        <f>2+1</f>
        <v>3</v>
      </c>
      <c r="O25" s="10">
        <v>0</v>
      </c>
      <c r="P25" s="10">
        <v>0</v>
      </c>
      <c r="Q25" s="33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6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f>5</f>
        <v>5</v>
      </c>
      <c r="AG25" s="10">
        <v>0</v>
      </c>
      <c r="AH25" s="10">
        <v>0</v>
      </c>
      <c r="AI25" s="10">
        <f>1+1</f>
        <v>2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</row>
    <row r="26" spans="1:43" x14ac:dyDescent="0.25">
      <c r="A26" s="8" t="s">
        <v>64</v>
      </c>
      <c r="B26" s="9">
        <v>3</v>
      </c>
      <c r="C26" s="10" t="s">
        <v>9</v>
      </c>
      <c r="D26" s="10" t="s">
        <v>1</v>
      </c>
      <c r="E26" s="11">
        <v>2</v>
      </c>
      <c r="F26" s="10">
        <f>25+13+9+4+3+6+3+3+3</f>
        <v>69</v>
      </c>
      <c r="G26" s="10">
        <v>0</v>
      </c>
      <c r="H26" s="10">
        <v>0</v>
      </c>
      <c r="I26" s="10">
        <v>0</v>
      </c>
      <c r="J26" s="10">
        <v>0</v>
      </c>
      <c r="K26" s="33">
        <v>0</v>
      </c>
      <c r="L26" s="10">
        <v>0</v>
      </c>
      <c r="M26" s="10">
        <v>0</v>
      </c>
      <c r="N26" s="33">
        <v>0</v>
      </c>
      <c r="O26" s="10">
        <v>0</v>
      </c>
      <c r="P26" s="10">
        <v>0</v>
      </c>
      <c r="Q26" s="33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6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33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</row>
    <row r="27" spans="1:43" x14ac:dyDescent="0.25">
      <c r="A27" s="8" t="s">
        <v>64</v>
      </c>
      <c r="B27" s="9">
        <v>3</v>
      </c>
      <c r="C27" s="10" t="s">
        <v>9</v>
      </c>
      <c r="D27" s="10" t="s">
        <v>2</v>
      </c>
      <c r="E27" s="11">
        <v>7</v>
      </c>
      <c r="F27" s="27">
        <f>10+10+11+6+7+7+12+7+6+7</f>
        <v>83</v>
      </c>
      <c r="G27" s="10">
        <v>0</v>
      </c>
      <c r="H27" s="10">
        <v>0</v>
      </c>
      <c r="I27" s="10">
        <f>3+2</f>
        <v>5</v>
      </c>
      <c r="J27" s="10">
        <v>0</v>
      </c>
      <c r="K27" s="33">
        <v>0</v>
      </c>
      <c r="L27" s="10">
        <v>0</v>
      </c>
      <c r="M27" s="10">
        <v>0</v>
      </c>
      <c r="N27" s="33">
        <v>0</v>
      </c>
      <c r="O27" s="10">
        <v>0</v>
      </c>
      <c r="P27" s="10">
        <v>0</v>
      </c>
      <c r="Q27" s="33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6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33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</row>
    <row r="28" spans="1:43" x14ac:dyDescent="0.25">
      <c r="A28" s="8" t="s">
        <v>64</v>
      </c>
      <c r="B28" s="9">
        <v>3</v>
      </c>
      <c r="C28" s="10" t="s">
        <v>9</v>
      </c>
      <c r="D28" s="10" t="s">
        <v>3</v>
      </c>
      <c r="E28" s="11">
        <v>1</v>
      </c>
      <c r="F28" s="10">
        <f>15+9+10+16+15+14+6+8+9+7</f>
        <v>109</v>
      </c>
      <c r="G28" s="10">
        <v>0</v>
      </c>
      <c r="H28" s="10">
        <v>0</v>
      </c>
      <c r="I28" s="10">
        <v>0</v>
      </c>
      <c r="J28" s="10">
        <v>0</v>
      </c>
      <c r="K28" s="33">
        <v>0</v>
      </c>
      <c r="L28" s="10">
        <v>0</v>
      </c>
      <c r="M28" s="10">
        <v>0</v>
      </c>
      <c r="N28" s="33">
        <v>0</v>
      </c>
      <c r="O28" s="10">
        <v>0</v>
      </c>
      <c r="P28" s="10">
        <v>0</v>
      </c>
      <c r="Q28" s="33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6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33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</row>
    <row r="29" spans="1:43" s="13" customFormat="1" x14ac:dyDescent="0.25">
      <c r="A29" s="12" t="s">
        <v>4</v>
      </c>
      <c r="B29" s="9">
        <v>3</v>
      </c>
      <c r="C29" s="13" t="s">
        <v>9</v>
      </c>
      <c r="D29" s="13" t="s">
        <v>1</v>
      </c>
      <c r="E29" s="13">
        <v>4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33">
        <v>0</v>
      </c>
      <c r="L29" s="13">
        <v>0</v>
      </c>
      <c r="M29" s="13">
        <v>0</v>
      </c>
      <c r="N29" s="33">
        <v>0</v>
      </c>
      <c r="O29" s="13">
        <v>0</v>
      </c>
      <c r="P29" s="13">
        <v>0</v>
      </c>
      <c r="Q29" s="3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6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3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</row>
    <row r="30" spans="1:43" s="13" customFormat="1" x14ac:dyDescent="0.25">
      <c r="A30" s="12" t="s">
        <v>4</v>
      </c>
      <c r="B30" s="9">
        <v>3</v>
      </c>
      <c r="C30" s="13" t="s">
        <v>9</v>
      </c>
      <c r="D30" s="13" t="s">
        <v>2</v>
      </c>
      <c r="E30" s="13">
        <v>6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33">
        <v>0</v>
      </c>
      <c r="L30" s="13">
        <v>0</v>
      </c>
      <c r="M30" s="13">
        <v>0</v>
      </c>
      <c r="N30" s="33">
        <v>0</v>
      </c>
      <c r="O30" s="13">
        <v>0</v>
      </c>
      <c r="P30" s="13">
        <v>0</v>
      </c>
      <c r="Q30" s="3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6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3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</row>
    <row r="31" spans="1:43" s="13" customFormat="1" x14ac:dyDescent="0.25">
      <c r="A31" s="12" t="s">
        <v>4</v>
      </c>
      <c r="B31" s="9">
        <v>3</v>
      </c>
      <c r="C31" s="13" t="s">
        <v>9</v>
      </c>
      <c r="D31" s="13" t="s">
        <v>3</v>
      </c>
      <c r="E31" s="13">
        <v>9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33">
        <v>0</v>
      </c>
      <c r="L31" s="13">
        <v>0</v>
      </c>
      <c r="M31" s="13">
        <v>0</v>
      </c>
      <c r="N31" s="33">
        <v>0</v>
      </c>
      <c r="O31" s="13">
        <v>0</v>
      </c>
      <c r="P31" s="13">
        <v>0</v>
      </c>
      <c r="Q31" s="3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6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3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</row>
    <row r="32" spans="1:43" x14ac:dyDescent="0.25">
      <c r="A32" s="14" t="s">
        <v>5</v>
      </c>
      <c r="B32" s="9">
        <v>3</v>
      </c>
      <c r="C32" s="10" t="s">
        <v>9</v>
      </c>
      <c r="D32" s="15" t="s">
        <v>1</v>
      </c>
      <c r="E32" s="11">
        <v>1</v>
      </c>
      <c r="F32" s="10">
        <f>1</f>
        <v>1</v>
      </c>
      <c r="G32" s="10">
        <v>0</v>
      </c>
      <c r="H32" s="10">
        <v>0</v>
      </c>
      <c r="I32" s="10">
        <v>0</v>
      </c>
      <c r="J32" s="10">
        <v>0</v>
      </c>
      <c r="K32" s="33">
        <v>0</v>
      </c>
      <c r="L32" s="10">
        <v>0</v>
      </c>
      <c r="M32" s="10">
        <v>0</v>
      </c>
      <c r="N32" s="33">
        <v>0</v>
      </c>
      <c r="O32" s="10">
        <v>0</v>
      </c>
      <c r="P32" s="10">
        <v>0</v>
      </c>
      <c r="Q32" s="33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6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33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</row>
    <row r="33" spans="1:43" x14ac:dyDescent="0.25">
      <c r="A33" s="14" t="s">
        <v>5</v>
      </c>
      <c r="B33" s="9">
        <v>3</v>
      </c>
      <c r="C33" s="10" t="s">
        <v>9</v>
      </c>
      <c r="D33" s="15" t="s">
        <v>2</v>
      </c>
      <c r="E33" s="11">
        <v>9</v>
      </c>
      <c r="F33" s="10">
        <f>1+3+2</f>
        <v>6</v>
      </c>
      <c r="G33" s="10">
        <v>0</v>
      </c>
      <c r="H33" s="10">
        <v>0</v>
      </c>
      <c r="I33" s="10">
        <v>0</v>
      </c>
      <c r="J33" s="10">
        <v>0</v>
      </c>
      <c r="K33" s="33">
        <v>0</v>
      </c>
      <c r="L33" s="10">
        <v>0</v>
      </c>
      <c r="M33" s="10">
        <v>0</v>
      </c>
      <c r="N33" s="33">
        <v>0</v>
      </c>
      <c r="O33" s="10">
        <v>0</v>
      </c>
      <c r="P33" s="10">
        <v>0</v>
      </c>
      <c r="Q33" s="33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6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33">
        <v>0</v>
      </c>
      <c r="AG33" s="10">
        <v>0</v>
      </c>
      <c r="AH33" s="20">
        <v>1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</row>
    <row r="34" spans="1:43" x14ac:dyDescent="0.25">
      <c r="A34" s="14" t="s">
        <v>5</v>
      </c>
      <c r="B34" s="9">
        <v>3</v>
      </c>
      <c r="C34" s="10" t="s">
        <v>9</v>
      </c>
      <c r="D34" s="15" t="s">
        <v>3</v>
      </c>
      <c r="E34" s="11">
        <v>5</v>
      </c>
      <c r="F34" s="10">
        <v>0</v>
      </c>
      <c r="G34" s="10">
        <v>0</v>
      </c>
      <c r="H34" s="10">
        <v>0</v>
      </c>
      <c r="I34" s="10">
        <f>1+2</f>
        <v>3</v>
      </c>
      <c r="J34" s="10">
        <v>0</v>
      </c>
      <c r="K34" s="33">
        <v>0</v>
      </c>
      <c r="L34" s="10">
        <v>0</v>
      </c>
      <c r="M34" s="10">
        <v>0</v>
      </c>
      <c r="N34" s="33">
        <v>0</v>
      </c>
      <c r="O34" s="10">
        <v>0</v>
      </c>
      <c r="P34" s="10">
        <v>0</v>
      </c>
      <c r="Q34" s="33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6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33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</row>
    <row r="35" spans="1:43" x14ac:dyDescent="0.25">
      <c r="A35" s="16" t="s">
        <v>6</v>
      </c>
      <c r="B35" s="9">
        <v>3</v>
      </c>
      <c r="C35" s="10" t="s">
        <v>9</v>
      </c>
      <c r="D35" s="17" t="s">
        <v>7</v>
      </c>
      <c r="E35" s="11">
        <v>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33">
        <v>0</v>
      </c>
      <c r="L35" s="10">
        <v>0</v>
      </c>
      <c r="M35" s="10">
        <v>0</v>
      </c>
      <c r="N35" s="33">
        <v>0</v>
      </c>
      <c r="O35" s="10">
        <v>0</v>
      </c>
      <c r="P35" s="10">
        <v>0</v>
      </c>
      <c r="Q35" s="33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6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33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</row>
    <row r="36" spans="1:43" x14ac:dyDescent="0.25">
      <c r="A36" s="16" t="s">
        <v>6</v>
      </c>
      <c r="B36" s="9">
        <v>3</v>
      </c>
      <c r="C36" s="10" t="s">
        <v>9</v>
      </c>
      <c r="D36" s="17" t="s">
        <v>2</v>
      </c>
      <c r="E36" s="11">
        <v>2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33">
        <v>0</v>
      </c>
      <c r="L36" s="10">
        <v>0</v>
      </c>
      <c r="M36" s="10">
        <v>0</v>
      </c>
      <c r="N36" s="33">
        <v>0</v>
      </c>
      <c r="O36" s="10">
        <v>0</v>
      </c>
      <c r="P36" s="10">
        <v>0</v>
      </c>
      <c r="Q36" s="33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6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33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</row>
    <row r="37" spans="1:43" x14ac:dyDescent="0.25">
      <c r="A37" s="16" t="s">
        <v>6</v>
      </c>
      <c r="B37" s="9">
        <v>3</v>
      </c>
      <c r="C37" s="10" t="s">
        <v>9</v>
      </c>
      <c r="D37" s="17" t="s">
        <v>3</v>
      </c>
      <c r="E37" s="11">
        <v>5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33">
        <v>0</v>
      </c>
      <c r="L37" s="10">
        <v>0</v>
      </c>
      <c r="M37" s="10">
        <v>0</v>
      </c>
      <c r="N37" s="33">
        <v>0</v>
      </c>
      <c r="O37" s="10">
        <v>0</v>
      </c>
      <c r="P37" s="10">
        <v>0</v>
      </c>
      <c r="Q37" s="33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6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33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</row>
    <row r="38" spans="1:43" x14ac:dyDescent="0.25">
      <c r="A38" s="18" t="s">
        <v>10</v>
      </c>
      <c r="B38" s="9">
        <v>3</v>
      </c>
      <c r="C38" s="10" t="s">
        <v>9</v>
      </c>
      <c r="D38" s="19" t="s">
        <v>11</v>
      </c>
      <c r="E38" s="11">
        <v>6</v>
      </c>
      <c r="F38" s="10">
        <v>0</v>
      </c>
      <c r="G38" s="10">
        <v>0</v>
      </c>
      <c r="H38" s="10">
        <v>0</v>
      </c>
      <c r="I38" s="10">
        <f>1</f>
        <v>1</v>
      </c>
      <c r="J38" s="10">
        <v>0</v>
      </c>
      <c r="K38" s="10">
        <f>1+3+4+1</f>
        <v>9</v>
      </c>
      <c r="L38" s="36">
        <v>0</v>
      </c>
      <c r="M38" s="10">
        <v>0</v>
      </c>
      <c r="N38" s="33">
        <v>0</v>
      </c>
      <c r="O38" s="10">
        <v>0</v>
      </c>
      <c r="P38" s="10">
        <v>0</v>
      </c>
      <c r="Q38" s="33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6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33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</row>
    <row r="39" spans="1:43" x14ac:dyDescent="0.25">
      <c r="A39" s="18" t="s">
        <v>10</v>
      </c>
      <c r="B39" s="9">
        <v>3</v>
      </c>
      <c r="C39" s="10" t="s">
        <v>9</v>
      </c>
      <c r="D39" s="19" t="s">
        <v>2</v>
      </c>
      <c r="E39" s="11">
        <v>2</v>
      </c>
      <c r="F39" s="10">
        <v>0</v>
      </c>
      <c r="G39" s="10">
        <v>0</v>
      </c>
      <c r="H39" s="10">
        <v>0</v>
      </c>
      <c r="I39" s="10">
        <f>1+1</f>
        <v>2</v>
      </c>
      <c r="J39" s="10">
        <v>0</v>
      </c>
      <c r="K39" s="10">
        <f>1</f>
        <v>1</v>
      </c>
      <c r="L39" s="36">
        <v>0</v>
      </c>
      <c r="M39" s="10">
        <v>0</v>
      </c>
      <c r="N39" s="33">
        <v>0</v>
      </c>
      <c r="O39" s="10">
        <v>0</v>
      </c>
      <c r="P39" s="10">
        <v>0</v>
      </c>
      <c r="Q39" s="33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6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33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</row>
    <row r="40" spans="1:43" x14ac:dyDescent="0.25">
      <c r="A40" s="18" t="s">
        <v>10</v>
      </c>
      <c r="B40" s="9">
        <v>3</v>
      </c>
      <c r="C40" s="10" t="s">
        <v>9</v>
      </c>
      <c r="D40" s="19" t="s">
        <v>3</v>
      </c>
      <c r="E40" s="11">
        <v>4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f>1+1</f>
        <v>2</v>
      </c>
      <c r="L40" s="36">
        <v>0</v>
      </c>
      <c r="M40" s="10">
        <v>0</v>
      </c>
      <c r="N40" s="33">
        <v>0</v>
      </c>
      <c r="O40" s="10">
        <v>0</v>
      </c>
      <c r="P40" s="10">
        <v>0</v>
      </c>
      <c r="Q40" s="33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6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33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</row>
    <row r="41" spans="1:43" x14ac:dyDescent="0.25">
      <c r="A41" s="8" t="s">
        <v>64</v>
      </c>
      <c r="B41" s="10">
        <v>4</v>
      </c>
      <c r="C41" s="10" t="s">
        <v>12</v>
      </c>
      <c r="D41" s="10" t="s">
        <v>1</v>
      </c>
      <c r="E41" s="11">
        <v>3</v>
      </c>
      <c r="F41" s="10">
        <f>5+5+7+9+9+7+16+12+9+7</f>
        <v>86</v>
      </c>
      <c r="G41" s="10">
        <v>0</v>
      </c>
      <c r="H41" s="10">
        <v>0</v>
      </c>
      <c r="I41" s="10">
        <f>1+1+2+5+3+3+2</f>
        <v>17</v>
      </c>
      <c r="J41" s="10">
        <v>0</v>
      </c>
      <c r="K41" s="33">
        <v>0</v>
      </c>
      <c r="L41" s="10">
        <v>0</v>
      </c>
      <c r="M41" s="10">
        <v>0</v>
      </c>
      <c r="N41" s="33">
        <v>0</v>
      </c>
      <c r="O41" s="10">
        <v>0</v>
      </c>
      <c r="P41" s="10">
        <v>0</v>
      </c>
      <c r="Q41" s="33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6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33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</row>
    <row r="42" spans="1:43" x14ac:dyDescent="0.25">
      <c r="A42" s="8" t="s">
        <v>64</v>
      </c>
      <c r="B42" s="10">
        <v>4</v>
      </c>
      <c r="C42" s="10" t="s">
        <v>12</v>
      </c>
      <c r="D42" s="10" t="s">
        <v>2</v>
      </c>
      <c r="E42" s="11">
        <v>3</v>
      </c>
      <c r="F42" s="10">
        <f>23+10+17+10+13+17+7+5+6+7</f>
        <v>115</v>
      </c>
      <c r="G42" s="10">
        <v>0</v>
      </c>
      <c r="H42" s="10">
        <v>0</v>
      </c>
      <c r="I42" s="10">
        <v>0</v>
      </c>
      <c r="J42" s="10">
        <v>0</v>
      </c>
      <c r="K42" s="33">
        <v>0</v>
      </c>
      <c r="L42" s="10">
        <v>0</v>
      </c>
      <c r="M42" s="10">
        <v>0</v>
      </c>
      <c r="N42" s="33">
        <v>0</v>
      </c>
      <c r="O42" s="10">
        <v>0</v>
      </c>
      <c r="P42" s="10">
        <v>0</v>
      </c>
      <c r="Q42" s="33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6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33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</row>
    <row r="43" spans="1:43" x14ac:dyDescent="0.25">
      <c r="A43" s="8" t="s">
        <v>64</v>
      </c>
      <c r="B43" s="10">
        <v>4</v>
      </c>
      <c r="C43" s="10" t="s">
        <v>12</v>
      </c>
      <c r="D43" s="10" t="s">
        <v>3</v>
      </c>
      <c r="E43" s="11">
        <v>5</v>
      </c>
      <c r="F43" s="10">
        <f>11+10+7+7+8+3+4+7+13+12</f>
        <v>82</v>
      </c>
      <c r="G43" s="10">
        <v>0</v>
      </c>
      <c r="H43" s="10">
        <v>0</v>
      </c>
      <c r="I43" s="10">
        <f>10+2+8+15+9+5+7+5+7+7</f>
        <v>75</v>
      </c>
      <c r="J43" s="10">
        <v>0</v>
      </c>
      <c r="K43" s="33">
        <v>0</v>
      </c>
      <c r="L43" s="10">
        <v>0</v>
      </c>
      <c r="M43" s="10">
        <v>0</v>
      </c>
      <c r="N43" s="33">
        <v>0</v>
      </c>
      <c r="O43" s="10">
        <v>0</v>
      </c>
      <c r="P43" s="10">
        <v>0</v>
      </c>
      <c r="Q43" s="33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6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33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</row>
    <row r="44" spans="1:43" s="13" customFormat="1" x14ac:dyDescent="0.25">
      <c r="A44" s="12" t="s">
        <v>4</v>
      </c>
      <c r="B44" s="13">
        <v>4</v>
      </c>
      <c r="C44" s="13" t="s">
        <v>12</v>
      </c>
      <c r="D44" s="13" t="s">
        <v>1</v>
      </c>
      <c r="E44" s="11">
        <v>4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33">
        <v>0</v>
      </c>
      <c r="L44" s="13">
        <v>0</v>
      </c>
      <c r="M44" s="13">
        <v>0</v>
      </c>
      <c r="N44" s="33">
        <v>0</v>
      </c>
      <c r="O44" s="13">
        <v>0</v>
      </c>
      <c r="P44" s="13">
        <v>0</v>
      </c>
      <c r="Q44" s="3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6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3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</row>
    <row r="45" spans="1:43" s="13" customFormat="1" x14ac:dyDescent="0.25">
      <c r="A45" s="12" t="s">
        <v>4</v>
      </c>
      <c r="B45" s="13">
        <v>4</v>
      </c>
      <c r="C45" s="13" t="s">
        <v>12</v>
      </c>
      <c r="D45" s="13" t="s">
        <v>2</v>
      </c>
      <c r="E45" s="11">
        <v>5</v>
      </c>
      <c r="F45" s="13">
        <v>2</v>
      </c>
      <c r="G45" s="13">
        <v>0</v>
      </c>
      <c r="H45" s="13">
        <v>0</v>
      </c>
      <c r="I45" s="13">
        <v>0</v>
      </c>
      <c r="J45" s="13">
        <v>0</v>
      </c>
      <c r="K45" s="33">
        <v>0</v>
      </c>
      <c r="L45" s="13">
        <v>0</v>
      </c>
      <c r="M45" s="13">
        <v>0</v>
      </c>
      <c r="N45" s="33">
        <v>0</v>
      </c>
      <c r="O45" s="13">
        <v>0</v>
      </c>
      <c r="P45" s="13">
        <v>0</v>
      </c>
      <c r="Q45" s="3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6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3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1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</row>
    <row r="46" spans="1:43" s="13" customFormat="1" x14ac:dyDescent="0.25">
      <c r="A46" s="12" t="s">
        <v>4</v>
      </c>
      <c r="B46" s="13">
        <v>4</v>
      </c>
      <c r="C46" s="13" t="s">
        <v>12</v>
      </c>
      <c r="D46" s="13" t="s">
        <v>3</v>
      </c>
      <c r="E46" s="11">
        <v>3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33">
        <v>0</v>
      </c>
      <c r="L46" s="13">
        <v>0</v>
      </c>
      <c r="M46" s="13">
        <v>0</v>
      </c>
      <c r="N46" s="33">
        <v>0</v>
      </c>
      <c r="O46" s="13">
        <v>0</v>
      </c>
      <c r="P46" s="13">
        <v>0</v>
      </c>
      <c r="Q46" s="3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6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3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</row>
    <row r="47" spans="1:43" x14ac:dyDescent="0.25">
      <c r="A47" s="14" t="s">
        <v>5</v>
      </c>
      <c r="B47" s="10">
        <v>4</v>
      </c>
      <c r="C47" s="10" t="s">
        <v>12</v>
      </c>
      <c r="D47" s="15" t="s">
        <v>1</v>
      </c>
      <c r="E47" s="11">
        <v>4</v>
      </c>
      <c r="F47" s="21">
        <f>SUM(9,15,18,13,5,10,5,4,5,5)</f>
        <v>89</v>
      </c>
      <c r="G47" s="10">
        <v>0</v>
      </c>
      <c r="H47" s="10">
        <v>0</v>
      </c>
      <c r="I47" s="10">
        <f>SUM(5,4,3,3,5,0,0,3,0,2)</f>
        <v>25</v>
      </c>
      <c r="J47" s="10">
        <v>0</v>
      </c>
      <c r="K47" s="33">
        <v>0</v>
      </c>
      <c r="L47" s="10">
        <v>0</v>
      </c>
      <c r="M47" s="10">
        <v>0</v>
      </c>
      <c r="N47" s="33">
        <v>0</v>
      </c>
      <c r="O47" s="10">
        <v>0</v>
      </c>
      <c r="P47" s="10">
        <v>0</v>
      </c>
      <c r="Q47" s="33">
        <v>0</v>
      </c>
      <c r="R47" s="10">
        <f>SUM(0,0,0,0,0,0,0,1,0,0)</f>
        <v>1</v>
      </c>
      <c r="S47" s="10">
        <v>0</v>
      </c>
      <c r="T47" s="10">
        <v>0</v>
      </c>
      <c r="U47" s="10">
        <v>0</v>
      </c>
      <c r="V47" s="10">
        <v>0</v>
      </c>
      <c r="W47" s="6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33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f>SUM(1,1,0,2,0,3,0,0,2,1)</f>
        <v>10</v>
      </c>
      <c r="AL47" s="10">
        <f>SUM(0,1,3,2,2,4,4,4,5,4)</f>
        <v>29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</row>
    <row r="48" spans="1:43" x14ac:dyDescent="0.25">
      <c r="A48" s="14" t="s">
        <v>5</v>
      </c>
      <c r="B48" s="10">
        <v>4</v>
      </c>
      <c r="C48" s="10" t="s">
        <v>12</v>
      </c>
      <c r="D48" s="15" t="s">
        <v>2</v>
      </c>
      <c r="E48" s="11">
        <v>2</v>
      </c>
      <c r="F48" s="10">
        <f>SUM(21,14,13,19,31,36,45,34,18,25)</f>
        <v>256</v>
      </c>
      <c r="G48" s="10">
        <v>0</v>
      </c>
      <c r="H48" s="10">
        <v>0</v>
      </c>
      <c r="I48" s="10">
        <f>SUM(0,0,0,0,0,0,2,2,4,6)</f>
        <v>14</v>
      </c>
      <c r="J48" s="10">
        <v>0</v>
      </c>
      <c r="K48" s="33">
        <v>0</v>
      </c>
      <c r="L48" s="10">
        <v>0</v>
      </c>
      <c r="M48" s="10">
        <v>0</v>
      </c>
      <c r="N48" s="33">
        <v>0</v>
      </c>
      <c r="O48" s="10">
        <v>0</v>
      </c>
      <c r="P48" s="10">
        <v>0</v>
      </c>
      <c r="Q48" s="33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6">
        <v>0</v>
      </c>
      <c r="X48" s="10">
        <v>0</v>
      </c>
      <c r="Y48" s="10">
        <v>0</v>
      </c>
      <c r="Z48" s="10">
        <v>0</v>
      </c>
      <c r="AA48" s="10">
        <v>0</v>
      </c>
      <c r="AB48" s="10">
        <f>SUM(1,3)</f>
        <v>4</v>
      </c>
      <c r="AC48" s="10">
        <v>0</v>
      </c>
      <c r="AD48" s="10">
        <v>0</v>
      </c>
      <c r="AE48" s="10">
        <v>0</v>
      </c>
      <c r="AF48" s="33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f>SUM(2)</f>
        <v>2</v>
      </c>
      <c r="AL48" s="10">
        <f>SUM(2,3,3,3,4,4,2,2,2,2)</f>
        <v>27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</row>
    <row r="49" spans="1:43" x14ac:dyDescent="0.25">
      <c r="A49" s="14" t="s">
        <v>5</v>
      </c>
      <c r="B49" s="10">
        <v>4</v>
      </c>
      <c r="C49" s="10" t="s">
        <v>12</v>
      </c>
      <c r="D49" s="15" t="s">
        <v>3</v>
      </c>
      <c r="E49" s="11">
        <v>3</v>
      </c>
      <c r="F49" s="21">
        <f>20+11+18+16+28+29+24+28+26+35</f>
        <v>235</v>
      </c>
      <c r="G49" s="10">
        <f>1</f>
        <v>1</v>
      </c>
      <c r="H49" s="10">
        <v>0</v>
      </c>
      <c r="I49" s="10">
        <v>0</v>
      </c>
      <c r="J49" s="10">
        <v>0</v>
      </c>
      <c r="K49" s="33">
        <v>0</v>
      </c>
      <c r="L49" s="10">
        <v>0</v>
      </c>
      <c r="M49" s="10">
        <v>0</v>
      </c>
      <c r="N49" s="33">
        <v>0</v>
      </c>
      <c r="O49" s="10">
        <v>0</v>
      </c>
      <c r="P49" s="10">
        <v>0</v>
      </c>
      <c r="Q49" s="33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6">
        <v>0</v>
      </c>
      <c r="X49" s="10">
        <v>0</v>
      </c>
      <c r="Y49" s="10">
        <v>0</v>
      </c>
      <c r="Z49" s="10">
        <v>0</v>
      </c>
      <c r="AA49" s="10">
        <v>0</v>
      </c>
      <c r="AB49" s="21">
        <f>2+6+10+7+2</f>
        <v>27</v>
      </c>
      <c r="AC49" s="10">
        <v>0</v>
      </c>
      <c r="AD49" s="10">
        <v>0</v>
      </c>
      <c r="AE49" s="10">
        <v>0</v>
      </c>
      <c r="AF49" s="33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f>1+1</f>
        <v>2</v>
      </c>
      <c r="AL49" s="10">
        <f>1+3+2+3</f>
        <v>9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</row>
    <row r="50" spans="1:43" x14ac:dyDescent="0.25">
      <c r="A50" s="8" t="s">
        <v>64</v>
      </c>
      <c r="B50" s="9">
        <v>5</v>
      </c>
      <c r="C50" s="10" t="s">
        <v>13</v>
      </c>
      <c r="D50" s="10" t="s">
        <v>1</v>
      </c>
      <c r="E50" s="11">
        <v>5</v>
      </c>
      <c r="F50" s="10">
        <f>3+1+2+3+1+1+1</f>
        <v>12</v>
      </c>
      <c r="G50" s="10">
        <f>1</f>
        <v>1</v>
      </c>
      <c r="H50" s="10">
        <v>0</v>
      </c>
      <c r="I50" s="10">
        <v>0</v>
      </c>
      <c r="J50" s="10">
        <v>0</v>
      </c>
      <c r="K50" s="33">
        <v>0</v>
      </c>
      <c r="L50" s="10">
        <v>0</v>
      </c>
      <c r="M50" s="10">
        <v>0</v>
      </c>
      <c r="N50" s="33">
        <v>0</v>
      </c>
      <c r="O50" s="10">
        <v>0</v>
      </c>
      <c r="P50" s="10">
        <v>0</v>
      </c>
      <c r="Q50" s="33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6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33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</row>
    <row r="51" spans="1:43" x14ac:dyDescent="0.25">
      <c r="A51" s="8" t="s">
        <v>64</v>
      </c>
      <c r="B51" s="9">
        <v>5</v>
      </c>
      <c r="C51" s="10" t="s">
        <v>13</v>
      </c>
      <c r="D51" s="10" t="s">
        <v>2</v>
      </c>
      <c r="E51" s="11">
        <v>9</v>
      </c>
      <c r="F51" s="10">
        <f>3+2+3+2</f>
        <v>10</v>
      </c>
      <c r="G51" s="10">
        <f>1</f>
        <v>1</v>
      </c>
      <c r="H51" s="10">
        <v>0</v>
      </c>
      <c r="I51" s="10">
        <v>0</v>
      </c>
      <c r="J51" s="10">
        <v>0</v>
      </c>
      <c r="K51" s="33">
        <v>0</v>
      </c>
      <c r="L51" s="10">
        <v>0</v>
      </c>
      <c r="M51" s="10">
        <v>0</v>
      </c>
      <c r="N51" s="33">
        <v>0</v>
      </c>
      <c r="O51" s="10">
        <v>0</v>
      </c>
      <c r="P51" s="10">
        <v>0</v>
      </c>
      <c r="Q51" s="33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6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33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</row>
    <row r="52" spans="1:43" x14ac:dyDescent="0.25">
      <c r="A52" s="8" t="s">
        <v>64</v>
      </c>
      <c r="B52" s="9">
        <v>5</v>
      </c>
      <c r="C52" s="10" t="s">
        <v>13</v>
      </c>
      <c r="D52" s="10" t="s">
        <v>3</v>
      </c>
      <c r="E52" s="11">
        <v>3</v>
      </c>
      <c r="F52" s="10">
        <f>1+1+1+1+1+4+3</f>
        <v>12</v>
      </c>
      <c r="G52" s="10">
        <v>0</v>
      </c>
      <c r="H52" s="10">
        <v>0</v>
      </c>
      <c r="I52" s="10">
        <v>0</v>
      </c>
      <c r="J52" s="10">
        <v>0</v>
      </c>
      <c r="K52" s="33">
        <v>0</v>
      </c>
      <c r="L52" s="10">
        <v>0</v>
      </c>
      <c r="M52" s="10">
        <v>0</v>
      </c>
      <c r="N52" s="33">
        <v>0</v>
      </c>
      <c r="O52" s="10">
        <v>0</v>
      </c>
      <c r="P52" s="10">
        <v>0</v>
      </c>
      <c r="Q52" s="33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6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33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</row>
    <row r="53" spans="1:43" s="13" customFormat="1" x14ac:dyDescent="0.25">
      <c r="A53" s="12" t="s">
        <v>4</v>
      </c>
      <c r="B53" s="9">
        <v>5</v>
      </c>
      <c r="C53" s="13" t="s">
        <v>13</v>
      </c>
      <c r="D53" s="13" t="s">
        <v>1</v>
      </c>
      <c r="E53" s="11">
        <v>9</v>
      </c>
      <c r="F53" s="13">
        <f>1+1</f>
        <v>2</v>
      </c>
      <c r="G53" s="13">
        <v>0</v>
      </c>
      <c r="H53" s="13">
        <v>0</v>
      </c>
      <c r="I53" s="13">
        <v>0</v>
      </c>
      <c r="J53" s="13">
        <v>0</v>
      </c>
      <c r="K53" s="33">
        <v>0</v>
      </c>
      <c r="L53" s="13">
        <v>0</v>
      </c>
      <c r="M53" s="13">
        <v>0</v>
      </c>
      <c r="N53" s="33">
        <v>0</v>
      </c>
      <c r="O53" s="13">
        <v>0</v>
      </c>
      <c r="P53" s="13">
        <v>0</v>
      </c>
      <c r="Q53" s="3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6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3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</row>
    <row r="54" spans="1:43" s="13" customFormat="1" x14ac:dyDescent="0.25">
      <c r="A54" s="12" t="s">
        <v>4</v>
      </c>
      <c r="B54" s="9">
        <v>5</v>
      </c>
      <c r="C54" s="13" t="s">
        <v>13</v>
      </c>
      <c r="D54" s="13" t="s">
        <v>2</v>
      </c>
      <c r="E54" s="11">
        <v>6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33">
        <v>0</v>
      </c>
      <c r="L54" s="13">
        <v>0</v>
      </c>
      <c r="M54" s="13">
        <v>0</v>
      </c>
      <c r="N54" s="33">
        <v>0</v>
      </c>
      <c r="O54" s="13">
        <v>0</v>
      </c>
      <c r="P54" s="13">
        <v>0</v>
      </c>
      <c r="Q54" s="3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6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3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</row>
    <row r="55" spans="1:43" s="13" customFormat="1" x14ac:dyDescent="0.25">
      <c r="A55" s="12" t="s">
        <v>4</v>
      </c>
      <c r="B55" s="9">
        <v>5</v>
      </c>
      <c r="C55" s="13" t="s">
        <v>13</v>
      </c>
      <c r="D55" s="13" t="s">
        <v>3</v>
      </c>
      <c r="E55" s="11">
        <v>2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33">
        <v>0</v>
      </c>
      <c r="L55" s="13">
        <v>0</v>
      </c>
      <c r="M55" s="13">
        <v>0</v>
      </c>
      <c r="N55" s="33">
        <v>0</v>
      </c>
      <c r="O55" s="13">
        <v>0</v>
      </c>
      <c r="P55" s="13">
        <v>0</v>
      </c>
      <c r="Q55" s="3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6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3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</row>
    <row r="56" spans="1:43" x14ac:dyDescent="0.25">
      <c r="A56" s="14" t="s">
        <v>5</v>
      </c>
      <c r="B56" s="9">
        <v>5</v>
      </c>
      <c r="C56" s="10" t="s">
        <v>13</v>
      </c>
      <c r="D56" s="15" t="s">
        <v>1</v>
      </c>
      <c r="E56" s="11">
        <v>2</v>
      </c>
      <c r="F56" s="10">
        <f>1+2+1</f>
        <v>4</v>
      </c>
      <c r="G56" s="10">
        <v>0</v>
      </c>
      <c r="H56" s="10">
        <f>1+1</f>
        <v>2</v>
      </c>
      <c r="I56" s="10">
        <v>0</v>
      </c>
      <c r="J56" s="10">
        <f>2</f>
        <v>2</v>
      </c>
      <c r="K56" s="33">
        <v>0</v>
      </c>
      <c r="L56" s="10">
        <v>0</v>
      </c>
      <c r="M56" s="10">
        <v>0</v>
      </c>
      <c r="N56" s="33">
        <v>0</v>
      </c>
      <c r="O56" s="10">
        <v>0</v>
      </c>
      <c r="P56" s="10">
        <v>0</v>
      </c>
      <c r="Q56" s="33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6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33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</row>
    <row r="57" spans="1:43" x14ac:dyDescent="0.25">
      <c r="A57" s="14" t="s">
        <v>5</v>
      </c>
      <c r="B57" s="9">
        <v>5</v>
      </c>
      <c r="C57" s="10" t="s">
        <v>13</v>
      </c>
      <c r="D57" s="15" t="s">
        <v>2</v>
      </c>
      <c r="E57" s="11">
        <v>9</v>
      </c>
      <c r="F57" s="10">
        <f>1</f>
        <v>1</v>
      </c>
      <c r="G57" s="10">
        <v>0</v>
      </c>
      <c r="H57" s="10">
        <v>0</v>
      </c>
      <c r="I57" s="10">
        <v>0</v>
      </c>
      <c r="J57" s="10">
        <v>0</v>
      </c>
      <c r="K57" s="33">
        <v>0</v>
      </c>
      <c r="L57" s="10">
        <v>0</v>
      </c>
      <c r="M57" s="10">
        <v>0</v>
      </c>
      <c r="N57" s="33">
        <v>0</v>
      </c>
      <c r="O57" s="10">
        <v>0</v>
      </c>
      <c r="P57" s="10">
        <v>0</v>
      </c>
      <c r="Q57" s="33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6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33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</row>
    <row r="58" spans="1:43" x14ac:dyDescent="0.25">
      <c r="A58" s="14" t="s">
        <v>5</v>
      </c>
      <c r="B58" s="9">
        <v>5</v>
      </c>
      <c r="C58" s="10" t="s">
        <v>13</v>
      </c>
      <c r="D58" s="15" t="s">
        <v>3</v>
      </c>
      <c r="E58" s="11">
        <v>3</v>
      </c>
      <c r="F58" s="10">
        <f>1</f>
        <v>1</v>
      </c>
      <c r="G58" s="10">
        <v>0</v>
      </c>
      <c r="H58" s="10">
        <v>1</v>
      </c>
      <c r="I58" s="10">
        <v>0</v>
      </c>
      <c r="J58" s="10">
        <v>0</v>
      </c>
      <c r="K58" s="33">
        <v>0</v>
      </c>
      <c r="L58" s="10">
        <v>0</v>
      </c>
      <c r="M58" s="10">
        <v>0</v>
      </c>
      <c r="N58" s="33">
        <v>0</v>
      </c>
      <c r="O58" s="10">
        <v>0</v>
      </c>
      <c r="P58" s="10">
        <v>0</v>
      </c>
      <c r="Q58" s="33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6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33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</row>
    <row r="59" spans="1:43" x14ac:dyDescent="0.25">
      <c r="A59" s="16" t="s">
        <v>6</v>
      </c>
      <c r="B59" s="9">
        <v>5</v>
      </c>
      <c r="C59" s="10" t="s">
        <v>13</v>
      </c>
      <c r="D59" s="17" t="s">
        <v>7</v>
      </c>
      <c r="E59" s="11">
        <v>3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33">
        <v>0</v>
      </c>
      <c r="L59" s="10">
        <v>0</v>
      </c>
      <c r="M59" s="10">
        <v>0</v>
      </c>
      <c r="N59" s="33">
        <v>0</v>
      </c>
      <c r="O59" s="10">
        <v>0</v>
      </c>
      <c r="P59" s="10">
        <v>0</v>
      </c>
      <c r="Q59" s="33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6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33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</row>
    <row r="60" spans="1:43" x14ac:dyDescent="0.25">
      <c r="A60" s="16" t="s">
        <v>6</v>
      </c>
      <c r="B60" s="9">
        <v>5</v>
      </c>
      <c r="C60" s="10" t="s">
        <v>13</v>
      </c>
      <c r="D60" s="17" t="s">
        <v>2</v>
      </c>
      <c r="E60" s="11">
        <v>6</v>
      </c>
      <c r="F60" s="10">
        <v>0</v>
      </c>
      <c r="G60" s="10">
        <f>1+1+1+1</f>
        <v>4</v>
      </c>
      <c r="H60" s="10">
        <v>0</v>
      </c>
      <c r="I60" s="10">
        <f>1</f>
        <v>1</v>
      </c>
      <c r="J60" s="10">
        <f>1</f>
        <v>1</v>
      </c>
      <c r="K60" s="33">
        <v>0</v>
      </c>
      <c r="L60" s="10">
        <v>0</v>
      </c>
      <c r="M60" s="10">
        <v>0</v>
      </c>
      <c r="N60" s="33">
        <v>0</v>
      </c>
      <c r="O60" s="10">
        <v>0</v>
      </c>
      <c r="P60" s="10">
        <v>0</v>
      </c>
      <c r="Q60" s="33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6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33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</row>
    <row r="61" spans="1:43" x14ac:dyDescent="0.25">
      <c r="A61" s="16" t="s">
        <v>6</v>
      </c>
      <c r="B61" s="9">
        <v>5</v>
      </c>
      <c r="C61" s="10" t="s">
        <v>13</v>
      </c>
      <c r="D61" s="17" t="s">
        <v>3</v>
      </c>
      <c r="E61" s="11">
        <v>7</v>
      </c>
      <c r="F61" s="10">
        <f>1+1</f>
        <v>2</v>
      </c>
      <c r="G61" s="10">
        <f>1+1+2+1+1+1</f>
        <v>7</v>
      </c>
      <c r="H61" s="10">
        <v>0</v>
      </c>
      <c r="I61" s="10">
        <v>0</v>
      </c>
      <c r="J61" s="10">
        <f>1</f>
        <v>1</v>
      </c>
      <c r="K61" s="33">
        <v>0</v>
      </c>
      <c r="L61" s="10">
        <v>0</v>
      </c>
      <c r="M61" s="10">
        <v>0</v>
      </c>
      <c r="N61" s="33">
        <v>0</v>
      </c>
      <c r="O61" s="10">
        <v>0</v>
      </c>
      <c r="P61" s="10">
        <v>0</v>
      </c>
      <c r="Q61" s="33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6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33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</row>
    <row r="62" spans="1:43" x14ac:dyDescent="0.25">
      <c r="A62" s="8" t="s">
        <v>64</v>
      </c>
      <c r="B62" s="10">
        <v>7</v>
      </c>
      <c r="C62" s="10" t="s">
        <v>14</v>
      </c>
      <c r="D62" s="10" t="s">
        <v>1</v>
      </c>
      <c r="E62" s="11">
        <v>9</v>
      </c>
      <c r="F62" s="10">
        <f>1+1+2+1</f>
        <v>5</v>
      </c>
      <c r="G62" s="10">
        <v>0</v>
      </c>
      <c r="H62" s="10">
        <v>0</v>
      </c>
      <c r="I62" s="10">
        <v>0</v>
      </c>
      <c r="J62" s="10">
        <v>0</v>
      </c>
      <c r="K62" s="33">
        <v>0</v>
      </c>
      <c r="L62" s="10">
        <v>0</v>
      </c>
      <c r="M62" s="10">
        <f>5+1</f>
        <v>6</v>
      </c>
      <c r="N62" s="33">
        <v>0</v>
      </c>
      <c r="O62" s="10">
        <v>0</v>
      </c>
      <c r="P62" s="10">
        <v>0</v>
      </c>
      <c r="Q62" s="33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6">
        <v>0</v>
      </c>
      <c r="X62" s="10">
        <v>0</v>
      </c>
      <c r="Y62" s="10">
        <v>1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f>2+2+1+3</f>
        <v>8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</row>
    <row r="63" spans="1:43" x14ac:dyDescent="0.25">
      <c r="A63" s="8" t="s">
        <v>64</v>
      </c>
      <c r="B63" s="10">
        <v>7</v>
      </c>
      <c r="C63" s="10" t="s">
        <v>14</v>
      </c>
      <c r="D63" s="10" t="s">
        <v>2</v>
      </c>
      <c r="E63" s="11">
        <v>8</v>
      </c>
      <c r="F63" s="10">
        <f>1</f>
        <v>1</v>
      </c>
      <c r="G63" s="10">
        <v>0</v>
      </c>
      <c r="H63" s="10">
        <f>1</f>
        <v>1</v>
      </c>
      <c r="I63" s="10">
        <v>0</v>
      </c>
      <c r="J63" s="10">
        <v>0</v>
      </c>
      <c r="K63" s="33">
        <v>0</v>
      </c>
      <c r="L63" s="10">
        <v>0</v>
      </c>
      <c r="M63" s="10">
        <v>7</v>
      </c>
      <c r="N63" s="33">
        <v>0</v>
      </c>
      <c r="O63" s="10">
        <v>0</v>
      </c>
      <c r="P63" s="10">
        <v>0</v>
      </c>
      <c r="Q63" s="33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6">
        <v>0</v>
      </c>
      <c r="X63" s="10">
        <v>0</v>
      </c>
      <c r="Y63" s="10">
        <v>7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33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</row>
    <row r="64" spans="1:43" x14ac:dyDescent="0.25">
      <c r="A64" s="8" t="s">
        <v>64</v>
      </c>
      <c r="B64" s="10">
        <v>7</v>
      </c>
      <c r="C64" s="10" t="s">
        <v>14</v>
      </c>
      <c r="D64" s="10" t="s">
        <v>3</v>
      </c>
      <c r="E64" s="11">
        <v>1</v>
      </c>
      <c r="F64" s="10">
        <f>3+1+4+3+2+4+1</f>
        <v>18</v>
      </c>
      <c r="G64" s="10">
        <v>0</v>
      </c>
      <c r="H64" s="10">
        <f>1+1+3</f>
        <v>5</v>
      </c>
      <c r="I64" s="10">
        <v>0</v>
      </c>
      <c r="J64" s="10">
        <v>0</v>
      </c>
      <c r="K64" s="33">
        <v>0</v>
      </c>
      <c r="L64" s="10">
        <v>0</v>
      </c>
      <c r="M64" s="10">
        <v>0</v>
      </c>
      <c r="N64" s="33">
        <v>0</v>
      </c>
      <c r="O64" s="10">
        <v>0</v>
      </c>
      <c r="P64" s="10">
        <v>0</v>
      </c>
      <c r="Q64" s="33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6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33">
        <v>0</v>
      </c>
      <c r="AG64" s="10">
        <v>0</v>
      </c>
      <c r="AH64" s="10">
        <v>0</v>
      </c>
      <c r="AI64" s="10">
        <f>4+3+6+8+10+5</f>
        <v>36</v>
      </c>
      <c r="AJ64" s="10">
        <v>0</v>
      </c>
      <c r="AK64" s="10">
        <v>0</v>
      </c>
      <c r="AL64" s="10">
        <v>0</v>
      </c>
      <c r="AM64" s="10">
        <v>1</v>
      </c>
      <c r="AN64" s="10">
        <v>0</v>
      </c>
      <c r="AO64" s="10">
        <v>0</v>
      </c>
      <c r="AP64" s="10">
        <v>0</v>
      </c>
      <c r="AQ64" s="10">
        <v>0</v>
      </c>
    </row>
    <row r="65" spans="1:43" s="13" customFormat="1" x14ac:dyDescent="0.25">
      <c r="A65" s="12" t="s">
        <v>4</v>
      </c>
      <c r="B65" s="13">
        <v>7</v>
      </c>
      <c r="C65" s="13" t="s">
        <v>14</v>
      </c>
      <c r="D65" s="13" t="s">
        <v>1</v>
      </c>
      <c r="E65" s="11">
        <v>6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33">
        <v>0</v>
      </c>
      <c r="L65" s="13">
        <v>0</v>
      </c>
      <c r="M65" s="13">
        <v>0</v>
      </c>
      <c r="N65" s="33">
        <v>0</v>
      </c>
      <c r="O65" s="13">
        <v>0</v>
      </c>
      <c r="P65" s="13">
        <v>0</v>
      </c>
      <c r="Q65" s="3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6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3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</row>
    <row r="66" spans="1:43" s="13" customFormat="1" x14ac:dyDescent="0.25">
      <c r="A66" s="12" t="s">
        <v>4</v>
      </c>
      <c r="B66" s="13">
        <v>7</v>
      </c>
      <c r="C66" s="13" t="s">
        <v>14</v>
      </c>
      <c r="D66" s="13" t="s">
        <v>2</v>
      </c>
      <c r="E66" s="11">
        <v>3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33">
        <v>0</v>
      </c>
      <c r="L66" s="13">
        <v>0</v>
      </c>
      <c r="M66" s="13">
        <v>0</v>
      </c>
      <c r="N66" s="33">
        <v>0</v>
      </c>
      <c r="O66" s="13">
        <v>0</v>
      </c>
      <c r="P66" s="13">
        <v>0</v>
      </c>
      <c r="Q66" s="3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6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3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</row>
    <row r="67" spans="1:43" s="13" customFormat="1" x14ac:dyDescent="0.25">
      <c r="A67" s="12" t="s">
        <v>4</v>
      </c>
      <c r="B67" s="13">
        <v>7</v>
      </c>
      <c r="C67" s="13" t="s">
        <v>14</v>
      </c>
      <c r="D67" s="13" t="s">
        <v>3</v>
      </c>
      <c r="E67" s="11">
        <v>4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33">
        <v>0</v>
      </c>
      <c r="L67" s="13">
        <v>0</v>
      </c>
      <c r="M67" s="13">
        <v>0</v>
      </c>
      <c r="N67" s="33">
        <v>0</v>
      </c>
      <c r="O67" s="13">
        <v>0</v>
      </c>
      <c r="P67" s="13">
        <v>0</v>
      </c>
      <c r="Q67" s="3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6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3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</row>
    <row r="68" spans="1:43" x14ac:dyDescent="0.25">
      <c r="A68" s="14" t="s">
        <v>5</v>
      </c>
      <c r="B68" s="10">
        <v>7</v>
      </c>
      <c r="C68" s="10" t="s">
        <v>14</v>
      </c>
      <c r="D68" s="15" t="s">
        <v>1</v>
      </c>
      <c r="E68" s="11">
        <v>5</v>
      </c>
      <c r="F68" s="10">
        <v>0</v>
      </c>
      <c r="G68" s="10">
        <f>1+1+2+1</f>
        <v>5</v>
      </c>
      <c r="H68" s="10">
        <v>0</v>
      </c>
      <c r="I68" s="10">
        <v>0</v>
      </c>
      <c r="J68" s="10">
        <v>0</v>
      </c>
      <c r="K68" s="33">
        <v>0</v>
      </c>
      <c r="L68" s="10">
        <v>0</v>
      </c>
      <c r="M68" s="10">
        <f>1+1+1</f>
        <v>3</v>
      </c>
      <c r="N68" s="33">
        <v>0</v>
      </c>
      <c r="O68" s="10">
        <v>0</v>
      </c>
      <c r="P68" s="10">
        <v>0</v>
      </c>
      <c r="Q68" s="33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6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33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</row>
    <row r="69" spans="1:43" x14ac:dyDescent="0.25">
      <c r="A69" s="14" t="s">
        <v>5</v>
      </c>
      <c r="B69" s="10">
        <v>7</v>
      </c>
      <c r="C69" s="10" t="s">
        <v>14</v>
      </c>
      <c r="D69" s="15" t="s">
        <v>2</v>
      </c>
      <c r="E69" s="11">
        <v>8</v>
      </c>
      <c r="F69" s="10">
        <v>0</v>
      </c>
      <c r="G69" s="10">
        <v>1</v>
      </c>
      <c r="H69" s="10">
        <v>0</v>
      </c>
      <c r="I69" s="10">
        <v>0</v>
      </c>
      <c r="J69" s="10">
        <v>0</v>
      </c>
      <c r="K69" s="33">
        <v>0</v>
      </c>
      <c r="L69" s="10">
        <v>0</v>
      </c>
      <c r="M69" s="10">
        <f>1+1+2+1+2+1+1</f>
        <v>9</v>
      </c>
      <c r="N69" s="33">
        <v>0</v>
      </c>
      <c r="O69" s="10">
        <v>0</v>
      </c>
      <c r="P69" s="10">
        <v>0</v>
      </c>
      <c r="Q69" s="33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6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33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</row>
    <row r="70" spans="1:43" x14ac:dyDescent="0.25">
      <c r="A70" s="14" t="s">
        <v>5</v>
      </c>
      <c r="B70" s="10">
        <v>7</v>
      </c>
      <c r="C70" s="10" t="s">
        <v>14</v>
      </c>
      <c r="D70" s="15" t="s">
        <v>3</v>
      </c>
      <c r="E70" s="11">
        <v>6</v>
      </c>
      <c r="F70" s="10">
        <v>0</v>
      </c>
      <c r="G70" s="10">
        <f>1</f>
        <v>1</v>
      </c>
      <c r="H70" s="10">
        <v>0</v>
      </c>
      <c r="I70" s="10">
        <f>2+1</f>
        <v>3</v>
      </c>
      <c r="J70" s="10">
        <v>0</v>
      </c>
      <c r="K70" s="33">
        <v>0</v>
      </c>
      <c r="L70" s="10">
        <v>0</v>
      </c>
      <c r="M70" s="10">
        <f>1+1+1+2+1+1</f>
        <v>7</v>
      </c>
      <c r="N70" s="33">
        <v>0</v>
      </c>
      <c r="O70" s="10">
        <v>0</v>
      </c>
      <c r="P70" s="10">
        <v>0</v>
      </c>
      <c r="Q70" s="33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6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33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</row>
    <row r="71" spans="1:43" x14ac:dyDescent="0.25">
      <c r="A71" s="16" t="s">
        <v>6</v>
      </c>
      <c r="B71" s="10">
        <v>7</v>
      </c>
      <c r="C71" s="10" t="s">
        <v>14</v>
      </c>
      <c r="D71" s="17" t="s">
        <v>7</v>
      </c>
      <c r="E71" s="11">
        <v>1</v>
      </c>
      <c r="F71" s="10">
        <v>0</v>
      </c>
      <c r="G71" s="10">
        <v>0</v>
      </c>
      <c r="H71" s="10">
        <v>0</v>
      </c>
      <c r="I71" s="10">
        <f>2+1+3</f>
        <v>6</v>
      </c>
      <c r="J71" s="10">
        <v>0</v>
      </c>
      <c r="K71" s="33">
        <v>0</v>
      </c>
      <c r="L71" s="10">
        <v>0</v>
      </c>
      <c r="M71" s="10">
        <f>1+1+2</f>
        <v>4</v>
      </c>
      <c r="N71" s="33">
        <v>0</v>
      </c>
      <c r="O71" s="10">
        <v>0</v>
      </c>
      <c r="P71" s="10">
        <v>0</v>
      </c>
      <c r="Q71" s="33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6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33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</row>
    <row r="72" spans="1:43" x14ac:dyDescent="0.25">
      <c r="A72" s="16" t="s">
        <v>6</v>
      </c>
      <c r="B72" s="10">
        <v>7</v>
      </c>
      <c r="C72" s="10" t="s">
        <v>14</v>
      </c>
      <c r="D72" s="17" t="s">
        <v>2</v>
      </c>
      <c r="E72" s="11">
        <v>7</v>
      </c>
      <c r="F72" s="10">
        <v>0</v>
      </c>
      <c r="G72" s="10">
        <v>0</v>
      </c>
      <c r="H72" s="10">
        <v>0</v>
      </c>
      <c r="I72" s="10">
        <f>1</f>
        <v>1</v>
      </c>
      <c r="J72" s="10">
        <v>0</v>
      </c>
      <c r="K72" s="33">
        <v>0</v>
      </c>
      <c r="L72" s="10">
        <v>0</v>
      </c>
      <c r="M72" s="10">
        <f>3+2</f>
        <v>5</v>
      </c>
      <c r="N72" s="33">
        <v>0</v>
      </c>
      <c r="O72" s="10">
        <v>0</v>
      </c>
      <c r="P72" s="10">
        <v>0</v>
      </c>
      <c r="Q72" s="33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6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33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</row>
    <row r="73" spans="1:43" x14ac:dyDescent="0.25">
      <c r="A73" s="16" t="s">
        <v>6</v>
      </c>
      <c r="B73" s="10">
        <v>7</v>
      </c>
      <c r="C73" s="10" t="s">
        <v>14</v>
      </c>
      <c r="D73" s="17" t="s">
        <v>3</v>
      </c>
      <c r="E73" s="11">
        <v>9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27">
        <f>1+1+1</f>
        <v>3</v>
      </c>
      <c r="L73" s="10">
        <v>0</v>
      </c>
      <c r="M73" s="10">
        <v>0</v>
      </c>
      <c r="N73" s="33">
        <v>0</v>
      </c>
      <c r="O73" s="10">
        <v>0</v>
      </c>
      <c r="P73" s="10">
        <v>0</v>
      </c>
      <c r="Q73" s="33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6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33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</row>
    <row r="74" spans="1:43" x14ac:dyDescent="0.25">
      <c r="A74" s="8" t="s">
        <v>64</v>
      </c>
      <c r="B74" s="9">
        <v>8</v>
      </c>
      <c r="C74" s="10" t="s">
        <v>15</v>
      </c>
      <c r="D74" s="10" t="s">
        <v>1</v>
      </c>
      <c r="E74" s="11">
        <v>8</v>
      </c>
      <c r="F74" s="10">
        <v>4</v>
      </c>
      <c r="G74" s="10">
        <v>0</v>
      </c>
      <c r="H74" s="10">
        <v>0</v>
      </c>
      <c r="I74" s="10">
        <v>0</v>
      </c>
      <c r="J74" s="10">
        <v>0</v>
      </c>
      <c r="K74" s="33">
        <v>0</v>
      </c>
      <c r="L74" s="10">
        <v>0</v>
      </c>
      <c r="M74" s="10">
        <v>0</v>
      </c>
      <c r="N74" s="33">
        <v>0</v>
      </c>
      <c r="O74" s="10">
        <v>0</v>
      </c>
      <c r="P74" s="10">
        <v>0</v>
      </c>
      <c r="Q74" s="33">
        <v>0</v>
      </c>
      <c r="R74" s="10">
        <v>0</v>
      </c>
      <c r="S74" s="10">
        <v>0</v>
      </c>
      <c r="T74" s="10">
        <v>0</v>
      </c>
      <c r="U74" s="10">
        <f>2+2+1+1+1+1+1+4+1</f>
        <v>14</v>
      </c>
      <c r="V74" s="10">
        <v>0</v>
      </c>
      <c r="W74" s="6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33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</row>
    <row r="75" spans="1:43" x14ac:dyDescent="0.25">
      <c r="A75" s="8" t="s">
        <v>64</v>
      </c>
      <c r="B75" s="9">
        <v>8</v>
      </c>
      <c r="C75" s="10" t="s">
        <v>15</v>
      </c>
      <c r="D75" s="10" t="s">
        <v>2</v>
      </c>
      <c r="E75" s="11">
        <v>9</v>
      </c>
      <c r="F75" s="10">
        <f>0+0+0+0+1+4+3+1</f>
        <v>9</v>
      </c>
      <c r="G75" s="10">
        <v>0</v>
      </c>
      <c r="H75" s="10">
        <v>0</v>
      </c>
      <c r="I75" s="10">
        <v>0</v>
      </c>
      <c r="J75" s="10">
        <v>0</v>
      </c>
      <c r="K75" s="33">
        <v>0</v>
      </c>
      <c r="L75" s="10">
        <v>0</v>
      </c>
      <c r="M75" s="10">
        <v>0</v>
      </c>
      <c r="N75" s="33">
        <v>0</v>
      </c>
      <c r="O75" s="10">
        <v>0</v>
      </c>
      <c r="P75" s="10">
        <v>0</v>
      </c>
      <c r="Q75" s="33">
        <v>0</v>
      </c>
      <c r="R75" s="10">
        <v>0</v>
      </c>
      <c r="S75" s="10">
        <v>0</v>
      </c>
      <c r="T75" s="10">
        <v>0</v>
      </c>
      <c r="U75" s="10">
        <f>4+1+1+2+1+3+2</f>
        <v>14</v>
      </c>
      <c r="V75" s="10">
        <v>0</v>
      </c>
      <c r="W75" s="6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33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</row>
    <row r="76" spans="1:43" x14ac:dyDescent="0.25">
      <c r="A76" s="8" t="s">
        <v>64</v>
      </c>
      <c r="B76" s="9">
        <v>8</v>
      </c>
      <c r="C76" s="10" t="s">
        <v>15</v>
      </c>
      <c r="D76" s="10" t="s">
        <v>3</v>
      </c>
      <c r="E76" s="11">
        <v>2</v>
      </c>
      <c r="F76" s="10">
        <v>0</v>
      </c>
      <c r="G76" s="10">
        <v>0</v>
      </c>
      <c r="H76" s="10">
        <v>0</v>
      </c>
      <c r="I76" s="10">
        <v>1</v>
      </c>
      <c r="J76" s="10">
        <v>0</v>
      </c>
      <c r="K76" s="33">
        <v>0</v>
      </c>
      <c r="L76" s="10">
        <v>0</v>
      </c>
      <c r="M76" s="10">
        <v>0</v>
      </c>
      <c r="N76" s="33">
        <v>0</v>
      </c>
      <c r="O76" s="10">
        <v>0</v>
      </c>
      <c r="P76" s="10">
        <v>0</v>
      </c>
      <c r="Q76" s="33">
        <v>0</v>
      </c>
      <c r="R76" s="10">
        <v>0</v>
      </c>
      <c r="S76" s="10">
        <v>0</v>
      </c>
      <c r="T76" s="10">
        <v>0</v>
      </c>
      <c r="U76" s="10">
        <f>3+2+2+7+4+6+3+5+5+3</f>
        <v>40</v>
      </c>
      <c r="V76" s="10">
        <v>0</v>
      </c>
      <c r="W76" s="6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33">
        <v>0</v>
      </c>
      <c r="AG76" s="10">
        <v>0</v>
      </c>
      <c r="AH76" s="10">
        <v>0</v>
      </c>
      <c r="AI76" s="10">
        <v>0</v>
      </c>
      <c r="AJ76" s="10">
        <v>2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</row>
    <row r="77" spans="1:43" s="13" customFormat="1" x14ac:dyDescent="0.25">
      <c r="A77" s="12" t="s">
        <v>4</v>
      </c>
      <c r="B77" s="9">
        <v>8</v>
      </c>
      <c r="C77" s="13" t="s">
        <v>15</v>
      </c>
      <c r="D77" s="13" t="s">
        <v>1</v>
      </c>
      <c r="E77" s="11">
        <v>7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33">
        <v>0</v>
      </c>
      <c r="L77" s="13">
        <v>0</v>
      </c>
      <c r="M77" s="13">
        <v>0</v>
      </c>
      <c r="N77" s="33">
        <v>0</v>
      </c>
      <c r="O77" s="13">
        <v>0</v>
      </c>
      <c r="P77" s="13">
        <v>0</v>
      </c>
      <c r="Q77" s="3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6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3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</row>
    <row r="78" spans="1:43" s="13" customFormat="1" x14ac:dyDescent="0.25">
      <c r="A78" s="12" t="s">
        <v>4</v>
      </c>
      <c r="B78" s="9">
        <v>8</v>
      </c>
      <c r="C78" s="13" t="s">
        <v>15</v>
      </c>
      <c r="D78" s="13" t="s">
        <v>2</v>
      </c>
      <c r="E78" s="11">
        <v>1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33">
        <v>0</v>
      </c>
      <c r="L78" s="13">
        <v>0</v>
      </c>
      <c r="M78" s="13">
        <v>0</v>
      </c>
      <c r="N78" s="33">
        <v>0</v>
      </c>
      <c r="O78" s="13">
        <v>0</v>
      </c>
      <c r="P78" s="13">
        <v>0</v>
      </c>
      <c r="Q78" s="3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6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3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</row>
    <row r="79" spans="1:43" s="13" customFormat="1" x14ac:dyDescent="0.25">
      <c r="A79" s="12" t="s">
        <v>4</v>
      </c>
      <c r="B79" s="9">
        <v>8</v>
      </c>
      <c r="C79" s="13" t="s">
        <v>15</v>
      </c>
      <c r="D79" s="13" t="s">
        <v>3</v>
      </c>
      <c r="E79" s="11">
        <v>4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33">
        <v>0</v>
      </c>
      <c r="L79" s="13">
        <v>0</v>
      </c>
      <c r="M79" s="13">
        <v>0</v>
      </c>
      <c r="N79" s="33">
        <v>0</v>
      </c>
      <c r="O79" s="13">
        <v>0</v>
      </c>
      <c r="P79" s="13">
        <v>0</v>
      </c>
      <c r="Q79" s="3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6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3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</row>
    <row r="80" spans="1:43" x14ac:dyDescent="0.25">
      <c r="A80" s="14" t="s">
        <v>5</v>
      </c>
      <c r="B80" s="9">
        <v>8</v>
      </c>
      <c r="C80" s="10" t="s">
        <v>15</v>
      </c>
      <c r="D80" s="15" t="s">
        <v>1</v>
      </c>
      <c r="E80" s="11">
        <v>1</v>
      </c>
      <c r="F80" s="10">
        <v>1</v>
      </c>
      <c r="G80" s="10">
        <v>0</v>
      </c>
      <c r="H80" s="10">
        <v>0</v>
      </c>
      <c r="I80" s="10">
        <v>0</v>
      </c>
      <c r="J80" s="10">
        <v>0</v>
      </c>
      <c r="K80" s="33">
        <v>0</v>
      </c>
      <c r="L80" s="10">
        <v>0</v>
      </c>
      <c r="M80" s="10">
        <v>0</v>
      </c>
      <c r="N80" s="33">
        <v>0</v>
      </c>
      <c r="O80" s="10">
        <v>0</v>
      </c>
      <c r="P80" s="10">
        <v>0</v>
      </c>
      <c r="Q80" s="33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6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33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</row>
    <row r="81" spans="1:43" x14ac:dyDescent="0.25">
      <c r="A81" s="14" t="s">
        <v>5</v>
      </c>
      <c r="B81" s="9">
        <v>8</v>
      </c>
      <c r="C81" s="10" t="s">
        <v>15</v>
      </c>
      <c r="D81" s="15" t="s">
        <v>2</v>
      </c>
      <c r="E81" s="11">
        <v>4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33">
        <v>0</v>
      </c>
      <c r="L81" s="10">
        <v>0</v>
      </c>
      <c r="M81" s="10">
        <v>0</v>
      </c>
      <c r="N81" s="33">
        <v>0</v>
      </c>
      <c r="O81" s="10">
        <v>0</v>
      </c>
      <c r="P81" s="10">
        <v>0</v>
      </c>
      <c r="Q81" s="33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6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33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</row>
    <row r="82" spans="1:43" x14ac:dyDescent="0.25">
      <c r="A82" s="14" t="s">
        <v>5</v>
      </c>
      <c r="B82" s="9">
        <v>8</v>
      </c>
      <c r="C82" s="10" t="s">
        <v>15</v>
      </c>
      <c r="D82" s="15" t="s">
        <v>3</v>
      </c>
      <c r="E82" s="11">
        <v>9</v>
      </c>
      <c r="F82" s="10">
        <v>0</v>
      </c>
      <c r="G82" s="10">
        <v>0</v>
      </c>
      <c r="H82" s="10">
        <f>1+1</f>
        <v>2</v>
      </c>
      <c r="I82" s="10">
        <v>0</v>
      </c>
      <c r="J82" s="10">
        <v>0</v>
      </c>
      <c r="K82" s="33">
        <v>0</v>
      </c>
      <c r="L82" s="10">
        <v>0</v>
      </c>
      <c r="M82" s="10">
        <v>0</v>
      </c>
      <c r="N82" s="33">
        <v>0</v>
      </c>
      <c r="O82" s="10">
        <v>0</v>
      </c>
      <c r="P82" s="10">
        <v>0</v>
      </c>
      <c r="Q82" s="33">
        <v>0</v>
      </c>
      <c r="R82" s="10">
        <v>0</v>
      </c>
      <c r="S82" s="10">
        <v>0</v>
      </c>
      <c r="T82" s="10">
        <v>0</v>
      </c>
      <c r="U82" s="10">
        <f>2+1+7+6+6+4+5+5+2</f>
        <v>38</v>
      </c>
      <c r="V82" s="10">
        <v>0</v>
      </c>
      <c r="W82" s="6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33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</row>
    <row r="83" spans="1:43" x14ac:dyDescent="0.25">
      <c r="A83" s="16" t="s">
        <v>6</v>
      </c>
      <c r="B83" s="9">
        <v>8</v>
      </c>
      <c r="C83" s="10" t="s">
        <v>15</v>
      </c>
      <c r="D83" s="17" t="s">
        <v>7</v>
      </c>
      <c r="E83" s="11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33">
        <v>0</v>
      </c>
      <c r="L83" s="10">
        <v>0</v>
      </c>
      <c r="M83" s="10">
        <v>0</v>
      </c>
      <c r="N83" s="33">
        <v>0</v>
      </c>
      <c r="O83" s="10">
        <v>0</v>
      </c>
      <c r="P83" s="10">
        <v>0</v>
      </c>
      <c r="Q83" s="33">
        <v>0</v>
      </c>
      <c r="R83" s="10">
        <v>0</v>
      </c>
      <c r="S83" s="10">
        <v>0</v>
      </c>
      <c r="T83" s="10">
        <v>0</v>
      </c>
      <c r="U83" s="10">
        <f>0+0+1+0+2+0+0+1+0+0</f>
        <v>4</v>
      </c>
      <c r="V83" s="10">
        <v>0</v>
      </c>
      <c r="W83" s="6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33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</row>
    <row r="84" spans="1:43" x14ac:dyDescent="0.25">
      <c r="A84" s="16" t="s">
        <v>6</v>
      </c>
      <c r="B84" s="9">
        <v>8</v>
      </c>
      <c r="C84" s="10" t="s">
        <v>15</v>
      </c>
      <c r="D84" s="17" t="s">
        <v>2</v>
      </c>
      <c r="E84" s="11">
        <v>1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33">
        <v>0</v>
      </c>
      <c r="L84" s="10">
        <v>0</v>
      </c>
      <c r="M84" s="10">
        <v>0</v>
      </c>
      <c r="N84" s="33">
        <v>0</v>
      </c>
      <c r="O84" s="10">
        <v>0</v>
      </c>
      <c r="P84" s="10">
        <v>0</v>
      </c>
      <c r="Q84" s="33">
        <v>0</v>
      </c>
      <c r="R84" s="10">
        <v>0</v>
      </c>
      <c r="S84" s="10">
        <v>0</v>
      </c>
      <c r="T84" s="10">
        <v>0</v>
      </c>
      <c r="U84" s="10">
        <f>1+4+4+4+1+1+3+0+0+0</f>
        <v>18</v>
      </c>
      <c r="V84" s="10">
        <v>0</v>
      </c>
      <c r="W84" s="6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33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</row>
    <row r="85" spans="1:43" x14ac:dyDescent="0.25">
      <c r="A85" s="16" t="s">
        <v>6</v>
      </c>
      <c r="B85" s="9">
        <v>8</v>
      </c>
      <c r="C85" s="10" t="s">
        <v>15</v>
      </c>
      <c r="D85" s="17" t="s">
        <v>3</v>
      </c>
      <c r="E85" s="11">
        <v>3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33">
        <v>0</v>
      </c>
      <c r="L85" s="10">
        <v>0</v>
      </c>
      <c r="M85" s="10">
        <v>0</v>
      </c>
      <c r="N85" s="33">
        <v>0</v>
      </c>
      <c r="O85" s="10">
        <v>0</v>
      </c>
      <c r="P85" s="10">
        <v>0</v>
      </c>
      <c r="Q85" s="33">
        <v>0</v>
      </c>
      <c r="R85" s="10">
        <v>0</v>
      </c>
      <c r="S85" s="10">
        <v>0</v>
      </c>
      <c r="T85" s="10">
        <v>0</v>
      </c>
      <c r="U85" s="10">
        <f>1+1+2</f>
        <v>4</v>
      </c>
      <c r="V85" s="10">
        <v>0</v>
      </c>
      <c r="W85" s="6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33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</row>
    <row r="86" spans="1:43" x14ac:dyDescent="0.25">
      <c r="A86" s="8" t="s">
        <v>64</v>
      </c>
      <c r="B86" s="10">
        <v>9</v>
      </c>
      <c r="C86" s="10" t="s">
        <v>16</v>
      </c>
      <c r="D86" s="10" t="s">
        <v>1</v>
      </c>
      <c r="E86" s="11">
        <v>1</v>
      </c>
      <c r="F86" s="10">
        <f>4+1+1</f>
        <v>6</v>
      </c>
      <c r="G86" s="10">
        <v>0</v>
      </c>
      <c r="H86" s="10">
        <v>0</v>
      </c>
      <c r="I86" s="10">
        <v>0</v>
      </c>
      <c r="J86" s="10">
        <v>0</v>
      </c>
      <c r="K86" s="33">
        <v>0</v>
      </c>
      <c r="L86" s="10">
        <v>0</v>
      </c>
      <c r="M86" s="10">
        <v>0</v>
      </c>
      <c r="N86" s="10">
        <f>1+9+4+7+2+2+2+1+1+2</f>
        <v>31</v>
      </c>
      <c r="O86" s="10">
        <v>0</v>
      </c>
      <c r="P86" s="10">
        <v>0</v>
      </c>
      <c r="Q86" s="33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6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33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</row>
    <row r="87" spans="1:43" x14ac:dyDescent="0.25">
      <c r="A87" s="8" t="s">
        <v>64</v>
      </c>
      <c r="B87" s="10">
        <v>9</v>
      </c>
      <c r="C87" s="10" t="s">
        <v>16</v>
      </c>
      <c r="D87" s="10" t="s">
        <v>2</v>
      </c>
      <c r="E87" s="11">
        <v>3</v>
      </c>
      <c r="F87" s="10">
        <f>2+1+1</f>
        <v>4</v>
      </c>
      <c r="G87" s="10">
        <v>0</v>
      </c>
      <c r="H87" s="10">
        <v>0</v>
      </c>
      <c r="I87" s="10">
        <v>0</v>
      </c>
      <c r="J87" s="10">
        <v>0</v>
      </c>
      <c r="K87" s="33">
        <v>0</v>
      </c>
      <c r="L87" s="10">
        <v>0</v>
      </c>
      <c r="M87" s="10">
        <v>0</v>
      </c>
      <c r="N87" s="33">
        <v>0</v>
      </c>
      <c r="O87" s="10">
        <v>0</v>
      </c>
      <c r="P87" s="10">
        <v>0</v>
      </c>
      <c r="Q87" s="33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6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33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</row>
    <row r="88" spans="1:43" x14ac:dyDescent="0.25">
      <c r="A88" s="8" t="s">
        <v>64</v>
      </c>
      <c r="B88" s="10">
        <v>9</v>
      </c>
      <c r="C88" s="10" t="s">
        <v>16</v>
      </c>
      <c r="D88" s="10" t="s">
        <v>3</v>
      </c>
      <c r="E88" s="11">
        <v>4</v>
      </c>
      <c r="F88" s="10">
        <f>1+1+2+2+1+1</f>
        <v>8</v>
      </c>
      <c r="G88" s="10">
        <v>0</v>
      </c>
      <c r="H88" s="10">
        <v>0</v>
      </c>
      <c r="I88" s="10">
        <f>1</f>
        <v>1</v>
      </c>
      <c r="J88" s="10">
        <v>0</v>
      </c>
      <c r="K88" s="33">
        <v>0</v>
      </c>
      <c r="L88" s="10">
        <v>0</v>
      </c>
      <c r="M88" s="10">
        <v>0</v>
      </c>
      <c r="N88" s="33">
        <v>0</v>
      </c>
      <c r="O88" s="10">
        <v>0</v>
      </c>
      <c r="P88" s="10">
        <v>0</v>
      </c>
      <c r="Q88" s="33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6">
        <v>0</v>
      </c>
      <c r="X88" s="10">
        <v>0</v>
      </c>
      <c r="Y88" s="10">
        <f>6+2+2+1+1</f>
        <v>12</v>
      </c>
      <c r="Z88" s="10">
        <v>1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33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</row>
    <row r="89" spans="1:43" s="13" customFormat="1" x14ac:dyDescent="0.25">
      <c r="A89" s="12" t="s">
        <v>4</v>
      </c>
      <c r="B89" s="13">
        <v>9</v>
      </c>
      <c r="C89" s="13" t="s">
        <v>16</v>
      </c>
      <c r="D89" s="13" t="s">
        <v>1</v>
      </c>
      <c r="E89" s="11">
        <v>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33">
        <v>0</v>
      </c>
      <c r="L89" s="13">
        <v>0</v>
      </c>
      <c r="M89" s="13">
        <v>0</v>
      </c>
      <c r="N89" s="33">
        <v>0</v>
      </c>
      <c r="O89" s="13">
        <v>0</v>
      </c>
      <c r="P89" s="13">
        <v>0</v>
      </c>
      <c r="Q89" s="3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6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3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</row>
    <row r="90" spans="1:43" s="13" customFormat="1" x14ac:dyDescent="0.25">
      <c r="A90" s="12" t="s">
        <v>4</v>
      </c>
      <c r="B90" s="13">
        <v>9</v>
      </c>
      <c r="C90" s="13" t="s">
        <v>16</v>
      </c>
      <c r="D90" s="13" t="s">
        <v>2</v>
      </c>
      <c r="E90" s="11">
        <v>1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33">
        <v>0</v>
      </c>
      <c r="L90" s="13">
        <v>0</v>
      </c>
      <c r="M90" s="13">
        <v>0</v>
      </c>
      <c r="N90" s="33">
        <v>0</v>
      </c>
      <c r="O90" s="13">
        <v>0</v>
      </c>
      <c r="P90" s="13">
        <v>0</v>
      </c>
      <c r="Q90" s="3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6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3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</row>
    <row r="91" spans="1:43" s="13" customFormat="1" x14ac:dyDescent="0.25">
      <c r="A91" s="12" t="s">
        <v>4</v>
      </c>
      <c r="B91" s="13">
        <v>9</v>
      </c>
      <c r="C91" s="13" t="s">
        <v>16</v>
      </c>
      <c r="D91" s="13" t="s">
        <v>3</v>
      </c>
      <c r="E91" s="11">
        <v>2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33">
        <v>0</v>
      </c>
      <c r="L91" s="13">
        <v>0</v>
      </c>
      <c r="M91" s="13">
        <v>0</v>
      </c>
      <c r="N91" s="33">
        <v>0</v>
      </c>
      <c r="O91" s="13">
        <v>0</v>
      </c>
      <c r="P91" s="13">
        <v>0</v>
      </c>
      <c r="Q91" s="3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6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3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</row>
    <row r="92" spans="1:43" x14ac:dyDescent="0.25">
      <c r="A92" s="14" t="s">
        <v>5</v>
      </c>
      <c r="B92" s="10">
        <v>9</v>
      </c>
      <c r="C92" s="10" t="s">
        <v>16</v>
      </c>
      <c r="D92" s="15" t="s">
        <v>1</v>
      </c>
      <c r="E92" s="11">
        <v>3</v>
      </c>
      <c r="F92" s="10">
        <f>3+2+1</f>
        <v>6</v>
      </c>
      <c r="G92" s="10">
        <v>0</v>
      </c>
      <c r="H92" s="10">
        <v>0</v>
      </c>
      <c r="I92" s="10">
        <v>0</v>
      </c>
      <c r="J92" s="10">
        <v>0</v>
      </c>
      <c r="K92" s="33">
        <v>0</v>
      </c>
      <c r="L92" s="10">
        <v>0</v>
      </c>
      <c r="M92" s="10">
        <v>0</v>
      </c>
      <c r="N92" s="33">
        <v>0</v>
      </c>
      <c r="O92" s="10">
        <v>0</v>
      </c>
      <c r="P92" s="10">
        <v>0</v>
      </c>
      <c r="Q92" s="33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1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33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</row>
    <row r="93" spans="1:43" x14ac:dyDescent="0.25">
      <c r="A93" s="14" t="s">
        <v>5</v>
      </c>
      <c r="B93" s="10">
        <v>9</v>
      </c>
      <c r="C93" s="10" t="s">
        <v>16</v>
      </c>
      <c r="D93" s="15" t="s">
        <v>2</v>
      </c>
      <c r="E93" s="11">
        <v>2</v>
      </c>
      <c r="F93" s="10">
        <f>1+2+1</f>
        <v>4</v>
      </c>
      <c r="G93" s="10">
        <v>0</v>
      </c>
      <c r="H93" s="10">
        <v>0</v>
      </c>
      <c r="I93" s="10">
        <f>3+5</f>
        <v>8</v>
      </c>
      <c r="J93" s="10">
        <v>0</v>
      </c>
      <c r="K93" s="33">
        <v>0</v>
      </c>
      <c r="L93" s="10">
        <v>0</v>
      </c>
      <c r="M93" s="10">
        <v>0</v>
      </c>
      <c r="N93" s="10">
        <v>1</v>
      </c>
      <c r="O93" s="10">
        <v>0</v>
      </c>
      <c r="P93" s="10">
        <v>0</v>
      </c>
      <c r="Q93" s="33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6">
        <v>0</v>
      </c>
      <c r="X93" s="10">
        <f>1+1</f>
        <v>2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33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</row>
    <row r="94" spans="1:43" x14ac:dyDescent="0.25">
      <c r="A94" s="14" t="s">
        <v>5</v>
      </c>
      <c r="B94" s="10">
        <v>9</v>
      </c>
      <c r="C94" s="10" t="s">
        <v>16</v>
      </c>
      <c r="D94" s="15" t="s">
        <v>3</v>
      </c>
      <c r="E94" s="11">
        <v>1</v>
      </c>
      <c r="F94" s="10">
        <f>2+3</f>
        <v>5</v>
      </c>
      <c r="G94" s="10">
        <v>0</v>
      </c>
      <c r="H94" s="10">
        <v>0</v>
      </c>
      <c r="I94" s="10">
        <f>3+3</f>
        <v>6</v>
      </c>
      <c r="J94" s="10">
        <v>0</v>
      </c>
      <c r="K94" s="33">
        <v>0</v>
      </c>
      <c r="L94" s="10">
        <v>0</v>
      </c>
      <c r="M94" s="10">
        <v>0</v>
      </c>
      <c r="N94" s="10">
        <f>1+3</f>
        <v>4</v>
      </c>
      <c r="O94" s="10">
        <v>0</v>
      </c>
      <c r="P94" s="10">
        <v>0</v>
      </c>
      <c r="Q94" s="33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f>1+6+2+4+1+2+1</f>
        <v>17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33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</row>
    <row r="95" spans="1:43" x14ac:dyDescent="0.25">
      <c r="A95" s="16" t="s">
        <v>6</v>
      </c>
      <c r="B95" s="10">
        <v>9</v>
      </c>
      <c r="C95" s="10" t="s">
        <v>16</v>
      </c>
      <c r="D95" s="17" t="s">
        <v>7</v>
      </c>
      <c r="E95" s="11">
        <v>1</v>
      </c>
      <c r="F95" s="21">
        <v>0</v>
      </c>
      <c r="G95" s="10">
        <v>0</v>
      </c>
      <c r="H95" s="10">
        <v>0</v>
      </c>
      <c r="I95" s="21">
        <f>6+2+1</f>
        <v>9</v>
      </c>
      <c r="J95" s="10">
        <v>0</v>
      </c>
      <c r="K95" s="33">
        <v>0</v>
      </c>
      <c r="L95" s="10">
        <v>0</v>
      </c>
      <c r="M95" s="10">
        <v>0</v>
      </c>
      <c r="N95" s="33">
        <v>0</v>
      </c>
      <c r="O95" s="10">
        <v>0</v>
      </c>
      <c r="P95" s="10">
        <v>0</v>
      </c>
      <c r="Q95" s="33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6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33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</row>
    <row r="96" spans="1:43" x14ac:dyDescent="0.25">
      <c r="A96" s="16" t="s">
        <v>6</v>
      </c>
      <c r="B96" s="10">
        <v>9</v>
      </c>
      <c r="C96" s="10" t="s">
        <v>16</v>
      </c>
      <c r="D96" s="17" t="s">
        <v>2</v>
      </c>
      <c r="E96" s="11">
        <v>9</v>
      </c>
      <c r="F96" s="10">
        <v>0</v>
      </c>
      <c r="G96" s="10">
        <f>1+1+1</f>
        <v>3</v>
      </c>
      <c r="H96" s="10">
        <v>0</v>
      </c>
      <c r="I96" s="10">
        <f>3+1+2+3</f>
        <v>9</v>
      </c>
      <c r="J96" s="10">
        <v>0</v>
      </c>
      <c r="K96" s="33">
        <v>0</v>
      </c>
      <c r="L96" s="10">
        <v>0</v>
      </c>
      <c r="M96" s="10">
        <v>0</v>
      </c>
      <c r="N96" s="33">
        <v>0</v>
      </c>
      <c r="O96" s="10">
        <v>0</v>
      </c>
      <c r="P96" s="10">
        <v>0</v>
      </c>
      <c r="Q96" s="33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6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33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</row>
    <row r="97" spans="1:43" x14ac:dyDescent="0.25">
      <c r="A97" s="16" t="s">
        <v>6</v>
      </c>
      <c r="B97" s="10">
        <v>9</v>
      </c>
      <c r="C97" s="10" t="s">
        <v>16</v>
      </c>
      <c r="D97" s="17" t="s">
        <v>3</v>
      </c>
      <c r="E97" s="11">
        <v>5</v>
      </c>
      <c r="F97" s="10">
        <v>0</v>
      </c>
      <c r="G97" s="10">
        <v>0</v>
      </c>
      <c r="H97" s="10">
        <v>0</v>
      </c>
      <c r="I97" s="10">
        <f>3+1+1</f>
        <v>5</v>
      </c>
      <c r="J97" s="10">
        <v>0</v>
      </c>
      <c r="K97" s="33">
        <v>0</v>
      </c>
      <c r="L97" s="10">
        <v>0</v>
      </c>
      <c r="M97" s="10">
        <v>0</v>
      </c>
      <c r="N97" s="33">
        <v>0</v>
      </c>
      <c r="O97" s="10">
        <v>0</v>
      </c>
      <c r="P97" s="10">
        <v>0</v>
      </c>
      <c r="Q97" s="33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6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33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</row>
    <row r="98" spans="1:43" x14ac:dyDescent="0.25">
      <c r="A98" s="8" t="s">
        <v>64</v>
      </c>
      <c r="B98" s="9">
        <v>10</v>
      </c>
      <c r="C98" s="10" t="s">
        <v>17</v>
      </c>
      <c r="D98" s="10" t="s">
        <v>1</v>
      </c>
      <c r="E98" s="11">
        <v>9</v>
      </c>
      <c r="F98" s="10">
        <f>13+8+7+13+19+18+19+11+15+12</f>
        <v>135</v>
      </c>
      <c r="G98" s="10">
        <f>4+4</f>
        <v>8</v>
      </c>
      <c r="H98" s="10">
        <v>0</v>
      </c>
      <c r="I98" s="10">
        <v>0</v>
      </c>
      <c r="J98" s="10">
        <f>1</f>
        <v>1</v>
      </c>
      <c r="K98" s="33">
        <v>0</v>
      </c>
      <c r="L98" s="10">
        <v>0</v>
      </c>
      <c r="M98" s="10">
        <f>2+1+1</f>
        <v>4</v>
      </c>
      <c r="N98" s="33">
        <v>0</v>
      </c>
      <c r="O98" s="10">
        <v>0</v>
      </c>
      <c r="P98" s="10">
        <v>0</v>
      </c>
      <c r="Q98" s="33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6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33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</row>
    <row r="99" spans="1:43" x14ac:dyDescent="0.25">
      <c r="A99" s="8" t="s">
        <v>64</v>
      </c>
      <c r="B99" s="9">
        <v>10</v>
      </c>
      <c r="C99" s="10" t="s">
        <v>17</v>
      </c>
      <c r="D99" s="10" t="s">
        <v>2</v>
      </c>
      <c r="E99" s="11">
        <v>2</v>
      </c>
      <c r="F99" s="10">
        <f>16+7+11+8+9+13+15+13+7+8</f>
        <v>107</v>
      </c>
      <c r="G99" s="10">
        <f>1+1</f>
        <v>2</v>
      </c>
      <c r="H99" s="10">
        <v>0</v>
      </c>
      <c r="I99" s="10">
        <v>0</v>
      </c>
      <c r="J99" s="10">
        <v>0</v>
      </c>
      <c r="K99" s="33">
        <v>0</v>
      </c>
      <c r="L99" s="10">
        <v>0</v>
      </c>
      <c r="M99" s="10">
        <v>0</v>
      </c>
      <c r="N99" s="33">
        <v>0</v>
      </c>
      <c r="O99" s="10">
        <v>0</v>
      </c>
      <c r="P99" s="10">
        <v>0</v>
      </c>
      <c r="Q99" s="33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6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33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</row>
    <row r="100" spans="1:43" x14ac:dyDescent="0.25">
      <c r="A100" s="8" t="s">
        <v>64</v>
      </c>
      <c r="B100" s="9">
        <v>10</v>
      </c>
      <c r="C100" s="10" t="s">
        <v>17</v>
      </c>
      <c r="D100" s="10" t="s">
        <v>3</v>
      </c>
      <c r="E100" s="11">
        <v>7</v>
      </c>
      <c r="F100" s="10">
        <f>2+6+4+7+4+9+7+3+8+6</f>
        <v>56</v>
      </c>
      <c r="G100" s="10">
        <f>2+1+2+3+2+2+2</f>
        <v>14</v>
      </c>
      <c r="H100" s="10">
        <v>0</v>
      </c>
      <c r="I100" s="10">
        <v>0</v>
      </c>
      <c r="J100" s="10">
        <f>1+1</f>
        <v>2</v>
      </c>
      <c r="K100" s="33">
        <v>0</v>
      </c>
      <c r="L100" s="10">
        <v>0</v>
      </c>
      <c r="M100" s="10">
        <v>0</v>
      </c>
      <c r="N100" s="33">
        <v>0</v>
      </c>
      <c r="O100" s="10">
        <v>0</v>
      </c>
      <c r="P100" s="10">
        <v>0</v>
      </c>
      <c r="Q100" s="33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6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33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</row>
    <row r="101" spans="1:43" s="13" customFormat="1" x14ac:dyDescent="0.25">
      <c r="A101" s="12" t="s">
        <v>4</v>
      </c>
      <c r="B101" s="9">
        <v>10</v>
      </c>
      <c r="C101" s="13" t="s">
        <v>17</v>
      </c>
      <c r="D101" s="13" t="s">
        <v>1</v>
      </c>
      <c r="E101" s="11">
        <v>9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33">
        <v>0</v>
      </c>
      <c r="L101" s="13">
        <v>0</v>
      </c>
      <c r="M101" s="13">
        <v>0</v>
      </c>
      <c r="N101" s="13">
        <f>1+1</f>
        <v>2</v>
      </c>
      <c r="O101" s="13">
        <v>0</v>
      </c>
      <c r="P101" s="13">
        <v>0</v>
      </c>
      <c r="Q101" s="3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6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3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</row>
    <row r="102" spans="1:43" s="13" customFormat="1" x14ac:dyDescent="0.25">
      <c r="A102" s="12" t="s">
        <v>4</v>
      </c>
      <c r="B102" s="9">
        <v>10</v>
      </c>
      <c r="C102" s="13" t="s">
        <v>17</v>
      </c>
      <c r="D102" s="13" t="s">
        <v>2</v>
      </c>
      <c r="E102" s="11">
        <v>4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33">
        <v>0</v>
      </c>
      <c r="L102" s="13">
        <v>0</v>
      </c>
      <c r="M102" s="13">
        <v>0</v>
      </c>
      <c r="N102" s="33">
        <v>0</v>
      </c>
      <c r="O102" s="13">
        <v>0</v>
      </c>
      <c r="P102" s="13">
        <v>0</v>
      </c>
      <c r="Q102" s="3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6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3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</row>
    <row r="103" spans="1:43" s="13" customFormat="1" x14ac:dyDescent="0.25">
      <c r="A103" s="12" t="s">
        <v>4</v>
      </c>
      <c r="B103" s="9">
        <v>10</v>
      </c>
      <c r="C103" s="13" t="s">
        <v>17</v>
      </c>
      <c r="D103" s="13" t="s">
        <v>3</v>
      </c>
      <c r="E103" s="11">
        <v>1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33">
        <v>0</v>
      </c>
      <c r="L103" s="13">
        <v>0</v>
      </c>
      <c r="M103" s="13">
        <v>0</v>
      </c>
      <c r="N103" s="33">
        <v>0</v>
      </c>
      <c r="O103" s="13">
        <v>0</v>
      </c>
      <c r="P103" s="13">
        <v>0</v>
      </c>
      <c r="Q103" s="3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6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3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</row>
    <row r="104" spans="1:43" x14ac:dyDescent="0.25">
      <c r="A104" s="14" t="s">
        <v>5</v>
      </c>
      <c r="B104" s="9">
        <v>10</v>
      </c>
      <c r="C104" s="10" t="s">
        <v>17</v>
      </c>
      <c r="D104" s="15" t="s">
        <v>1</v>
      </c>
      <c r="E104" s="11">
        <v>2</v>
      </c>
      <c r="F104" s="10">
        <f>1</f>
        <v>1</v>
      </c>
      <c r="G104" s="10">
        <f>1+4+3+1+2+1+1+3+3+4</f>
        <v>23</v>
      </c>
      <c r="H104" s="10">
        <v>0</v>
      </c>
      <c r="I104" s="10">
        <v>0</v>
      </c>
      <c r="J104" s="10">
        <v>0</v>
      </c>
      <c r="K104" s="33">
        <v>0</v>
      </c>
      <c r="L104" s="10">
        <v>0</v>
      </c>
      <c r="M104" s="10">
        <v>0</v>
      </c>
      <c r="N104" s="33">
        <v>0</v>
      </c>
      <c r="O104" s="10">
        <v>0</v>
      </c>
      <c r="P104" s="10">
        <v>0</v>
      </c>
      <c r="Q104" s="33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6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33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</row>
    <row r="105" spans="1:43" x14ac:dyDescent="0.25">
      <c r="A105" s="14" t="s">
        <v>5</v>
      </c>
      <c r="B105" s="9">
        <v>10</v>
      </c>
      <c r="C105" s="10" t="s">
        <v>17</v>
      </c>
      <c r="D105" s="15" t="s">
        <v>2</v>
      </c>
      <c r="E105" s="11">
        <v>9</v>
      </c>
      <c r="F105" s="10">
        <f>1+1+1</f>
        <v>3</v>
      </c>
      <c r="G105" s="10">
        <f>1+2+1+1+1+2+1+3</f>
        <v>12</v>
      </c>
      <c r="H105" s="10">
        <v>0</v>
      </c>
      <c r="I105" s="10">
        <v>0</v>
      </c>
      <c r="J105" s="10">
        <v>0</v>
      </c>
      <c r="K105" s="33">
        <v>0</v>
      </c>
      <c r="L105" s="10">
        <v>0</v>
      </c>
      <c r="M105" s="10">
        <v>0</v>
      </c>
      <c r="N105" s="33">
        <v>0</v>
      </c>
      <c r="O105" s="10">
        <v>0</v>
      </c>
      <c r="P105" s="10">
        <v>0</v>
      </c>
      <c r="Q105" s="33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6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33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</row>
    <row r="106" spans="1:43" x14ac:dyDescent="0.25">
      <c r="A106" s="14" t="s">
        <v>5</v>
      </c>
      <c r="B106" s="9">
        <v>10</v>
      </c>
      <c r="C106" s="10" t="s">
        <v>17</v>
      </c>
      <c r="D106" s="15" t="s">
        <v>3</v>
      </c>
      <c r="E106" s="11">
        <v>8</v>
      </c>
      <c r="F106" s="10">
        <v>0</v>
      </c>
      <c r="G106" s="10">
        <f>1+3+4+4+8+3+2</f>
        <v>25</v>
      </c>
      <c r="H106" s="10">
        <v>0</v>
      </c>
      <c r="I106" s="10">
        <v>0</v>
      </c>
      <c r="J106" s="10">
        <v>0</v>
      </c>
      <c r="K106" s="33">
        <v>0</v>
      </c>
      <c r="L106" s="10">
        <v>0</v>
      </c>
      <c r="M106" s="10">
        <v>0</v>
      </c>
      <c r="N106" s="33">
        <v>0</v>
      </c>
      <c r="O106" s="10">
        <v>0</v>
      </c>
      <c r="P106" s="10">
        <v>0</v>
      </c>
      <c r="Q106" s="33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6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33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</row>
    <row r="107" spans="1:43" x14ac:dyDescent="0.25">
      <c r="A107" s="16" t="s">
        <v>6</v>
      </c>
      <c r="B107" s="9">
        <v>10</v>
      </c>
      <c r="C107" s="10" t="s">
        <v>17</v>
      </c>
      <c r="D107" s="17" t="s">
        <v>7</v>
      </c>
      <c r="E107" s="11">
        <v>1</v>
      </c>
      <c r="F107" s="10">
        <v>0</v>
      </c>
      <c r="G107" s="10">
        <v>0</v>
      </c>
      <c r="H107" s="10">
        <v>0</v>
      </c>
      <c r="I107" s="10">
        <f>2+3</f>
        <v>5</v>
      </c>
      <c r="J107" s="10">
        <v>0</v>
      </c>
      <c r="K107" s="33">
        <v>0</v>
      </c>
      <c r="L107" s="10">
        <v>0</v>
      </c>
      <c r="M107" s="10">
        <v>0</v>
      </c>
      <c r="N107" s="33">
        <v>0</v>
      </c>
      <c r="O107" s="10">
        <v>0</v>
      </c>
      <c r="P107" s="10">
        <v>0</v>
      </c>
      <c r="Q107" s="33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6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33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</row>
    <row r="108" spans="1:43" x14ac:dyDescent="0.25">
      <c r="A108" s="16" t="s">
        <v>6</v>
      </c>
      <c r="B108" s="9">
        <v>10</v>
      </c>
      <c r="C108" s="10" t="s">
        <v>17</v>
      </c>
      <c r="D108" s="17" t="s">
        <v>2</v>
      </c>
      <c r="E108" s="11">
        <v>4</v>
      </c>
      <c r="F108" s="10">
        <v>0</v>
      </c>
      <c r="G108" s="10">
        <f>1+1</f>
        <v>2</v>
      </c>
      <c r="H108" s="10">
        <v>0</v>
      </c>
      <c r="I108" s="10">
        <f>1+1+1</f>
        <v>3</v>
      </c>
      <c r="J108" s="10">
        <v>0</v>
      </c>
      <c r="K108" s="33">
        <v>0</v>
      </c>
      <c r="L108" s="10">
        <v>0</v>
      </c>
      <c r="M108" s="10">
        <v>0</v>
      </c>
      <c r="N108" s="33">
        <v>0</v>
      </c>
      <c r="O108" s="10">
        <v>0</v>
      </c>
      <c r="P108" s="10">
        <v>0</v>
      </c>
      <c r="Q108" s="33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6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33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</row>
    <row r="109" spans="1:43" x14ac:dyDescent="0.25">
      <c r="A109" s="16" t="s">
        <v>6</v>
      </c>
      <c r="B109" s="9">
        <v>10</v>
      </c>
      <c r="C109" s="10" t="s">
        <v>17</v>
      </c>
      <c r="D109" s="17" t="s">
        <v>3</v>
      </c>
      <c r="E109" s="11">
        <v>3</v>
      </c>
      <c r="F109" s="10">
        <v>0</v>
      </c>
      <c r="G109" s="10">
        <f>1+1+1+1</f>
        <v>4</v>
      </c>
      <c r="H109" s="10">
        <v>0</v>
      </c>
      <c r="I109" s="10">
        <f>1+2+3+3+1+1+1+5+2</f>
        <v>19</v>
      </c>
      <c r="J109" s="10">
        <v>0</v>
      </c>
      <c r="K109" s="33">
        <v>0</v>
      </c>
      <c r="L109" s="10">
        <v>0</v>
      </c>
      <c r="M109" s="10">
        <v>0</v>
      </c>
      <c r="N109" s="33">
        <v>0</v>
      </c>
      <c r="O109" s="10">
        <v>0</v>
      </c>
      <c r="P109" s="10">
        <v>0</v>
      </c>
      <c r="Q109" s="33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6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33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</row>
    <row r="110" spans="1:43" x14ac:dyDescent="0.25">
      <c r="A110" s="8" t="s">
        <v>64</v>
      </c>
      <c r="B110" s="10">
        <v>11</v>
      </c>
      <c r="C110" s="10" t="s">
        <v>18</v>
      </c>
      <c r="D110" s="10" t="s">
        <v>1</v>
      </c>
      <c r="E110" s="11">
        <v>3</v>
      </c>
      <c r="F110" s="10">
        <f>20+17+11+20+7+7+14+20+13+12</f>
        <v>141</v>
      </c>
      <c r="G110" s="10">
        <f>1+2+1</f>
        <v>4</v>
      </c>
      <c r="H110" s="10">
        <v>0</v>
      </c>
      <c r="I110" s="10">
        <v>0</v>
      </c>
      <c r="J110" s="10">
        <v>0</v>
      </c>
      <c r="K110" s="33">
        <v>0</v>
      </c>
      <c r="L110" s="10">
        <v>0</v>
      </c>
      <c r="M110" s="10">
        <v>0</v>
      </c>
      <c r="N110" s="33">
        <v>0</v>
      </c>
      <c r="O110" s="10">
        <v>0</v>
      </c>
      <c r="P110" s="10">
        <v>0</v>
      </c>
      <c r="Q110" s="33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6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33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</row>
    <row r="111" spans="1:43" x14ac:dyDescent="0.25">
      <c r="A111" s="8" t="s">
        <v>64</v>
      </c>
      <c r="B111" s="10">
        <v>11</v>
      </c>
      <c r="C111" s="10" t="s">
        <v>18</v>
      </c>
      <c r="D111" s="10" t="s">
        <v>2</v>
      </c>
      <c r="E111" s="11">
        <v>2</v>
      </c>
      <c r="F111" s="21">
        <f>9+7+14+18+17+9+9+10+11+8</f>
        <v>112</v>
      </c>
      <c r="G111" s="10">
        <v>0</v>
      </c>
      <c r="H111" s="10">
        <v>0</v>
      </c>
      <c r="I111" s="10">
        <v>0</v>
      </c>
      <c r="J111" s="10">
        <v>0</v>
      </c>
      <c r="K111" s="33">
        <v>0</v>
      </c>
      <c r="L111" s="10">
        <v>0</v>
      </c>
      <c r="M111" s="10">
        <v>0</v>
      </c>
      <c r="N111" s="33">
        <v>0</v>
      </c>
      <c r="O111" s="10">
        <v>0</v>
      </c>
      <c r="P111" s="10">
        <v>0</v>
      </c>
      <c r="Q111" s="33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6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33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</row>
    <row r="112" spans="1:43" x14ac:dyDescent="0.25">
      <c r="A112" s="8" t="s">
        <v>64</v>
      </c>
      <c r="B112" s="10">
        <v>11</v>
      </c>
      <c r="C112" s="10" t="s">
        <v>18</v>
      </c>
      <c r="D112" s="10" t="s">
        <v>3</v>
      </c>
      <c r="E112" s="11">
        <v>9</v>
      </c>
      <c r="F112" s="10">
        <f>14+12+11+8+13+8+12+11+6+15</f>
        <v>110</v>
      </c>
      <c r="G112" s="10">
        <f>1+2+1</f>
        <v>4</v>
      </c>
      <c r="H112" s="10">
        <v>0</v>
      </c>
      <c r="I112" s="10">
        <v>0</v>
      </c>
      <c r="J112" s="10">
        <v>0</v>
      </c>
      <c r="K112" s="33">
        <v>0</v>
      </c>
      <c r="L112" s="10">
        <v>0</v>
      </c>
      <c r="M112" s="10">
        <v>0</v>
      </c>
      <c r="N112" s="33">
        <v>0</v>
      </c>
      <c r="O112" s="10">
        <v>0</v>
      </c>
      <c r="P112" s="10">
        <v>0</v>
      </c>
      <c r="Q112" s="33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6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33">
        <v>0</v>
      </c>
      <c r="AG112" s="10">
        <v>0</v>
      </c>
      <c r="AH112" s="10">
        <v>0</v>
      </c>
      <c r="AI112" s="10">
        <v>0</v>
      </c>
      <c r="AJ112" s="10">
        <f>1+1</f>
        <v>2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</row>
    <row r="113" spans="1:43" s="13" customFormat="1" x14ac:dyDescent="0.25">
      <c r="A113" s="12" t="s">
        <v>4</v>
      </c>
      <c r="B113" s="13">
        <v>11</v>
      </c>
      <c r="C113" s="13" t="s">
        <v>18</v>
      </c>
      <c r="D113" s="13" t="s">
        <v>1</v>
      </c>
      <c r="E113" s="11">
        <v>6</v>
      </c>
      <c r="F113" s="13">
        <f>1+1</f>
        <v>2</v>
      </c>
      <c r="G113" s="13">
        <v>0</v>
      </c>
      <c r="H113" s="13">
        <v>0</v>
      </c>
      <c r="I113" s="13">
        <v>0</v>
      </c>
      <c r="J113" s="13">
        <v>0</v>
      </c>
      <c r="K113" s="33">
        <v>0</v>
      </c>
      <c r="L113" s="13">
        <v>0</v>
      </c>
      <c r="M113" s="13">
        <v>0</v>
      </c>
      <c r="N113" s="33">
        <v>0</v>
      </c>
      <c r="O113" s="13">
        <v>0</v>
      </c>
      <c r="P113" s="13">
        <v>0</v>
      </c>
      <c r="Q113" s="3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6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3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</row>
    <row r="114" spans="1:43" s="13" customFormat="1" x14ac:dyDescent="0.25">
      <c r="A114" s="12" t="s">
        <v>4</v>
      </c>
      <c r="B114" s="13">
        <v>11</v>
      </c>
      <c r="C114" s="13" t="s">
        <v>18</v>
      </c>
      <c r="D114" s="13" t="s">
        <v>2</v>
      </c>
      <c r="E114" s="11">
        <v>2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f>2+1</f>
        <v>3</v>
      </c>
      <c r="L114" s="13">
        <v>0</v>
      </c>
      <c r="M114" s="13">
        <v>0</v>
      </c>
      <c r="N114" s="33">
        <v>0</v>
      </c>
      <c r="O114" s="13">
        <v>0</v>
      </c>
      <c r="P114" s="13">
        <v>0</v>
      </c>
      <c r="Q114" s="3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6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3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</row>
    <row r="115" spans="1:43" s="13" customFormat="1" x14ac:dyDescent="0.25">
      <c r="A115" s="12" t="s">
        <v>4</v>
      </c>
      <c r="B115" s="13">
        <v>11</v>
      </c>
      <c r="C115" s="13" t="s">
        <v>18</v>
      </c>
      <c r="D115" s="13" t="s">
        <v>3</v>
      </c>
      <c r="E115" s="11">
        <v>8</v>
      </c>
      <c r="F115" s="13">
        <f>1</f>
        <v>1</v>
      </c>
      <c r="G115" s="13">
        <v>0</v>
      </c>
      <c r="H115" s="13">
        <v>0</v>
      </c>
      <c r="I115" s="13">
        <v>0</v>
      </c>
      <c r="J115" s="13">
        <v>0</v>
      </c>
      <c r="K115" s="33">
        <v>0</v>
      </c>
      <c r="L115" s="13">
        <v>0</v>
      </c>
      <c r="M115" s="13">
        <v>0</v>
      </c>
      <c r="N115" s="33">
        <v>0</v>
      </c>
      <c r="O115" s="13">
        <v>0</v>
      </c>
      <c r="P115" s="13">
        <v>0</v>
      </c>
      <c r="Q115" s="3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6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3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</row>
    <row r="116" spans="1:43" x14ac:dyDescent="0.25">
      <c r="A116" s="14" t="s">
        <v>5</v>
      </c>
      <c r="B116" s="10">
        <v>11</v>
      </c>
      <c r="C116" s="10" t="s">
        <v>18</v>
      </c>
      <c r="D116" s="15" t="s">
        <v>1</v>
      </c>
      <c r="E116" s="11">
        <v>9</v>
      </c>
      <c r="F116" s="10">
        <f>2+3+4+1+1</f>
        <v>11</v>
      </c>
      <c r="G116" s="10">
        <f>1+3+2+2</f>
        <v>8</v>
      </c>
      <c r="H116" s="10">
        <v>0</v>
      </c>
      <c r="I116" s="10">
        <v>0</v>
      </c>
      <c r="J116" s="10">
        <v>0</v>
      </c>
      <c r="K116" s="33">
        <v>0</v>
      </c>
      <c r="L116" s="10">
        <v>0</v>
      </c>
      <c r="M116" s="10">
        <v>0</v>
      </c>
      <c r="N116" s="33">
        <v>0</v>
      </c>
      <c r="O116" s="10">
        <v>0</v>
      </c>
      <c r="P116" s="10">
        <v>0</v>
      </c>
      <c r="Q116" s="33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6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33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</row>
    <row r="117" spans="1:43" x14ac:dyDescent="0.25">
      <c r="A117" s="14" t="s">
        <v>5</v>
      </c>
      <c r="B117" s="10">
        <v>11</v>
      </c>
      <c r="C117" s="10" t="s">
        <v>18</v>
      </c>
      <c r="D117" s="15" t="s">
        <v>2</v>
      </c>
      <c r="E117" s="11">
        <f>8</f>
        <v>8</v>
      </c>
      <c r="F117" s="10">
        <f>1+1+1</f>
        <v>3</v>
      </c>
      <c r="G117" s="10">
        <f>2+1+1+1+1+1</f>
        <v>7</v>
      </c>
      <c r="H117" s="10">
        <v>0</v>
      </c>
      <c r="I117" s="10">
        <v>0</v>
      </c>
      <c r="J117" s="10">
        <f>1</f>
        <v>1</v>
      </c>
      <c r="K117" s="33">
        <v>0</v>
      </c>
      <c r="L117" s="10">
        <v>0</v>
      </c>
      <c r="M117" s="10">
        <v>0</v>
      </c>
      <c r="N117" s="33">
        <v>0</v>
      </c>
      <c r="O117" s="10">
        <v>0</v>
      </c>
      <c r="P117" s="10">
        <v>0</v>
      </c>
      <c r="Q117" s="33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6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33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</row>
    <row r="118" spans="1:43" x14ac:dyDescent="0.25">
      <c r="A118" s="14" t="s">
        <v>5</v>
      </c>
      <c r="B118" s="10">
        <v>11</v>
      </c>
      <c r="C118" s="10" t="s">
        <v>18</v>
      </c>
      <c r="D118" s="15" t="s">
        <v>3</v>
      </c>
      <c r="E118" s="11">
        <v>3</v>
      </c>
      <c r="F118" s="10">
        <f>1+3+1+4+2+5+8</f>
        <v>24</v>
      </c>
      <c r="G118" s="10">
        <f>1+1+3</f>
        <v>5</v>
      </c>
      <c r="H118" s="10">
        <v>0</v>
      </c>
      <c r="I118" s="10">
        <v>0</v>
      </c>
      <c r="J118" s="10">
        <v>0</v>
      </c>
      <c r="K118" s="33">
        <v>0</v>
      </c>
      <c r="L118" s="10">
        <v>0</v>
      </c>
      <c r="M118" s="10">
        <v>0</v>
      </c>
      <c r="N118" s="33">
        <v>0</v>
      </c>
      <c r="O118" s="10">
        <v>0</v>
      </c>
      <c r="P118" s="10">
        <v>0</v>
      </c>
      <c r="Q118" s="33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6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33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</row>
    <row r="119" spans="1:43" x14ac:dyDescent="0.25">
      <c r="A119" s="16" t="s">
        <v>6</v>
      </c>
      <c r="B119" s="10">
        <v>11</v>
      </c>
      <c r="C119" s="10" t="s">
        <v>18</v>
      </c>
      <c r="D119" s="17" t="s">
        <v>7</v>
      </c>
      <c r="E119" s="11">
        <v>4</v>
      </c>
      <c r="F119" s="10">
        <v>0</v>
      </c>
      <c r="G119" s="10">
        <f>1+1</f>
        <v>2</v>
      </c>
      <c r="H119" s="10">
        <v>0</v>
      </c>
      <c r="I119" s="10">
        <v>0</v>
      </c>
      <c r="J119" s="10">
        <f>1+2+2</f>
        <v>5</v>
      </c>
      <c r="K119" s="10">
        <f>1+1+1</f>
        <v>3</v>
      </c>
      <c r="L119" s="10">
        <v>0</v>
      </c>
      <c r="M119" s="10">
        <v>0</v>
      </c>
      <c r="N119" s="33">
        <v>0</v>
      </c>
      <c r="O119" s="10">
        <v>0</v>
      </c>
      <c r="P119" s="10">
        <v>0</v>
      </c>
      <c r="Q119" s="33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6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33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</row>
    <row r="120" spans="1:43" x14ac:dyDescent="0.25">
      <c r="A120" s="16" t="s">
        <v>6</v>
      </c>
      <c r="B120" s="10">
        <v>11</v>
      </c>
      <c r="C120" s="10" t="s">
        <v>18</v>
      </c>
      <c r="D120" s="17" t="s">
        <v>2</v>
      </c>
      <c r="E120" s="11">
        <v>9</v>
      </c>
      <c r="F120" s="10">
        <v>0</v>
      </c>
      <c r="G120" s="10">
        <f>1+1</f>
        <v>2</v>
      </c>
      <c r="H120" s="10">
        <f>2+1+3</f>
        <v>6</v>
      </c>
      <c r="I120" s="10">
        <v>0</v>
      </c>
      <c r="J120" s="10">
        <f>2+1+1+1</f>
        <v>5</v>
      </c>
      <c r="K120" s="33">
        <v>0</v>
      </c>
      <c r="L120" s="10">
        <v>0</v>
      </c>
      <c r="M120" s="10">
        <v>0</v>
      </c>
      <c r="N120" s="33">
        <v>0</v>
      </c>
      <c r="O120" s="10">
        <v>0</v>
      </c>
      <c r="P120" s="10">
        <v>0</v>
      </c>
      <c r="Q120" s="33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6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33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</row>
    <row r="121" spans="1:43" x14ac:dyDescent="0.25">
      <c r="A121" s="16" t="s">
        <v>6</v>
      </c>
      <c r="B121" s="10">
        <v>11</v>
      </c>
      <c r="C121" s="10" t="s">
        <v>18</v>
      </c>
      <c r="D121" s="17" t="s">
        <v>3</v>
      </c>
      <c r="E121" s="11">
        <v>6</v>
      </c>
      <c r="F121" s="10">
        <v>0</v>
      </c>
      <c r="G121" s="10">
        <f>1</f>
        <v>1</v>
      </c>
      <c r="H121" s="10">
        <f>1+1+2+1</f>
        <v>5</v>
      </c>
      <c r="I121" s="10">
        <v>0</v>
      </c>
      <c r="J121" s="10">
        <v>0</v>
      </c>
      <c r="K121" s="10">
        <f>3+1+4+1+1+1+3+7</f>
        <v>21</v>
      </c>
      <c r="L121" s="10">
        <v>0</v>
      </c>
      <c r="M121" s="10">
        <v>0</v>
      </c>
      <c r="N121" s="33">
        <v>0</v>
      </c>
      <c r="O121" s="10">
        <v>0</v>
      </c>
      <c r="P121" s="10">
        <v>0</v>
      </c>
      <c r="Q121" s="33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6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33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</row>
    <row r="122" spans="1:43" x14ac:dyDescent="0.25">
      <c r="A122" s="8" t="s">
        <v>64</v>
      </c>
      <c r="B122" s="9">
        <v>12</v>
      </c>
      <c r="C122" s="10" t="s">
        <v>19</v>
      </c>
      <c r="D122" s="10" t="s">
        <v>1</v>
      </c>
      <c r="E122" s="11">
        <v>1</v>
      </c>
      <c r="F122" s="10">
        <f>8+10+10+14+24+23+12+22+18+17</f>
        <v>158</v>
      </c>
      <c r="G122" s="10">
        <f>1+1+1+1+2+2+2</f>
        <v>10</v>
      </c>
      <c r="H122" s="10">
        <v>0</v>
      </c>
      <c r="I122" s="10">
        <v>0</v>
      </c>
      <c r="J122" s="10">
        <v>0</v>
      </c>
      <c r="K122" s="33">
        <v>0</v>
      </c>
      <c r="L122" s="10">
        <v>0</v>
      </c>
      <c r="M122" s="10">
        <v>0</v>
      </c>
      <c r="N122" s="33">
        <v>0</v>
      </c>
      <c r="O122" s="10">
        <v>0</v>
      </c>
      <c r="P122" s="10">
        <v>0</v>
      </c>
      <c r="Q122" s="33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6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33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</row>
    <row r="123" spans="1:43" x14ac:dyDescent="0.25">
      <c r="A123" s="8" t="s">
        <v>64</v>
      </c>
      <c r="B123" s="9">
        <v>12</v>
      </c>
      <c r="C123" s="10" t="s">
        <v>19</v>
      </c>
      <c r="D123" s="10" t="s">
        <v>2</v>
      </c>
      <c r="E123" s="11">
        <v>5</v>
      </c>
      <c r="F123" s="10">
        <f>8+14+8+6+3+12+5+4+4+2</f>
        <v>66</v>
      </c>
      <c r="G123" s="10">
        <f>1+2+2+2+1+2</f>
        <v>10</v>
      </c>
      <c r="H123" s="10">
        <v>1</v>
      </c>
      <c r="I123" s="10">
        <f>1+1+2</f>
        <v>4</v>
      </c>
      <c r="J123" s="10">
        <v>0</v>
      </c>
      <c r="K123" s="33">
        <v>0</v>
      </c>
      <c r="L123" s="10">
        <v>0</v>
      </c>
      <c r="M123" s="10">
        <v>0</v>
      </c>
      <c r="N123" s="33">
        <v>0</v>
      </c>
      <c r="O123" s="10">
        <v>0</v>
      </c>
      <c r="P123" s="10">
        <v>0</v>
      </c>
      <c r="Q123" s="33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6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33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</row>
    <row r="124" spans="1:43" x14ac:dyDescent="0.25">
      <c r="A124" s="8" t="s">
        <v>64</v>
      </c>
      <c r="B124" s="9">
        <v>12</v>
      </c>
      <c r="C124" s="10" t="s">
        <v>19</v>
      </c>
      <c r="D124" s="10" t="s">
        <v>3</v>
      </c>
      <c r="E124" s="11">
        <v>6</v>
      </c>
      <c r="F124" s="10">
        <f>21+17+9+11+9+10+8+9+6+2</f>
        <v>102</v>
      </c>
      <c r="G124" s="10">
        <f>1+2+1+3</f>
        <v>7</v>
      </c>
      <c r="H124" s="10">
        <v>1</v>
      </c>
      <c r="I124" s="10">
        <v>0</v>
      </c>
      <c r="J124" s="10">
        <v>0</v>
      </c>
      <c r="K124" s="33">
        <v>0</v>
      </c>
      <c r="L124" s="10">
        <v>0</v>
      </c>
      <c r="M124" s="10">
        <v>0</v>
      </c>
      <c r="N124" s="33">
        <v>0</v>
      </c>
      <c r="O124" s="10">
        <v>0</v>
      </c>
      <c r="P124" s="10">
        <v>0</v>
      </c>
      <c r="Q124" s="33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6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33">
        <v>0</v>
      </c>
      <c r="AG124" s="10">
        <v>1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</row>
    <row r="125" spans="1:43" s="13" customFormat="1" x14ac:dyDescent="0.25">
      <c r="A125" s="12" t="s">
        <v>4</v>
      </c>
      <c r="B125" s="9">
        <v>12</v>
      </c>
      <c r="C125" s="13" t="s">
        <v>19</v>
      </c>
      <c r="D125" s="13" t="s">
        <v>1</v>
      </c>
      <c r="E125" s="11">
        <v>2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33">
        <v>0</v>
      </c>
      <c r="L125" s="13">
        <v>0</v>
      </c>
      <c r="M125" s="13">
        <v>0</v>
      </c>
      <c r="N125" s="33">
        <v>0</v>
      </c>
      <c r="O125" s="13">
        <v>0</v>
      </c>
      <c r="P125" s="13">
        <v>0</v>
      </c>
      <c r="Q125" s="3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6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3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</row>
    <row r="126" spans="1:43" s="13" customFormat="1" x14ac:dyDescent="0.25">
      <c r="A126" s="12" t="s">
        <v>4</v>
      </c>
      <c r="B126" s="9">
        <v>12</v>
      </c>
      <c r="C126" s="13" t="s">
        <v>19</v>
      </c>
      <c r="D126" s="13" t="s">
        <v>2</v>
      </c>
      <c r="E126" s="11">
        <v>5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33">
        <v>0</v>
      </c>
      <c r="L126" s="13">
        <v>0</v>
      </c>
      <c r="M126" s="13">
        <v>0</v>
      </c>
      <c r="N126" s="33">
        <v>0</v>
      </c>
      <c r="O126" s="13">
        <v>0</v>
      </c>
      <c r="P126" s="13">
        <v>0</v>
      </c>
      <c r="Q126" s="3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6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f>4+7+11+9+9+7+12+11</f>
        <v>70</v>
      </c>
      <c r="AD126" s="13">
        <v>0</v>
      </c>
      <c r="AE126" s="13">
        <v>0</v>
      </c>
      <c r="AF126" s="3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</row>
    <row r="127" spans="1:43" s="13" customFormat="1" x14ac:dyDescent="0.25">
      <c r="A127" s="12" t="s">
        <v>4</v>
      </c>
      <c r="B127" s="9">
        <v>12</v>
      </c>
      <c r="C127" s="13" t="s">
        <v>19</v>
      </c>
      <c r="D127" s="13" t="s">
        <v>3</v>
      </c>
      <c r="E127" s="11">
        <v>9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33">
        <v>0</v>
      </c>
      <c r="L127" s="13">
        <v>0</v>
      </c>
      <c r="M127" s="13">
        <v>0</v>
      </c>
      <c r="N127" s="33">
        <v>0</v>
      </c>
      <c r="O127" s="13">
        <v>0</v>
      </c>
      <c r="P127" s="13">
        <v>0</v>
      </c>
      <c r="Q127" s="3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6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f>2+2+1+3+3+4+6+10+7+9</f>
        <v>47</v>
      </c>
      <c r="AE127" s="13">
        <v>0</v>
      </c>
      <c r="AF127" s="3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</row>
    <row r="128" spans="1:43" x14ac:dyDescent="0.25">
      <c r="A128" s="14" t="s">
        <v>5</v>
      </c>
      <c r="B128" s="9">
        <v>12</v>
      </c>
      <c r="C128" s="10" t="s">
        <v>19</v>
      </c>
      <c r="D128" s="15" t="s">
        <v>1</v>
      </c>
      <c r="E128" s="11">
        <v>6</v>
      </c>
      <c r="F128" s="10">
        <v>0</v>
      </c>
      <c r="G128" s="10">
        <f>2+2+2+1+1+1+1+2</f>
        <v>12</v>
      </c>
      <c r="H128" s="10">
        <f>1+1+3+1</f>
        <v>6</v>
      </c>
      <c r="I128" s="10">
        <f>1</f>
        <v>1</v>
      </c>
      <c r="J128" s="10">
        <v>0</v>
      </c>
      <c r="K128" s="33">
        <v>0</v>
      </c>
      <c r="L128" s="10">
        <v>0</v>
      </c>
      <c r="M128" s="10">
        <v>0</v>
      </c>
      <c r="N128" s="33">
        <v>0</v>
      </c>
      <c r="O128" s="10">
        <v>0</v>
      </c>
      <c r="P128" s="10">
        <v>0</v>
      </c>
      <c r="Q128" s="33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6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33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</row>
    <row r="129" spans="1:43" x14ac:dyDescent="0.25">
      <c r="A129" s="14" t="s">
        <v>5</v>
      </c>
      <c r="B129" s="9">
        <v>12</v>
      </c>
      <c r="C129" s="10" t="s">
        <v>19</v>
      </c>
      <c r="D129" s="15" t="s">
        <v>2</v>
      </c>
      <c r="E129" s="11">
        <v>7</v>
      </c>
      <c r="F129" s="10">
        <v>0</v>
      </c>
      <c r="G129" s="10">
        <f>1+1+2+1+1+2</f>
        <v>8</v>
      </c>
      <c r="H129" s="10">
        <f>1+1</f>
        <v>2</v>
      </c>
      <c r="I129" s="10">
        <v>0</v>
      </c>
      <c r="J129" s="10">
        <v>0</v>
      </c>
      <c r="K129" s="33">
        <v>0</v>
      </c>
      <c r="L129" s="10">
        <f>1+1+2+5+7+4+2+4+2</f>
        <v>28</v>
      </c>
      <c r="M129" s="10">
        <v>0</v>
      </c>
      <c r="N129" s="33">
        <v>0</v>
      </c>
      <c r="O129" s="10">
        <v>0</v>
      </c>
      <c r="P129" s="10">
        <v>0</v>
      </c>
      <c r="Q129" s="33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6">
        <v>0</v>
      </c>
      <c r="X129" s="10">
        <v>0</v>
      </c>
      <c r="Y129" s="10">
        <v>0</v>
      </c>
      <c r="Z129" s="10">
        <v>0</v>
      </c>
      <c r="AA129" s="10">
        <f>2+1+1</f>
        <v>4</v>
      </c>
      <c r="AB129" s="10">
        <v>0</v>
      </c>
      <c r="AC129" s="10">
        <v>0</v>
      </c>
      <c r="AD129" s="10">
        <v>0</v>
      </c>
      <c r="AE129" s="10">
        <v>0</v>
      </c>
      <c r="AF129" s="33">
        <v>0</v>
      </c>
      <c r="AG129" s="10">
        <v>0</v>
      </c>
      <c r="AH129" s="10">
        <v>2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</row>
    <row r="130" spans="1:43" x14ac:dyDescent="0.25">
      <c r="A130" s="14" t="s">
        <v>5</v>
      </c>
      <c r="B130" s="9">
        <v>12</v>
      </c>
      <c r="C130" s="10" t="s">
        <v>19</v>
      </c>
      <c r="D130" s="15" t="s">
        <v>3</v>
      </c>
      <c r="E130" s="11">
        <v>5</v>
      </c>
      <c r="F130" s="10">
        <f>1+2</f>
        <v>3</v>
      </c>
      <c r="G130" s="10">
        <f>1+1+2+1+1+1+1</f>
        <v>8</v>
      </c>
      <c r="H130" s="10">
        <f>1+2+1+2+1</f>
        <v>7</v>
      </c>
      <c r="I130" s="10">
        <v>0</v>
      </c>
      <c r="J130" s="10">
        <v>0</v>
      </c>
      <c r="K130" s="33">
        <v>0</v>
      </c>
      <c r="L130" s="10">
        <v>0</v>
      </c>
      <c r="M130" s="10">
        <v>0</v>
      </c>
      <c r="N130" s="33">
        <v>0</v>
      </c>
      <c r="O130" s="10">
        <v>0</v>
      </c>
      <c r="P130" s="10">
        <v>0</v>
      </c>
      <c r="Q130" s="33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33">
        <v>0</v>
      </c>
      <c r="AG130" s="10">
        <v>0</v>
      </c>
      <c r="AH130" s="10">
        <f>2</f>
        <v>2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1</v>
      </c>
      <c r="AP130" s="10">
        <v>0</v>
      </c>
      <c r="AQ130" s="10">
        <v>0</v>
      </c>
    </row>
    <row r="131" spans="1:43" x14ac:dyDescent="0.25">
      <c r="A131" s="16" t="s">
        <v>6</v>
      </c>
      <c r="B131" s="9">
        <v>12</v>
      </c>
      <c r="C131" s="10" t="s">
        <v>19</v>
      </c>
      <c r="D131" s="17" t="s">
        <v>7</v>
      </c>
      <c r="E131" s="11">
        <v>2</v>
      </c>
      <c r="F131" s="10">
        <v>0</v>
      </c>
      <c r="G131" s="10">
        <f>1+1+3+3+2+1+2+2+1</f>
        <v>16</v>
      </c>
      <c r="H131" s="10">
        <f>2+1+1+1</f>
        <v>5</v>
      </c>
      <c r="I131" s="10">
        <f>1</f>
        <v>1</v>
      </c>
      <c r="J131" s="10">
        <v>0</v>
      </c>
      <c r="K131" s="33">
        <v>0</v>
      </c>
      <c r="L131" s="10">
        <f>4+11+3+4+4+5+4+8+4+4</f>
        <v>51</v>
      </c>
      <c r="M131" s="10">
        <v>0</v>
      </c>
      <c r="N131" s="33">
        <v>0</v>
      </c>
      <c r="O131" s="10">
        <v>0</v>
      </c>
      <c r="P131" s="10">
        <v>0</v>
      </c>
      <c r="Q131" s="33">
        <v>0</v>
      </c>
      <c r="R131" s="10">
        <v>0</v>
      </c>
      <c r="S131" s="10">
        <f>1+2</f>
        <v>3</v>
      </c>
      <c r="T131" s="10">
        <v>0</v>
      </c>
      <c r="U131" s="10">
        <v>0</v>
      </c>
      <c r="V131" s="10">
        <v>0</v>
      </c>
      <c r="W131" s="6">
        <v>0</v>
      </c>
      <c r="X131" s="10">
        <v>0</v>
      </c>
      <c r="Y131" s="10">
        <v>0</v>
      </c>
      <c r="Z131" s="10">
        <v>0</v>
      </c>
      <c r="AA131" s="21">
        <f>1+1+1+1</f>
        <v>4</v>
      </c>
      <c r="AB131" s="10">
        <v>0</v>
      </c>
      <c r="AC131" s="10">
        <v>0</v>
      </c>
      <c r="AD131" s="10">
        <v>0</v>
      </c>
      <c r="AE131" s="10">
        <v>0</v>
      </c>
      <c r="AF131" s="33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</row>
    <row r="132" spans="1:43" x14ac:dyDescent="0.25">
      <c r="A132" s="16" t="s">
        <v>6</v>
      </c>
      <c r="B132" s="9">
        <v>12</v>
      </c>
      <c r="C132" s="10" t="s">
        <v>19</v>
      </c>
      <c r="D132" s="17" t="s">
        <v>2</v>
      </c>
      <c r="E132" s="11">
        <v>7</v>
      </c>
      <c r="F132" s="10">
        <v>0</v>
      </c>
      <c r="G132" s="10">
        <f>1+4+2+1+1+4+1</f>
        <v>14</v>
      </c>
      <c r="H132" s="10">
        <f>3</f>
        <v>3</v>
      </c>
      <c r="I132" s="10">
        <v>0</v>
      </c>
      <c r="J132" s="10">
        <v>0</v>
      </c>
      <c r="K132" s="33">
        <v>0</v>
      </c>
      <c r="L132" s="21">
        <f>2+5+4+1+5+4+6+4+3</f>
        <v>34</v>
      </c>
      <c r="M132" s="10">
        <v>0</v>
      </c>
      <c r="N132" s="33">
        <v>0</v>
      </c>
      <c r="O132" s="10">
        <v>0</v>
      </c>
      <c r="P132" s="10">
        <v>0</v>
      </c>
      <c r="Q132" s="33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6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33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</row>
    <row r="133" spans="1:43" x14ac:dyDescent="0.25">
      <c r="A133" s="16" t="s">
        <v>6</v>
      </c>
      <c r="B133" s="9">
        <v>12</v>
      </c>
      <c r="C133" s="10" t="s">
        <v>19</v>
      </c>
      <c r="D133" s="17" t="s">
        <v>3</v>
      </c>
      <c r="E133" s="11">
        <v>8</v>
      </c>
      <c r="F133" s="10">
        <v>0</v>
      </c>
      <c r="G133" s="10">
        <f>3+2+1+1+1+1</f>
        <v>9</v>
      </c>
      <c r="H133" s="10">
        <f>1+1+1+1+3+1+1</f>
        <v>9</v>
      </c>
      <c r="I133" s="10">
        <v>0</v>
      </c>
      <c r="J133" s="10">
        <v>0</v>
      </c>
      <c r="K133" s="33">
        <v>0</v>
      </c>
      <c r="L133" s="10">
        <f>1+1+1+3+2+1+2</f>
        <v>11</v>
      </c>
      <c r="M133" s="10">
        <v>0</v>
      </c>
      <c r="N133" s="33">
        <v>0</v>
      </c>
      <c r="O133" s="10">
        <v>0</v>
      </c>
      <c r="P133" s="10">
        <v>0</v>
      </c>
      <c r="Q133" s="33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33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</row>
    <row r="134" spans="1:43" x14ac:dyDescent="0.25">
      <c r="A134" s="8" t="s">
        <v>64</v>
      </c>
      <c r="B134" s="10">
        <v>13</v>
      </c>
      <c r="C134" s="10" t="s">
        <v>20</v>
      </c>
      <c r="D134" s="10" t="s">
        <v>1</v>
      </c>
      <c r="E134" s="11">
        <v>3</v>
      </c>
      <c r="F134" s="10">
        <f>3+9+9+8+17+14+10+1+1+2</f>
        <v>74</v>
      </c>
      <c r="G134" s="10">
        <v>0</v>
      </c>
      <c r="H134" s="10">
        <v>0</v>
      </c>
      <c r="I134" s="10">
        <v>0</v>
      </c>
      <c r="J134" s="10">
        <v>0</v>
      </c>
      <c r="K134" s="33">
        <v>0</v>
      </c>
      <c r="L134" s="10">
        <v>0</v>
      </c>
      <c r="M134" s="10">
        <v>0</v>
      </c>
      <c r="N134" s="33">
        <v>0</v>
      </c>
      <c r="O134" s="10">
        <v>0</v>
      </c>
      <c r="P134" s="10">
        <v>0</v>
      </c>
      <c r="Q134" s="33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6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33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</row>
    <row r="135" spans="1:43" x14ac:dyDescent="0.25">
      <c r="A135" s="8" t="s">
        <v>64</v>
      </c>
      <c r="B135" s="10">
        <v>13</v>
      </c>
      <c r="C135" s="10" t="s">
        <v>20</v>
      </c>
      <c r="D135" s="10" t="s">
        <v>2</v>
      </c>
      <c r="E135" s="11">
        <v>5</v>
      </c>
      <c r="F135" s="10">
        <f>5+14+15+15+11+10+8+2+4+1</f>
        <v>85</v>
      </c>
      <c r="G135" s="10">
        <f>1+2</f>
        <v>3</v>
      </c>
      <c r="H135" s="10">
        <v>0</v>
      </c>
      <c r="I135" s="10">
        <f>1</f>
        <v>1</v>
      </c>
      <c r="J135" s="10">
        <v>0</v>
      </c>
      <c r="K135" s="33">
        <v>0</v>
      </c>
      <c r="L135" s="10">
        <v>0</v>
      </c>
      <c r="M135" s="10">
        <v>0</v>
      </c>
      <c r="N135" s="33">
        <v>0</v>
      </c>
      <c r="O135" s="10">
        <v>0</v>
      </c>
      <c r="P135" s="10">
        <v>0</v>
      </c>
      <c r="Q135" s="33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6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33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</row>
    <row r="136" spans="1:43" x14ac:dyDescent="0.25">
      <c r="A136" s="8" t="s">
        <v>64</v>
      </c>
      <c r="B136" s="10">
        <v>13</v>
      </c>
      <c r="C136" s="10" t="s">
        <v>20</v>
      </c>
      <c r="D136" s="10" t="s">
        <v>3</v>
      </c>
      <c r="E136" s="11">
        <v>1</v>
      </c>
      <c r="F136" s="10">
        <f>1+6+7+1</f>
        <v>15</v>
      </c>
      <c r="G136" s="10">
        <f>1+4+1</f>
        <v>6</v>
      </c>
      <c r="H136" s="10">
        <v>0</v>
      </c>
      <c r="I136" s="10">
        <v>0</v>
      </c>
      <c r="J136" s="10">
        <v>0</v>
      </c>
      <c r="K136" s="33">
        <v>0</v>
      </c>
      <c r="L136" s="10">
        <v>0</v>
      </c>
      <c r="M136" s="10">
        <v>0</v>
      </c>
      <c r="N136" s="33">
        <v>0</v>
      </c>
      <c r="O136" s="10">
        <v>0</v>
      </c>
      <c r="P136" s="10">
        <v>0</v>
      </c>
      <c r="Q136" s="33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6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33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</row>
    <row r="137" spans="1:43" s="13" customFormat="1" x14ac:dyDescent="0.25">
      <c r="A137" s="12" t="s">
        <v>4</v>
      </c>
      <c r="B137" s="13">
        <v>13</v>
      </c>
      <c r="C137" s="13" t="s">
        <v>20</v>
      </c>
      <c r="D137" s="13" t="s">
        <v>1</v>
      </c>
      <c r="E137" s="11">
        <v>9</v>
      </c>
      <c r="F137" s="13">
        <v>1</v>
      </c>
      <c r="G137" s="13">
        <v>0</v>
      </c>
      <c r="H137" s="13">
        <v>0</v>
      </c>
      <c r="I137" s="13">
        <v>0</v>
      </c>
      <c r="J137" s="13">
        <v>0</v>
      </c>
      <c r="K137" s="33">
        <v>0</v>
      </c>
      <c r="L137" s="13">
        <v>0</v>
      </c>
      <c r="M137" s="13">
        <v>0</v>
      </c>
      <c r="N137" s="33">
        <v>0</v>
      </c>
      <c r="O137" s="13">
        <v>0</v>
      </c>
      <c r="P137" s="13">
        <v>0</v>
      </c>
      <c r="Q137" s="3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6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3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</row>
    <row r="138" spans="1:43" s="13" customFormat="1" x14ac:dyDescent="0.25">
      <c r="A138" s="12" t="s">
        <v>4</v>
      </c>
      <c r="B138" s="13">
        <v>13</v>
      </c>
      <c r="C138" s="13" t="s">
        <v>20</v>
      </c>
      <c r="D138" s="13" t="s">
        <v>2</v>
      </c>
      <c r="E138" s="11">
        <v>3</v>
      </c>
      <c r="F138" s="13">
        <f>1+1</f>
        <v>2</v>
      </c>
      <c r="G138" s="13">
        <v>0</v>
      </c>
      <c r="H138" s="13">
        <v>0</v>
      </c>
      <c r="I138" s="13">
        <v>0</v>
      </c>
      <c r="J138" s="13">
        <v>0</v>
      </c>
      <c r="K138" s="33">
        <v>0</v>
      </c>
      <c r="L138" s="13">
        <v>0</v>
      </c>
      <c r="M138" s="13">
        <v>0</v>
      </c>
      <c r="N138" s="33">
        <v>0</v>
      </c>
      <c r="O138" s="13">
        <v>0</v>
      </c>
      <c r="P138" s="13">
        <v>0</v>
      </c>
      <c r="Q138" s="3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6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3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</row>
    <row r="139" spans="1:43" s="13" customFormat="1" x14ac:dyDescent="0.25">
      <c r="A139" s="12" t="s">
        <v>4</v>
      </c>
      <c r="B139" s="13">
        <v>13</v>
      </c>
      <c r="C139" s="13" t="s">
        <v>20</v>
      </c>
      <c r="D139" s="13" t="s">
        <v>3</v>
      </c>
      <c r="E139" s="11">
        <v>5</v>
      </c>
      <c r="F139" s="13">
        <v>2</v>
      </c>
      <c r="G139" s="13">
        <v>0</v>
      </c>
      <c r="H139" s="13">
        <v>0</v>
      </c>
      <c r="I139" s="13">
        <v>0</v>
      </c>
      <c r="J139" s="13">
        <v>0</v>
      </c>
      <c r="K139" s="33">
        <v>0</v>
      </c>
      <c r="L139" s="13">
        <v>0</v>
      </c>
      <c r="M139" s="13">
        <v>0</v>
      </c>
      <c r="N139" s="33">
        <v>0</v>
      </c>
      <c r="O139" s="13">
        <v>0</v>
      </c>
      <c r="P139" s="13">
        <v>0</v>
      </c>
      <c r="Q139" s="3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6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3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</row>
    <row r="140" spans="1:43" x14ac:dyDescent="0.25">
      <c r="A140" s="14" t="s">
        <v>5</v>
      </c>
      <c r="B140" s="10">
        <v>13</v>
      </c>
      <c r="C140" s="10" t="s">
        <v>20</v>
      </c>
      <c r="D140" s="15" t="s">
        <v>1</v>
      </c>
      <c r="E140" s="11">
        <v>8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33">
        <v>0</v>
      </c>
      <c r="L140" s="10">
        <v>0</v>
      </c>
      <c r="M140" s="10">
        <v>0</v>
      </c>
      <c r="N140" s="33">
        <v>0</v>
      </c>
      <c r="O140" s="10">
        <v>0</v>
      </c>
      <c r="P140" s="10">
        <v>0</v>
      </c>
      <c r="Q140" s="33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6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33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</row>
    <row r="141" spans="1:43" x14ac:dyDescent="0.25">
      <c r="A141" s="14" t="s">
        <v>5</v>
      </c>
      <c r="B141" s="10">
        <v>13</v>
      </c>
      <c r="C141" s="10" t="s">
        <v>20</v>
      </c>
      <c r="D141" s="15" t="s">
        <v>2</v>
      </c>
      <c r="E141" s="11">
        <v>4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33">
        <v>0</v>
      </c>
      <c r="L141" s="10">
        <v>0</v>
      </c>
      <c r="M141" s="10">
        <v>0</v>
      </c>
      <c r="N141" s="33">
        <v>0</v>
      </c>
      <c r="O141" s="10">
        <v>0</v>
      </c>
      <c r="P141" s="10">
        <v>0</v>
      </c>
      <c r="Q141" s="33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6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33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</row>
    <row r="142" spans="1:43" x14ac:dyDescent="0.25">
      <c r="A142" s="14" t="s">
        <v>5</v>
      </c>
      <c r="B142" s="10">
        <v>13</v>
      </c>
      <c r="C142" s="10" t="s">
        <v>20</v>
      </c>
      <c r="D142" s="15" t="s">
        <v>3</v>
      </c>
      <c r="E142" s="11">
        <v>9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33">
        <v>0</v>
      </c>
      <c r="L142" s="10">
        <v>0</v>
      </c>
      <c r="M142" s="10">
        <v>0</v>
      </c>
      <c r="N142" s="33">
        <v>0</v>
      </c>
      <c r="O142" s="10">
        <v>0</v>
      </c>
      <c r="P142" s="10">
        <v>0</v>
      </c>
      <c r="Q142" s="33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6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33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</row>
    <row r="143" spans="1:43" x14ac:dyDescent="0.25">
      <c r="A143" s="16" t="s">
        <v>6</v>
      </c>
      <c r="B143" s="10">
        <v>13</v>
      </c>
      <c r="C143" s="10" t="s">
        <v>20</v>
      </c>
      <c r="D143" s="17" t="s">
        <v>7</v>
      </c>
      <c r="E143" s="11">
        <v>4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33">
        <v>0</v>
      </c>
      <c r="L143" s="10">
        <v>0</v>
      </c>
      <c r="M143" s="10">
        <v>0</v>
      </c>
      <c r="N143" s="33">
        <v>0</v>
      </c>
      <c r="O143" s="10">
        <v>0</v>
      </c>
      <c r="P143" s="10">
        <v>0</v>
      </c>
      <c r="Q143" s="33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6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33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</row>
    <row r="144" spans="1:43" x14ac:dyDescent="0.25">
      <c r="A144" s="16" t="s">
        <v>6</v>
      </c>
      <c r="B144" s="10">
        <v>13</v>
      </c>
      <c r="C144" s="10" t="s">
        <v>20</v>
      </c>
      <c r="D144" s="17" t="s">
        <v>2</v>
      </c>
      <c r="E144" s="11">
        <v>6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33">
        <v>0</v>
      </c>
      <c r="L144" s="10">
        <v>0</v>
      </c>
      <c r="M144" s="10">
        <v>0</v>
      </c>
      <c r="N144" s="33">
        <v>0</v>
      </c>
      <c r="O144" s="10">
        <v>0</v>
      </c>
      <c r="P144" s="10">
        <v>0</v>
      </c>
      <c r="Q144" s="33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6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33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</row>
    <row r="145" spans="1:43" x14ac:dyDescent="0.25">
      <c r="A145" s="16" t="s">
        <v>6</v>
      </c>
      <c r="B145" s="10">
        <v>13</v>
      </c>
      <c r="C145" s="10" t="s">
        <v>20</v>
      </c>
      <c r="D145" s="17" t="s">
        <v>3</v>
      </c>
      <c r="E145" s="11">
        <v>1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33">
        <v>0</v>
      </c>
      <c r="L145" s="10">
        <v>0</v>
      </c>
      <c r="M145" s="10">
        <v>0</v>
      </c>
      <c r="N145" s="33">
        <v>0</v>
      </c>
      <c r="O145" s="10">
        <v>0</v>
      </c>
      <c r="P145" s="10">
        <v>0</v>
      </c>
      <c r="Q145" s="33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6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33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</row>
    <row r="146" spans="1:43" s="24" customFormat="1" x14ac:dyDescent="0.25">
      <c r="A146" s="23"/>
      <c r="E146" s="25"/>
      <c r="F146" s="24">
        <f>SUM(F2:F145)</f>
        <v>3317</v>
      </c>
      <c r="G146" s="24">
        <f t="shared" ref="G146:AJ146" si="0">SUM(G2:G145)</f>
        <v>263</v>
      </c>
      <c r="H146" s="24">
        <f t="shared" si="0"/>
        <v>60</v>
      </c>
      <c r="I146" s="24">
        <f t="shared" si="0"/>
        <v>264</v>
      </c>
      <c r="J146" s="24">
        <f t="shared" si="0"/>
        <v>41</v>
      </c>
      <c r="K146" s="42">
        <f t="shared" si="0"/>
        <v>45</v>
      </c>
      <c r="L146" s="24">
        <f t="shared" si="0"/>
        <v>128</v>
      </c>
      <c r="M146" s="24">
        <f>SUM(M2:M145)</f>
        <v>57</v>
      </c>
      <c r="N146" s="42">
        <f t="shared" si="0"/>
        <v>45</v>
      </c>
      <c r="O146" s="24">
        <f t="shared" si="0"/>
        <v>2</v>
      </c>
      <c r="P146" s="24">
        <f>SUM(P2:P145)</f>
        <v>8</v>
      </c>
      <c r="Q146" s="42">
        <f>SUM(Q2:Q145)</f>
        <v>1</v>
      </c>
      <c r="R146" s="24">
        <f t="shared" si="0"/>
        <v>1</v>
      </c>
      <c r="S146" s="24">
        <f t="shared" si="0"/>
        <v>4</v>
      </c>
      <c r="T146" s="24">
        <f t="shared" si="0"/>
        <v>4</v>
      </c>
      <c r="U146" s="24">
        <f t="shared" si="0"/>
        <v>141</v>
      </c>
      <c r="V146" s="24">
        <f t="shared" si="0"/>
        <v>34</v>
      </c>
      <c r="W146" s="24">
        <f t="shared" si="0"/>
        <v>22</v>
      </c>
      <c r="X146" s="24">
        <f t="shared" si="0"/>
        <v>4</v>
      </c>
      <c r="Y146" s="24">
        <f t="shared" si="0"/>
        <v>20</v>
      </c>
      <c r="Z146" s="24">
        <f t="shared" si="0"/>
        <v>1</v>
      </c>
      <c r="AA146" s="24">
        <f t="shared" si="0"/>
        <v>8</v>
      </c>
      <c r="AB146" s="24">
        <f>SUM(AB2:AB145)</f>
        <v>31</v>
      </c>
      <c r="AC146" s="24">
        <f t="shared" si="0"/>
        <v>70</v>
      </c>
      <c r="AD146" s="24">
        <f t="shared" si="0"/>
        <v>48</v>
      </c>
      <c r="AE146" s="24">
        <f>SUM(AE2:AE145)</f>
        <v>0</v>
      </c>
      <c r="AF146" s="42">
        <f t="shared" si="0"/>
        <v>14</v>
      </c>
      <c r="AG146" s="24">
        <f t="shared" si="0"/>
        <v>1</v>
      </c>
      <c r="AH146" s="24">
        <f t="shared" si="0"/>
        <v>5</v>
      </c>
      <c r="AI146" s="24">
        <f t="shared" si="0"/>
        <v>38</v>
      </c>
      <c r="AJ146" s="24">
        <f t="shared" si="0"/>
        <v>4</v>
      </c>
      <c r="AK146" s="24">
        <f t="shared" ref="AK146:AQ146" si="1">SUM(AK2:AK145)</f>
        <v>15</v>
      </c>
      <c r="AL146" s="24">
        <f t="shared" si="1"/>
        <v>65</v>
      </c>
      <c r="AM146" s="24">
        <f t="shared" si="1"/>
        <v>1</v>
      </c>
      <c r="AN146" s="24">
        <f t="shared" si="1"/>
        <v>1</v>
      </c>
      <c r="AO146" s="24">
        <f t="shared" si="1"/>
        <v>1</v>
      </c>
      <c r="AP146" s="24">
        <f t="shared" si="1"/>
        <v>1</v>
      </c>
      <c r="AQ146" s="24">
        <f t="shared" si="1"/>
        <v>7</v>
      </c>
    </row>
  </sheetData>
  <phoneticPr fontId="5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6"/>
  <sheetViews>
    <sheetView topLeftCell="AK134" zoomScaleNormal="100" workbookViewId="0">
      <selection activeCell="AW146" sqref="AW146"/>
    </sheetView>
  </sheetViews>
  <sheetFormatPr defaultColWidth="11" defaultRowHeight="15.75" x14ac:dyDescent="0.25"/>
  <cols>
    <col min="1" max="16384" width="11" style="28"/>
  </cols>
  <sheetData>
    <row r="1" spans="1:43" s="30" customFormat="1" ht="79.5" thickBot="1" x14ac:dyDescent="0.3">
      <c r="A1" s="1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0" t="s">
        <v>39</v>
      </c>
      <c r="G1" s="30" t="s">
        <v>40</v>
      </c>
      <c r="H1" s="30" t="s">
        <v>41</v>
      </c>
      <c r="I1" s="30" t="s">
        <v>42</v>
      </c>
      <c r="J1" s="30" t="s">
        <v>43</v>
      </c>
      <c r="K1" s="30" t="s">
        <v>113</v>
      </c>
      <c r="L1" s="43" t="s">
        <v>122</v>
      </c>
      <c r="M1" s="30" t="s">
        <v>51</v>
      </c>
      <c r="N1" s="30" t="s">
        <v>117</v>
      </c>
      <c r="O1" s="44" t="s">
        <v>118</v>
      </c>
      <c r="P1" s="30" t="s">
        <v>109</v>
      </c>
      <c r="Q1" s="30" t="s">
        <v>116</v>
      </c>
      <c r="R1" s="44" t="s">
        <v>46</v>
      </c>
      <c r="S1" s="30" t="s">
        <v>47</v>
      </c>
      <c r="T1" s="30" t="s">
        <v>106</v>
      </c>
      <c r="U1" s="30" t="s">
        <v>48</v>
      </c>
      <c r="V1" s="30" t="s">
        <v>49</v>
      </c>
      <c r="W1" s="30" t="s">
        <v>103</v>
      </c>
      <c r="X1" s="30" t="s">
        <v>52</v>
      </c>
      <c r="Y1" s="30" t="s">
        <v>53</v>
      </c>
      <c r="Z1" s="30" t="s">
        <v>115</v>
      </c>
      <c r="AA1" s="30" t="s">
        <v>105</v>
      </c>
      <c r="AB1" s="30" t="s">
        <v>111</v>
      </c>
      <c r="AC1" s="30" t="s">
        <v>54</v>
      </c>
      <c r="AD1" s="30" t="s">
        <v>55</v>
      </c>
      <c r="AE1" s="30" t="s">
        <v>60</v>
      </c>
      <c r="AF1" s="30" t="s">
        <v>119</v>
      </c>
      <c r="AG1" s="30" t="s">
        <v>56</v>
      </c>
      <c r="AH1" s="30" t="s">
        <v>57</v>
      </c>
      <c r="AI1" s="30" t="s">
        <v>62</v>
      </c>
      <c r="AJ1" s="30" t="s">
        <v>102</v>
      </c>
      <c r="AK1" s="30" t="s">
        <v>44</v>
      </c>
      <c r="AL1" s="30" t="s">
        <v>45</v>
      </c>
      <c r="AM1" s="30" t="s">
        <v>63</v>
      </c>
      <c r="AN1" s="30" t="s">
        <v>61</v>
      </c>
      <c r="AO1" s="30" t="s">
        <v>58</v>
      </c>
      <c r="AP1" s="30" t="s">
        <v>59</v>
      </c>
      <c r="AQ1" s="30" t="s">
        <v>50</v>
      </c>
    </row>
    <row r="2" spans="1:43" ht="16.5" thickTop="1" x14ac:dyDescent="0.25">
      <c r="A2" s="4" t="s">
        <v>92</v>
      </c>
      <c r="B2" s="32">
        <v>1</v>
      </c>
      <c r="C2" s="33" t="s">
        <v>93</v>
      </c>
      <c r="D2" s="33" t="s">
        <v>94</v>
      </c>
      <c r="E2" s="34">
        <v>4</v>
      </c>
      <c r="F2" s="33">
        <f>Richard!F2-Courtenay!F2</f>
        <v>0</v>
      </c>
      <c r="G2" s="33">
        <f>Richard!G2-Courtenay!G2</f>
        <v>0</v>
      </c>
      <c r="H2" s="33">
        <f>Richard!H2-Courtenay!H2</f>
        <v>0</v>
      </c>
      <c r="I2" s="33">
        <f>Richard!I2-Courtenay!I2</f>
        <v>0</v>
      </c>
      <c r="J2" s="33">
        <f>Richard!J2-Courtenay!J2</f>
        <v>0</v>
      </c>
      <c r="K2" s="33">
        <f>Richard!K2-Courtenay!K2</f>
        <v>0</v>
      </c>
      <c r="L2" s="33">
        <f>Richard!L2-Courtenay!L2</f>
        <v>0</v>
      </c>
      <c r="M2" s="33">
        <f>Richard!M2-Courtenay!M2</f>
        <v>0</v>
      </c>
      <c r="N2" s="33">
        <f>Richard!N2-Courtenay!N2</f>
        <v>0</v>
      </c>
      <c r="O2" s="33">
        <f>Richard!O2-Courtenay!O2</f>
        <v>0</v>
      </c>
      <c r="P2" s="33">
        <f>Richard!P2-Courtenay!P2</f>
        <v>0</v>
      </c>
      <c r="Q2" s="33">
        <f>Richard!Q2-Courtenay!Q2</f>
        <v>0</v>
      </c>
      <c r="R2" s="33">
        <f>Richard!R2-Courtenay!R2</f>
        <v>0</v>
      </c>
      <c r="S2" s="33">
        <f>Richard!S2-Courtenay!S2</f>
        <v>0</v>
      </c>
      <c r="T2" s="33">
        <f>Richard!T2-Courtenay!T2</f>
        <v>0</v>
      </c>
      <c r="U2" s="33">
        <f>Richard!U2-Courtenay!U2</f>
        <v>0</v>
      </c>
      <c r="V2" s="33">
        <f>Richard!V2-Courtenay!V2</f>
        <v>0</v>
      </c>
      <c r="W2" s="33">
        <f>Richard!W2-Courtenay!W2</f>
        <v>0</v>
      </c>
      <c r="X2" s="33">
        <f>Richard!X2-Courtenay!X2</f>
        <v>0</v>
      </c>
      <c r="Y2" s="33">
        <f>Richard!Y2-Courtenay!Y2</f>
        <v>0</v>
      </c>
      <c r="Z2" s="33">
        <f>Richard!Z2-Courtenay!Z2</f>
        <v>0</v>
      </c>
      <c r="AA2" s="33">
        <f>Richard!AA2-Courtenay!AA2</f>
        <v>0</v>
      </c>
      <c r="AB2" s="33">
        <f>Richard!AB2-Courtenay!AB2</f>
        <v>0</v>
      </c>
      <c r="AC2" s="33">
        <f>Richard!AC2-Courtenay!AC2</f>
        <v>0</v>
      </c>
      <c r="AD2" s="33">
        <f>Richard!AD2-Courtenay!AD2</f>
        <v>0</v>
      </c>
      <c r="AE2" s="33">
        <f>Richard!AE2-Courtenay!AE2</f>
        <v>0</v>
      </c>
      <c r="AF2" s="33">
        <f>Richard!AF2-Courtenay!AF2</f>
        <v>0</v>
      </c>
      <c r="AG2" s="33">
        <f>Richard!AG2-Courtenay!AG2</f>
        <v>0</v>
      </c>
      <c r="AH2" s="33">
        <f>Richard!AH2-Courtenay!AH2</f>
        <v>0</v>
      </c>
      <c r="AI2" s="33">
        <f>Richard!AI2-Courtenay!AI2</f>
        <v>0</v>
      </c>
      <c r="AJ2" s="33">
        <f>Richard!AJ2-Courtenay!AJ2</f>
        <v>0</v>
      </c>
      <c r="AK2" s="33">
        <f>Richard!AK2-Courtenay!AK2</f>
        <v>0</v>
      </c>
      <c r="AL2" s="33">
        <f>Richard!AL2-Courtenay!AL2</f>
        <v>0</v>
      </c>
      <c r="AM2" s="33">
        <f>Richard!AM2-Courtenay!AM2</f>
        <v>0</v>
      </c>
      <c r="AN2" s="33">
        <f>Richard!AN2-Courtenay!AN2</f>
        <v>0</v>
      </c>
      <c r="AO2" s="33">
        <f>Richard!AO2-Courtenay!AO2</f>
        <v>0</v>
      </c>
      <c r="AP2" s="33">
        <f>Richard!AP2-Courtenay!AP2</f>
        <v>0</v>
      </c>
      <c r="AQ2" s="33">
        <f>Richard!AQ2-Courtenay!AQ2</f>
        <v>0</v>
      </c>
    </row>
    <row r="3" spans="1:43" x14ac:dyDescent="0.25">
      <c r="A3" s="8" t="s">
        <v>92</v>
      </c>
      <c r="B3" s="35">
        <v>1</v>
      </c>
      <c r="C3" s="36" t="s">
        <v>93</v>
      </c>
      <c r="D3" s="36" t="s">
        <v>95</v>
      </c>
      <c r="E3" s="37">
        <v>5</v>
      </c>
      <c r="F3" s="33">
        <f>Richard!F3-Courtenay!F3</f>
        <v>0</v>
      </c>
      <c r="G3" s="33">
        <f>Richard!G3-Courtenay!G3</f>
        <v>0</v>
      </c>
      <c r="H3" s="33">
        <f>Richard!H3-Courtenay!H3</f>
        <v>0</v>
      </c>
      <c r="I3" s="33">
        <f>Richard!I3-Courtenay!I3</f>
        <v>0</v>
      </c>
      <c r="J3" s="33">
        <f>Richard!J3-Courtenay!J3</f>
        <v>0</v>
      </c>
      <c r="K3" s="33">
        <f>Richard!K3-Courtenay!K3</f>
        <v>0</v>
      </c>
      <c r="L3" s="33">
        <f>Richard!L3-Courtenay!L3</f>
        <v>0</v>
      </c>
      <c r="M3" s="33">
        <f>Richard!M3-Courtenay!M3</f>
        <v>0</v>
      </c>
      <c r="N3" s="33">
        <f>Richard!N3-Courtenay!N3</f>
        <v>0</v>
      </c>
      <c r="O3" s="33">
        <f>Richard!O3-Courtenay!O3</f>
        <v>0</v>
      </c>
      <c r="P3" s="33">
        <f>Richard!P3-Courtenay!P3</f>
        <v>0</v>
      </c>
      <c r="Q3" s="33">
        <f>Richard!Q3-Courtenay!Q3</f>
        <v>0</v>
      </c>
      <c r="R3" s="33">
        <f>Richard!R3-Courtenay!R3</f>
        <v>0</v>
      </c>
      <c r="S3" s="33">
        <f>Richard!S3-Courtenay!S3</f>
        <v>0</v>
      </c>
      <c r="T3" s="33">
        <f>Richard!T3-Courtenay!T3</f>
        <v>0</v>
      </c>
      <c r="U3" s="33">
        <f>Richard!U3-Courtenay!U3</f>
        <v>0</v>
      </c>
      <c r="V3" s="33">
        <f>Richard!V3-Courtenay!V3</f>
        <v>0</v>
      </c>
      <c r="W3" s="33">
        <f>Richard!W3-Courtenay!W3</f>
        <v>0</v>
      </c>
      <c r="X3" s="33">
        <f>Richard!X3-Courtenay!X3</f>
        <v>0</v>
      </c>
      <c r="Y3" s="33">
        <f>Richard!Y3-Courtenay!Y3</f>
        <v>0</v>
      </c>
      <c r="Z3" s="33">
        <f>Richard!Z3-Courtenay!Z3</f>
        <v>0</v>
      </c>
      <c r="AA3" s="33">
        <f>Richard!AA3-Courtenay!AA3</f>
        <v>0</v>
      </c>
      <c r="AB3" s="33">
        <f>Richard!AB3-Courtenay!AB3</f>
        <v>0</v>
      </c>
      <c r="AC3" s="33">
        <f>Richard!AC3-Courtenay!AC3</f>
        <v>0</v>
      </c>
      <c r="AD3" s="33">
        <f>Richard!AD3-Courtenay!AD3</f>
        <v>0</v>
      </c>
      <c r="AE3" s="33">
        <f>Richard!AE3-Courtenay!AE3</f>
        <v>0</v>
      </c>
      <c r="AF3" s="33">
        <f>Richard!AF3-Courtenay!AF3</f>
        <v>0</v>
      </c>
      <c r="AG3" s="33">
        <f>Richard!AG3-Courtenay!AG3</f>
        <v>0</v>
      </c>
      <c r="AH3" s="33">
        <f>Richard!AH3-Courtenay!AH3</f>
        <v>0</v>
      </c>
      <c r="AI3" s="33">
        <f>Richard!AI3-Courtenay!AI3</f>
        <v>0</v>
      </c>
      <c r="AJ3" s="33">
        <f>Richard!AJ3-Courtenay!AJ3</f>
        <v>0</v>
      </c>
      <c r="AK3" s="33">
        <f>Richard!AK3-Courtenay!AK3</f>
        <v>0</v>
      </c>
      <c r="AL3" s="33">
        <f>Richard!AL3-Courtenay!AL3</f>
        <v>0</v>
      </c>
      <c r="AM3" s="33">
        <f>Richard!AM3-Courtenay!AM3</f>
        <v>0</v>
      </c>
      <c r="AN3" s="33">
        <f>Richard!AN3-Courtenay!AN3</f>
        <v>0</v>
      </c>
      <c r="AO3" s="33">
        <f>Richard!AO3-Courtenay!AO3</f>
        <v>0</v>
      </c>
      <c r="AP3" s="33">
        <f>Richard!AP3-Courtenay!AP3</f>
        <v>0</v>
      </c>
      <c r="AQ3" s="33">
        <f>Richard!AQ3-Courtenay!AQ3</f>
        <v>0</v>
      </c>
    </row>
    <row r="4" spans="1:43" x14ac:dyDescent="0.25">
      <c r="A4" s="8" t="s">
        <v>92</v>
      </c>
      <c r="B4" s="35">
        <v>1</v>
      </c>
      <c r="C4" s="36" t="s">
        <v>93</v>
      </c>
      <c r="D4" s="36" t="s">
        <v>96</v>
      </c>
      <c r="E4" s="37">
        <v>3</v>
      </c>
      <c r="F4" s="33">
        <f>Richard!F4-Courtenay!F4</f>
        <v>0</v>
      </c>
      <c r="G4" s="33">
        <f>Richard!G4-Courtenay!G4</f>
        <v>0</v>
      </c>
      <c r="H4" s="33">
        <f>Richard!H4-Courtenay!H4</f>
        <v>0</v>
      </c>
      <c r="I4" s="33">
        <f>Richard!I4-Courtenay!I4</f>
        <v>0</v>
      </c>
      <c r="J4" s="33">
        <f>Richard!J4-Courtenay!J4</f>
        <v>0</v>
      </c>
      <c r="K4" s="33">
        <f>Richard!K4-Courtenay!K4</f>
        <v>0</v>
      </c>
      <c r="L4" s="33">
        <f>Richard!L4-Courtenay!L4</f>
        <v>0</v>
      </c>
      <c r="M4" s="33">
        <f>Richard!M4-Courtenay!M4</f>
        <v>0</v>
      </c>
      <c r="N4" s="33">
        <f>Richard!N4-Courtenay!N4</f>
        <v>0</v>
      </c>
      <c r="O4" s="33">
        <f>Richard!O4-Courtenay!O4</f>
        <v>0</v>
      </c>
      <c r="P4" s="33">
        <f>Richard!P4-Courtenay!P4</f>
        <v>0</v>
      </c>
      <c r="Q4" s="33">
        <f>Richard!Q4-Courtenay!Q4</f>
        <v>0</v>
      </c>
      <c r="R4" s="33">
        <f>Richard!R4-Courtenay!R4</f>
        <v>0</v>
      </c>
      <c r="S4" s="33">
        <f>Richard!S4-Courtenay!S4</f>
        <v>0</v>
      </c>
      <c r="T4" s="33">
        <f>Richard!T4-Courtenay!T4</f>
        <v>0</v>
      </c>
      <c r="U4" s="33">
        <f>Richard!U4-Courtenay!U4</f>
        <v>0</v>
      </c>
      <c r="V4" s="33">
        <f>Richard!V4-Courtenay!V4</f>
        <v>0</v>
      </c>
      <c r="W4" s="33">
        <f>Richard!W4-Courtenay!W4</f>
        <v>0</v>
      </c>
      <c r="X4" s="33">
        <f>Richard!X4-Courtenay!X4</f>
        <v>0</v>
      </c>
      <c r="Y4" s="33">
        <f>Richard!Y4-Courtenay!Y4</f>
        <v>0</v>
      </c>
      <c r="Z4" s="33">
        <f>Richard!Z4-Courtenay!Z4</f>
        <v>0</v>
      </c>
      <c r="AA4" s="33">
        <f>Richard!AA4-Courtenay!AA4</f>
        <v>0</v>
      </c>
      <c r="AB4" s="33">
        <f>Richard!AB4-Courtenay!AB4</f>
        <v>0</v>
      </c>
      <c r="AC4" s="33">
        <f>Richard!AC4-Courtenay!AC4</f>
        <v>0</v>
      </c>
      <c r="AD4" s="33">
        <f>Richard!AD4-Courtenay!AD4</f>
        <v>0</v>
      </c>
      <c r="AE4" s="33">
        <f>Richard!AE4-Courtenay!AE4</f>
        <v>0</v>
      </c>
      <c r="AF4" s="33">
        <f>Richard!AF4-Courtenay!AF4</f>
        <v>0</v>
      </c>
      <c r="AG4" s="33">
        <f>Richard!AG4-Courtenay!AG4</f>
        <v>0</v>
      </c>
      <c r="AH4" s="33">
        <f>Richard!AH4-Courtenay!AH4</f>
        <v>0</v>
      </c>
      <c r="AI4" s="33">
        <f>Richard!AI4-Courtenay!AI4</f>
        <v>0</v>
      </c>
      <c r="AJ4" s="33">
        <f>Richard!AJ4-Courtenay!AJ4</f>
        <v>0</v>
      </c>
      <c r="AK4" s="33">
        <f>Richard!AK4-Courtenay!AK4</f>
        <v>0</v>
      </c>
      <c r="AL4" s="33">
        <f>Richard!AL4-Courtenay!AL4</f>
        <v>0</v>
      </c>
      <c r="AM4" s="33">
        <f>Richard!AM4-Courtenay!AM4</f>
        <v>0</v>
      </c>
      <c r="AN4" s="33">
        <f>Richard!AN4-Courtenay!AN4</f>
        <v>0</v>
      </c>
      <c r="AO4" s="33">
        <f>Richard!AO4-Courtenay!AO4</f>
        <v>0</v>
      </c>
      <c r="AP4" s="33">
        <f>Richard!AP4-Courtenay!AP4</f>
        <v>0</v>
      </c>
      <c r="AQ4" s="33">
        <f>Richard!AQ4-Courtenay!AQ4</f>
        <v>0</v>
      </c>
    </row>
    <row r="5" spans="1:43" x14ac:dyDescent="0.25">
      <c r="A5" s="12" t="s">
        <v>97</v>
      </c>
      <c r="B5" s="35">
        <v>1</v>
      </c>
      <c r="C5" s="38" t="s">
        <v>93</v>
      </c>
      <c r="D5" s="38" t="s">
        <v>94</v>
      </c>
      <c r="E5" s="37">
        <v>7</v>
      </c>
      <c r="F5" s="33">
        <f>Richard!F5-Courtenay!F5</f>
        <v>0</v>
      </c>
      <c r="G5" s="33">
        <f>Richard!G5-Courtenay!G5</f>
        <v>0</v>
      </c>
      <c r="H5" s="33">
        <f>Richard!H5-Courtenay!H5</f>
        <v>0</v>
      </c>
      <c r="I5" s="33">
        <f>Richard!I5-Courtenay!I5</f>
        <v>0</v>
      </c>
      <c r="J5" s="33">
        <f>Richard!J5-Courtenay!J5</f>
        <v>0</v>
      </c>
      <c r="K5" s="33">
        <f>Richard!K5-Courtenay!K5</f>
        <v>0</v>
      </c>
      <c r="L5" s="33">
        <f>Richard!L5-Courtenay!L5</f>
        <v>0</v>
      </c>
      <c r="M5" s="33">
        <f>Richard!M5-Courtenay!M5</f>
        <v>0</v>
      </c>
      <c r="N5" s="33">
        <f>Richard!N5-Courtenay!N5</f>
        <v>0</v>
      </c>
      <c r="O5" s="33">
        <f>Richard!O5-Courtenay!O5</f>
        <v>0</v>
      </c>
      <c r="P5" s="33">
        <f>Richard!P5-Courtenay!P5</f>
        <v>0</v>
      </c>
      <c r="Q5" s="33">
        <f>Richard!Q5-Courtenay!Q5</f>
        <v>0</v>
      </c>
      <c r="R5" s="33">
        <f>Richard!R5-Courtenay!R5</f>
        <v>0</v>
      </c>
      <c r="S5" s="33">
        <f>Richard!S5-Courtenay!S5</f>
        <v>0</v>
      </c>
      <c r="T5" s="33">
        <f>Richard!T5-Courtenay!T5</f>
        <v>0</v>
      </c>
      <c r="U5" s="33">
        <f>Richard!U5-Courtenay!U5</f>
        <v>0</v>
      </c>
      <c r="V5" s="33">
        <f>Richard!V5-Courtenay!V5</f>
        <v>0</v>
      </c>
      <c r="W5" s="33">
        <f>Richard!W5-Courtenay!W5</f>
        <v>0</v>
      </c>
      <c r="X5" s="33">
        <f>Richard!X5-Courtenay!X5</f>
        <v>0</v>
      </c>
      <c r="Y5" s="33">
        <f>Richard!Y5-Courtenay!Y5</f>
        <v>0</v>
      </c>
      <c r="Z5" s="33">
        <f>Richard!Z5-Courtenay!Z5</f>
        <v>0</v>
      </c>
      <c r="AA5" s="33">
        <f>Richard!AA5-Courtenay!AA5</f>
        <v>0</v>
      </c>
      <c r="AB5" s="33">
        <f>Richard!AB5-Courtenay!AB5</f>
        <v>0</v>
      </c>
      <c r="AC5" s="33">
        <f>Richard!AC5-Courtenay!AC5</f>
        <v>0</v>
      </c>
      <c r="AD5" s="33">
        <f>Richard!AD5-Courtenay!AD5</f>
        <v>0</v>
      </c>
      <c r="AE5" s="33">
        <f>Richard!AE5-Courtenay!AE5</f>
        <v>0</v>
      </c>
      <c r="AF5" s="33">
        <f>Richard!AF5-Courtenay!AF5</f>
        <v>0</v>
      </c>
      <c r="AG5" s="33">
        <f>Richard!AG5-Courtenay!AG5</f>
        <v>0</v>
      </c>
      <c r="AH5" s="33">
        <f>Richard!AH5-Courtenay!AH5</f>
        <v>0</v>
      </c>
      <c r="AI5" s="33">
        <f>Richard!AI5-Courtenay!AI5</f>
        <v>0</v>
      </c>
      <c r="AJ5" s="33">
        <f>Richard!AJ5-Courtenay!AJ5</f>
        <v>0</v>
      </c>
      <c r="AK5" s="33">
        <f>Richard!AK5-Courtenay!AK5</f>
        <v>0</v>
      </c>
      <c r="AL5" s="33">
        <f>Richard!AL5-Courtenay!AL5</f>
        <v>0</v>
      </c>
      <c r="AM5" s="33">
        <f>Richard!AM5-Courtenay!AM5</f>
        <v>0</v>
      </c>
      <c r="AN5" s="33">
        <f>Richard!AN5-Courtenay!AN5</f>
        <v>0</v>
      </c>
      <c r="AO5" s="33">
        <f>Richard!AO5-Courtenay!AO5</f>
        <v>0</v>
      </c>
      <c r="AP5" s="33">
        <f>Richard!AP5-Courtenay!AP5</f>
        <v>0</v>
      </c>
      <c r="AQ5" s="33">
        <f>Richard!AQ5-Courtenay!AQ5</f>
        <v>0</v>
      </c>
    </row>
    <row r="6" spans="1:43" x14ac:dyDescent="0.25">
      <c r="A6" s="12" t="s">
        <v>97</v>
      </c>
      <c r="B6" s="35">
        <v>1</v>
      </c>
      <c r="C6" s="38" t="s">
        <v>93</v>
      </c>
      <c r="D6" s="38" t="s">
        <v>95</v>
      </c>
      <c r="E6" s="37">
        <v>9</v>
      </c>
      <c r="F6" s="33">
        <f>Richard!F6-Courtenay!F6</f>
        <v>0</v>
      </c>
      <c r="G6" s="33">
        <f>Richard!G6-Courtenay!G6</f>
        <v>0</v>
      </c>
      <c r="H6" s="33">
        <f>Richard!H6-Courtenay!H6</f>
        <v>0</v>
      </c>
      <c r="I6" s="33">
        <f>Richard!I6-Courtenay!I6</f>
        <v>0</v>
      </c>
      <c r="J6" s="33">
        <f>Richard!J6-Courtenay!J6</f>
        <v>0</v>
      </c>
      <c r="K6" s="33">
        <f>Richard!K6-Courtenay!K6</f>
        <v>0</v>
      </c>
      <c r="L6" s="33">
        <f>Richard!L6-Courtenay!L6</f>
        <v>0</v>
      </c>
      <c r="M6" s="33">
        <f>Richard!M6-Courtenay!M6</f>
        <v>0</v>
      </c>
      <c r="N6" s="33">
        <f>Richard!N6-Courtenay!N6</f>
        <v>0</v>
      </c>
      <c r="O6" s="33">
        <f>Richard!O6-Courtenay!O6</f>
        <v>0</v>
      </c>
      <c r="P6" s="33">
        <f>Richard!P6-Courtenay!P6</f>
        <v>0</v>
      </c>
      <c r="Q6" s="33">
        <f>Richard!Q6-Courtenay!Q6</f>
        <v>0</v>
      </c>
      <c r="R6" s="33">
        <f>Richard!R6-Courtenay!R6</f>
        <v>0</v>
      </c>
      <c r="S6" s="33">
        <f>Richard!S6-Courtenay!S6</f>
        <v>0</v>
      </c>
      <c r="T6" s="33">
        <f>Richard!T6-Courtenay!T6</f>
        <v>0</v>
      </c>
      <c r="U6" s="33">
        <f>Richard!U6-Courtenay!U6</f>
        <v>0</v>
      </c>
      <c r="V6" s="33">
        <f>Richard!V6-Courtenay!V6</f>
        <v>0</v>
      </c>
      <c r="W6" s="33">
        <f>Richard!W6-Courtenay!W6</f>
        <v>0</v>
      </c>
      <c r="X6" s="33">
        <f>Richard!X6-Courtenay!X6</f>
        <v>0</v>
      </c>
      <c r="Y6" s="33">
        <f>Richard!Y6-Courtenay!Y6</f>
        <v>0</v>
      </c>
      <c r="Z6" s="33">
        <f>Richard!Z6-Courtenay!Z6</f>
        <v>0</v>
      </c>
      <c r="AA6" s="33">
        <f>Richard!AA6-Courtenay!AA6</f>
        <v>0</v>
      </c>
      <c r="AB6" s="33">
        <f>Richard!AB6-Courtenay!AB6</f>
        <v>0</v>
      </c>
      <c r="AC6" s="33">
        <f>Richard!AC6-Courtenay!AC6</f>
        <v>0</v>
      </c>
      <c r="AD6" s="33">
        <f>Richard!AD6-Courtenay!AD6</f>
        <v>0</v>
      </c>
      <c r="AE6" s="33">
        <f>Richard!AE6-Courtenay!AE6</f>
        <v>0</v>
      </c>
      <c r="AF6" s="33">
        <f>Richard!AF6-Courtenay!AF6</f>
        <v>0</v>
      </c>
      <c r="AG6" s="33">
        <f>Richard!AG6-Courtenay!AG6</f>
        <v>0</v>
      </c>
      <c r="AH6" s="33">
        <f>Richard!AH6-Courtenay!AH6</f>
        <v>0</v>
      </c>
      <c r="AI6" s="33">
        <f>Richard!AI6-Courtenay!AI6</f>
        <v>0</v>
      </c>
      <c r="AJ6" s="33">
        <f>Richard!AJ6-Courtenay!AJ6</f>
        <v>0</v>
      </c>
      <c r="AK6" s="33">
        <f>Richard!AK6-Courtenay!AK6</f>
        <v>0</v>
      </c>
      <c r="AL6" s="33">
        <f>Richard!AL6-Courtenay!AL6</f>
        <v>0</v>
      </c>
      <c r="AM6" s="33">
        <f>Richard!AM6-Courtenay!AM6</f>
        <v>0</v>
      </c>
      <c r="AN6" s="33">
        <f>Richard!AN6-Courtenay!AN6</f>
        <v>0</v>
      </c>
      <c r="AO6" s="33">
        <f>Richard!AO6-Courtenay!AO6</f>
        <v>0</v>
      </c>
      <c r="AP6" s="33">
        <f>Richard!AP6-Courtenay!AP6</f>
        <v>0</v>
      </c>
      <c r="AQ6" s="33">
        <f>Richard!AQ6-Courtenay!AQ6</f>
        <v>0</v>
      </c>
    </row>
    <row r="7" spans="1:43" x14ac:dyDescent="0.25">
      <c r="A7" s="12" t="s">
        <v>97</v>
      </c>
      <c r="B7" s="35">
        <v>1</v>
      </c>
      <c r="C7" s="38" t="s">
        <v>93</v>
      </c>
      <c r="D7" s="38" t="s">
        <v>96</v>
      </c>
      <c r="E7" s="37">
        <v>1</v>
      </c>
      <c r="F7" s="33">
        <f>Richard!F7-Courtenay!F7</f>
        <v>0</v>
      </c>
      <c r="G7" s="33">
        <f>Richard!G7-Courtenay!G7</f>
        <v>0</v>
      </c>
      <c r="H7" s="33">
        <f>Richard!H7-Courtenay!H7</f>
        <v>0</v>
      </c>
      <c r="I7" s="33">
        <f>Richard!I7-Courtenay!I7</f>
        <v>0</v>
      </c>
      <c r="J7" s="33">
        <f>Richard!J7-Courtenay!J7</f>
        <v>0</v>
      </c>
      <c r="K7" s="33">
        <f>Richard!K7-Courtenay!K7</f>
        <v>0</v>
      </c>
      <c r="L7" s="33">
        <f>Richard!L7-Courtenay!L7</f>
        <v>0</v>
      </c>
      <c r="M7" s="33">
        <f>Richard!M7-Courtenay!M7</f>
        <v>0</v>
      </c>
      <c r="N7" s="33">
        <f>Richard!N7-Courtenay!N7</f>
        <v>0</v>
      </c>
      <c r="O7" s="33">
        <f>Richard!O7-Courtenay!O7</f>
        <v>0</v>
      </c>
      <c r="P7" s="33">
        <f>Richard!P7-Courtenay!P7</f>
        <v>0</v>
      </c>
      <c r="Q7" s="33">
        <f>Richard!Q7-Courtenay!Q7</f>
        <v>0</v>
      </c>
      <c r="R7" s="33">
        <f>Richard!R7-Courtenay!R7</f>
        <v>0</v>
      </c>
      <c r="S7" s="33">
        <f>Richard!S7-Courtenay!S7</f>
        <v>0</v>
      </c>
      <c r="T7" s="33">
        <f>Richard!T7-Courtenay!T7</f>
        <v>0</v>
      </c>
      <c r="U7" s="33">
        <f>Richard!U7-Courtenay!U7</f>
        <v>0</v>
      </c>
      <c r="V7" s="33">
        <f>Richard!V7-Courtenay!V7</f>
        <v>0</v>
      </c>
      <c r="W7" s="33">
        <f>Richard!W7-Courtenay!W7</f>
        <v>0</v>
      </c>
      <c r="X7" s="33">
        <f>Richard!X7-Courtenay!X7</f>
        <v>0</v>
      </c>
      <c r="Y7" s="33">
        <f>Richard!Y7-Courtenay!Y7</f>
        <v>0</v>
      </c>
      <c r="Z7" s="33">
        <f>Richard!Z7-Courtenay!Z7</f>
        <v>0</v>
      </c>
      <c r="AA7" s="33">
        <f>Richard!AA7-Courtenay!AA7</f>
        <v>0</v>
      </c>
      <c r="AB7" s="33">
        <f>Richard!AB7-Courtenay!AB7</f>
        <v>0</v>
      </c>
      <c r="AC7" s="33">
        <f>Richard!AC7-Courtenay!AC7</f>
        <v>0</v>
      </c>
      <c r="AD7" s="33">
        <f>Richard!AD7-Courtenay!AD7</f>
        <v>0</v>
      </c>
      <c r="AE7" s="33">
        <f>Richard!AE7-Courtenay!AE7</f>
        <v>0</v>
      </c>
      <c r="AF7" s="33">
        <f>Richard!AF7-Courtenay!AF7</f>
        <v>0</v>
      </c>
      <c r="AG7" s="33">
        <f>Richard!AG7-Courtenay!AG7</f>
        <v>0</v>
      </c>
      <c r="AH7" s="33">
        <f>Richard!AH7-Courtenay!AH7</f>
        <v>0</v>
      </c>
      <c r="AI7" s="33">
        <f>Richard!AI7-Courtenay!AI7</f>
        <v>0</v>
      </c>
      <c r="AJ7" s="33">
        <f>Richard!AJ7-Courtenay!AJ7</f>
        <v>0</v>
      </c>
      <c r="AK7" s="33">
        <f>Richard!AK7-Courtenay!AK7</f>
        <v>0</v>
      </c>
      <c r="AL7" s="33">
        <f>Richard!AL7-Courtenay!AL7</f>
        <v>0</v>
      </c>
      <c r="AM7" s="33">
        <f>Richard!AM7-Courtenay!AM7</f>
        <v>0</v>
      </c>
      <c r="AN7" s="33">
        <f>Richard!AN7-Courtenay!AN7</f>
        <v>0</v>
      </c>
      <c r="AO7" s="33">
        <f>Richard!AO7-Courtenay!AO7</f>
        <v>0</v>
      </c>
      <c r="AP7" s="33">
        <f>Richard!AP7-Courtenay!AP7</f>
        <v>0</v>
      </c>
      <c r="AQ7" s="33">
        <f>Richard!AQ7-Courtenay!AQ7</f>
        <v>0</v>
      </c>
    </row>
    <row r="8" spans="1:43" x14ac:dyDescent="0.25">
      <c r="A8" s="14" t="s">
        <v>98</v>
      </c>
      <c r="B8" s="35">
        <v>1</v>
      </c>
      <c r="C8" s="36" t="s">
        <v>93</v>
      </c>
      <c r="D8" s="39" t="s">
        <v>94</v>
      </c>
      <c r="E8" s="37">
        <v>9</v>
      </c>
      <c r="F8" s="33">
        <f>Richard!F8-Courtenay!F8</f>
        <v>0</v>
      </c>
      <c r="G8" s="33">
        <f>Richard!G8-Courtenay!G8</f>
        <v>0</v>
      </c>
      <c r="H8" s="33">
        <f>Richard!H8-Courtenay!H8</f>
        <v>0</v>
      </c>
      <c r="I8" s="33">
        <f>Richard!I8-Courtenay!I8</f>
        <v>0</v>
      </c>
      <c r="J8" s="33">
        <f>Richard!J8-Courtenay!J8</f>
        <v>0</v>
      </c>
      <c r="K8" s="33">
        <f>Richard!K8-Courtenay!K8</f>
        <v>0</v>
      </c>
      <c r="L8" s="33">
        <f>Richard!L8-Courtenay!L8</f>
        <v>0</v>
      </c>
      <c r="M8" s="33">
        <f>Richard!M8-Courtenay!M8</f>
        <v>0</v>
      </c>
      <c r="N8" s="33">
        <f>Richard!N8-Courtenay!N8</f>
        <v>0</v>
      </c>
      <c r="O8" s="33">
        <f>Richard!O8-Courtenay!O8</f>
        <v>0</v>
      </c>
      <c r="P8" s="33">
        <f>Richard!P8-Courtenay!P8</f>
        <v>0</v>
      </c>
      <c r="Q8" s="33">
        <f>Richard!Q8-Courtenay!Q8</f>
        <v>0</v>
      </c>
      <c r="R8" s="33">
        <f>Richard!R8-Courtenay!R8</f>
        <v>0</v>
      </c>
      <c r="S8" s="33">
        <f>Richard!S8-Courtenay!S8</f>
        <v>0</v>
      </c>
      <c r="T8" s="33">
        <f>Richard!T8-Courtenay!T8</f>
        <v>0</v>
      </c>
      <c r="U8" s="33">
        <f>Richard!U8-Courtenay!U8</f>
        <v>0</v>
      </c>
      <c r="V8" s="33">
        <f>Richard!V8-Courtenay!V8</f>
        <v>0</v>
      </c>
      <c r="W8" s="33">
        <f>Richard!W8-Courtenay!W8</f>
        <v>0</v>
      </c>
      <c r="X8" s="33">
        <f>Richard!X8-Courtenay!X8</f>
        <v>0</v>
      </c>
      <c r="Y8" s="33">
        <f>Richard!Y8-Courtenay!Y8</f>
        <v>0</v>
      </c>
      <c r="Z8" s="33">
        <f>Richard!Z8-Courtenay!Z8</f>
        <v>0</v>
      </c>
      <c r="AA8" s="33">
        <f>Richard!AA8-Courtenay!AA8</f>
        <v>0</v>
      </c>
      <c r="AB8" s="33">
        <f>Richard!AB8-Courtenay!AB8</f>
        <v>0</v>
      </c>
      <c r="AC8" s="33">
        <f>Richard!AC8-Courtenay!AC8</f>
        <v>0</v>
      </c>
      <c r="AD8" s="33">
        <f>Richard!AD8-Courtenay!AD8</f>
        <v>0</v>
      </c>
      <c r="AE8" s="33">
        <f>Richard!AE8-Courtenay!AE8</f>
        <v>0</v>
      </c>
      <c r="AF8" s="33">
        <f>Richard!AF8-Courtenay!AF8</f>
        <v>0</v>
      </c>
      <c r="AG8" s="33">
        <f>Richard!AG8-Courtenay!AG8</f>
        <v>0</v>
      </c>
      <c r="AH8" s="33">
        <f>Richard!AH8-Courtenay!AH8</f>
        <v>0</v>
      </c>
      <c r="AI8" s="33">
        <f>Richard!AI8-Courtenay!AI8</f>
        <v>0</v>
      </c>
      <c r="AJ8" s="33">
        <f>Richard!AJ8-Courtenay!AJ8</f>
        <v>0</v>
      </c>
      <c r="AK8" s="33">
        <f>Richard!AK8-Courtenay!AK8</f>
        <v>0</v>
      </c>
      <c r="AL8" s="33">
        <f>Richard!AL8-Courtenay!AL8</f>
        <v>0</v>
      </c>
      <c r="AM8" s="33">
        <f>Richard!AM8-Courtenay!AM8</f>
        <v>0</v>
      </c>
      <c r="AN8" s="33">
        <f>Richard!AN8-Courtenay!AN8</f>
        <v>0</v>
      </c>
      <c r="AO8" s="33">
        <f>Richard!AO8-Courtenay!AO8</f>
        <v>0</v>
      </c>
      <c r="AP8" s="33">
        <f>Richard!AP8-Courtenay!AP8</f>
        <v>0</v>
      </c>
      <c r="AQ8" s="33">
        <f>Richard!AQ8-Courtenay!AQ8</f>
        <v>0</v>
      </c>
    </row>
    <row r="9" spans="1:43" x14ac:dyDescent="0.25">
      <c r="A9" s="14" t="s">
        <v>98</v>
      </c>
      <c r="B9" s="35">
        <v>1</v>
      </c>
      <c r="C9" s="36" t="s">
        <v>93</v>
      </c>
      <c r="D9" s="39" t="s">
        <v>95</v>
      </c>
      <c r="E9" s="37">
        <v>2</v>
      </c>
      <c r="F9" s="33">
        <f>Richard!F9-Courtenay!F9</f>
        <v>0</v>
      </c>
      <c r="G9" s="33">
        <f>Richard!G9-Courtenay!G9</f>
        <v>0</v>
      </c>
      <c r="H9" s="33">
        <f>Richard!H9-Courtenay!H9</f>
        <v>0</v>
      </c>
      <c r="I9" s="33">
        <f>Richard!I9-Courtenay!I9</f>
        <v>0</v>
      </c>
      <c r="J9" s="33">
        <f>Richard!J9-Courtenay!J9</f>
        <v>0</v>
      </c>
      <c r="K9" s="33">
        <f>Richard!K9-Courtenay!K9</f>
        <v>0</v>
      </c>
      <c r="L9" s="33">
        <f>Richard!L9-Courtenay!L9</f>
        <v>0</v>
      </c>
      <c r="M9" s="33">
        <f>Richard!M9-Courtenay!M9</f>
        <v>0</v>
      </c>
      <c r="N9" s="33">
        <f>Richard!N9-Courtenay!N9</f>
        <v>0</v>
      </c>
      <c r="O9" s="33">
        <f>Richard!O9-Courtenay!O9</f>
        <v>0</v>
      </c>
      <c r="P9" s="33">
        <f>Richard!P9-Courtenay!P9</f>
        <v>0</v>
      </c>
      <c r="Q9" s="33">
        <f>Richard!Q9-Courtenay!Q9</f>
        <v>0</v>
      </c>
      <c r="R9" s="33">
        <f>Richard!R9-Courtenay!R9</f>
        <v>0</v>
      </c>
      <c r="S9" s="33">
        <f>Richard!S9-Courtenay!S9</f>
        <v>0</v>
      </c>
      <c r="T9" s="33">
        <f>Richard!T9-Courtenay!T9</f>
        <v>0</v>
      </c>
      <c r="U9" s="33">
        <f>Richard!U9-Courtenay!U9</f>
        <v>0</v>
      </c>
      <c r="V9" s="33">
        <f>Richard!V9-Courtenay!V9</f>
        <v>0</v>
      </c>
      <c r="W9" s="33">
        <f>Richard!W9-Courtenay!W9</f>
        <v>0</v>
      </c>
      <c r="X9" s="33">
        <f>Richard!X9-Courtenay!X9</f>
        <v>0</v>
      </c>
      <c r="Y9" s="33">
        <f>Richard!Y9-Courtenay!Y9</f>
        <v>0</v>
      </c>
      <c r="Z9" s="33">
        <f>Richard!Z9-Courtenay!Z9</f>
        <v>0</v>
      </c>
      <c r="AA9" s="33">
        <f>Richard!AA9-Courtenay!AA9</f>
        <v>0</v>
      </c>
      <c r="AB9" s="33">
        <f>Richard!AB9-Courtenay!AB9</f>
        <v>0</v>
      </c>
      <c r="AC9" s="33">
        <f>Richard!AC9-Courtenay!AC9</f>
        <v>0</v>
      </c>
      <c r="AD9" s="33">
        <f>Richard!AD9-Courtenay!AD9</f>
        <v>0</v>
      </c>
      <c r="AE9" s="33">
        <f>Richard!AE9-Courtenay!AE9</f>
        <v>0</v>
      </c>
      <c r="AF9" s="33">
        <f>Richard!AF9-Courtenay!AF9</f>
        <v>0</v>
      </c>
      <c r="AG9" s="33">
        <f>Richard!AG9-Courtenay!AG9</f>
        <v>0</v>
      </c>
      <c r="AH9" s="33">
        <f>Richard!AH9-Courtenay!AH9</f>
        <v>0</v>
      </c>
      <c r="AI9" s="33">
        <f>Richard!AI9-Courtenay!AI9</f>
        <v>0</v>
      </c>
      <c r="AJ9" s="33">
        <f>Richard!AJ9-Courtenay!AJ9</f>
        <v>0</v>
      </c>
      <c r="AK9" s="33">
        <f>Richard!AK9-Courtenay!AK9</f>
        <v>0</v>
      </c>
      <c r="AL9" s="33">
        <f>Richard!AL9-Courtenay!AL9</f>
        <v>0</v>
      </c>
      <c r="AM9" s="33">
        <f>Richard!AM9-Courtenay!AM9</f>
        <v>0</v>
      </c>
      <c r="AN9" s="33">
        <f>Richard!AN9-Courtenay!AN9</f>
        <v>0</v>
      </c>
      <c r="AO9" s="33">
        <f>Richard!AO9-Courtenay!AO9</f>
        <v>0</v>
      </c>
      <c r="AP9" s="33">
        <f>Richard!AP9-Courtenay!AP9</f>
        <v>0</v>
      </c>
      <c r="AQ9" s="33">
        <f>Richard!AQ9-Courtenay!AQ9</f>
        <v>0</v>
      </c>
    </row>
    <row r="10" spans="1:43" x14ac:dyDescent="0.25">
      <c r="A10" s="14" t="s">
        <v>98</v>
      </c>
      <c r="B10" s="35">
        <v>1</v>
      </c>
      <c r="C10" s="36" t="s">
        <v>93</v>
      </c>
      <c r="D10" s="39" t="s">
        <v>96</v>
      </c>
      <c r="E10" s="37">
        <v>4</v>
      </c>
      <c r="F10" s="33">
        <f>Richard!F10-Courtenay!F10</f>
        <v>0</v>
      </c>
      <c r="G10" s="33">
        <f>Richard!G10-Courtenay!G10</f>
        <v>0</v>
      </c>
      <c r="H10" s="33">
        <f>Richard!H10-Courtenay!H10</f>
        <v>0</v>
      </c>
      <c r="I10" s="33">
        <f>Richard!I10-Courtenay!I10</f>
        <v>0</v>
      </c>
      <c r="J10" s="33">
        <f>Richard!J10-Courtenay!J10</f>
        <v>0</v>
      </c>
      <c r="K10" s="33">
        <f>Richard!K10-Courtenay!K10</f>
        <v>0</v>
      </c>
      <c r="L10" s="33">
        <f>Richard!L10-Courtenay!L10</f>
        <v>0</v>
      </c>
      <c r="M10" s="33">
        <f>Richard!M10-Courtenay!M10</f>
        <v>0</v>
      </c>
      <c r="N10" s="33">
        <f>Richard!N10-Courtenay!N10</f>
        <v>0</v>
      </c>
      <c r="O10" s="33">
        <f>Richard!O10-Courtenay!O10</f>
        <v>0</v>
      </c>
      <c r="P10" s="33">
        <f>Richard!P10-Courtenay!P10</f>
        <v>0</v>
      </c>
      <c r="Q10" s="33">
        <f>Richard!Q10-Courtenay!Q10</f>
        <v>0</v>
      </c>
      <c r="R10" s="33">
        <f>Richard!R10-Courtenay!R10</f>
        <v>0</v>
      </c>
      <c r="S10" s="33">
        <f>Richard!S10-Courtenay!S10</f>
        <v>0</v>
      </c>
      <c r="T10" s="33">
        <f>Richard!T10-Courtenay!T10</f>
        <v>0</v>
      </c>
      <c r="U10" s="33">
        <f>Richard!U10-Courtenay!U10</f>
        <v>0</v>
      </c>
      <c r="V10" s="33">
        <f>Richard!V10-Courtenay!V10</f>
        <v>0</v>
      </c>
      <c r="W10" s="33">
        <f>Richard!W10-Courtenay!W10</f>
        <v>0</v>
      </c>
      <c r="X10" s="33">
        <f>Richard!X10-Courtenay!X10</f>
        <v>0</v>
      </c>
      <c r="Y10" s="33">
        <f>Richard!Y10-Courtenay!Y10</f>
        <v>0</v>
      </c>
      <c r="Z10" s="33">
        <f>Richard!Z10-Courtenay!Z10</f>
        <v>0</v>
      </c>
      <c r="AA10" s="33">
        <f>Richard!AA10-Courtenay!AA10</f>
        <v>0</v>
      </c>
      <c r="AB10" s="33">
        <f>Richard!AB10-Courtenay!AB10</f>
        <v>0</v>
      </c>
      <c r="AC10" s="33">
        <f>Richard!AC10-Courtenay!AC10</f>
        <v>0</v>
      </c>
      <c r="AD10" s="33">
        <f>Richard!AD10-Courtenay!AD10</f>
        <v>0</v>
      </c>
      <c r="AE10" s="33">
        <f>Richard!AE10-Courtenay!AE10</f>
        <v>0</v>
      </c>
      <c r="AF10" s="33">
        <f>Richard!AF10-Courtenay!AF10</f>
        <v>0</v>
      </c>
      <c r="AG10" s="33">
        <f>Richard!AG10-Courtenay!AG10</f>
        <v>0</v>
      </c>
      <c r="AH10" s="33">
        <f>Richard!AH10-Courtenay!AH10</f>
        <v>0</v>
      </c>
      <c r="AI10" s="33">
        <f>Richard!AI10-Courtenay!AI10</f>
        <v>0</v>
      </c>
      <c r="AJ10" s="33">
        <f>Richard!AJ10-Courtenay!AJ10</f>
        <v>0</v>
      </c>
      <c r="AK10" s="33">
        <f>Richard!AK10-Courtenay!AK10</f>
        <v>0</v>
      </c>
      <c r="AL10" s="33">
        <f>Richard!AL10-Courtenay!AL10</f>
        <v>0</v>
      </c>
      <c r="AM10" s="33">
        <f>Richard!AM10-Courtenay!AM10</f>
        <v>0</v>
      </c>
      <c r="AN10" s="33">
        <f>Richard!AN10-Courtenay!AN10</f>
        <v>0</v>
      </c>
      <c r="AO10" s="33">
        <f>Richard!AO10-Courtenay!AO10</f>
        <v>0</v>
      </c>
      <c r="AP10" s="33">
        <f>Richard!AP10-Courtenay!AP10</f>
        <v>0</v>
      </c>
      <c r="AQ10" s="33">
        <f>Richard!AQ10-Courtenay!AQ10</f>
        <v>0</v>
      </c>
    </row>
    <row r="11" spans="1:43" x14ac:dyDescent="0.25">
      <c r="A11" s="16" t="s">
        <v>99</v>
      </c>
      <c r="B11" s="35">
        <v>1</v>
      </c>
      <c r="C11" s="36" t="s">
        <v>93</v>
      </c>
      <c r="D11" s="40" t="s">
        <v>94</v>
      </c>
      <c r="E11" s="37">
        <v>4</v>
      </c>
      <c r="F11" s="33">
        <f>Richard!F11-Courtenay!F11</f>
        <v>0</v>
      </c>
      <c r="G11" s="33">
        <f>Richard!G11-Courtenay!G11</f>
        <v>0</v>
      </c>
      <c r="H11" s="33">
        <f>Richard!H11-Courtenay!H11</f>
        <v>0</v>
      </c>
      <c r="I11" s="33">
        <f>Richard!I11-Courtenay!I11</f>
        <v>0</v>
      </c>
      <c r="J11" s="33">
        <f>Richard!J11-Courtenay!J11</f>
        <v>0</v>
      </c>
      <c r="K11" s="33">
        <f>Richard!K11-Courtenay!K11</f>
        <v>0</v>
      </c>
      <c r="L11" s="33">
        <f>Richard!L11-Courtenay!L11</f>
        <v>0</v>
      </c>
      <c r="M11" s="33">
        <f>Richard!M11-Courtenay!M11</f>
        <v>0</v>
      </c>
      <c r="N11" s="33">
        <f>Richard!N11-Courtenay!N11</f>
        <v>0</v>
      </c>
      <c r="O11" s="33">
        <f>Richard!O11-Courtenay!O11</f>
        <v>0</v>
      </c>
      <c r="P11" s="33">
        <f>Richard!P11-Courtenay!P11</f>
        <v>0</v>
      </c>
      <c r="Q11" s="33">
        <f>Richard!Q11-Courtenay!Q11</f>
        <v>0</v>
      </c>
      <c r="R11" s="33">
        <f>Richard!R11-Courtenay!R11</f>
        <v>0</v>
      </c>
      <c r="S11" s="33">
        <f>Richard!S11-Courtenay!S11</f>
        <v>0</v>
      </c>
      <c r="T11" s="33">
        <f>Richard!T11-Courtenay!T11</f>
        <v>0</v>
      </c>
      <c r="U11" s="33">
        <f>Richard!U11-Courtenay!U11</f>
        <v>0</v>
      </c>
      <c r="V11" s="33">
        <f>Richard!V11-Courtenay!V11</f>
        <v>0</v>
      </c>
      <c r="W11" s="33">
        <f>Richard!W11-Courtenay!W11</f>
        <v>0</v>
      </c>
      <c r="X11" s="33">
        <f>Richard!X11-Courtenay!X11</f>
        <v>0</v>
      </c>
      <c r="Y11" s="33">
        <f>Richard!Y11-Courtenay!Y11</f>
        <v>0</v>
      </c>
      <c r="Z11" s="33">
        <f>Richard!Z11-Courtenay!Z11</f>
        <v>0</v>
      </c>
      <c r="AA11" s="33">
        <f>Richard!AA11-Courtenay!AA11</f>
        <v>0</v>
      </c>
      <c r="AB11" s="33">
        <f>Richard!AB11-Courtenay!AB11</f>
        <v>0</v>
      </c>
      <c r="AC11" s="33">
        <f>Richard!AC11-Courtenay!AC11</f>
        <v>0</v>
      </c>
      <c r="AD11" s="33">
        <f>Richard!AD11-Courtenay!AD11</f>
        <v>0</v>
      </c>
      <c r="AE11" s="33">
        <f>Richard!AE11-Courtenay!AE11</f>
        <v>0</v>
      </c>
      <c r="AF11" s="33">
        <f>Richard!AF11-Courtenay!AF11</f>
        <v>0</v>
      </c>
      <c r="AG11" s="33">
        <f>Richard!AG11-Courtenay!AG11</f>
        <v>0</v>
      </c>
      <c r="AH11" s="33">
        <f>Richard!AH11-Courtenay!AH11</f>
        <v>0</v>
      </c>
      <c r="AI11" s="33">
        <f>Richard!AI11-Courtenay!AI11</f>
        <v>0</v>
      </c>
      <c r="AJ11" s="33">
        <f>Richard!AJ11-Courtenay!AJ11</f>
        <v>0</v>
      </c>
      <c r="AK11" s="33">
        <f>Richard!AK11-Courtenay!AK11</f>
        <v>0</v>
      </c>
      <c r="AL11" s="33">
        <f>Richard!AL11-Courtenay!AL11</f>
        <v>0</v>
      </c>
      <c r="AM11" s="33">
        <f>Richard!AM11-Courtenay!AM11</f>
        <v>0</v>
      </c>
      <c r="AN11" s="33">
        <f>Richard!AN11-Courtenay!AN11</f>
        <v>0</v>
      </c>
      <c r="AO11" s="33">
        <f>Richard!AO11-Courtenay!AO11</f>
        <v>0</v>
      </c>
      <c r="AP11" s="33">
        <f>Richard!AP11-Courtenay!AP11</f>
        <v>0</v>
      </c>
      <c r="AQ11" s="33">
        <f>Richard!AQ11-Courtenay!AQ11</f>
        <v>0</v>
      </c>
    </row>
    <row r="12" spans="1:43" x14ac:dyDescent="0.25">
      <c r="A12" s="16" t="s">
        <v>99</v>
      </c>
      <c r="B12" s="35">
        <v>1</v>
      </c>
      <c r="C12" s="36" t="s">
        <v>93</v>
      </c>
      <c r="D12" s="40" t="s">
        <v>95</v>
      </c>
      <c r="E12" s="37">
        <v>9</v>
      </c>
      <c r="F12" s="33">
        <f>Richard!F12-Courtenay!F12</f>
        <v>0</v>
      </c>
      <c r="G12" s="33">
        <f>Richard!G12-Courtenay!G12</f>
        <v>0</v>
      </c>
      <c r="H12" s="33">
        <f>Richard!H12-Courtenay!H12</f>
        <v>0</v>
      </c>
      <c r="I12" s="33">
        <f>Richard!I12-Courtenay!I12</f>
        <v>0</v>
      </c>
      <c r="J12" s="33">
        <f>Richard!J12-Courtenay!J12</f>
        <v>0</v>
      </c>
      <c r="K12" s="33">
        <f>Richard!K12-Courtenay!K12</f>
        <v>0</v>
      </c>
      <c r="L12" s="33">
        <f>Richard!L12-Courtenay!L12</f>
        <v>0</v>
      </c>
      <c r="M12" s="33">
        <f>Richard!M12-Courtenay!M12</f>
        <v>0</v>
      </c>
      <c r="N12" s="33">
        <f>Richard!N12-Courtenay!N12</f>
        <v>0</v>
      </c>
      <c r="O12" s="33">
        <f>Richard!O12-Courtenay!O12</f>
        <v>0</v>
      </c>
      <c r="P12" s="33">
        <f>Richard!P12-Courtenay!P12</f>
        <v>0</v>
      </c>
      <c r="Q12" s="33">
        <f>Richard!Q12-Courtenay!Q12</f>
        <v>0</v>
      </c>
      <c r="R12" s="33">
        <f>Richard!R12-Courtenay!R12</f>
        <v>0</v>
      </c>
      <c r="S12" s="33">
        <f>Richard!S12-Courtenay!S12</f>
        <v>0</v>
      </c>
      <c r="T12" s="33">
        <f>Richard!T12-Courtenay!T12</f>
        <v>0</v>
      </c>
      <c r="U12" s="33">
        <f>Richard!U12-Courtenay!U12</f>
        <v>0</v>
      </c>
      <c r="V12" s="33">
        <f>Richard!V12-Courtenay!V12</f>
        <v>0</v>
      </c>
      <c r="W12" s="33">
        <f>Richard!W12-Courtenay!W12</f>
        <v>0</v>
      </c>
      <c r="X12" s="33">
        <f>Richard!X12-Courtenay!X12</f>
        <v>0</v>
      </c>
      <c r="Y12" s="33">
        <f>Richard!Y12-Courtenay!Y12</f>
        <v>0</v>
      </c>
      <c r="Z12" s="33">
        <f>Richard!Z12-Courtenay!Z12</f>
        <v>0</v>
      </c>
      <c r="AA12" s="33">
        <f>Richard!AA12-Courtenay!AA12</f>
        <v>0</v>
      </c>
      <c r="AB12" s="33">
        <f>Richard!AB12-Courtenay!AB12</f>
        <v>0</v>
      </c>
      <c r="AC12" s="33">
        <f>Richard!AC12-Courtenay!AC12</f>
        <v>0</v>
      </c>
      <c r="AD12" s="33">
        <f>Richard!AD12-Courtenay!AD12</f>
        <v>0</v>
      </c>
      <c r="AE12" s="33">
        <f>Richard!AE12-Courtenay!AE12</f>
        <v>0</v>
      </c>
      <c r="AF12" s="33">
        <f>Richard!AF12-Courtenay!AF12</f>
        <v>0</v>
      </c>
      <c r="AG12" s="33">
        <f>Richard!AG12-Courtenay!AG12</f>
        <v>0</v>
      </c>
      <c r="AH12" s="33">
        <f>Richard!AH12-Courtenay!AH12</f>
        <v>0</v>
      </c>
      <c r="AI12" s="33">
        <f>Richard!AI12-Courtenay!AI12</f>
        <v>0</v>
      </c>
      <c r="AJ12" s="33">
        <f>Richard!AJ12-Courtenay!AJ12</f>
        <v>0</v>
      </c>
      <c r="AK12" s="33">
        <f>Richard!AK12-Courtenay!AK12</f>
        <v>0</v>
      </c>
      <c r="AL12" s="33">
        <f>Richard!AL12-Courtenay!AL12</f>
        <v>0</v>
      </c>
      <c r="AM12" s="33">
        <f>Richard!AM12-Courtenay!AM12</f>
        <v>0</v>
      </c>
      <c r="AN12" s="33">
        <f>Richard!AN12-Courtenay!AN12</f>
        <v>0</v>
      </c>
      <c r="AO12" s="33">
        <f>Richard!AO12-Courtenay!AO12</f>
        <v>0</v>
      </c>
      <c r="AP12" s="33">
        <f>Richard!AP12-Courtenay!AP12</f>
        <v>0</v>
      </c>
      <c r="AQ12" s="33">
        <f>Richard!AQ12-Courtenay!AQ12</f>
        <v>0</v>
      </c>
    </row>
    <row r="13" spans="1:43" x14ac:dyDescent="0.25">
      <c r="A13" s="16" t="s">
        <v>99</v>
      </c>
      <c r="B13" s="35">
        <v>1</v>
      </c>
      <c r="C13" s="36" t="s">
        <v>93</v>
      </c>
      <c r="D13" s="40" t="s">
        <v>96</v>
      </c>
      <c r="E13" s="37">
        <v>3</v>
      </c>
      <c r="F13" s="33">
        <f>Richard!F13-Courtenay!F13</f>
        <v>0</v>
      </c>
      <c r="G13" s="33">
        <f>Richard!G13-Courtenay!G13</f>
        <v>0</v>
      </c>
      <c r="H13" s="33">
        <f>Richard!H13-Courtenay!H13</f>
        <v>0</v>
      </c>
      <c r="I13" s="33">
        <f>Richard!I13-Courtenay!I13</f>
        <v>0</v>
      </c>
      <c r="J13" s="33">
        <f>Richard!J13-Courtenay!J13</f>
        <v>0</v>
      </c>
      <c r="K13" s="33">
        <f>Richard!K13-Courtenay!K13</f>
        <v>0</v>
      </c>
      <c r="L13" s="33">
        <f>Richard!L13-Courtenay!L13</f>
        <v>0</v>
      </c>
      <c r="M13" s="33">
        <f>Richard!M13-Courtenay!M13</f>
        <v>0</v>
      </c>
      <c r="N13" s="33">
        <f>Richard!N13-Courtenay!N13</f>
        <v>0</v>
      </c>
      <c r="O13" s="33">
        <f>Richard!O13-Courtenay!O13</f>
        <v>0</v>
      </c>
      <c r="P13" s="33">
        <f>Richard!P13-Courtenay!P13</f>
        <v>0</v>
      </c>
      <c r="Q13" s="33">
        <f>Richard!Q13-Courtenay!Q13</f>
        <v>0</v>
      </c>
      <c r="R13" s="33">
        <f>Richard!R13-Courtenay!R13</f>
        <v>0</v>
      </c>
      <c r="S13" s="33">
        <f>Richard!S13-Courtenay!S13</f>
        <v>0</v>
      </c>
      <c r="T13" s="33">
        <f>Richard!T13-Courtenay!T13</f>
        <v>0</v>
      </c>
      <c r="U13" s="33">
        <f>Richard!U13-Courtenay!U13</f>
        <v>0</v>
      </c>
      <c r="V13" s="33">
        <f>Richard!V13-Courtenay!V13</f>
        <v>0</v>
      </c>
      <c r="W13" s="33">
        <f>Richard!W13-Courtenay!W13</f>
        <v>0</v>
      </c>
      <c r="X13" s="33">
        <f>Richard!X13-Courtenay!X13</f>
        <v>0</v>
      </c>
      <c r="Y13" s="33">
        <f>Richard!Y13-Courtenay!Y13</f>
        <v>0</v>
      </c>
      <c r="Z13" s="33">
        <f>Richard!Z13-Courtenay!Z13</f>
        <v>0</v>
      </c>
      <c r="AA13" s="33">
        <f>Richard!AA13-Courtenay!AA13</f>
        <v>0</v>
      </c>
      <c r="AB13" s="33">
        <f>Richard!AB13-Courtenay!AB13</f>
        <v>0</v>
      </c>
      <c r="AC13" s="33">
        <f>Richard!AC13-Courtenay!AC13</f>
        <v>0</v>
      </c>
      <c r="AD13" s="33">
        <f>Richard!AD13-Courtenay!AD13</f>
        <v>0</v>
      </c>
      <c r="AE13" s="33">
        <f>Richard!AE13-Courtenay!AE13</f>
        <v>0</v>
      </c>
      <c r="AF13" s="33">
        <f>Richard!AF13-Courtenay!AF13</f>
        <v>0</v>
      </c>
      <c r="AG13" s="33">
        <f>Richard!AG13-Courtenay!AG13</f>
        <v>0</v>
      </c>
      <c r="AH13" s="33">
        <f>Richard!AH13-Courtenay!AH13</f>
        <v>0</v>
      </c>
      <c r="AI13" s="33">
        <f>Richard!AI13-Courtenay!AI13</f>
        <v>0</v>
      </c>
      <c r="AJ13" s="33">
        <f>Richard!AJ13-Courtenay!AJ13</f>
        <v>0</v>
      </c>
      <c r="AK13" s="33">
        <f>Richard!AK13-Courtenay!AK13</f>
        <v>0</v>
      </c>
      <c r="AL13" s="33">
        <f>Richard!AL13-Courtenay!AL13</f>
        <v>0</v>
      </c>
      <c r="AM13" s="33">
        <f>Richard!AM13-Courtenay!AM13</f>
        <v>0</v>
      </c>
      <c r="AN13" s="33">
        <f>Richard!AN13-Courtenay!AN13</f>
        <v>0</v>
      </c>
      <c r="AO13" s="33">
        <f>Richard!AO13-Courtenay!AO13</f>
        <v>0</v>
      </c>
      <c r="AP13" s="33">
        <f>Richard!AP13-Courtenay!AP13</f>
        <v>0</v>
      </c>
      <c r="AQ13" s="33">
        <f>Richard!AQ13-Courtenay!AQ13</f>
        <v>0</v>
      </c>
    </row>
    <row r="14" spans="1:43" x14ac:dyDescent="0.25">
      <c r="A14" s="8" t="s">
        <v>92</v>
      </c>
      <c r="B14" s="36">
        <v>2</v>
      </c>
      <c r="C14" s="36" t="s">
        <v>100</v>
      </c>
      <c r="D14" s="36" t="s">
        <v>94</v>
      </c>
      <c r="E14" s="37">
        <v>2</v>
      </c>
      <c r="F14" s="33">
        <f>Richard!F14-Courtenay!F14</f>
        <v>0</v>
      </c>
      <c r="G14" s="33">
        <f>Richard!G14-Courtenay!G14</f>
        <v>0</v>
      </c>
      <c r="H14" s="33">
        <f>Richard!H14-Courtenay!H14</f>
        <v>0</v>
      </c>
      <c r="I14" s="33">
        <f>Richard!I14-Courtenay!I14</f>
        <v>0</v>
      </c>
      <c r="J14" s="33">
        <f>Richard!J14-Courtenay!J14</f>
        <v>0</v>
      </c>
      <c r="K14" s="33">
        <f>Richard!K14-Courtenay!K14</f>
        <v>0</v>
      </c>
      <c r="L14" s="33">
        <f>Richard!L14-Courtenay!L14</f>
        <v>0</v>
      </c>
      <c r="M14" s="33">
        <f>Richard!M14-Courtenay!M14</f>
        <v>0</v>
      </c>
      <c r="N14" s="33">
        <f>Richard!N14-Courtenay!N14</f>
        <v>0</v>
      </c>
      <c r="O14" s="33">
        <f>Richard!O14-Courtenay!O14</f>
        <v>0</v>
      </c>
      <c r="P14" s="33">
        <f>Richard!P14-Courtenay!P14</f>
        <v>0</v>
      </c>
      <c r="Q14" s="33">
        <f>Richard!Q14-Courtenay!Q14</f>
        <v>0</v>
      </c>
      <c r="R14" s="33">
        <f>Richard!R14-Courtenay!R14</f>
        <v>0</v>
      </c>
      <c r="S14" s="33">
        <f>Richard!S14-Courtenay!S14</f>
        <v>0</v>
      </c>
      <c r="T14" s="33">
        <f>Richard!T14-Courtenay!T14</f>
        <v>0</v>
      </c>
      <c r="U14" s="33">
        <f>Richard!U14-Courtenay!U14</f>
        <v>0</v>
      </c>
      <c r="V14" s="33">
        <f>Richard!V14-Courtenay!V14</f>
        <v>0</v>
      </c>
      <c r="W14" s="33">
        <f>Richard!W14-Courtenay!W14</f>
        <v>0</v>
      </c>
      <c r="X14" s="33">
        <f>Richard!X14-Courtenay!X14</f>
        <v>0</v>
      </c>
      <c r="Y14" s="33">
        <f>Richard!Y14-Courtenay!Y14</f>
        <v>0</v>
      </c>
      <c r="Z14" s="33">
        <f>Richard!Z14-Courtenay!Z14</f>
        <v>0</v>
      </c>
      <c r="AA14" s="33">
        <f>Richard!AA14-Courtenay!AA14</f>
        <v>0</v>
      </c>
      <c r="AB14" s="33">
        <f>Richard!AB14-Courtenay!AB14</f>
        <v>0</v>
      </c>
      <c r="AC14" s="33">
        <f>Richard!AC14-Courtenay!AC14</f>
        <v>0</v>
      </c>
      <c r="AD14" s="33">
        <f>Richard!AD14-Courtenay!AD14</f>
        <v>0</v>
      </c>
      <c r="AE14" s="33">
        <f>Richard!AE14-Courtenay!AE14</f>
        <v>0</v>
      </c>
      <c r="AF14" s="33">
        <f>Richard!AF14-Courtenay!AF14</f>
        <v>0</v>
      </c>
      <c r="AG14" s="33">
        <f>Richard!AG14-Courtenay!AG14</f>
        <v>0</v>
      </c>
      <c r="AH14" s="33">
        <f>Richard!AH14-Courtenay!AH14</f>
        <v>0</v>
      </c>
      <c r="AI14" s="33">
        <f>Richard!AI14-Courtenay!AI14</f>
        <v>0</v>
      </c>
      <c r="AJ14" s="33">
        <f>Richard!AJ14-Courtenay!AJ14</f>
        <v>0</v>
      </c>
      <c r="AK14" s="33">
        <f>Richard!AK14-Courtenay!AK14</f>
        <v>0</v>
      </c>
      <c r="AL14" s="33">
        <f>Richard!AL14-Courtenay!AL14</f>
        <v>0</v>
      </c>
      <c r="AM14" s="33">
        <f>Richard!AM14-Courtenay!AM14</f>
        <v>0</v>
      </c>
      <c r="AN14" s="33">
        <f>Richard!AN14-Courtenay!AN14</f>
        <v>0</v>
      </c>
      <c r="AO14" s="33">
        <f>Richard!AO14-Courtenay!AO14</f>
        <v>0</v>
      </c>
      <c r="AP14" s="33">
        <f>Richard!AP14-Courtenay!AP14</f>
        <v>0</v>
      </c>
      <c r="AQ14" s="33">
        <f>Richard!AQ14-Courtenay!AQ14</f>
        <v>0</v>
      </c>
    </row>
    <row r="15" spans="1:43" x14ac:dyDescent="0.25">
      <c r="A15" s="8" t="s">
        <v>92</v>
      </c>
      <c r="B15" s="36">
        <v>2</v>
      </c>
      <c r="C15" s="36" t="s">
        <v>100</v>
      </c>
      <c r="D15" s="36" t="s">
        <v>95</v>
      </c>
      <c r="E15" s="37">
        <v>9</v>
      </c>
      <c r="F15" s="33">
        <f>Richard!F15-Courtenay!F15</f>
        <v>0</v>
      </c>
      <c r="G15" s="33">
        <f>Richard!G15-Courtenay!G15</f>
        <v>0</v>
      </c>
      <c r="H15" s="33">
        <f>Richard!H15-Courtenay!H15</f>
        <v>0</v>
      </c>
      <c r="I15" s="33">
        <f>Richard!I15-Courtenay!I15</f>
        <v>0</v>
      </c>
      <c r="J15" s="33">
        <f>Richard!J15-Courtenay!J15</f>
        <v>0</v>
      </c>
      <c r="K15" s="33">
        <f>Richard!K15-Courtenay!K15</f>
        <v>0</v>
      </c>
      <c r="L15" s="33">
        <f>Richard!L15-Courtenay!L15</f>
        <v>0</v>
      </c>
      <c r="M15" s="33">
        <f>Richard!M15-Courtenay!M15</f>
        <v>0</v>
      </c>
      <c r="N15" s="33">
        <f>Richard!N15-Courtenay!N15</f>
        <v>0</v>
      </c>
      <c r="O15" s="33">
        <f>Richard!O15-Courtenay!O15</f>
        <v>0</v>
      </c>
      <c r="P15" s="33">
        <f>Richard!P15-Courtenay!P15</f>
        <v>0</v>
      </c>
      <c r="Q15" s="33">
        <f>Richard!Q15-Courtenay!Q15</f>
        <v>0</v>
      </c>
      <c r="R15" s="33">
        <f>Richard!R15-Courtenay!R15</f>
        <v>0</v>
      </c>
      <c r="S15" s="33">
        <f>Richard!S15-Courtenay!S15</f>
        <v>0</v>
      </c>
      <c r="T15" s="33">
        <f>Richard!T15-Courtenay!T15</f>
        <v>0</v>
      </c>
      <c r="U15" s="33">
        <f>Richard!U15-Courtenay!U15</f>
        <v>0</v>
      </c>
      <c r="V15" s="33">
        <f>Richard!V15-Courtenay!V15</f>
        <v>0</v>
      </c>
      <c r="W15" s="33">
        <f>Richard!W15-Courtenay!W15</f>
        <v>0</v>
      </c>
      <c r="X15" s="33">
        <f>Richard!X15-Courtenay!X15</f>
        <v>0</v>
      </c>
      <c r="Y15" s="33">
        <f>Richard!Y15-Courtenay!Y15</f>
        <v>0</v>
      </c>
      <c r="Z15" s="33">
        <f>Richard!Z15-Courtenay!Z15</f>
        <v>0</v>
      </c>
      <c r="AA15" s="33">
        <f>Richard!AA15-Courtenay!AA15</f>
        <v>0</v>
      </c>
      <c r="AB15" s="33">
        <f>Richard!AB15-Courtenay!AB15</f>
        <v>0</v>
      </c>
      <c r="AC15" s="33">
        <f>Richard!AC15-Courtenay!AC15</f>
        <v>0</v>
      </c>
      <c r="AD15" s="33">
        <f>Richard!AD15-Courtenay!AD15</f>
        <v>0</v>
      </c>
      <c r="AE15" s="33">
        <f>Richard!AE15-Courtenay!AE15</f>
        <v>0</v>
      </c>
      <c r="AF15" s="33">
        <f>Richard!AF15-Courtenay!AF15</f>
        <v>0</v>
      </c>
      <c r="AG15" s="33">
        <f>Richard!AG15-Courtenay!AG15</f>
        <v>0</v>
      </c>
      <c r="AH15" s="33">
        <f>Richard!AH15-Courtenay!AH15</f>
        <v>0</v>
      </c>
      <c r="AI15" s="33">
        <f>Richard!AI15-Courtenay!AI15</f>
        <v>0</v>
      </c>
      <c r="AJ15" s="33">
        <f>Richard!AJ15-Courtenay!AJ15</f>
        <v>0</v>
      </c>
      <c r="AK15" s="33">
        <f>Richard!AK15-Courtenay!AK15</f>
        <v>0</v>
      </c>
      <c r="AL15" s="33">
        <f>Richard!AL15-Courtenay!AL15</f>
        <v>0</v>
      </c>
      <c r="AM15" s="33">
        <f>Richard!AM15-Courtenay!AM15</f>
        <v>0</v>
      </c>
      <c r="AN15" s="33">
        <f>Richard!AN15-Courtenay!AN15</f>
        <v>0</v>
      </c>
      <c r="AO15" s="33">
        <f>Richard!AO15-Courtenay!AO15</f>
        <v>0</v>
      </c>
      <c r="AP15" s="33">
        <f>Richard!AP15-Courtenay!AP15</f>
        <v>0</v>
      </c>
      <c r="AQ15" s="33">
        <f>Richard!AQ15-Courtenay!AQ15</f>
        <v>0</v>
      </c>
    </row>
    <row r="16" spans="1:43" x14ac:dyDescent="0.25">
      <c r="A16" s="8" t="s">
        <v>92</v>
      </c>
      <c r="B16" s="36">
        <v>2</v>
      </c>
      <c r="C16" s="36" t="s">
        <v>100</v>
      </c>
      <c r="D16" s="36" t="s">
        <v>96</v>
      </c>
      <c r="E16" s="37">
        <v>4</v>
      </c>
      <c r="F16" s="33">
        <f>Richard!F16-Courtenay!F16</f>
        <v>0</v>
      </c>
      <c r="G16" s="33">
        <f>Richard!G16-Courtenay!G16</f>
        <v>0</v>
      </c>
      <c r="H16" s="33">
        <f>Richard!H16-Courtenay!H16</f>
        <v>0</v>
      </c>
      <c r="I16" s="33">
        <f>Richard!I16-Courtenay!I16</f>
        <v>0</v>
      </c>
      <c r="J16" s="33">
        <f>Richard!J16-Courtenay!J16</f>
        <v>0</v>
      </c>
      <c r="K16" s="33">
        <f>Richard!K16-Courtenay!K16</f>
        <v>0</v>
      </c>
      <c r="L16" s="33">
        <f>Richard!L16-Courtenay!L16</f>
        <v>0</v>
      </c>
      <c r="M16" s="33">
        <f>Richard!M16-Courtenay!M16</f>
        <v>0</v>
      </c>
      <c r="N16" s="33">
        <f>Richard!N16-Courtenay!N16</f>
        <v>0</v>
      </c>
      <c r="O16" s="33">
        <f>Richard!O16-Courtenay!O16</f>
        <v>0</v>
      </c>
      <c r="P16" s="33">
        <f>Richard!P16-Courtenay!P16</f>
        <v>0</v>
      </c>
      <c r="Q16" s="33">
        <f>Richard!Q16-Courtenay!Q16</f>
        <v>0</v>
      </c>
      <c r="R16" s="33">
        <f>Richard!R16-Courtenay!R16</f>
        <v>0</v>
      </c>
      <c r="S16" s="33">
        <f>Richard!S16-Courtenay!S16</f>
        <v>0</v>
      </c>
      <c r="T16" s="33">
        <f>Richard!T16-Courtenay!T16</f>
        <v>0</v>
      </c>
      <c r="U16" s="33">
        <f>Richard!U16-Courtenay!U16</f>
        <v>0</v>
      </c>
      <c r="V16" s="33">
        <f>Richard!V16-Courtenay!V16</f>
        <v>0</v>
      </c>
      <c r="W16" s="33">
        <f>Richard!W16-Courtenay!W16</f>
        <v>0</v>
      </c>
      <c r="X16" s="33">
        <f>Richard!X16-Courtenay!X16</f>
        <v>0</v>
      </c>
      <c r="Y16" s="33">
        <f>Richard!Y16-Courtenay!Y16</f>
        <v>0</v>
      </c>
      <c r="Z16" s="33">
        <f>Richard!Z16-Courtenay!Z16</f>
        <v>0</v>
      </c>
      <c r="AA16" s="33">
        <f>Richard!AA16-Courtenay!AA16</f>
        <v>0</v>
      </c>
      <c r="AB16" s="33">
        <f>Richard!AB16-Courtenay!AB16</f>
        <v>0</v>
      </c>
      <c r="AC16" s="33">
        <f>Richard!AC16-Courtenay!AC16</f>
        <v>0</v>
      </c>
      <c r="AD16" s="33">
        <f>Richard!AD16-Courtenay!AD16</f>
        <v>0</v>
      </c>
      <c r="AE16" s="33">
        <f>Richard!AE16-Courtenay!AE16</f>
        <v>0</v>
      </c>
      <c r="AF16" s="33">
        <f>Richard!AF16-Courtenay!AF16</f>
        <v>0</v>
      </c>
      <c r="AG16" s="33">
        <f>Richard!AG16-Courtenay!AG16</f>
        <v>0</v>
      </c>
      <c r="AH16" s="33">
        <f>Richard!AH16-Courtenay!AH16</f>
        <v>0</v>
      </c>
      <c r="AI16" s="33">
        <f>Richard!AI16-Courtenay!AI16</f>
        <v>0</v>
      </c>
      <c r="AJ16" s="33">
        <f>Richard!AJ16-Courtenay!AJ16</f>
        <v>0</v>
      </c>
      <c r="AK16" s="33">
        <f>Richard!AK16-Courtenay!AK16</f>
        <v>0</v>
      </c>
      <c r="AL16" s="33">
        <f>Richard!AL16-Courtenay!AL16</f>
        <v>0</v>
      </c>
      <c r="AM16" s="33">
        <f>Richard!AM16-Courtenay!AM16</f>
        <v>0</v>
      </c>
      <c r="AN16" s="33">
        <f>Richard!AN16-Courtenay!AN16</f>
        <v>0</v>
      </c>
      <c r="AO16" s="33">
        <f>Richard!AO16-Courtenay!AO16</f>
        <v>0</v>
      </c>
      <c r="AP16" s="33">
        <f>Richard!AP16-Courtenay!AP16</f>
        <v>0</v>
      </c>
      <c r="AQ16" s="33">
        <f>Richard!AQ16-Courtenay!AQ16</f>
        <v>0</v>
      </c>
    </row>
    <row r="17" spans="1:43" x14ac:dyDescent="0.25">
      <c r="A17" s="12" t="s">
        <v>97</v>
      </c>
      <c r="B17" s="38">
        <v>2</v>
      </c>
      <c r="C17" s="38" t="s">
        <v>100</v>
      </c>
      <c r="D17" s="38" t="s">
        <v>94</v>
      </c>
      <c r="E17" s="37">
        <v>3</v>
      </c>
      <c r="F17" s="33">
        <f>Richard!F17-Courtenay!F17</f>
        <v>0</v>
      </c>
      <c r="G17" s="33">
        <f>Richard!G17-Courtenay!G17</f>
        <v>0</v>
      </c>
      <c r="H17" s="33">
        <f>Richard!H17-Courtenay!H17</f>
        <v>0</v>
      </c>
      <c r="I17" s="33">
        <f>Richard!I17-Courtenay!I17</f>
        <v>0</v>
      </c>
      <c r="J17" s="33">
        <f>Richard!J17-Courtenay!J17</f>
        <v>0</v>
      </c>
      <c r="K17" s="33">
        <f>Richard!K17-Courtenay!K17</f>
        <v>0</v>
      </c>
      <c r="L17" s="33">
        <f>Richard!L17-Courtenay!L17</f>
        <v>0</v>
      </c>
      <c r="M17" s="33">
        <f>Richard!M17-Courtenay!M17</f>
        <v>0</v>
      </c>
      <c r="N17" s="33">
        <f>Richard!N17-Courtenay!N17</f>
        <v>0</v>
      </c>
      <c r="O17" s="33">
        <f>Richard!O17-Courtenay!O17</f>
        <v>0</v>
      </c>
      <c r="P17" s="33">
        <f>Richard!P17-Courtenay!P17</f>
        <v>0</v>
      </c>
      <c r="Q17" s="33">
        <f>Richard!Q17-Courtenay!Q17</f>
        <v>0</v>
      </c>
      <c r="R17" s="33">
        <f>Richard!R17-Courtenay!R17</f>
        <v>0</v>
      </c>
      <c r="S17" s="33">
        <f>Richard!S17-Courtenay!S17</f>
        <v>0</v>
      </c>
      <c r="T17" s="33">
        <f>Richard!T17-Courtenay!T17</f>
        <v>0</v>
      </c>
      <c r="U17" s="33">
        <f>Richard!U17-Courtenay!U17</f>
        <v>0</v>
      </c>
      <c r="V17" s="33">
        <f>Richard!V17-Courtenay!V17</f>
        <v>0</v>
      </c>
      <c r="W17" s="33">
        <f>Richard!W17-Courtenay!W17</f>
        <v>0</v>
      </c>
      <c r="X17" s="33">
        <f>Richard!X17-Courtenay!X17</f>
        <v>0</v>
      </c>
      <c r="Y17" s="33">
        <f>Richard!Y17-Courtenay!Y17</f>
        <v>0</v>
      </c>
      <c r="Z17" s="33">
        <f>Richard!Z17-Courtenay!Z17</f>
        <v>0</v>
      </c>
      <c r="AA17" s="33">
        <f>Richard!AA17-Courtenay!AA17</f>
        <v>0</v>
      </c>
      <c r="AB17" s="33">
        <f>Richard!AB17-Courtenay!AB17</f>
        <v>0</v>
      </c>
      <c r="AC17" s="33">
        <f>Richard!AC17-Courtenay!AC17</f>
        <v>0</v>
      </c>
      <c r="AD17" s="33">
        <f>Richard!AD17-Courtenay!AD17</f>
        <v>0</v>
      </c>
      <c r="AE17" s="33">
        <f>Richard!AE17-Courtenay!AE17</f>
        <v>0</v>
      </c>
      <c r="AF17" s="33">
        <f>Richard!AF17-Courtenay!AF17</f>
        <v>0</v>
      </c>
      <c r="AG17" s="33">
        <f>Richard!AG17-Courtenay!AG17</f>
        <v>0</v>
      </c>
      <c r="AH17" s="33">
        <f>Richard!AH17-Courtenay!AH17</f>
        <v>0</v>
      </c>
      <c r="AI17" s="33">
        <f>Richard!AI17-Courtenay!AI17</f>
        <v>0</v>
      </c>
      <c r="AJ17" s="33">
        <f>Richard!AJ17-Courtenay!AJ17</f>
        <v>0</v>
      </c>
      <c r="AK17" s="33">
        <f>Richard!AK17-Courtenay!AK17</f>
        <v>0</v>
      </c>
      <c r="AL17" s="33">
        <f>Richard!AL17-Courtenay!AL17</f>
        <v>0</v>
      </c>
      <c r="AM17" s="33">
        <f>Richard!AM17-Courtenay!AM17</f>
        <v>0</v>
      </c>
      <c r="AN17" s="33">
        <f>Richard!AN17-Courtenay!AN17</f>
        <v>0</v>
      </c>
      <c r="AO17" s="33">
        <f>Richard!AO17-Courtenay!AO17</f>
        <v>0</v>
      </c>
      <c r="AP17" s="33">
        <f>Richard!AP17-Courtenay!AP17</f>
        <v>0</v>
      </c>
      <c r="AQ17" s="33">
        <f>Richard!AQ17-Courtenay!AQ17</f>
        <v>0</v>
      </c>
    </row>
    <row r="18" spans="1:43" x14ac:dyDescent="0.25">
      <c r="A18" s="12" t="s">
        <v>97</v>
      </c>
      <c r="B18" s="38">
        <v>2</v>
      </c>
      <c r="C18" s="38" t="s">
        <v>100</v>
      </c>
      <c r="D18" s="38" t="s">
        <v>95</v>
      </c>
      <c r="E18" s="37">
        <v>9</v>
      </c>
      <c r="F18" s="33">
        <f>Richard!F18-Courtenay!F18</f>
        <v>0</v>
      </c>
      <c r="G18" s="33">
        <f>Richard!G18-Courtenay!G18</f>
        <v>0</v>
      </c>
      <c r="H18" s="33">
        <f>Richard!H18-Courtenay!H18</f>
        <v>0</v>
      </c>
      <c r="I18" s="33">
        <f>Richard!I18-Courtenay!I18</f>
        <v>0</v>
      </c>
      <c r="J18" s="33">
        <f>Richard!J18-Courtenay!J18</f>
        <v>0</v>
      </c>
      <c r="K18" s="33">
        <f>Richard!K18-Courtenay!K18</f>
        <v>0</v>
      </c>
      <c r="L18" s="33">
        <f>Richard!L18-Courtenay!L18</f>
        <v>0</v>
      </c>
      <c r="M18" s="33">
        <f>Richard!M18-Courtenay!M18</f>
        <v>0</v>
      </c>
      <c r="N18" s="33">
        <f>Richard!N18-Courtenay!N18</f>
        <v>0</v>
      </c>
      <c r="O18" s="33">
        <f>Richard!O18-Courtenay!O18</f>
        <v>0</v>
      </c>
      <c r="P18" s="33">
        <f>Richard!P18-Courtenay!P18</f>
        <v>0</v>
      </c>
      <c r="Q18" s="33">
        <f>Richard!Q18-Courtenay!Q18</f>
        <v>0</v>
      </c>
      <c r="R18" s="33">
        <f>Richard!R18-Courtenay!R18</f>
        <v>0</v>
      </c>
      <c r="S18" s="33">
        <f>Richard!S18-Courtenay!S18</f>
        <v>0</v>
      </c>
      <c r="T18" s="33">
        <f>Richard!T18-Courtenay!T18</f>
        <v>0</v>
      </c>
      <c r="U18" s="33">
        <f>Richard!U18-Courtenay!U18</f>
        <v>0</v>
      </c>
      <c r="V18" s="33">
        <f>Richard!V18-Courtenay!V18</f>
        <v>0</v>
      </c>
      <c r="W18" s="33">
        <f>Richard!W18-Courtenay!W18</f>
        <v>0</v>
      </c>
      <c r="X18" s="33">
        <f>Richard!X18-Courtenay!X18</f>
        <v>0</v>
      </c>
      <c r="Y18" s="33">
        <f>Richard!Y18-Courtenay!Y18</f>
        <v>0</v>
      </c>
      <c r="Z18" s="33">
        <f>Richard!Z18-Courtenay!Z18</f>
        <v>0</v>
      </c>
      <c r="AA18" s="33">
        <f>Richard!AA18-Courtenay!AA18</f>
        <v>0</v>
      </c>
      <c r="AB18" s="33">
        <f>Richard!AB18-Courtenay!AB18</f>
        <v>0</v>
      </c>
      <c r="AC18" s="33">
        <f>Richard!AC18-Courtenay!AC18</f>
        <v>0</v>
      </c>
      <c r="AD18" s="33">
        <f>Richard!AD18-Courtenay!AD18</f>
        <v>0</v>
      </c>
      <c r="AE18" s="33">
        <f>Richard!AE18-Courtenay!AE18</f>
        <v>0</v>
      </c>
      <c r="AF18" s="33">
        <f>Richard!AF18-Courtenay!AF18</f>
        <v>0</v>
      </c>
      <c r="AG18" s="33">
        <f>Richard!AG18-Courtenay!AG18</f>
        <v>0</v>
      </c>
      <c r="AH18" s="33">
        <f>Richard!AH18-Courtenay!AH18</f>
        <v>0</v>
      </c>
      <c r="AI18" s="33">
        <f>Richard!AI18-Courtenay!AI18</f>
        <v>0</v>
      </c>
      <c r="AJ18" s="33">
        <f>Richard!AJ18-Courtenay!AJ18</f>
        <v>0</v>
      </c>
      <c r="AK18" s="33">
        <f>Richard!AK18-Courtenay!AK18</f>
        <v>0</v>
      </c>
      <c r="AL18" s="33">
        <f>Richard!AL18-Courtenay!AL18</f>
        <v>0</v>
      </c>
      <c r="AM18" s="33">
        <f>Richard!AM18-Courtenay!AM18</f>
        <v>0</v>
      </c>
      <c r="AN18" s="33">
        <f>Richard!AN18-Courtenay!AN18</f>
        <v>0</v>
      </c>
      <c r="AO18" s="33">
        <f>Richard!AO18-Courtenay!AO18</f>
        <v>0</v>
      </c>
      <c r="AP18" s="33">
        <f>Richard!AP18-Courtenay!AP18</f>
        <v>0</v>
      </c>
      <c r="AQ18" s="33">
        <f>Richard!AQ18-Courtenay!AQ18</f>
        <v>0</v>
      </c>
    </row>
    <row r="19" spans="1:43" x14ac:dyDescent="0.25">
      <c r="A19" s="12" t="s">
        <v>97</v>
      </c>
      <c r="B19" s="38">
        <v>2</v>
      </c>
      <c r="C19" s="38" t="s">
        <v>100</v>
      </c>
      <c r="D19" s="38" t="s">
        <v>96</v>
      </c>
      <c r="E19" s="37">
        <v>1</v>
      </c>
      <c r="F19" s="33">
        <f>Richard!F19-Courtenay!F19</f>
        <v>0</v>
      </c>
      <c r="G19" s="33">
        <f>Richard!G19-Courtenay!G19</f>
        <v>0</v>
      </c>
      <c r="H19" s="33">
        <f>Richard!H19-Courtenay!H19</f>
        <v>0</v>
      </c>
      <c r="I19" s="33">
        <f>Richard!I19-Courtenay!I19</f>
        <v>0</v>
      </c>
      <c r="J19" s="33">
        <f>Richard!J19-Courtenay!J19</f>
        <v>0</v>
      </c>
      <c r="K19" s="33">
        <f>Richard!K19-Courtenay!K19</f>
        <v>0</v>
      </c>
      <c r="L19" s="33">
        <f>Richard!L19-Courtenay!L19</f>
        <v>0</v>
      </c>
      <c r="M19" s="33">
        <f>Richard!M19-Courtenay!M19</f>
        <v>0</v>
      </c>
      <c r="N19" s="33">
        <f>Richard!N19-Courtenay!N19</f>
        <v>0</v>
      </c>
      <c r="O19" s="33">
        <f>Richard!O19-Courtenay!O19</f>
        <v>0</v>
      </c>
      <c r="P19" s="33">
        <f>Richard!P19-Courtenay!P19</f>
        <v>0</v>
      </c>
      <c r="Q19" s="33">
        <f>Richard!Q19-Courtenay!Q19</f>
        <v>0</v>
      </c>
      <c r="R19" s="33">
        <f>Richard!R19-Courtenay!R19</f>
        <v>0</v>
      </c>
      <c r="S19" s="33">
        <f>Richard!S19-Courtenay!S19</f>
        <v>0</v>
      </c>
      <c r="T19" s="33">
        <f>Richard!T19-Courtenay!T19</f>
        <v>0</v>
      </c>
      <c r="U19" s="33">
        <f>Richard!U19-Courtenay!U19</f>
        <v>0</v>
      </c>
      <c r="V19" s="33">
        <f>Richard!V19-Courtenay!V19</f>
        <v>0</v>
      </c>
      <c r="W19" s="33">
        <f>Richard!W19-Courtenay!W19</f>
        <v>0</v>
      </c>
      <c r="X19" s="33">
        <f>Richard!X19-Courtenay!X19</f>
        <v>0</v>
      </c>
      <c r="Y19" s="33">
        <f>Richard!Y19-Courtenay!Y19</f>
        <v>0</v>
      </c>
      <c r="Z19" s="33">
        <f>Richard!Z19-Courtenay!Z19</f>
        <v>0</v>
      </c>
      <c r="AA19" s="33">
        <f>Richard!AA19-Courtenay!AA19</f>
        <v>0</v>
      </c>
      <c r="AB19" s="33">
        <f>Richard!AB19-Courtenay!AB19</f>
        <v>0</v>
      </c>
      <c r="AC19" s="33">
        <f>Richard!AC19-Courtenay!AC19</f>
        <v>0</v>
      </c>
      <c r="AD19" s="33">
        <f>Richard!AD19-Courtenay!AD19</f>
        <v>0</v>
      </c>
      <c r="AE19" s="33">
        <f>Richard!AE19-Courtenay!AE19</f>
        <v>0</v>
      </c>
      <c r="AF19" s="33">
        <f>Richard!AF19-Courtenay!AF19</f>
        <v>0</v>
      </c>
      <c r="AG19" s="33">
        <f>Richard!AG19-Courtenay!AG19</f>
        <v>0</v>
      </c>
      <c r="AH19" s="33">
        <f>Richard!AH19-Courtenay!AH19</f>
        <v>0</v>
      </c>
      <c r="AI19" s="33">
        <f>Richard!AI19-Courtenay!AI19</f>
        <v>0</v>
      </c>
      <c r="AJ19" s="33">
        <f>Richard!AJ19-Courtenay!AJ19</f>
        <v>0</v>
      </c>
      <c r="AK19" s="33">
        <f>Richard!AK19-Courtenay!AK19</f>
        <v>0</v>
      </c>
      <c r="AL19" s="33">
        <f>Richard!AL19-Courtenay!AL19</f>
        <v>0</v>
      </c>
      <c r="AM19" s="33">
        <f>Richard!AM19-Courtenay!AM19</f>
        <v>0</v>
      </c>
      <c r="AN19" s="33">
        <f>Richard!AN19-Courtenay!AN19</f>
        <v>0</v>
      </c>
      <c r="AO19" s="33">
        <f>Richard!AO19-Courtenay!AO19</f>
        <v>0</v>
      </c>
      <c r="AP19" s="33">
        <f>Richard!AP19-Courtenay!AP19</f>
        <v>0</v>
      </c>
      <c r="AQ19" s="33">
        <f>Richard!AQ19-Courtenay!AQ19</f>
        <v>0</v>
      </c>
    </row>
    <row r="20" spans="1:43" x14ac:dyDescent="0.25">
      <c r="A20" s="14" t="s">
        <v>98</v>
      </c>
      <c r="B20" s="36">
        <v>2</v>
      </c>
      <c r="C20" s="36" t="s">
        <v>100</v>
      </c>
      <c r="D20" s="39" t="s">
        <v>94</v>
      </c>
      <c r="E20" s="37">
        <v>9</v>
      </c>
      <c r="F20" s="33">
        <f>Richard!F20-Courtenay!F20</f>
        <v>0</v>
      </c>
      <c r="G20" s="33">
        <f>Richard!G20-Courtenay!G20</f>
        <v>0</v>
      </c>
      <c r="H20" s="33">
        <f>Richard!H20-Courtenay!H20</f>
        <v>0</v>
      </c>
      <c r="I20" s="33">
        <f>Richard!I20-Courtenay!I20</f>
        <v>0</v>
      </c>
      <c r="J20" s="33">
        <f>Richard!J20-Courtenay!J20</f>
        <v>0</v>
      </c>
      <c r="K20" s="33">
        <f>Richard!K20-Courtenay!K20</f>
        <v>0</v>
      </c>
      <c r="L20" s="33">
        <f>Richard!L20-Courtenay!L20</f>
        <v>0</v>
      </c>
      <c r="M20" s="33">
        <f>Richard!M20-Courtenay!M20</f>
        <v>0</v>
      </c>
      <c r="N20" s="33">
        <f>Richard!N20-Courtenay!N20</f>
        <v>0</v>
      </c>
      <c r="O20" s="33">
        <f>Richard!O20-Courtenay!O20</f>
        <v>0</v>
      </c>
      <c r="P20" s="33">
        <f>Richard!P20-Courtenay!P20</f>
        <v>0</v>
      </c>
      <c r="Q20" s="33">
        <f>Richard!Q20-Courtenay!Q20</f>
        <v>0</v>
      </c>
      <c r="R20" s="33">
        <f>Richard!R20-Courtenay!R20</f>
        <v>0</v>
      </c>
      <c r="S20" s="33">
        <f>Richard!S20-Courtenay!S20</f>
        <v>0</v>
      </c>
      <c r="T20" s="33">
        <f>Richard!T20-Courtenay!T20</f>
        <v>0</v>
      </c>
      <c r="U20" s="33">
        <f>Richard!U20-Courtenay!U20</f>
        <v>0</v>
      </c>
      <c r="V20" s="33">
        <f>Richard!V20-Courtenay!V20</f>
        <v>0</v>
      </c>
      <c r="W20" s="33">
        <f>Richard!W20-Courtenay!W20</f>
        <v>0</v>
      </c>
      <c r="X20" s="33">
        <f>Richard!X20-Courtenay!X20</f>
        <v>0</v>
      </c>
      <c r="Y20" s="33">
        <f>Richard!Y20-Courtenay!Y20</f>
        <v>0</v>
      </c>
      <c r="Z20" s="33">
        <f>Richard!Z20-Courtenay!Z20</f>
        <v>0</v>
      </c>
      <c r="AA20" s="33">
        <f>Richard!AA20-Courtenay!AA20</f>
        <v>0</v>
      </c>
      <c r="AB20" s="33">
        <f>Richard!AB20-Courtenay!AB20</f>
        <v>0</v>
      </c>
      <c r="AC20" s="33">
        <f>Richard!AC20-Courtenay!AC20</f>
        <v>0</v>
      </c>
      <c r="AD20" s="33">
        <f>Richard!AD20-Courtenay!AD20</f>
        <v>0</v>
      </c>
      <c r="AE20" s="33">
        <f>Richard!AE20-Courtenay!AE20</f>
        <v>0</v>
      </c>
      <c r="AF20" s="33">
        <f>Richard!AF20-Courtenay!AF20</f>
        <v>0</v>
      </c>
      <c r="AG20" s="33">
        <f>Richard!AG20-Courtenay!AG20</f>
        <v>0</v>
      </c>
      <c r="AH20" s="33">
        <f>Richard!AH20-Courtenay!AH20</f>
        <v>0</v>
      </c>
      <c r="AI20" s="33">
        <f>Richard!AI20-Courtenay!AI20</f>
        <v>0</v>
      </c>
      <c r="AJ20" s="33">
        <f>Richard!AJ20-Courtenay!AJ20</f>
        <v>0</v>
      </c>
      <c r="AK20" s="33">
        <f>Richard!AK20-Courtenay!AK20</f>
        <v>0</v>
      </c>
      <c r="AL20" s="33">
        <f>Richard!AL20-Courtenay!AL20</f>
        <v>0</v>
      </c>
      <c r="AM20" s="33">
        <f>Richard!AM20-Courtenay!AM20</f>
        <v>0</v>
      </c>
      <c r="AN20" s="33">
        <f>Richard!AN20-Courtenay!AN20</f>
        <v>0</v>
      </c>
      <c r="AO20" s="33">
        <f>Richard!AO20-Courtenay!AO20</f>
        <v>0</v>
      </c>
      <c r="AP20" s="33">
        <f>Richard!AP20-Courtenay!AP20</f>
        <v>0</v>
      </c>
      <c r="AQ20" s="33">
        <f>Richard!AQ20-Courtenay!AQ20</f>
        <v>0</v>
      </c>
    </row>
    <row r="21" spans="1:43" x14ac:dyDescent="0.25">
      <c r="A21" s="14" t="s">
        <v>98</v>
      </c>
      <c r="B21" s="36">
        <v>2</v>
      </c>
      <c r="C21" s="36" t="s">
        <v>100</v>
      </c>
      <c r="D21" s="39" t="s">
        <v>95</v>
      </c>
      <c r="E21" s="37">
        <v>7</v>
      </c>
      <c r="F21" s="33">
        <f>Richard!F21-Courtenay!F21</f>
        <v>0</v>
      </c>
      <c r="G21" s="33">
        <f>Richard!G21-Courtenay!G21</f>
        <v>0</v>
      </c>
      <c r="H21" s="33">
        <f>Richard!H21-Courtenay!H21</f>
        <v>0</v>
      </c>
      <c r="I21" s="33">
        <f>Richard!I21-Courtenay!I21</f>
        <v>0</v>
      </c>
      <c r="J21" s="33">
        <f>Richard!J21-Courtenay!J21</f>
        <v>0</v>
      </c>
      <c r="K21" s="33">
        <f>Richard!K21-Courtenay!K21</f>
        <v>0</v>
      </c>
      <c r="L21" s="33">
        <f>Richard!L21-Courtenay!L21</f>
        <v>0</v>
      </c>
      <c r="M21" s="33">
        <f>Richard!M21-Courtenay!M21</f>
        <v>0</v>
      </c>
      <c r="N21" s="33">
        <f>Richard!N21-Courtenay!N21</f>
        <v>0</v>
      </c>
      <c r="O21" s="33">
        <f>Richard!O21-Courtenay!O21</f>
        <v>0</v>
      </c>
      <c r="P21" s="33">
        <f>Richard!P21-Courtenay!P21</f>
        <v>0</v>
      </c>
      <c r="Q21" s="33">
        <f>Richard!Q21-Courtenay!Q21</f>
        <v>0</v>
      </c>
      <c r="R21" s="33">
        <f>Richard!R21-Courtenay!R21</f>
        <v>0</v>
      </c>
      <c r="S21" s="33">
        <f>Richard!S21-Courtenay!S21</f>
        <v>0</v>
      </c>
      <c r="T21" s="33">
        <f>Richard!T21-Courtenay!T21</f>
        <v>0</v>
      </c>
      <c r="U21" s="33">
        <f>Richard!U21-Courtenay!U21</f>
        <v>0</v>
      </c>
      <c r="V21" s="33">
        <f>Richard!V21-Courtenay!V21</f>
        <v>0</v>
      </c>
      <c r="W21" s="33">
        <f>Richard!W21-Courtenay!W21</f>
        <v>0</v>
      </c>
      <c r="X21" s="33">
        <f>Richard!X21-Courtenay!X21</f>
        <v>0</v>
      </c>
      <c r="Y21" s="33">
        <f>Richard!Y21-Courtenay!Y21</f>
        <v>0</v>
      </c>
      <c r="Z21" s="33">
        <f>Richard!Z21-Courtenay!Z21</f>
        <v>0</v>
      </c>
      <c r="AA21" s="33">
        <f>Richard!AA21-Courtenay!AA21</f>
        <v>0</v>
      </c>
      <c r="AB21" s="33">
        <f>Richard!AB21-Courtenay!AB21</f>
        <v>0</v>
      </c>
      <c r="AC21" s="33">
        <f>Richard!AC21-Courtenay!AC21</f>
        <v>0</v>
      </c>
      <c r="AD21" s="33">
        <f>Richard!AD21-Courtenay!AD21</f>
        <v>0</v>
      </c>
      <c r="AE21" s="33">
        <f>Richard!AE21-Courtenay!AE21</f>
        <v>0</v>
      </c>
      <c r="AF21" s="33">
        <f>Richard!AF21-Courtenay!AF21</f>
        <v>0</v>
      </c>
      <c r="AG21" s="33">
        <f>Richard!AG21-Courtenay!AG21</f>
        <v>0</v>
      </c>
      <c r="AH21" s="33">
        <f>Richard!AH21-Courtenay!AH21</f>
        <v>0</v>
      </c>
      <c r="AI21" s="33">
        <f>Richard!AI21-Courtenay!AI21</f>
        <v>0</v>
      </c>
      <c r="AJ21" s="33">
        <f>Richard!AJ21-Courtenay!AJ21</f>
        <v>0</v>
      </c>
      <c r="AK21" s="33">
        <f>Richard!AK21-Courtenay!AK21</f>
        <v>0</v>
      </c>
      <c r="AL21" s="33">
        <f>Richard!AL21-Courtenay!AL21</f>
        <v>0</v>
      </c>
      <c r="AM21" s="33">
        <f>Richard!AM21-Courtenay!AM21</f>
        <v>0</v>
      </c>
      <c r="AN21" s="33">
        <f>Richard!AN21-Courtenay!AN21</f>
        <v>0</v>
      </c>
      <c r="AO21" s="33">
        <f>Richard!AO21-Courtenay!AO21</f>
        <v>0</v>
      </c>
      <c r="AP21" s="33">
        <f>Richard!AP21-Courtenay!AP21</f>
        <v>0</v>
      </c>
      <c r="AQ21" s="33">
        <f>Richard!AQ21-Courtenay!AQ21</f>
        <v>0</v>
      </c>
    </row>
    <row r="22" spans="1:43" x14ac:dyDescent="0.25">
      <c r="A22" s="14" t="s">
        <v>98</v>
      </c>
      <c r="B22" s="36">
        <v>2</v>
      </c>
      <c r="C22" s="36" t="s">
        <v>100</v>
      </c>
      <c r="D22" s="39" t="s">
        <v>96</v>
      </c>
      <c r="E22" s="37">
        <v>2</v>
      </c>
      <c r="F22" s="33">
        <f>Richard!F22-Courtenay!F22</f>
        <v>0</v>
      </c>
      <c r="G22" s="33">
        <f>Richard!G22-Courtenay!G22</f>
        <v>0</v>
      </c>
      <c r="H22" s="33">
        <f>Richard!H22-Courtenay!H22</f>
        <v>0</v>
      </c>
      <c r="I22" s="33">
        <f>Richard!I22-Courtenay!I22</f>
        <v>0</v>
      </c>
      <c r="J22" s="33">
        <f>Richard!J22-Courtenay!J22</f>
        <v>0</v>
      </c>
      <c r="K22" s="33">
        <f>Richard!K22-Courtenay!K22</f>
        <v>0</v>
      </c>
      <c r="L22" s="33">
        <f>Richard!L22-Courtenay!L22</f>
        <v>0</v>
      </c>
      <c r="M22" s="33">
        <f>Richard!M22-Courtenay!M22</f>
        <v>0</v>
      </c>
      <c r="N22" s="33">
        <f>Richard!N22-Courtenay!N22</f>
        <v>0</v>
      </c>
      <c r="O22" s="33">
        <f>Richard!O22-Courtenay!O22</f>
        <v>0</v>
      </c>
      <c r="P22" s="33">
        <f>Richard!P22-Courtenay!P22</f>
        <v>0</v>
      </c>
      <c r="Q22" s="33">
        <f>Richard!Q22-Courtenay!Q22</f>
        <v>0</v>
      </c>
      <c r="R22" s="33">
        <f>Richard!R22-Courtenay!R22</f>
        <v>0</v>
      </c>
      <c r="S22" s="33">
        <f>Richard!S22-Courtenay!S22</f>
        <v>0</v>
      </c>
      <c r="T22" s="33">
        <f>Richard!T22-Courtenay!T22</f>
        <v>0</v>
      </c>
      <c r="U22" s="33">
        <f>Richard!U22-Courtenay!U22</f>
        <v>0</v>
      </c>
      <c r="V22" s="33">
        <f>Richard!V22-Courtenay!V22</f>
        <v>0</v>
      </c>
      <c r="W22" s="33">
        <f>Richard!W22-Courtenay!W22</f>
        <v>0</v>
      </c>
      <c r="X22" s="33">
        <f>Richard!X22-Courtenay!X22</f>
        <v>0</v>
      </c>
      <c r="Y22" s="33">
        <f>Richard!Y22-Courtenay!Y22</f>
        <v>0</v>
      </c>
      <c r="Z22" s="33">
        <f>Richard!Z22-Courtenay!Z22</f>
        <v>0</v>
      </c>
      <c r="AA22" s="33">
        <f>Richard!AA22-Courtenay!AA22</f>
        <v>0</v>
      </c>
      <c r="AB22" s="33">
        <f>Richard!AB22-Courtenay!AB22</f>
        <v>0</v>
      </c>
      <c r="AC22" s="33">
        <f>Richard!AC22-Courtenay!AC22</f>
        <v>0</v>
      </c>
      <c r="AD22" s="33">
        <f>Richard!AD22-Courtenay!AD22</f>
        <v>0</v>
      </c>
      <c r="AE22" s="33">
        <f>Richard!AE22-Courtenay!AE22</f>
        <v>0</v>
      </c>
      <c r="AF22" s="33">
        <f>Richard!AF22-Courtenay!AF22</f>
        <v>0</v>
      </c>
      <c r="AG22" s="33">
        <f>Richard!AG22-Courtenay!AG22</f>
        <v>0</v>
      </c>
      <c r="AH22" s="33">
        <f>Richard!AH22-Courtenay!AH22</f>
        <v>0</v>
      </c>
      <c r="AI22" s="33">
        <f>Richard!AI22-Courtenay!AI22</f>
        <v>0</v>
      </c>
      <c r="AJ22" s="33">
        <f>Richard!AJ22-Courtenay!AJ22</f>
        <v>0</v>
      </c>
      <c r="AK22" s="33">
        <f>Richard!AK22-Courtenay!AK22</f>
        <v>0</v>
      </c>
      <c r="AL22" s="33">
        <f>Richard!AL22-Courtenay!AL22</f>
        <v>0</v>
      </c>
      <c r="AM22" s="33">
        <f>Richard!AM22-Courtenay!AM22</f>
        <v>0</v>
      </c>
      <c r="AN22" s="33">
        <f>Richard!AN22-Courtenay!AN22</f>
        <v>0</v>
      </c>
      <c r="AO22" s="33">
        <f>Richard!AO22-Courtenay!AO22</f>
        <v>0</v>
      </c>
      <c r="AP22" s="33">
        <f>Richard!AP22-Courtenay!AP22</f>
        <v>0</v>
      </c>
      <c r="AQ22" s="33">
        <f>Richard!AQ22-Courtenay!AQ22</f>
        <v>0</v>
      </c>
    </row>
    <row r="23" spans="1:43" x14ac:dyDescent="0.25">
      <c r="A23" s="16" t="s">
        <v>99</v>
      </c>
      <c r="B23" s="36">
        <v>2</v>
      </c>
      <c r="C23" s="36" t="s">
        <v>100</v>
      </c>
      <c r="D23" s="40" t="s">
        <v>94</v>
      </c>
      <c r="E23" s="37">
        <v>5</v>
      </c>
      <c r="F23" s="33">
        <f>Richard!F23-Courtenay!F23</f>
        <v>0</v>
      </c>
      <c r="G23" s="33">
        <f>Richard!G23-Courtenay!G23</f>
        <v>0</v>
      </c>
      <c r="H23" s="33">
        <f>Richard!H23-Courtenay!H23</f>
        <v>0</v>
      </c>
      <c r="I23" s="33">
        <f>Richard!I23-Courtenay!I23</f>
        <v>0</v>
      </c>
      <c r="J23" s="33">
        <f>Richard!J23-Courtenay!J23</f>
        <v>0</v>
      </c>
      <c r="K23" s="33">
        <f>Richard!K23-Courtenay!K23</f>
        <v>0</v>
      </c>
      <c r="L23" s="33">
        <f>Richard!L23-Courtenay!L23</f>
        <v>0</v>
      </c>
      <c r="M23" s="33">
        <f>Richard!M23-Courtenay!M23</f>
        <v>0</v>
      </c>
      <c r="N23" s="33">
        <f>Richard!N23-Courtenay!N23</f>
        <v>0</v>
      </c>
      <c r="O23" s="33">
        <f>Richard!O23-Courtenay!O23</f>
        <v>0</v>
      </c>
      <c r="P23" s="33">
        <f>Richard!P23-Courtenay!P23</f>
        <v>0</v>
      </c>
      <c r="Q23" s="33">
        <f>Richard!Q23-Courtenay!Q23</f>
        <v>0</v>
      </c>
      <c r="R23" s="33">
        <f>Richard!R23-Courtenay!R23</f>
        <v>0</v>
      </c>
      <c r="S23" s="33">
        <f>Richard!S23-Courtenay!S23</f>
        <v>0</v>
      </c>
      <c r="T23" s="33">
        <f>Richard!T23-Courtenay!T23</f>
        <v>0</v>
      </c>
      <c r="U23" s="33">
        <f>Richard!U23-Courtenay!U23</f>
        <v>0</v>
      </c>
      <c r="V23" s="33">
        <f>Richard!V23-Courtenay!V23</f>
        <v>0</v>
      </c>
      <c r="W23" s="33">
        <f>Richard!W23-Courtenay!W23</f>
        <v>0</v>
      </c>
      <c r="X23" s="33">
        <f>Richard!X23-Courtenay!X23</f>
        <v>0</v>
      </c>
      <c r="Y23" s="33">
        <f>Richard!Y23-Courtenay!Y23</f>
        <v>0</v>
      </c>
      <c r="Z23" s="33">
        <f>Richard!Z23-Courtenay!Z23</f>
        <v>0</v>
      </c>
      <c r="AA23" s="33">
        <f>Richard!AA23-Courtenay!AA23</f>
        <v>0</v>
      </c>
      <c r="AB23" s="33">
        <f>Richard!AB23-Courtenay!AB23</f>
        <v>0</v>
      </c>
      <c r="AC23" s="33">
        <f>Richard!AC23-Courtenay!AC23</f>
        <v>0</v>
      </c>
      <c r="AD23" s="33">
        <f>Richard!AD23-Courtenay!AD23</f>
        <v>0</v>
      </c>
      <c r="AE23" s="33">
        <f>Richard!AE23-Courtenay!AE23</f>
        <v>0</v>
      </c>
      <c r="AF23" s="33">
        <f>Richard!AF23-Courtenay!AF23</f>
        <v>0</v>
      </c>
      <c r="AG23" s="33">
        <f>Richard!AG23-Courtenay!AG23</f>
        <v>0</v>
      </c>
      <c r="AH23" s="33">
        <f>Richard!AH23-Courtenay!AH23</f>
        <v>0</v>
      </c>
      <c r="AI23" s="33">
        <f>Richard!AI23-Courtenay!AI23</f>
        <v>0</v>
      </c>
      <c r="AJ23" s="33">
        <f>Richard!AJ23-Courtenay!AJ23</f>
        <v>0</v>
      </c>
      <c r="AK23" s="33">
        <f>Richard!AK23-Courtenay!AK23</f>
        <v>0</v>
      </c>
      <c r="AL23" s="33">
        <f>Richard!AL23-Courtenay!AL23</f>
        <v>0</v>
      </c>
      <c r="AM23" s="33">
        <f>Richard!AM23-Courtenay!AM23</f>
        <v>0</v>
      </c>
      <c r="AN23" s="33">
        <f>Richard!AN23-Courtenay!AN23</f>
        <v>0</v>
      </c>
      <c r="AO23" s="33">
        <f>Richard!AO23-Courtenay!AO23</f>
        <v>0</v>
      </c>
      <c r="AP23" s="33">
        <f>Richard!AP23-Courtenay!AP23</f>
        <v>0</v>
      </c>
      <c r="AQ23" s="33">
        <f>Richard!AQ23-Courtenay!AQ23</f>
        <v>0</v>
      </c>
    </row>
    <row r="24" spans="1:43" x14ac:dyDescent="0.25">
      <c r="A24" s="16" t="s">
        <v>99</v>
      </c>
      <c r="B24" s="36">
        <v>2</v>
      </c>
      <c r="C24" s="36" t="s">
        <v>100</v>
      </c>
      <c r="D24" s="40" t="s">
        <v>95</v>
      </c>
      <c r="E24" s="37">
        <v>4</v>
      </c>
      <c r="F24" s="33">
        <f>Richard!F24-Courtenay!F24</f>
        <v>0</v>
      </c>
      <c r="G24" s="33">
        <f>Richard!G24-Courtenay!G24</f>
        <v>0</v>
      </c>
      <c r="H24" s="33">
        <f>Richard!H24-Courtenay!H24</f>
        <v>0</v>
      </c>
      <c r="I24" s="33">
        <f>Richard!I24-Courtenay!I24</f>
        <v>0</v>
      </c>
      <c r="J24" s="33">
        <f>Richard!J24-Courtenay!J24</f>
        <v>0</v>
      </c>
      <c r="K24" s="33">
        <f>Richard!K24-Courtenay!K24</f>
        <v>0</v>
      </c>
      <c r="L24" s="33">
        <f>Richard!L24-Courtenay!L24</f>
        <v>0</v>
      </c>
      <c r="M24" s="33">
        <f>Richard!M24-Courtenay!M24</f>
        <v>0</v>
      </c>
      <c r="N24" s="33">
        <f>Richard!N24-Courtenay!N24</f>
        <v>0</v>
      </c>
      <c r="O24" s="33">
        <f>Richard!O24-Courtenay!O24</f>
        <v>0</v>
      </c>
      <c r="P24" s="33">
        <f>Richard!P24-Courtenay!P24</f>
        <v>0</v>
      </c>
      <c r="Q24" s="33">
        <f>Richard!Q24-Courtenay!Q24</f>
        <v>0</v>
      </c>
      <c r="R24" s="33">
        <f>Richard!R24-Courtenay!R24</f>
        <v>0</v>
      </c>
      <c r="S24" s="33">
        <f>Richard!S24-Courtenay!S24</f>
        <v>0</v>
      </c>
      <c r="T24" s="33">
        <f>Richard!T24-Courtenay!T24</f>
        <v>0</v>
      </c>
      <c r="U24" s="33">
        <f>Richard!U24-Courtenay!U24</f>
        <v>0</v>
      </c>
      <c r="V24" s="33">
        <f>Richard!V24-Courtenay!V24</f>
        <v>0</v>
      </c>
      <c r="W24" s="33">
        <f>Richard!W24-Courtenay!W24</f>
        <v>0</v>
      </c>
      <c r="X24" s="33">
        <f>Richard!X24-Courtenay!X24</f>
        <v>0</v>
      </c>
      <c r="Y24" s="33">
        <f>Richard!Y24-Courtenay!Y24</f>
        <v>0</v>
      </c>
      <c r="Z24" s="33">
        <f>Richard!Z24-Courtenay!Z24</f>
        <v>0</v>
      </c>
      <c r="AA24" s="33">
        <f>Richard!AA24-Courtenay!AA24</f>
        <v>0</v>
      </c>
      <c r="AB24" s="33">
        <f>Richard!AB24-Courtenay!AB24</f>
        <v>0</v>
      </c>
      <c r="AC24" s="33">
        <f>Richard!AC24-Courtenay!AC24</f>
        <v>0</v>
      </c>
      <c r="AD24" s="33">
        <f>Richard!AD24-Courtenay!AD24</f>
        <v>0</v>
      </c>
      <c r="AE24" s="33">
        <f>Richard!AE24-Courtenay!AE24</f>
        <v>0</v>
      </c>
      <c r="AF24" s="33">
        <f>Richard!AF24-Courtenay!AF24</f>
        <v>0</v>
      </c>
      <c r="AG24" s="33">
        <f>Richard!AG24-Courtenay!AG24</f>
        <v>0</v>
      </c>
      <c r="AH24" s="33">
        <f>Richard!AH24-Courtenay!AH24</f>
        <v>0</v>
      </c>
      <c r="AI24" s="33">
        <f>Richard!AI24-Courtenay!AI24</f>
        <v>0</v>
      </c>
      <c r="AJ24" s="33">
        <f>Richard!AJ24-Courtenay!AJ24</f>
        <v>0</v>
      </c>
      <c r="AK24" s="33">
        <f>Richard!AK24-Courtenay!AK24</f>
        <v>0</v>
      </c>
      <c r="AL24" s="33">
        <f>Richard!AL24-Courtenay!AL24</f>
        <v>0</v>
      </c>
      <c r="AM24" s="33">
        <f>Richard!AM24-Courtenay!AM24</f>
        <v>0</v>
      </c>
      <c r="AN24" s="33">
        <f>Richard!AN24-Courtenay!AN24</f>
        <v>0</v>
      </c>
      <c r="AO24" s="33">
        <f>Richard!AO24-Courtenay!AO24</f>
        <v>0</v>
      </c>
      <c r="AP24" s="33">
        <f>Richard!AP24-Courtenay!AP24</f>
        <v>0</v>
      </c>
      <c r="AQ24" s="33">
        <f>Richard!AQ24-Courtenay!AQ24</f>
        <v>0</v>
      </c>
    </row>
    <row r="25" spans="1:43" x14ac:dyDescent="0.25">
      <c r="A25" s="16" t="s">
        <v>99</v>
      </c>
      <c r="B25" s="36">
        <v>2</v>
      </c>
      <c r="C25" s="36" t="s">
        <v>100</v>
      </c>
      <c r="D25" s="40" t="s">
        <v>96</v>
      </c>
      <c r="E25" s="37">
        <v>9</v>
      </c>
      <c r="F25" s="33">
        <f>Richard!F25-Courtenay!F25</f>
        <v>0</v>
      </c>
      <c r="G25" s="33">
        <f>Richard!G25-Courtenay!G25</f>
        <v>0</v>
      </c>
      <c r="H25" s="33">
        <f>Richard!H25-Courtenay!H25</f>
        <v>0</v>
      </c>
      <c r="I25" s="33">
        <f>Richard!I25-Courtenay!I25</f>
        <v>0</v>
      </c>
      <c r="J25" s="33">
        <f>Richard!J25-Courtenay!J25</f>
        <v>0</v>
      </c>
      <c r="K25" s="33">
        <f>Richard!K25-Courtenay!K25</f>
        <v>0</v>
      </c>
      <c r="L25" s="33">
        <f>Richard!L25-Courtenay!L25</f>
        <v>0</v>
      </c>
      <c r="M25" s="33">
        <f>Richard!M25-Courtenay!M25</f>
        <v>0</v>
      </c>
      <c r="N25" s="33">
        <f>Richard!N25-Courtenay!N25</f>
        <v>0</v>
      </c>
      <c r="O25" s="33">
        <f>Richard!O25-Courtenay!O25</f>
        <v>0</v>
      </c>
      <c r="P25" s="33">
        <f>Richard!P25-Courtenay!P25</f>
        <v>0</v>
      </c>
      <c r="Q25" s="33">
        <f>Richard!Q25-Courtenay!Q25</f>
        <v>0</v>
      </c>
      <c r="R25" s="33">
        <f>Richard!R25-Courtenay!R25</f>
        <v>0</v>
      </c>
      <c r="S25" s="33">
        <f>Richard!S25-Courtenay!S25</f>
        <v>0</v>
      </c>
      <c r="T25" s="33">
        <f>Richard!T25-Courtenay!T25</f>
        <v>0</v>
      </c>
      <c r="U25" s="33">
        <f>Richard!U25-Courtenay!U25</f>
        <v>0</v>
      </c>
      <c r="V25" s="33">
        <f>Richard!V25-Courtenay!V25</f>
        <v>0</v>
      </c>
      <c r="W25" s="33">
        <f>Richard!W25-Courtenay!W25</f>
        <v>0</v>
      </c>
      <c r="X25" s="33">
        <f>Richard!X25-Courtenay!X25</f>
        <v>0</v>
      </c>
      <c r="Y25" s="33">
        <f>Richard!Y25-Courtenay!Y25</f>
        <v>0</v>
      </c>
      <c r="Z25" s="33">
        <f>Richard!Z25-Courtenay!Z25</f>
        <v>0</v>
      </c>
      <c r="AA25" s="33">
        <f>Richard!AA25-Courtenay!AA25</f>
        <v>0</v>
      </c>
      <c r="AB25" s="33">
        <f>Richard!AB25-Courtenay!AB25</f>
        <v>0</v>
      </c>
      <c r="AC25" s="33">
        <f>Richard!AC25-Courtenay!AC25</f>
        <v>0</v>
      </c>
      <c r="AD25" s="33">
        <f>Richard!AD25-Courtenay!AD25</f>
        <v>0</v>
      </c>
      <c r="AE25" s="33">
        <f>Richard!AE25-Courtenay!AE25</f>
        <v>0</v>
      </c>
      <c r="AF25" s="33">
        <f>Richard!AF25-Courtenay!AF25</f>
        <v>0</v>
      </c>
      <c r="AG25" s="33">
        <f>Richard!AG25-Courtenay!AG25</f>
        <v>0</v>
      </c>
      <c r="AH25" s="33">
        <f>Richard!AH25-Courtenay!AH25</f>
        <v>0</v>
      </c>
      <c r="AI25" s="33">
        <f>Richard!AI25-Courtenay!AI25</f>
        <v>0</v>
      </c>
      <c r="AJ25" s="33">
        <f>Richard!AJ25-Courtenay!AJ25</f>
        <v>0</v>
      </c>
      <c r="AK25" s="33">
        <f>Richard!AK25-Courtenay!AK25</f>
        <v>0</v>
      </c>
      <c r="AL25" s="33">
        <f>Richard!AL25-Courtenay!AL25</f>
        <v>0</v>
      </c>
      <c r="AM25" s="33">
        <f>Richard!AM25-Courtenay!AM25</f>
        <v>0</v>
      </c>
      <c r="AN25" s="33">
        <f>Richard!AN25-Courtenay!AN25</f>
        <v>0</v>
      </c>
      <c r="AO25" s="33">
        <f>Richard!AO25-Courtenay!AO25</f>
        <v>0</v>
      </c>
      <c r="AP25" s="33">
        <f>Richard!AP25-Courtenay!AP25</f>
        <v>0</v>
      </c>
      <c r="AQ25" s="33">
        <f>Richard!AQ25-Courtenay!AQ25</f>
        <v>0</v>
      </c>
    </row>
    <row r="26" spans="1:43" x14ac:dyDescent="0.25">
      <c r="A26" s="8" t="s">
        <v>92</v>
      </c>
      <c r="B26" s="35">
        <v>3</v>
      </c>
      <c r="C26" s="36" t="s">
        <v>21</v>
      </c>
      <c r="D26" s="36" t="s">
        <v>94</v>
      </c>
      <c r="E26" s="37">
        <v>2</v>
      </c>
      <c r="F26" s="33">
        <f>Richard!F26-Courtenay!F26</f>
        <v>0</v>
      </c>
      <c r="G26" s="33">
        <f>Richard!G26-Courtenay!G26</f>
        <v>0</v>
      </c>
      <c r="H26" s="33">
        <f>Richard!H26-Courtenay!H26</f>
        <v>0</v>
      </c>
      <c r="I26" s="33">
        <f>Richard!I26-Courtenay!I26</f>
        <v>0</v>
      </c>
      <c r="J26" s="33">
        <f>Richard!J26-Courtenay!J26</f>
        <v>0</v>
      </c>
      <c r="K26" s="33">
        <f>Richard!K26-Courtenay!K26</f>
        <v>0</v>
      </c>
      <c r="L26" s="33">
        <f>Richard!L26-Courtenay!L26</f>
        <v>0</v>
      </c>
      <c r="M26" s="33">
        <f>Richard!M26-Courtenay!M26</f>
        <v>0</v>
      </c>
      <c r="N26" s="33">
        <f>Richard!N26-Courtenay!N26</f>
        <v>0</v>
      </c>
      <c r="O26" s="33">
        <f>Richard!O26-Courtenay!O26</f>
        <v>0</v>
      </c>
      <c r="P26" s="33">
        <f>Richard!P26-Courtenay!P26</f>
        <v>0</v>
      </c>
      <c r="Q26" s="33">
        <f>Richard!Q26-Courtenay!Q26</f>
        <v>0</v>
      </c>
      <c r="R26" s="33">
        <f>Richard!R26-Courtenay!R26</f>
        <v>0</v>
      </c>
      <c r="S26" s="33">
        <f>Richard!S26-Courtenay!S26</f>
        <v>0</v>
      </c>
      <c r="T26" s="33">
        <f>Richard!T26-Courtenay!T26</f>
        <v>0</v>
      </c>
      <c r="U26" s="33">
        <f>Richard!U26-Courtenay!U26</f>
        <v>0</v>
      </c>
      <c r="V26" s="33">
        <f>Richard!V26-Courtenay!V26</f>
        <v>0</v>
      </c>
      <c r="W26" s="33">
        <f>Richard!W26-Courtenay!W26</f>
        <v>0</v>
      </c>
      <c r="X26" s="33">
        <f>Richard!X26-Courtenay!X26</f>
        <v>0</v>
      </c>
      <c r="Y26" s="33">
        <f>Richard!Y26-Courtenay!Y26</f>
        <v>0</v>
      </c>
      <c r="Z26" s="33">
        <f>Richard!Z26-Courtenay!Z26</f>
        <v>0</v>
      </c>
      <c r="AA26" s="33">
        <f>Richard!AA26-Courtenay!AA26</f>
        <v>0</v>
      </c>
      <c r="AB26" s="33">
        <f>Richard!AB26-Courtenay!AB26</f>
        <v>0</v>
      </c>
      <c r="AC26" s="33">
        <f>Richard!AC26-Courtenay!AC26</f>
        <v>0</v>
      </c>
      <c r="AD26" s="33">
        <f>Richard!AD26-Courtenay!AD26</f>
        <v>0</v>
      </c>
      <c r="AE26" s="33">
        <f>Richard!AE26-Courtenay!AE26</f>
        <v>0</v>
      </c>
      <c r="AF26" s="33">
        <f>Richard!AF26-Courtenay!AF26</f>
        <v>0</v>
      </c>
      <c r="AG26" s="33">
        <f>Richard!AG26-Courtenay!AG26</f>
        <v>0</v>
      </c>
      <c r="AH26" s="33">
        <f>Richard!AH26-Courtenay!AH26</f>
        <v>0</v>
      </c>
      <c r="AI26" s="33">
        <f>Richard!AI26-Courtenay!AI26</f>
        <v>0</v>
      </c>
      <c r="AJ26" s="33">
        <f>Richard!AJ26-Courtenay!AJ26</f>
        <v>0</v>
      </c>
      <c r="AK26" s="33">
        <f>Richard!AK26-Courtenay!AK26</f>
        <v>0</v>
      </c>
      <c r="AL26" s="33">
        <f>Richard!AL26-Courtenay!AL26</f>
        <v>0</v>
      </c>
      <c r="AM26" s="33">
        <f>Richard!AM26-Courtenay!AM26</f>
        <v>0</v>
      </c>
      <c r="AN26" s="33">
        <f>Richard!AN26-Courtenay!AN26</f>
        <v>0</v>
      </c>
      <c r="AO26" s="33">
        <f>Richard!AO26-Courtenay!AO26</f>
        <v>0</v>
      </c>
      <c r="AP26" s="33">
        <f>Richard!AP26-Courtenay!AP26</f>
        <v>0</v>
      </c>
      <c r="AQ26" s="33">
        <f>Richard!AQ26-Courtenay!AQ26</f>
        <v>0</v>
      </c>
    </row>
    <row r="27" spans="1:43" x14ac:dyDescent="0.25">
      <c r="A27" s="8" t="s">
        <v>92</v>
      </c>
      <c r="B27" s="35">
        <v>3</v>
      </c>
      <c r="C27" s="36" t="s">
        <v>21</v>
      </c>
      <c r="D27" s="36" t="s">
        <v>95</v>
      </c>
      <c r="E27" s="37">
        <v>7</v>
      </c>
      <c r="F27" s="33">
        <f>Richard!F27-Courtenay!F27</f>
        <v>0</v>
      </c>
      <c r="G27" s="33">
        <f>Richard!G27-Courtenay!G27</f>
        <v>0</v>
      </c>
      <c r="H27" s="33">
        <f>Richard!H27-Courtenay!H27</f>
        <v>0</v>
      </c>
      <c r="I27" s="33">
        <f>Richard!I27-Courtenay!I27</f>
        <v>0</v>
      </c>
      <c r="J27" s="33">
        <f>Richard!J27-Courtenay!J27</f>
        <v>0</v>
      </c>
      <c r="K27" s="33">
        <f>Richard!K27-Courtenay!K27</f>
        <v>0</v>
      </c>
      <c r="L27" s="33">
        <f>Richard!L27-Courtenay!L27</f>
        <v>0</v>
      </c>
      <c r="M27" s="33">
        <f>Richard!M27-Courtenay!M27</f>
        <v>0</v>
      </c>
      <c r="N27" s="33">
        <f>Richard!N27-Courtenay!N27</f>
        <v>0</v>
      </c>
      <c r="O27" s="33">
        <f>Richard!O27-Courtenay!O27</f>
        <v>0</v>
      </c>
      <c r="P27" s="33">
        <f>Richard!P27-Courtenay!P27</f>
        <v>0</v>
      </c>
      <c r="Q27" s="33">
        <f>Richard!Q27-Courtenay!Q27</f>
        <v>0</v>
      </c>
      <c r="R27" s="33">
        <f>Richard!R27-Courtenay!R27</f>
        <v>0</v>
      </c>
      <c r="S27" s="33">
        <f>Richard!S27-Courtenay!S27</f>
        <v>0</v>
      </c>
      <c r="T27" s="33">
        <f>Richard!T27-Courtenay!T27</f>
        <v>0</v>
      </c>
      <c r="U27" s="33">
        <f>Richard!U27-Courtenay!U27</f>
        <v>0</v>
      </c>
      <c r="V27" s="33">
        <f>Richard!V27-Courtenay!V27</f>
        <v>0</v>
      </c>
      <c r="W27" s="33">
        <f>Richard!W27-Courtenay!W27</f>
        <v>0</v>
      </c>
      <c r="X27" s="33">
        <f>Richard!X27-Courtenay!X27</f>
        <v>0</v>
      </c>
      <c r="Y27" s="33">
        <f>Richard!Y27-Courtenay!Y27</f>
        <v>0</v>
      </c>
      <c r="Z27" s="33">
        <f>Richard!Z27-Courtenay!Z27</f>
        <v>0</v>
      </c>
      <c r="AA27" s="33">
        <f>Richard!AA27-Courtenay!AA27</f>
        <v>0</v>
      </c>
      <c r="AB27" s="33">
        <f>Richard!AB27-Courtenay!AB27</f>
        <v>0</v>
      </c>
      <c r="AC27" s="33">
        <f>Richard!AC27-Courtenay!AC27</f>
        <v>0</v>
      </c>
      <c r="AD27" s="33">
        <f>Richard!AD27-Courtenay!AD27</f>
        <v>0</v>
      </c>
      <c r="AE27" s="33">
        <f>Richard!AE27-Courtenay!AE27</f>
        <v>0</v>
      </c>
      <c r="AF27" s="33">
        <f>Richard!AF27-Courtenay!AF27</f>
        <v>0</v>
      </c>
      <c r="AG27" s="33">
        <f>Richard!AG27-Courtenay!AG27</f>
        <v>0</v>
      </c>
      <c r="AH27" s="33">
        <f>Richard!AH27-Courtenay!AH27</f>
        <v>0</v>
      </c>
      <c r="AI27" s="33">
        <f>Richard!AI27-Courtenay!AI27</f>
        <v>0</v>
      </c>
      <c r="AJ27" s="33">
        <f>Richard!AJ27-Courtenay!AJ27</f>
        <v>0</v>
      </c>
      <c r="AK27" s="33">
        <f>Richard!AK27-Courtenay!AK27</f>
        <v>0</v>
      </c>
      <c r="AL27" s="33">
        <f>Richard!AL27-Courtenay!AL27</f>
        <v>0</v>
      </c>
      <c r="AM27" s="33">
        <f>Richard!AM27-Courtenay!AM27</f>
        <v>0</v>
      </c>
      <c r="AN27" s="33">
        <f>Richard!AN27-Courtenay!AN27</f>
        <v>0</v>
      </c>
      <c r="AO27" s="33">
        <f>Richard!AO27-Courtenay!AO27</f>
        <v>0</v>
      </c>
      <c r="AP27" s="33">
        <f>Richard!AP27-Courtenay!AP27</f>
        <v>0</v>
      </c>
      <c r="AQ27" s="33">
        <f>Richard!AQ27-Courtenay!AQ27</f>
        <v>0</v>
      </c>
    </row>
    <row r="28" spans="1:43" x14ac:dyDescent="0.25">
      <c r="A28" s="8" t="s">
        <v>92</v>
      </c>
      <c r="B28" s="35">
        <v>3</v>
      </c>
      <c r="C28" s="36" t="s">
        <v>21</v>
      </c>
      <c r="D28" s="36" t="s">
        <v>96</v>
      </c>
      <c r="E28" s="37">
        <v>1</v>
      </c>
      <c r="F28" s="33">
        <f>Richard!F28-Courtenay!F28</f>
        <v>0</v>
      </c>
      <c r="G28" s="33">
        <f>Richard!G28-Courtenay!G28</f>
        <v>0</v>
      </c>
      <c r="H28" s="33">
        <f>Richard!H28-Courtenay!H28</f>
        <v>0</v>
      </c>
      <c r="I28" s="33">
        <f>Richard!I28-Courtenay!I28</f>
        <v>0</v>
      </c>
      <c r="J28" s="33">
        <f>Richard!J28-Courtenay!J28</f>
        <v>0</v>
      </c>
      <c r="K28" s="33">
        <f>Richard!K28-Courtenay!K28</f>
        <v>0</v>
      </c>
      <c r="L28" s="33">
        <f>Richard!L28-Courtenay!L28</f>
        <v>0</v>
      </c>
      <c r="M28" s="33">
        <f>Richard!M28-Courtenay!M28</f>
        <v>0</v>
      </c>
      <c r="N28" s="33">
        <f>Richard!N28-Courtenay!N28</f>
        <v>0</v>
      </c>
      <c r="O28" s="33">
        <f>Richard!O28-Courtenay!O28</f>
        <v>0</v>
      </c>
      <c r="P28" s="33">
        <f>Richard!P28-Courtenay!P28</f>
        <v>0</v>
      </c>
      <c r="Q28" s="33">
        <f>Richard!Q28-Courtenay!Q28</f>
        <v>0</v>
      </c>
      <c r="R28" s="33">
        <f>Richard!R28-Courtenay!R28</f>
        <v>0</v>
      </c>
      <c r="S28" s="33">
        <f>Richard!S28-Courtenay!S28</f>
        <v>0</v>
      </c>
      <c r="T28" s="33">
        <f>Richard!T28-Courtenay!T28</f>
        <v>0</v>
      </c>
      <c r="U28" s="33">
        <f>Richard!U28-Courtenay!U28</f>
        <v>0</v>
      </c>
      <c r="V28" s="33">
        <f>Richard!V28-Courtenay!V28</f>
        <v>0</v>
      </c>
      <c r="W28" s="33">
        <f>Richard!W28-Courtenay!W28</f>
        <v>0</v>
      </c>
      <c r="X28" s="33">
        <f>Richard!X28-Courtenay!X28</f>
        <v>0</v>
      </c>
      <c r="Y28" s="33">
        <f>Richard!Y28-Courtenay!Y28</f>
        <v>0</v>
      </c>
      <c r="Z28" s="33">
        <f>Richard!Z28-Courtenay!Z28</f>
        <v>0</v>
      </c>
      <c r="AA28" s="33">
        <f>Richard!AA28-Courtenay!AA28</f>
        <v>0</v>
      </c>
      <c r="AB28" s="33">
        <f>Richard!AB28-Courtenay!AB28</f>
        <v>0</v>
      </c>
      <c r="AC28" s="33">
        <f>Richard!AC28-Courtenay!AC28</f>
        <v>0</v>
      </c>
      <c r="AD28" s="33">
        <f>Richard!AD28-Courtenay!AD28</f>
        <v>0</v>
      </c>
      <c r="AE28" s="33">
        <f>Richard!AE28-Courtenay!AE28</f>
        <v>0</v>
      </c>
      <c r="AF28" s="33">
        <f>Richard!AF28-Courtenay!AF28</f>
        <v>0</v>
      </c>
      <c r="AG28" s="33">
        <f>Richard!AG28-Courtenay!AG28</f>
        <v>0</v>
      </c>
      <c r="AH28" s="33">
        <f>Richard!AH28-Courtenay!AH28</f>
        <v>0</v>
      </c>
      <c r="AI28" s="33">
        <f>Richard!AI28-Courtenay!AI28</f>
        <v>0</v>
      </c>
      <c r="AJ28" s="33">
        <f>Richard!AJ28-Courtenay!AJ28</f>
        <v>0</v>
      </c>
      <c r="AK28" s="33">
        <f>Richard!AK28-Courtenay!AK28</f>
        <v>0</v>
      </c>
      <c r="AL28" s="33">
        <f>Richard!AL28-Courtenay!AL28</f>
        <v>0</v>
      </c>
      <c r="AM28" s="33">
        <f>Richard!AM28-Courtenay!AM28</f>
        <v>0</v>
      </c>
      <c r="AN28" s="33">
        <f>Richard!AN28-Courtenay!AN28</f>
        <v>0</v>
      </c>
      <c r="AO28" s="33">
        <f>Richard!AO28-Courtenay!AO28</f>
        <v>0</v>
      </c>
      <c r="AP28" s="33">
        <f>Richard!AP28-Courtenay!AP28</f>
        <v>0</v>
      </c>
      <c r="AQ28" s="33">
        <f>Richard!AQ28-Courtenay!AQ28</f>
        <v>0</v>
      </c>
    </row>
    <row r="29" spans="1:43" x14ac:dyDescent="0.25">
      <c r="A29" s="12" t="s">
        <v>97</v>
      </c>
      <c r="B29" s="35">
        <v>3</v>
      </c>
      <c r="C29" s="38" t="s">
        <v>21</v>
      </c>
      <c r="D29" s="38" t="s">
        <v>94</v>
      </c>
      <c r="E29" s="38">
        <v>4</v>
      </c>
      <c r="F29" s="33">
        <f>Richard!F29-Courtenay!F29</f>
        <v>0</v>
      </c>
      <c r="G29" s="33">
        <f>Richard!G29-Courtenay!G29</f>
        <v>0</v>
      </c>
      <c r="H29" s="33">
        <f>Richard!H29-Courtenay!H29</f>
        <v>0</v>
      </c>
      <c r="I29" s="33">
        <f>Richard!I29-Courtenay!I29</f>
        <v>0</v>
      </c>
      <c r="J29" s="33">
        <f>Richard!J29-Courtenay!J29</f>
        <v>0</v>
      </c>
      <c r="K29" s="33">
        <f>Richard!K29-Courtenay!K29</f>
        <v>0</v>
      </c>
      <c r="L29" s="33">
        <f>Richard!L29-Courtenay!L29</f>
        <v>0</v>
      </c>
      <c r="M29" s="33">
        <f>Richard!M29-Courtenay!M29</f>
        <v>0</v>
      </c>
      <c r="N29" s="33">
        <f>Richard!N29-Courtenay!N29</f>
        <v>0</v>
      </c>
      <c r="O29" s="33">
        <f>Richard!O29-Courtenay!O29</f>
        <v>0</v>
      </c>
      <c r="P29" s="33">
        <f>Richard!P29-Courtenay!P29</f>
        <v>0</v>
      </c>
      <c r="Q29" s="33">
        <f>Richard!Q29-Courtenay!Q29</f>
        <v>0</v>
      </c>
      <c r="R29" s="33">
        <f>Richard!R29-Courtenay!R29</f>
        <v>0</v>
      </c>
      <c r="S29" s="33">
        <f>Richard!S29-Courtenay!S29</f>
        <v>0</v>
      </c>
      <c r="T29" s="33">
        <f>Richard!T29-Courtenay!T29</f>
        <v>0</v>
      </c>
      <c r="U29" s="33">
        <f>Richard!U29-Courtenay!U29</f>
        <v>0</v>
      </c>
      <c r="V29" s="33">
        <f>Richard!V29-Courtenay!V29</f>
        <v>0</v>
      </c>
      <c r="W29" s="33">
        <f>Richard!W29-Courtenay!W29</f>
        <v>0</v>
      </c>
      <c r="X29" s="33">
        <f>Richard!X29-Courtenay!X29</f>
        <v>0</v>
      </c>
      <c r="Y29" s="33">
        <f>Richard!Y29-Courtenay!Y29</f>
        <v>0</v>
      </c>
      <c r="Z29" s="33">
        <f>Richard!Z29-Courtenay!Z29</f>
        <v>0</v>
      </c>
      <c r="AA29" s="33">
        <f>Richard!AA29-Courtenay!AA29</f>
        <v>0</v>
      </c>
      <c r="AB29" s="33">
        <f>Richard!AB29-Courtenay!AB29</f>
        <v>0</v>
      </c>
      <c r="AC29" s="33">
        <f>Richard!AC29-Courtenay!AC29</f>
        <v>0</v>
      </c>
      <c r="AD29" s="33">
        <f>Richard!AD29-Courtenay!AD29</f>
        <v>0</v>
      </c>
      <c r="AE29" s="33">
        <f>Richard!AE29-Courtenay!AE29</f>
        <v>0</v>
      </c>
      <c r="AF29" s="33">
        <f>Richard!AF29-Courtenay!AF29</f>
        <v>0</v>
      </c>
      <c r="AG29" s="33">
        <f>Richard!AG29-Courtenay!AG29</f>
        <v>0</v>
      </c>
      <c r="AH29" s="33">
        <f>Richard!AH29-Courtenay!AH29</f>
        <v>0</v>
      </c>
      <c r="AI29" s="33">
        <f>Richard!AI29-Courtenay!AI29</f>
        <v>0</v>
      </c>
      <c r="AJ29" s="33">
        <f>Richard!AJ29-Courtenay!AJ29</f>
        <v>0</v>
      </c>
      <c r="AK29" s="33">
        <f>Richard!AK29-Courtenay!AK29</f>
        <v>0</v>
      </c>
      <c r="AL29" s="33">
        <f>Richard!AL29-Courtenay!AL29</f>
        <v>0</v>
      </c>
      <c r="AM29" s="33">
        <f>Richard!AM29-Courtenay!AM29</f>
        <v>0</v>
      </c>
      <c r="AN29" s="33">
        <f>Richard!AN29-Courtenay!AN29</f>
        <v>0</v>
      </c>
      <c r="AO29" s="33">
        <f>Richard!AO29-Courtenay!AO29</f>
        <v>0</v>
      </c>
      <c r="AP29" s="33">
        <f>Richard!AP29-Courtenay!AP29</f>
        <v>0</v>
      </c>
      <c r="AQ29" s="33">
        <f>Richard!AQ29-Courtenay!AQ29</f>
        <v>0</v>
      </c>
    </row>
    <row r="30" spans="1:43" x14ac:dyDescent="0.25">
      <c r="A30" s="12" t="s">
        <v>97</v>
      </c>
      <c r="B30" s="35">
        <v>3</v>
      </c>
      <c r="C30" s="38" t="s">
        <v>21</v>
      </c>
      <c r="D30" s="38" t="s">
        <v>95</v>
      </c>
      <c r="E30" s="38">
        <v>6</v>
      </c>
      <c r="F30" s="33">
        <f>Richard!F30-Courtenay!F30</f>
        <v>0</v>
      </c>
      <c r="G30" s="33">
        <f>Richard!G30-Courtenay!G30</f>
        <v>0</v>
      </c>
      <c r="H30" s="33">
        <f>Richard!H30-Courtenay!H30</f>
        <v>0</v>
      </c>
      <c r="I30" s="33">
        <f>Richard!I30-Courtenay!I30</f>
        <v>0</v>
      </c>
      <c r="J30" s="33">
        <f>Richard!J30-Courtenay!J30</f>
        <v>0</v>
      </c>
      <c r="K30" s="33">
        <f>Richard!K30-Courtenay!K30</f>
        <v>0</v>
      </c>
      <c r="L30" s="33">
        <f>Richard!L30-Courtenay!L30</f>
        <v>0</v>
      </c>
      <c r="M30" s="33">
        <f>Richard!M30-Courtenay!M30</f>
        <v>0</v>
      </c>
      <c r="N30" s="33">
        <f>Richard!N30-Courtenay!N30</f>
        <v>0</v>
      </c>
      <c r="O30" s="33">
        <f>Richard!O30-Courtenay!O30</f>
        <v>0</v>
      </c>
      <c r="P30" s="33">
        <f>Richard!P30-Courtenay!P30</f>
        <v>0</v>
      </c>
      <c r="Q30" s="33">
        <f>Richard!Q30-Courtenay!Q30</f>
        <v>0</v>
      </c>
      <c r="R30" s="33">
        <f>Richard!R30-Courtenay!R30</f>
        <v>0</v>
      </c>
      <c r="S30" s="33">
        <f>Richard!S30-Courtenay!S30</f>
        <v>0</v>
      </c>
      <c r="T30" s="33">
        <f>Richard!T30-Courtenay!T30</f>
        <v>0</v>
      </c>
      <c r="U30" s="33">
        <f>Richard!U30-Courtenay!U30</f>
        <v>0</v>
      </c>
      <c r="V30" s="33">
        <f>Richard!V30-Courtenay!V30</f>
        <v>0</v>
      </c>
      <c r="W30" s="33">
        <f>Richard!W30-Courtenay!W30</f>
        <v>0</v>
      </c>
      <c r="X30" s="33">
        <f>Richard!X30-Courtenay!X30</f>
        <v>0</v>
      </c>
      <c r="Y30" s="33">
        <f>Richard!Y30-Courtenay!Y30</f>
        <v>0</v>
      </c>
      <c r="Z30" s="33">
        <f>Richard!Z30-Courtenay!Z30</f>
        <v>0</v>
      </c>
      <c r="AA30" s="33">
        <f>Richard!AA30-Courtenay!AA30</f>
        <v>0</v>
      </c>
      <c r="AB30" s="33">
        <f>Richard!AB30-Courtenay!AB30</f>
        <v>0</v>
      </c>
      <c r="AC30" s="33">
        <f>Richard!AC30-Courtenay!AC30</f>
        <v>0</v>
      </c>
      <c r="AD30" s="33">
        <f>Richard!AD30-Courtenay!AD30</f>
        <v>0</v>
      </c>
      <c r="AE30" s="33">
        <f>Richard!AE30-Courtenay!AE30</f>
        <v>0</v>
      </c>
      <c r="AF30" s="33">
        <f>Richard!AF30-Courtenay!AF30</f>
        <v>0</v>
      </c>
      <c r="AG30" s="33">
        <f>Richard!AG30-Courtenay!AG30</f>
        <v>0</v>
      </c>
      <c r="AH30" s="33">
        <f>Richard!AH30-Courtenay!AH30</f>
        <v>0</v>
      </c>
      <c r="AI30" s="33">
        <f>Richard!AI30-Courtenay!AI30</f>
        <v>0</v>
      </c>
      <c r="AJ30" s="33">
        <f>Richard!AJ30-Courtenay!AJ30</f>
        <v>0</v>
      </c>
      <c r="AK30" s="33">
        <f>Richard!AK30-Courtenay!AK30</f>
        <v>0</v>
      </c>
      <c r="AL30" s="33">
        <f>Richard!AL30-Courtenay!AL30</f>
        <v>0</v>
      </c>
      <c r="AM30" s="33">
        <f>Richard!AM30-Courtenay!AM30</f>
        <v>0</v>
      </c>
      <c r="AN30" s="33">
        <f>Richard!AN30-Courtenay!AN30</f>
        <v>0</v>
      </c>
      <c r="AO30" s="33">
        <f>Richard!AO30-Courtenay!AO30</f>
        <v>0</v>
      </c>
      <c r="AP30" s="33">
        <f>Richard!AP30-Courtenay!AP30</f>
        <v>0</v>
      </c>
      <c r="AQ30" s="33">
        <f>Richard!AQ30-Courtenay!AQ30</f>
        <v>0</v>
      </c>
    </row>
    <row r="31" spans="1:43" x14ac:dyDescent="0.25">
      <c r="A31" s="12" t="s">
        <v>97</v>
      </c>
      <c r="B31" s="35">
        <v>3</v>
      </c>
      <c r="C31" s="38" t="s">
        <v>21</v>
      </c>
      <c r="D31" s="38" t="s">
        <v>96</v>
      </c>
      <c r="E31" s="38">
        <v>9</v>
      </c>
      <c r="F31" s="33">
        <f>Richard!F31-Courtenay!F31</f>
        <v>0</v>
      </c>
      <c r="G31" s="33">
        <f>Richard!G31-Courtenay!G31</f>
        <v>0</v>
      </c>
      <c r="H31" s="33">
        <f>Richard!H31-Courtenay!H31</f>
        <v>0</v>
      </c>
      <c r="I31" s="33">
        <f>Richard!I31-Courtenay!I31</f>
        <v>0</v>
      </c>
      <c r="J31" s="33">
        <f>Richard!J31-Courtenay!J31</f>
        <v>0</v>
      </c>
      <c r="K31" s="33">
        <f>Richard!K31-Courtenay!K31</f>
        <v>0</v>
      </c>
      <c r="L31" s="33">
        <f>Richard!L31-Courtenay!L31</f>
        <v>0</v>
      </c>
      <c r="M31" s="33">
        <f>Richard!M31-Courtenay!M31</f>
        <v>0</v>
      </c>
      <c r="N31" s="33">
        <f>Richard!N31-Courtenay!N31</f>
        <v>0</v>
      </c>
      <c r="O31" s="33">
        <f>Richard!O31-Courtenay!O31</f>
        <v>0</v>
      </c>
      <c r="P31" s="33">
        <f>Richard!P31-Courtenay!P31</f>
        <v>0</v>
      </c>
      <c r="Q31" s="33">
        <f>Richard!Q31-Courtenay!Q31</f>
        <v>0</v>
      </c>
      <c r="R31" s="33">
        <f>Richard!R31-Courtenay!R31</f>
        <v>0</v>
      </c>
      <c r="S31" s="33">
        <f>Richard!S31-Courtenay!S31</f>
        <v>0</v>
      </c>
      <c r="T31" s="33">
        <f>Richard!T31-Courtenay!T31</f>
        <v>0</v>
      </c>
      <c r="U31" s="33">
        <f>Richard!U31-Courtenay!U31</f>
        <v>0</v>
      </c>
      <c r="V31" s="33">
        <f>Richard!V31-Courtenay!V31</f>
        <v>0</v>
      </c>
      <c r="W31" s="33">
        <f>Richard!W31-Courtenay!W31</f>
        <v>0</v>
      </c>
      <c r="X31" s="33">
        <f>Richard!X31-Courtenay!X31</f>
        <v>0</v>
      </c>
      <c r="Y31" s="33">
        <f>Richard!Y31-Courtenay!Y31</f>
        <v>0</v>
      </c>
      <c r="Z31" s="33">
        <f>Richard!Z31-Courtenay!Z31</f>
        <v>0</v>
      </c>
      <c r="AA31" s="33">
        <f>Richard!AA31-Courtenay!AA31</f>
        <v>0</v>
      </c>
      <c r="AB31" s="33">
        <f>Richard!AB31-Courtenay!AB31</f>
        <v>0</v>
      </c>
      <c r="AC31" s="33">
        <f>Richard!AC31-Courtenay!AC31</f>
        <v>0</v>
      </c>
      <c r="AD31" s="33">
        <f>Richard!AD31-Courtenay!AD31</f>
        <v>0</v>
      </c>
      <c r="AE31" s="33">
        <f>Richard!AE31-Courtenay!AE31</f>
        <v>0</v>
      </c>
      <c r="AF31" s="33">
        <f>Richard!AF31-Courtenay!AF31</f>
        <v>0</v>
      </c>
      <c r="AG31" s="33">
        <f>Richard!AG31-Courtenay!AG31</f>
        <v>0</v>
      </c>
      <c r="AH31" s="33">
        <f>Richard!AH31-Courtenay!AH31</f>
        <v>0</v>
      </c>
      <c r="AI31" s="33">
        <f>Richard!AI31-Courtenay!AI31</f>
        <v>0</v>
      </c>
      <c r="AJ31" s="33">
        <f>Richard!AJ31-Courtenay!AJ31</f>
        <v>0</v>
      </c>
      <c r="AK31" s="33">
        <f>Richard!AK31-Courtenay!AK31</f>
        <v>0</v>
      </c>
      <c r="AL31" s="33">
        <f>Richard!AL31-Courtenay!AL31</f>
        <v>0</v>
      </c>
      <c r="AM31" s="33">
        <f>Richard!AM31-Courtenay!AM31</f>
        <v>0</v>
      </c>
      <c r="AN31" s="33">
        <f>Richard!AN31-Courtenay!AN31</f>
        <v>0</v>
      </c>
      <c r="AO31" s="33">
        <f>Richard!AO31-Courtenay!AO31</f>
        <v>0</v>
      </c>
      <c r="AP31" s="33">
        <f>Richard!AP31-Courtenay!AP31</f>
        <v>0</v>
      </c>
      <c r="AQ31" s="33">
        <f>Richard!AQ31-Courtenay!AQ31</f>
        <v>0</v>
      </c>
    </row>
    <row r="32" spans="1:43" x14ac:dyDescent="0.25">
      <c r="A32" s="14" t="s">
        <v>98</v>
      </c>
      <c r="B32" s="35">
        <v>3</v>
      </c>
      <c r="C32" s="36" t="s">
        <v>21</v>
      </c>
      <c r="D32" s="39" t="s">
        <v>94</v>
      </c>
      <c r="E32" s="37">
        <v>1</v>
      </c>
      <c r="F32" s="33">
        <f>Richard!F32-Courtenay!F32</f>
        <v>0</v>
      </c>
      <c r="G32" s="33">
        <f>Richard!G32-Courtenay!G32</f>
        <v>0</v>
      </c>
      <c r="H32" s="33">
        <f>Richard!H32-Courtenay!H32</f>
        <v>0</v>
      </c>
      <c r="I32" s="33">
        <f>Richard!I32-Courtenay!I32</f>
        <v>0</v>
      </c>
      <c r="J32" s="33">
        <f>Richard!J32-Courtenay!J32</f>
        <v>0</v>
      </c>
      <c r="K32" s="33">
        <f>Richard!K32-Courtenay!K32</f>
        <v>0</v>
      </c>
      <c r="L32" s="33">
        <f>Richard!L32-Courtenay!L32</f>
        <v>0</v>
      </c>
      <c r="M32" s="33">
        <f>Richard!M32-Courtenay!M32</f>
        <v>0</v>
      </c>
      <c r="N32" s="33">
        <f>Richard!N32-Courtenay!N32</f>
        <v>0</v>
      </c>
      <c r="O32" s="33">
        <f>Richard!O32-Courtenay!O32</f>
        <v>0</v>
      </c>
      <c r="P32" s="33">
        <f>Richard!P32-Courtenay!P32</f>
        <v>0</v>
      </c>
      <c r="Q32" s="33">
        <f>Richard!Q32-Courtenay!Q32</f>
        <v>0</v>
      </c>
      <c r="R32" s="33">
        <f>Richard!R32-Courtenay!R32</f>
        <v>0</v>
      </c>
      <c r="S32" s="33">
        <f>Richard!S32-Courtenay!S32</f>
        <v>0</v>
      </c>
      <c r="T32" s="33">
        <f>Richard!T32-Courtenay!T32</f>
        <v>0</v>
      </c>
      <c r="U32" s="33">
        <f>Richard!U32-Courtenay!U32</f>
        <v>0</v>
      </c>
      <c r="V32" s="33">
        <f>Richard!V32-Courtenay!V32</f>
        <v>0</v>
      </c>
      <c r="W32" s="33">
        <f>Richard!W32-Courtenay!W32</f>
        <v>0</v>
      </c>
      <c r="X32" s="33">
        <f>Richard!X32-Courtenay!X32</f>
        <v>0</v>
      </c>
      <c r="Y32" s="33">
        <f>Richard!Y32-Courtenay!Y32</f>
        <v>0</v>
      </c>
      <c r="Z32" s="33">
        <f>Richard!Z32-Courtenay!Z32</f>
        <v>0</v>
      </c>
      <c r="AA32" s="33">
        <f>Richard!AA32-Courtenay!AA32</f>
        <v>0</v>
      </c>
      <c r="AB32" s="33">
        <f>Richard!AB32-Courtenay!AB32</f>
        <v>0</v>
      </c>
      <c r="AC32" s="33">
        <f>Richard!AC32-Courtenay!AC32</f>
        <v>0</v>
      </c>
      <c r="AD32" s="33">
        <f>Richard!AD32-Courtenay!AD32</f>
        <v>0</v>
      </c>
      <c r="AE32" s="33">
        <f>Richard!AE32-Courtenay!AE32</f>
        <v>0</v>
      </c>
      <c r="AF32" s="33">
        <f>Richard!AF32-Courtenay!AF32</f>
        <v>0</v>
      </c>
      <c r="AG32" s="33">
        <f>Richard!AG32-Courtenay!AG32</f>
        <v>0</v>
      </c>
      <c r="AH32" s="33">
        <f>Richard!AH32-Courtenay!AH32</f>
        <v>0</v>
      </c>
      <c r="AI32" s="33">
        <f>Richard!AI32-Courtenay!AI32</f>
        <v>0</v>
      </c>
      <c r="AJ32" s="33">
        <f>Richard!AJ32-Courtenay!AJ32</f>
        <v>0</v>
      </c>
      <c r="AK32" s="33">
        <f>Richard!AK32-Courtenay!AK32</f>
        <v>0</v>
      </c>
      <c r="AL32" s="33">
        <f>Richard!AL32-Courtenay!AL32</f>
        <v>0</v>
      </c>
      <c r="AM32" s="33">
        <f>Richard!AM32-Courtenay!AM32</f>
        <v>0</v>
      </c>
      <c r="AN32" s="33">
        <f>Richard!AN32-Courtenay!AN32</f>
        <v>0</v>
      </c>
      <c r="AO32" s="33">
        <f>Richard!AO32-Courtenay!AO32</f>
        <v>0</v>
      </c>
      <c r="AP32" s="33">
        <f>Richard!AP32-Courtenay!AP32</f>
        <v>0</v>
      </c>
      <c r="AQ32" s="33">
        <f>Richard!AQ32-Courtenay!AQ32</f>
        <v>0</v>
      </c>
    </row>
    <row r="33" spans="1:45" x14ac:dyDescent="0.25">
      <c r="A33" s="14" t="s">
        <v>98</v>
      </c>
      <c r="B33" s="35">
        <v>3</v>
      </c>
      <c r="C33" s="36" t="s">
        <v>21</v>
      </c>
      <c r="D33" s="39" t="s">
        <v>95</v>
      </c>
      <c r="E33" s="37">
        <v>9</v>
      </c>
      <c r="F33" s="33">
        <f>Richard!F33-Courtenay!F33</f>
        <v>0</v>
      </c>
      <c r="G33" s="33">
        <f>Richard!G33-Courtenay!G33</f>
        <v>0</v>
      </c>
      <c r="H33" s="33">
        <f>Richard!H33-Courtenay!H33</f>
        <v>0</v>
      </c>
      <c r="I33" s="33">
        <f>Richard!I33-Courtenay!I33</f>
        <v>0</v>
      </c>
      <c r="J33" s="33">
        <f>Richard!J33-Courtenay!J33</f>
        <v>0</v>
      </c>
      <c r="K33" s="33">
        <f>Richard!K33-Courtenay!K33</f>
        <v>0</v>
      </c>
      <c r="L33" s="33">
        <f>Richard!L33-Courtenay!L33</f>
        <v>0</v>
      </c>
      <c r="M33" s="33">
        <f>Richard!M33-Courtenay!M33</f>
        <v>0</v>
      </c>
      <c r="N33" s="33">
        <f>Richard!N33-Courtenay!N33</f>
        <v>0</v>
      </c>
      <c r="O33" s="33">
        <f>Richard!O33-Courtenay!O33</f>
        <v>0</v>
      </c>
      <c r="P33" s="33">
        <f>Richard!P33-Courtenay!P33</f>
        <v>0</v>
      </c>
      <c r="Q33" s="33">
        <f>Richard!Q33-Courtenay!Q33</f>
        <v>0</v>
      </c>
      <c r="R33" s="33">
        <f>Richard!R33-Courtenay!R33</f>
        <v>0</v>
      </c>
      <c r="S33" s="33">
        <f>Richard!S33-Courtenay!S33</f>
        <v>0</v>
      </c>
      <c r="T33" s="33">
        <f>Richard!T33-Courtenay!T33</f>
        <v>0</v>
      </c>
      <c r="U33" s="33">
        <f>Richard!U33-Courtenay!U33</f>
        <v>0</v>
      </c>
      <c r="V33" s="33">
        <f>Richard!V33-Courtenay!V33</f>
        <v>0</v>
      </c>
      <c r="W33" s="33">
        <f>Richard!W33-Courtenay!W33</f>
        <v>0</v>
      </c>
      <c r="X33" s="33">
        <f>Richard!X33-Courtenay!X33</f>
        <v>0</v>
      </c>
      <c r="Y33" s="33">
        <f>Richard!Y33-Courtenay!Y33</f>
        <v>0</v>
      </c>
      <c r="Z33" s="33">
        <f>Richard!Z33-Courtenay!Z33</f>
        <v>0</v>
      </c>
      <c r="AA33" s="33">
        <f>Richard!AA33-Courtenay!AA33</f>
        <v>0</v>
      </c>
      <c r="AB33" s="33">
        <f>Richard!AB33-Courtenay!AB33</f>
        <v>0</v>
      </c>
      <c r="AC33" s="33">
        <f>Richard!AC33-Courtenay!AC33</f>
        <v>0</v>
      </c>
      <c r="AD33" s="33">
        <f>Richard!AD33-Courtenay!AD33</f>
        <v>0</v>
      </c>
      <c r="AE33" s="33">
        <f>Richard!AE33-Courtenay!AE33</f>
        <v>0</v>
      </c>
      <c r="AF33" s="33">
        <f>Richard!AF33-Courtenay!AF33</f>
        <v>0</v>
      </c>
      <c r="AG33" s="33">
        <f>Richard!AG33-Courtenay!AG33</f>
        <v>0</v>
      </c>
      <c r="AH33" s="33">
        <f>Richard!AH33-Courtenay!AH33</f>
        <v>0</v>
      </c>
      <c r="AI33" s="33">
        <f>Richard!AI33-Courtenay!AI33</f>
        <v>0</v>
      </c>
      <c r="AJ33" s="33">
        <f>Richard!AJ33-Courtenay!AJ33</f>
        <v>0</v>
      </c>
      <c r="AK33" s="33">
        <f>Richard!AK33-Courtenay!AK33</f>
        <v>0</v>
      </c>
      <c r="AL33" s="33">
        <f>Richard!AL33-Courtenay!AL33</f>
        <v>0</v>
      </c>
      <c r="AM33" s="33">
        <f>Richard!AM33-Courtenay!AM33</f>
        <v>0</v>
      </c>
      <c r="AN33" s="33">
        <f>Richard!AN33-Courtenay!AN33</f>
        <v>0</v>
      </c>
      <c r="AO33" s="33">
        <f>Richard!AO33-Courtenay!AO33</f>
        <v>0</v>
      </c>
      <c r="AP33" s="33">
        <f>Richard!AP33-Courtenay!AP33</f>
        <v>0</v>
      </c>
      <c r="AQ33" s="33">
        <f>Richard!AQ33-Courtenay!AQ33</f>
        <v>0</v>
      </c>
    </row>
    <row r="34" spans="1:45" x14ac:dyDescent="0.25">
      <c r="A34" s="14" t="s">
        <v>98</v>
      </c>
      <c r="B34" s="35">
        <v>3</v>
      </c>
      <c r="C34" s="36" t="s">
        <v>21</v>
      </c>
      <c r="D34" s="39" t="s">
        <v>96</v>
      </c>
      <c r="E34" s="37">
        <v>5</v>
      </c>
      <c r="F34" s="33">
        <f>Richard!F34-Courtenay!F34</f>
        <v>0</v>
      </c>
      <c r="G34" s="33">
        <f>Richard!G34-Courtenay!G34</f>
        <v>0</v>
      </c>
      <c r="H34" s="33">
        <f>Richard!H34-Courtenay!H34</f>
        <v>0</v>
      </c>
      <c r="I34" s="33">
        <f>Richard!I34-Courtenay!I34</f>
        <v>0</v>
      </c>
      <c r="J34" s="33">
        <f>Richard!J34-Courtenay!J34</f>
        <v>0</v>
      </c>
      <c r="K34" s="33">
        <f>Richard!K34-Courtenay!K34</f>
        <v>0</v>
      </c>
      <c r="L34" s="33">
        <f>Richard!L34-Courtenay!L34</f>
        <v>0</v>
      </c>
      <c r="M34" s="33">
        <f>Richard!M34-Courtenay!M34</f>
        <v>0</v>
      </c>
      <c r="N34" s="33">
        <f>Richard!N34-Courtenay!N34</f>
        <v>0</v>
      </c>
      <c r="O34" s="33">
        <f>Richard!O34-Courtenay!O34</f>
        <v>0</v>
      </c>
      <c r="P34" s="33">
        <f>Richard!P34-Courtenay!P34</f>
        <v>0</v>
      </c>
      <c r="Q34" s="33">
        <f>Richard!Q34-Courtenay!Q34</f>
        <v>0</v>
      </c>
      <c r="R34" s="33">
        <f>Richard!R34-Courtenay!R34</f>
        <v>0</v>
      </c>
      <c r="S34" s="33">
        <f>Richard!S34-Courtenay!S34</f>
        <v>0</v>
      </c>
      <c r="T34" s="33">
        <f>Richard!T34-Courtenay!T34</f>
        <v>0</v>
      </c>
      <c r="U34" s="33">
        <f>Richard!U34-Courtenay!U34</f>
        <v>0</v>
      </c>
      <c r="V34" s="33">
        <f>Richard!V34-Courtenay!V34</f>
        <v>0</v>
      </c>
      <c r="W34" s="33">
        <f>Richard!W34-Courtenay!W34</f>
        <v>0</v>
      </c>
      <c r="X34" s="33">
        <f>Richard!X34-Courtenay!X34</f>
        <v>0</v>
      </c>
      <c r="Y34" s="33">
        <f>Richard!Y34-Courtenay!Y34</f>
        <v>0</v>
      </c>
      <c r="Z34" s="33">
        <f>Richard!Z34-Courtenay!Z34</f>
        <v>0</v>
      </c>
      <c r="AA34" s="33">
        <f>Richard!AA34-Courtenay!AA34</f>
        <v>0</v>
      </c>
      <c r="AB34" s="33">
        <f>Richard!AB34-Courtenay!AB34</f>
        <v>0</v>
      </c>
      <c r="AC34" s="33">
        <f>Richard!AC34-Courtenay!AC34</f>
        <v>0</v>
      </c>
      <c r="AD34" s="33">
        <f>Richard!AD34-Courtenay!AD34</f>
        <v>0</v>
      </c>
      <c r="AE34" s="33">
        <f>Richard!AE34-Courtenay!AE34</f>
        <v>0</v>
      </c>
      <c r="AF34" s="33">
        <f>Richard!AF34-Courtenay!AF34</f>
        <v>0</v>
      </c>
      <c r="AG34" s="33">
        <f>Richard!AG34-Courtenay!AG34</f>
        <v>0</v>
      </c>
      <c r="AH34" s="33">
        <f>Richard!AH34-Courtenay!AH34</f>
        <v>0</v>
      </c>
      <c r="AI34" s="33">
        <f>Richard!AI34-Courtenay!AI34</f>
        <v>0</v>
      </c>
      <c r="AJ34" s="33">
        <f>Richard!AJ34-Courtenay!AJ34</f>
        <v>0</v>
      </c>
      <c r="AK34" s="33">
        <f>Richard!AK34-Courtenay!AK34</f>
        <v>0</v>
      </c>
      <c r="AL34" s="33">
        <f>Richard!AL34-Courtenay!AL34</f>
        <v>0</v>
      </c>
      <c r="AM34" s="33">
        <f>Richard!AM34-Courtenay!AM34</f>
        <v>0</v>
      </c>
      <c r="AN34" s="33">
        <f>Richard!AN34-Courtenay!AN34</f>
        <v>0</v>
      </c>
      <c r="AO34" s="33">
        <f>Richard!AO34-Courtenay!AO34</f>
        <v>0</v>
      </c>
      <c r="AP34" s="33">
        <f>Richard!AP34-Courtenay!AP34</f>
        <v>0</v>
      </c>
      <c r="AQ34" s="33">
        <f>Richard!AQ34-Courtenay!AQ34</f>
        <v>0</v>
      </c>
    </row>
    <row r="35" spans="1:45" x14ac:dyDescent="0.25">
      <c r="A35" s="16" t="s">
        <v>99</v>
      </c>
      <c r="B35" s="35">
        <v>3</v>
      </c>
      <c r="C35" s="36" t="s">
        <v>21</v>
      </c>
      <c r="D35" s="40" t="s">
        <v>94</v>
      </c>
      <c r="E35" s="37">
        <v>1</v>
      </c>
      <c r="F35" s="33">
        <f>Richard!F35-Courtenay!F35</f>
        <v>0</v>
      </c>
      <c r="G35" s="33">
        <f>Richard!G35-Courtenay!G35</f>
        <v>0</v>
      </c>
      <c r="H35" s="33">
        <f>Richard!H35-Courtenay!H35</f>
        <v>0</v>
      </c>
      <c r="I35" s="33">
        <f>Richard!I35-Courtenay!I35</f>
        <v>0</v>
      </c>
      <c r="J35" s="33">
        <f>Richard!J35-Courtenay!J35</f>
        <v>0</v>
      </c>
      <c r="K35" s="33">
        <f>Richard!K35-Courtenay!K35</f>
        <v>0</v>
      </c>
      <c r="L35" s="33">
        <f>Richard!L35-Courtenay!L35</f>
        <v>0</v>
      </c>
      <c r="M35" s="33">
        <f>Richard!M35-Courtenay!M35</f>
        <v>0</v>
      </c>
      <c r="N35" s="33">
        <f>Richard!N35-Courtenay!N35</f>
        <v>0</v>
      </c>
      <c r="O35" s="33">
        <f>Richard!O35-Courtenay!O35</f>
        <v>0</v>
      </c>
      <c r="P35" s="33">
        <f>Richard!P35-Courtenay!P35</f>
        <v>0</v>
      </c>
      <c r="Q35" s="33">
        <f>Richard!Q35-Courtenay!Q35</f>
        <v>0</v>
      </c>
      <c r="R35" s="33">
        <f>Richard!R35-Courtenay!R35</f>
        <v>0</v>
      </c>
      <c r="S35" s="33">
        <f>Richard!S35-Courtenay!S35</f>
        <v>0</v>
      </c>
      <c r="T35" s="33">
        <f>Richard!T35-Courtenay!T35</f>
        <v>0</v>
      </c>
      <c r="U35" s="33">
        <f>Richard!U35-Courtenay!U35</f>
        <v>0</v>
      </c>
      <c r="V35" s="33">
        <f>Richard!V35-Courtenay!V35</f>
        <v>0</v>
      </c>
      <c r="W35" s="33">
        <f>Richard!W35-Courtenay!W35</f>
        <v>0</v>
      </c>
      <c r="X35" s="33">
        <f>Richard!X35-Courtenay!X35</f>
        <v>0</v>
      </c>
      <c r="Y35" s="33">
        <f>Richard!Y35-Courtenay!Y35</f>
        <v>0</v>
      </c>
      <c r="Z35" s="33">
        <f>Richard!Z35-Courtenay!Z35</f>
        <v>0</v>
      </c>
      <c r="AA35" s="33">
        <f>Richard!AA35-Courtenay!AA35</f>
        <v>0</v>
      </c>
      <c r="AB35" s="33">
        <f>Richard!AB35-Courtenay!AB35</f>
        <v>0</v>
      </c>
      <c r="AC35" s="33">
        <f>Richard!AC35-Courtenay!AC35</f>
        <v>0</v>
      </c>
      <c r="AD35" s="33">
        <f>Richard!AD35-Courtenay!AD35</f>
        <v>0</v>
      </c>
      <c r="AE35" s="33">
        <f>Richard!AE35-Courtenay!AE35</f>
        <v>0</v>
      </c>
      <c r="AF35" s="33">
        <f>Richard!AF35-Courtenay!AF35</f>
        <v>0</v>
      </c>
      <c r="AG35" s="33">
        <f>Richard!AG35-Courtenay!AG35</f>
        <v>0</v>
      </c>
      <c r="AH35" s="33">
        <f>Richard!AH35-Courtenay!AH35</f>
        <v>0</v>
      </c>
      <c r="AI35" s="33">
        <f>Richard!AI35-Courtenay!AI35</f>
        <v>0</v>
      </c>
      <c r="AJ35" s="33">
        <f>Richard!AJ35-Courtenay!AJ35</f>
        <v>0</v>
      </c>
      <c r="AK35" s="33">
        <f>Richard!AK35-Courtenay!AK35</f>
        <v>0</v>
      </c>
      <c r="AL35" s="33">
        <f>Richard!AL35-Courtenay!AL35</f>
        <v>0</v>
      </c>
      <c r="AM35" s="33">
        <f>Richard!AM35-Courtenay!AM35</f>
        <v>0</v>
      </c>
      <c r="AN35" s="33">
        <f>Richard!AN35-Courtenay!AN35</f>
        <v>0</v>
      </c>
      <c r="AO35" s="33">
        <f>Richard!AO35-Courtenay!AO35</f>
        <v>0</v>
      </c>
      <c r="AP35" s="33">
        <f>Richard!AP35-Courtenay!AP35</f>
        <v>0</v>
      </c>
      <c r="AQ35" s="33">
        <f>Richard!AQ35-Courtenay!AQ35</f>
        <v>0</v>
      </c>
    </row>
    <row r="36" spans="1:45" x14ac:dyDescent="0.25">
      <c r="A36" s="16" t="s">
        <v>99</v>
      </c>
      <c r="B36" s="35">
        <v>3</v>
      </c>
      <c r="C36" s="36" t="s">
        <v>21</v>
      </c>
      <c r="D36" s="40" t="s">
        <v>95</v>
      </c>
      <c r="E36" s="37">
        <v>2</v>
      </c>
      <c r="F36" s="33">
        <f>Richard!F36-Courtenay!F36</f>
        <v>0</v>
      </c>
      <c r="G36" s="33">
        <f>Richard!G36-Courtenay!G36</f>
        <v>0</v>
      </c>
      <c r="H36" s="33">
        <f>Richard!H36-Courtenay!H36</f>
        <v>0</v>
      </c>
      <c r="I36" s="33">
        <f>Richard!I36-Courtenay!I36</f>
        <v>0</v>
      </c>
      <c r="J36" s="33">
        <f>Richard!J36-Courtenay!J36</f>
        <v>0</v>
      </c>
      <c r="K36" s="33">
        <f>Richard!K36-Courtenay!K36</f>
        <v>0</v>
      </c>
      <c r="L36" s="33">
        <f>Richard!L36-Courtenay!L36</f>
        <v>0</v>
      </c>
      <c r="M36" s="33">
        <f>Richard!M36-Courtenay!M36</f>
        <v>0</v>
      </c>
      <c r="N36" s="33">
        <f>Richard!N36-Courtenay!N36</f>
        <v>0</v>
      </c>
      <c r="O36" s="33">
        <f>Richard!O36-Courtenay!O36</f>
        <v>0</v>
      </c>
      <c r="P36" s="33">
        <f>Richard!P36-Courtenay!P36</f>
        <v>0</v>
      </c>
      <c r="Q36" s="33">
        <f>Richard!Q36-Courtenay!Q36</f>
        <v>0</v>
      </c>
      <c r="R36" s="33">
        <f>Richard!R36-Courtenay!R36</f>
        <v>0</v>
      </c>
      <c r="S36" s="33">
        <f>Richard!S36-Courtenay!S36</f>
        <v>0</v>
      </c>
      <c r="T36" s="33">
        <f>Richard!T36-Courtenay!T36</f>
        <v>0</v>
      </c>
      <c r="U36" s="33">
        <f>Richard!U36-Courtenay!U36</f>
        <v>0</v>
      </c>
      <c r="V36" s="33">
        <f>Richard!V36-Courtenay!V36</f>
        <v>0</v>
      </c>
      <c r="W36" s="33">
        <f>Richard!W36-Courtenay!W36</f>
        <v>0</v>
      </c>
      <c r="X36" s="33">
        <f>Richard!X36-Courtenay!X36</f>
        <v>0</v>
      </c>
      <c r="Y36" s="33">
        <f>Richard!Y36-Courtenay!Y36</f>
        <v>0</v>
      </c>
      <c r="Z36" s="33">
        <f>Richard!Z36-Courtenay!Z36</f>
        <v>0</v>
      </c>
      <c r="AA36" s="33">
        <f>Richard!AA36-Courtenay!AA36</f>
        <v>0</v>
      </c>
      <c r="AB36" s="33">
        <f>Richard!AB36-Courtenay!AB36</f>
        <v>0</v>
      </c>
      <c r="AC36" s="33">
        <f>Richard!AC36-Courtenay!AC36</f>
        <v>0</v>
      </c>
      <c r="AD36" s="33">
        <f>Richard!AD36-Courtenay!AD36</f>
        <v>0</v>
      </c>
      <c r="AE36" s="33">
        <f>Richard!AE36-Courtenay!AE36</f>
        <v>0</v>
      </c>
      <c r="AF36" s="33">
        <f>Richard!AF36-Courtenay!AF36</f>
        <v>0</v>
      </c>
      <c r="AG36" s="33">
        <f>Richard!AG36-Courtenay!AG36</f>
        <v>0</v>
      </c>
      <c r="AH36" s="33">
        <f>Richard!AH36-Courtenay!AH36</f>
        <v>0</v>
      </c>
      <c r="AI36" s="33">
        <f>Richard!AI36-Courtenay!AI36</f>
        <v>0</v>
      </c>
      <c r="AJ36" s="33">
        <f>Richard!AJ36-Courtenay!AJ36</f>
        <v>0</v>
      </c>
      <c r="AK36" s="33">
        <f>Richard!AK36-Courtenay!AK36</f>
        <v>0</v>
      </c>
      <c r="AL36" s="33">
        <f>Richard!AL36-Courtenay!AL36</f>
        <v>0</v>
      </c>
      <c r="AM36" s="33">
        <f>Richard!AM36-Courtenay!AM36</f>
        <v>0</v>
      </c>
      <c r="AN36" s="33">
        <f>Richard!AN36-Courtenay!AN36</f>
        <v>0</v>
      </c>
      <c r="AO36" s="33">
        <f>Richard!AO36-Courtenay!AO36</f>
        <v>0</v>
      </c>
      <c r="AP36" s="33">
        <f>Richard!AP36-Courtenay!AP36</f>
        <v>0</v>
      </c>
      <c r="AQ36" s="33">
        <f>Richard!AQ36-Courtenay!AQ36</f>
        <v>0</v>
      </c>
      <c r="AR36" s="36"/>
      <c r="AS36" s="36"/>
    </row>
    <row r="37" spans="1:45" x14ac:dyDescent="0.25">
      <c r="A37" s="16" t="s">
        <v>99</v>
      </c>
      <c r="B37" s="35">
        <v>3</v>
      </c>
      <c r="C37" s="36" t="s">
        <v>21</v>
      </c>
      <c r="D37" s="40" t="s">
        <v>96</v>
      </c>
      <c r="E37" s="37">
        <v>5</v>
      </c>
      <c r="F37" s="33">
        <f>Richard!F37-Courtenay!F37</f>
        <v>0</v>
      </c>
      <c r="G37" s="33">
        <f>Richard!G37-Courtenay!G37</f>
        <v>0</v>
      </c>
      <c r="H37" s="33">
        <f>Richard!H37-Courtenay!H37</f>
        <v>0</v>
      </c>
      <c r="I37" s="33">
        <f>Richard!I37-Courtenay!I37</f>
        <v>0</v>
      </c>
      <c r="J37" s="33">
        <f>Richard!J37-Courtenay!J37</f>
        <v>0</v>
      </c>
      <c r="K37" s="33">
        <f>Richard!K37-Courtenay!K37</f>
        <v>0</v>
      </c>
      <c r="L37" s="33">
        <f>Richard!L37-Courtenay!L37</f>
        <v>0</v>
      </c>
      <c r="M37" s="33">
        <f>Richard!M37-Courtenay!M37</f>
        <v>0</v>
      </c>
      <c r="N37" s="33">
        <f>Richard!N37-Courtenay!N37</f>
        <v>0</v>
      </c>
      <c r="O37" s="33">
        <f>Richard!O37-Courtenay!O37</f>
        <v>0</v>
      </c>
      <c r="P37" s="33">
        <f>Richard!P37-Courtenay!P37</f>
        <v>0</v>
      </c>
      <c r="Q37" s="33">
        <f>Richard!Q37-Courtenay!Q37</f>
        <v>0</v>
      </c>
      <c r="R37" s="33">
        <f>Richard!R37-Courtenay!R37</f>
        <v>0</v>
      </c>
      <c r="S37" s="33">
        <f>Richard!S37-Courtenay!S37</f>
        <v>0</v>
      </c>
      <c r="T37" s="33">
        <f>Richard!T37-Courtenay!T37</f>
        <v>0</v>
      </c>
      <c r="U37" s="33">
        <f>Richard!U37-Courtenay!U37</f>
        <v>0</v>
      </c>
      <c r="V37" s="33">
        <f>Richard!V37-Courtenay!V37</f>
        <v>0</v>
      </c>
      <c r="W37" s="33">
        <f>Richard!W37-Courtenay!W37</f>
        <v>0</v>
      </c>
      <c r="X37" s="33">
        <f>Richard!X37-Courtenay!X37</f>
        <v>0</v>
      </c>
      <c r="Y37" s="33">
        <f>Richard!Y37-Courtenay!Y37</f>
        <v>0</v>
      </c>
      <c r="Z37" s="33">
        <f>Richard!Z37-Courtenay!Z37</f>
        <v>0</v>
      </c>
      <c r="AA37" s="33">
        <f>Richard!AA37-Courtenay!AA37</f>
        <v>0</v>
      </c>
      <c r="AB37" s="33">
        <f>Richard!AB37-Courtenay!AB37</f>
        <v>0</v>
      </c>
      <c r="AC37" s="33">
        <f>Richard!AC37-Courtenay!AC37</f>
        <v>0</v>
      </c>
      <c r="AD37" s="33">
        <f>Richard!AD37-Courtenay!AD37</f>
        <v>0</v>
      </c>
      <c r="AE37" s="33">
        <f>Richard!AE37-Courtenay!AE37</f>
        <v>0</v>
      </c>
      <c r="AF37" s="33">
        <f>Richard!AF37-Courtenay!AF37</f>
        <v>0</v>
      </c>
      <c r="AG37" s="33">
        <f>Richard!AG37-Courtenay!AG37</f>
        <v>0</v>
      </c>
      <c r="AH37" s="33">
        <f>Richard!AH37-Courtenay!AH37</f>
        <v>0</v>
      </c>
      <c r="AI37" s="33">
        <f>Richard!AI37-Courtenay!AI37</f>
        <v>0</v>
      </c>
      <c r="AJ37" s="33">
        <f>Richard!AJ37-Courtenay!AJ37</f>
        <v>0</v>
      </c>
      <c r="AK37" s="33">
        <f>Richard!AK37-Courtenay!AK37</f>
        <v>0</v>
      </c>
      <c r="AL37" s="33">
        <f>Richard!AL37-Courtenay!AL37</f>
        <v>0</v>
      </c>
      <c r="AM37" s="33">
        <f>Richard!AM37-Courtenay!AM37</f>
        <v>0</v>
      </c>
      <c r="AN37" s="33">
        <f>Richard!AN37-Courtenay!AN37</f>
        <v>0</v>
      </c>
      <c r="AO37" s="33">
        <f>Richard!AO37-Courtenay!AO37</f>
        <v>0</v>
      </c>
      <c r="AP37" s="33">
        <f>Richard!AP37-Courtenay!AP37</f>
        <v>0</v>
      </c>
      <c r="AQ37" s="33">
        <f>Richard!AQ37-Courtenay!AQ37</f>
        <v>0</v>
      </c>
    </row>
    <row r="38" spans="1:45" x14ac:dyDescent="0.25">
      <c r="A38" s="18" t="s">
        <v>22</v>
      </c>
      <c r="B38" s="35">
        <v>3</v>
      </c>
      <c r="C38" s="36" t="s">
        <v>21</v>
      </c>
      <c r="D38" s="41" t="s">
        <v>94</v>
      </c>
      <c r="E38" s="37">
        <v>6</v>
      </c>
      <c r="F38" s="33">
        <f>Richard!F38-Courtenay!F38</f>
        <v>0</v>
      </c>
      <c r="G38" s="33">
        <f>Richard!G38-Courtenay!G38</f>
        <v>0</v>
      </c>
      <c r="H38" s="33">
        <f>Richard!H38-Courtenay!H38</f>
        <v>0</v>
      </c>
      <c r="I38" s="33">
        <f>Richard!I38-Courtenay!I38</f>
        <v>0</v>
      </c>
      <c r="J38" s="33">
        <f>Richard!J38-Courtenay!J38</f>
        <v>0</v>
      </c>
      <c r="K38" s="33">
        <f>Richard!K38-Courtenay!K38</f>
        <v>0</v>
      </c>
      <c r="L38" s="33">
        <f>Richard!L38-Courtenay!L38</f>
        <v>0</v>
      </c>
      <c r="M38" s="33">
        <f>Richard!M38-Courtenay!M38</f>
        <v>0</v>
      </c>
      <c r="N38" s="33">
        <f>Richard!N38-Courtenay!N38</f>
        <v>0</v>
      </c>
      <c r="O38" s="33">
        <f>Richard!O38-Courtenay!O38</f>
        <v>0</v>
      </c>
      <c r="P38" s="33">
        <f>Richard!P38-Courtenay!P38</f>
        <v>0</v>
      </c>
      <c r="Q38" s="33">
        <f>Richard!Q38-Courtenay!Q38</f>
        <v>0</v>
      </c>
      <c r="R38" s="33">
        <f>Richard!R38-Courtenay!R38</f>
        <v>0</v>
      </c>
      <c r="S38" s="33">
        <f>Richard!S38-Courtenay!S38</f>
        <v>0</v>
      </c>
      <c r="T38" s="33">
        <f>Richard!T38-Courtenay!T38</f>
        <v>0</v>
      </c>
      <c r="U38" s="33">
        <f>Richard!U38-Courtenay!U38</f>
        <v>0</v>
      </c>
      <c r="V38" s="33">
        <f>Richard!V38-Courtenay!V38</f>
        <v>0</v>
      </c>
      <c r="W38" s="33">
        <f>Richard!W38-Courtenay!W38</f>
        <v>0</v>
      </c>
      <c r="X38" s="33">
        <f>Richard!X38-Courtenay!X38</f>
        <v>0</v>
      </c>
      <c r="Y38" s="33">
        <f>Richard!Y38-Courtenay!Y38</f>
        <v>0</v>
      </c>
      <c r="Z38" s="33">
        <f>Richard!Z38-Courtenay!Z38</f>
        <v>0</v>
      </c>
      <c r="AA38" s="33">
        <f>Richard!AA38-Courtenay!AA38</f>
        <v>0</v>
      </c>
      <c r="AB38" s="33">
        <f>Richard!AB38-Courtenay!AB38</f>
        <v>0</v>
      </c>
      <c r="AC38" s="33">
        <f>Richard!AC38-Courtenay!AC38</f>
        <v>0</v>
      </c>
      <c r="AD38" s="33">
        <f>Richard!AD38-Courtenay!AD38</f>
        <v>0</v>
      </c>
      <c r="AE38" s="33">
        <f>Richard!AE38-Courtenay!AE38</f>
        <v>0</v>
      </c>
      <c r="AF38" s="33">
        <f>Richard!AF38-Courtenay!AF38</f>
        <v>0</v>
      </c>
      <c r="AG38" s="33">
        <f>Richard!AG38-Courtenay!AG38</f>
        <v>0</v>
      </c>
      <c r="AH38" s="33">
        <f>Richard!AH38-Courtenay!AH38</f>
        <v>0</v>
      </c>
      <c r="AI38" s="33">
        <f>Richard!AI38-Courtenay!AI38</f>
        <v>0</v>
      </c>
      <c r="AJ38" s="33">
        <f>Richard!AJ38-Courtenay!AJ38</f>
        <v>0</v>
      </c>
      <c r="AK38" s="33">
        <f>Richard!AK38-Courtenay!AK38</f>
        <v>0</v>
      </c>
      <c r="AL38" s="33">
        <f>Richard!AL38-Courtenay!AL38</f>
        <v>0</v>
      </c>
      <c r="AM38" s="33">
        <f>Richard!AM38-Courtenay!AM38</f>
        <v>0</v>
      </c>
      <c r="AN38" s="33">
        <f>Richard!AN38-Courtenay!AN38</f>
        <v>0</v>
      </c>
      <c r="AO38" s="33">
        <f>Richard!AO38-Courtenay!AO38</f>
        <v>0</v>
      </c>
      <c r="AP38" s="33">
        <f>Richard!AP38-Courtenay!AP38</f>
        <v>0</v>
      </c>
      <c r="AQ38" s="33">
        <f>Richard!AQ38-Courtenay!AQ38</f>
        <v>0</v>
      </c>
    </row>
    <row r="39" spans="1:45" x14ac:dyDescent="0.25">
      <c r="A39" s="18" t="s">
        <v>22</v>
      </c>
      <c r="B39" s="35">
        <v>3</v>
      </c>
      <c r="C39" s="36" t="s">
        <v>21</v>
      </c>
      <c r="D39" s="41" t="s">
        <v>95</v>
      </c>
      <c r="E39" s="37">
        <v>2</v>
      </c>
      <c r="F39" s="33">
        <f>Richard!F39-Courtenay!F39</f>
        <v>0</v>
      </c>
      <c r="G39" s="33">
        <f>Richard!G39-Courtenay!G39</f>
        <v>0</v>
      </c>
      <c r="H39" s="33">
        <f>Richard!H39-Courtenay!H39</f>
        <v>0</v>
      </c>
      <c r="I39" s="33">
        <f>Richard!I39-Courtenay!I39</f>
        <v>0</v>
      </c>
      <c r="J39" s="33">
        <f>Richard!J39-Courtenay!J39</f>
        <v>0</v>
      </c>
      <c r="K39" s="33">
        <f>Richard!K39-Courtenay!K39</f>
        <v>0</v>
      </c>
      <c r="L39" s="33">
        <f>Richard!L39-Courtenay!L39</f>
        <v>0</v>
      </c>
      <c r="M39" s="33">
        <f>Richard!M39-Courtenay!M39</f>
        <v>0</v>
      </c>
      <c r="N39" s="33">
        <f>Richard!N39-Courtenay!N39</f>
        <v>0</v>
      </c>
      <c r="O39" s="33">
        <f>Richard!O39-Courtenay!O39</f>
        <v>0</v>
      </c>
      <c r="P39" s="33">
        <f>Richard!P39-Courtenay!P39</f>
        <v>0</v>
      </c>
      <c r="Q39" s="33">
        <f>Richard!Q39-Courtenay!Q39</f>
        <v>0</v>
      </c>
      <c r="R39" s="33">
        <f>Richard!R39-Courtenay!R39</f>
        <v>0</v>
      </c>
      <c r="S39" s="33">
        <f>Richard!S39-Courtenay!S39</f>
        <v>0</v>
      </c>
      <c r="T39" s="33">
        <f>Richard!T39-Courtenay!T39</f>
        <v>0</v>
      </c>
      <c r="U39" s="33">
        <f>Richard!U39-Courtenay!U39</f>
        <v>0</v>
      </c>
      <c r="V39" s="33">
        <f>Richard!V39-Courtenay!V39</f>
        <v>0</v>
      </c>
      <c r="W39" s="33">
        <f>Richard!W39-Courtenay!W39</f>
        <v>0</v>
      </c>
      <c r="X39" s="33">
        <f>Richard!X39-Courtenay!X39</f>
        <v>0</v>
      </c>
      <c r="Y39" s="33">
        <f>Richard!Y39-Courtenay!Y39</f>
        <v>0</v>
      </c>
      <c r="Z39" s="33">
        <f>Richard!Z39-Courtenay!Z39</f>
        <v>0</v>
      </c>
      <c r="AA39" s="33">
        <f>Richard!AA39-Courtenay!AA39</f>
        <v>0</v>
      </c>
      <c r="AB39" s="33">
        <f>Richard!AB39-Courtenay!AB39</f>
        <v>0</v>
      </c>
      <c r="AC39" s="33">
        <f>Richard!AC39-Courtenay!AC39</f>
        <v>0</v>
      </c>
      <c r="AD39" s="33">
        <f>Richard!AD39-Courtenay!AD39</f>
        <v>0</v>
      </c>
      <c r="AE39" s="33">
        <f>Richard!AE39-Courtenay!AE39</f>
        <v>0</v>
      </c>
      <c r="AF39" s="33">
        <f>Richard!AF39-Courtenay!AF39</f>
        <v>0</v>
      </c>
      <c r="AG39" s="33">
        <f>Richard!AG39-Courtenay!AG39</f>
        <v>0</v>
      </c>
      <c r="AH39" s="33">
        <f>Richard!AH39-Courtenay!AH39</f>
        <v>0</v>
      </c>
      <c r="AI39" s="33">
        <f>Richard!AI39-Courtenay!AI39</f>
        <v>0</v>
      </c>
      <c r="AJ39" s="33">
        <f>Richard!AJ39-Courtenay!AJ39</f>
        <v>0</v>
      </c>
      <c r="AK39" s="33">
        <f>Richard!AK39-Courtenay!AK39</f>
        <v>0</v>
      </c>
      <c r="AL39" s="33">
        <f>Richard!AL39-Courtenay!AL39</f>
        <v>0</v>
      </c>
      <c r="AM39" s="33">
        <f>Richard!AM39-Courtenay!AM39</f>
        <v>0</v>
      </c>
      <c r="AN39" s="33">
        <f>Richard!AN39-Courtenay!AN39</f>
        <v>0</v>
      </c>
      <c r="AO39" s="33">
        <f>Richard!AO39-Courtenay!AO39</f>
        <v>0</v>
      </c>
      <c r="AP39" s="33">
        <f>Richard!AP39-Courtenay!AP39</f>
        <v>0</v>
      </c>
      <c r="AQ39" s="33">
        <f>Richard!AQ39-Courtenay!AQ39</f>
        <v>0</v>
      </c>
    </row>
    <row r="40" spans="1:45" x14ac:dyDescent="0.25">
      <c r="A40" s="18" t="s">
        <v>22</v>
      </c>
      <c r="B40" s="35">
        <v>3</v>
      </c>
      <c r="C40" s="36" t="s">
        <v>21</v>
      </c>
      <c r="D40" s="41" t="s">
        <v>96</v>
      </c>
      <c r="E40" s="37">
        <v>4</v>
      </c>
      <c r="F40" s="33">
        <f>Richard!F40-Courtenay!F40</f>
        <v>0</v>
      </c>
      <c r="G40" s="33">
        <f>Richard!G40-Courtenay!G40</f>
        <v>0</v>
      </c>
      <c r="H40" s="33">
        <f>Richard!H40-Courtenay!H40</f>
        <v>0</v>
      </c>
      <c r="I40" s="33">
        <f>Richard!I40-Courtenay!I40</f>
        <v>0</v>
      </c>
      <c r="J40" s="33">
        <f>Richard!J40-Courtenay!J40</f>
        <v>0</v>
      </c>
      <c r="K40" s="33">
        <f>Richard!K40-Courtenay!K40</f>
        <v>0</v>
      </c>
      <c r="L40" s="33">
        <f>Richard!L40-Courtenay!L40</f>
        <v>0</v>
      </c>
      <c r="M40" s="33">
        <f>Richard!M40-Courtenay!M40</f>
        <v>0</v>
      </c>
      <c r="N40" s="33">
        <f>Richard!N40-Courtenay!N40</f>
        <v>0</v>
      </c>
      <c r="O40" s="33">
        <f>Richard!O40-Courtenay!O40</f>
        <v>0</v>
      </c>
      <c r="P40" s="33">
        <f>Richard!P40-Courtenay!P40</f>
        <v>0</v>
      </c>
      <c r="Q40" s="33">
        <f>Richard!Q40-Courtenay!Q40</f>
        <v>0</v>
      </c>
      <c r="R40" s="33">
        <f>Richard!R40-Courtenay!R40</f>
        <v>0</v>
      </c>
      <c r="S40" s="33">
        <f>Richard!S40-Courtenay!S40</f>
        <v>0</v>
      </c>
      <c r="T40" s="33">
        <f>Richard!T40-Courtenay!T40</f>
        <v>0</v>
      </c>
      <c r="U40" s="33">
        <f>Richard!U40-Courtenay!U40</f>
        <v>0</v>
      </c>
      <c r="V40" s="33">
        <f>Richard!V40-Courtenay!V40</f>
        <v>0</v>
      </c>
      <c r="W40" s="33">
        <f>Richard!W40-Courtenay!W40</f>
        <v>0</v>
      </c>
      <c r="X40" s="33">
        <f>Richard!X40-Courtenay!X40</f>
        <v>0</v>
      </c>
      <c r="Y40" s="33">
        <f>Richard!Y40-Courtenay!Y40</f>
        <v>0</v>
      </c>
      <c r="Z40" s="33">
        <f>Richard!Z40-Courtenay!Z40</f>
        <v>0</v>
      </c>
      <c r="AA40" s="33">
        <f>Richard!AA40-Courtenay!AA40</f>
        <v>0</v>
      </c>
      <c r="AB40" s="33">
        <f>Richard!AB40-Courtenay!AB40</f>
        <v>0</v>
      </c>
      <c r="AC40" s="33">
        <f>Richard!AC40-Courtenay!AC40</f>
        <v>0</v>
      </c>
      <c r="AD40" s="33">
        <f>Richard!AD40-Courtenay!AD40</f>
        <v>0</v>
      </c>
      <c r="AE40" s="33">
        <f>Richard!AE40-Courtenay!AE40</f>
        <v>0</v>
      </c>
      <c r="AF40" s="33">
        <f>Richard!AF40-Courtenay!AF40</f>
        <v>0</v>
      </c>
      <c r="AG40" s="33">
        <f>Richard!AG40-Courtenay!AG40</f>
        <v>0</v>
      </c>
      <c r="AH40" s="33">
        <f>Richard!AH40-Courtenay!AH40</f>
        <v>0</v>
      </c>
      <c r="AI40" s="33">
        <f>Richard!AI40-Courtenay!AI40</f>
        <v>0</v>
      </c>
      <c r="AJ40" s="33">
        <f>Richard!AJ40-Courtenay!AJ40</f>
        <v>0</v>
      </c>
      <c r="AK40" s="33">
        <f>Richard!AK40-Courtenay!AK40</f>
        <v>0</v>
      </c>
      <c r="AL40" s="33">
        <f>Richard!AL40-Courtenay!AL40</f>
        <v>0</v>
      </c>
      <c r="AM40" s="33">
        <f>Richard!AM40-Courtenay!AM40</f>
        <v>0</v>
      </c>
      <c r="AN40" s="33">
        <f>Richard!AN40-Courtenay!AN40</f>
        <v>0</v>
      </c>
      <c r="AO40" s="33">
        <f>Richard!AO40-Courtenay!AO40</f>
        <v>0</v>
      </c>
      <c r="AP40" s="33">
        <f>Richard!AP40-Courtenay!AP40</f>
        <v>0</v>
      </c>
      <c r="AQ40" s="33">
        <f>Richard!AQ40-Courtenay!AQ40</f>
        <v>0</v>
      </c>
    </row>
    <row r="41" spans="1:45" x14ac:dyDescent="0.25">
      <c r="A41" s="8" t="s">
        <v>92</v>
      </c>
      <c r="B41" s="36">
        <v>4</v>
      </c>
      <c r="C41" s="36" t="s">
        <v>23</v>
      </c>
      <c r="D41" s="36" t="s">
        <v>94</v>
      </c>
      <c r="E41" s="37">
        <v>3</v>
      </c>
      <c r="F41" s="33">
        <f>Richard!F41-Courtenay!F41</f>
        <v>0</v>
      </c>
      <c r="G41" s="33">
        <f>Richard!G41-Courtenay!G41</f>
        <v>0</v>
      </c>
      <c r="H41" s="33">
        <f>Richard!H41-Courtenay!H41</f>
        <v>0</v>
      </c>
      <c r="I41" s="33">
        <f>Richard!I41-Courtenay!I41</f>
        <v>0</v>
      </c>
      <c r="J41" s="33">
        <f>Richard!J41-Courtenay!J41</f>
        <v>0</v>
      </c>
      <c r="K41" s="33">
        <f>Richard!K41-Courtenay!K41</f>
        <v>0</v>
      </c>
      <c r="L41" s="33">
        <f>Richard!L41-Courtenay!L41</f>
        <v>0</v>
      </c>
      <c r="M41" s="33">
        <f>Richard!M41-Courtenay!M41</f>
        <v>0</v>
      </c>
      <c r="N41" s="33">
        <f>Richard!N41-Courtenay!N41</f>
        <v>0</v>
      </c>
      <c r="O41" s="33">
        <f>Richard!O41-Courtenay!O41</f>
        <v>0</v>
      </c>
      <c r="P41" s="33">
        <f>Richard!P41-Courtenay!P41</f>
        <v>0</v>
      </c>
      <c r="Q41" s="33">
        <f>Richard!Q41-Courtenay!Q41</f>
        <v>0</v>
      </c>
      <c r="R41" s="33">
        <f>Richard!R41-Courtenay!R41</f>
        <v>0</v>
      </c>
      <c r="S41" s="33">
        <f>Richard!S41-Courtenay!S41</f>
        <v>0</v>
      </c>
      <c r="T41" s="33">
        <f>Richard!T41-Courtenay!T41</f>
        <v>0</v>
      </c>
      <c r="U41" s="33">
        <f>Richard!U41-Courtenay!U41</f>
        <v>0</v>
      </c>
      <c r="V41" s="33">
        <f>Richard!V41-Courtenay!V41</f>
        <v>0</v>
      </c>
      <c r="W41" s="33">
        <f>Richard!W41-Courtenay!W41</f>
        <v>0</v>
      </c>
      <c r="X41" s="33">
        <f>Richard!X41-Courtenay!X41</f>
        <v>0</v>
      </c>
      <c r="Y41" s="33">
        <f>Richard!Y41-Courtenay!Y41</f>
        <v>0</v>
      </c>
      <c r="Z41" s="33">
        <f>Richard!Z41-Courtenay!Z41</f>
        <v>0</v>
      </c>
      <c r="AA41" s="33">
        <f>Richard!AA41-Courtenay!AA41</f>
        <v>0</v>
      </c>
      <c r="AB41" s="33">
        <f>Richard!AB41-Courtenay!AB41</f>
        <v>0</v>
      </c>
      <c r="AC41" s="33">
        <f>Richard!AC41-Courtenay!AC41</f>
        <v>0</v>
      </c>
      <c r="AD41" s="33">
        <f>Richard!AD41-Courtenay!AD41</f>
        <v>0</v>
      </c>
      <c r="AE41" s="33">
        <f>Richard!AE41-Courtenay!AE41</f>
        <v>0</v>
      </c>
      <c r="AF41" s="33">
        <f>Richard!AF41-Courtenay!AF41</f>
        <v>0</v>
      </c>
      <c r="AG41" s="33">
        <f>Richard!AG41-Courtenay!AG41</f>
        <v>0</v>
      </c>
      <c r="AH41" s="33">
        <f>Richard!AH41-Courtenay!AH41</f>
        <v>0</v>
      </c>
      <c r="AI41" s="33">
        <f>Richard!AI41-Courtenay!AI41</f>
        <v>0</v>
      </c>
      <c r="AJ41" s="33">
        <f>Richard!AJ41-Courtenay!AJ41</f>
        <v>0</v>
      </c>
      <c r="AK41" s="33">
        <f>Richard!AK41-Courtenay!AK41</f>
        <v>0</v>
      </c>
      <c r="AL41" s="33">
        <f>Richard!AL41-Courtenay!AL41</f>
        <v>0</v>
      </c>
      <c r="AM41" s="33">
        <f>Richard!AM41-Courtenay!AM41</f>
        <v>0</v>
      </c>
      <c r="AN41" s="33">
        <f>Richard!AN41-Courtenay!AN41</f>
        <v>0</v>
      </c>
      <c r="AO41" s="33">
        <f>Richard!AO41-Courtenay!AO41</f>
        <v>0</v>
      </c>
      <c r="AP41" s="33">
        <f>Richard!AP41-Courtenay!AP41</f>
        <v>0</v>
      </c>
      <c r="AQ41" s="33">
        <f>Richard!AQ41-Courtenay!AQ41</f>
        <v>0</v>
      </c>
    </row>
    <row r="42" spans="1:45" x14ac:dyDescent="0.25">
      <c r="A42" s="8" t="s">
        <v>92</v>
      </c>
      <c r="B42" s="36">
        <v>4</v>
      </c>
      <c r="C42" s="36" t="s">
        <v>23</v>
      </c>
      <c r="D42" s="36" t="s">
        <v>95</v>
      </c>
      <c r="E42" s="37">
        <v>3</v>
      </c>
      <c r="F42" s="33">
        <f>Richard!F42-Courtenay!F42</f>
        <v>0</v>
      </c>
      <c r="G42" s="33">
        <f>Richard!G42-Courtenay!G42</f>
        <v>0</v>
      </c>
      <c r="H42" s="33">
        <f>Richard!H42-Courtenay!H42</f>
        <v>0</v>
      </c>
      <c r="I42" s="33">
        <f>Richard!I42-Courtenay!I42</f>
        <v>0</v>
      </c>
      <c r="J42" s="33">
        <f>Richard!J42-Courtenay!J42</f>
        <v>0</v>
      </c>
      <c r="K42" s="33">
        <f>Richard!K42-Courtenay!K42</f>
        <v>0</v>
      </c>
      <c r="L42" s="33">
        <f>Richard!L42-Courtenay!L42</f>
        <v>0</v>
      </c>
      <c r="M42" s="33">
        <f>Richard!M42-Courtenay!M42</f>
        <v>0</v>
      </c>
      <c r="N42" s="33">
        <f>Richard!N42-Courtenay!N42</f>
        <v>0</v>
      </c>
      <c r="O42" s="33">
        <f>Richard!O42-Courtenay!O42</f>
        <v>0</v>
      </c>
      <c r="P42" s="33">
        <f>Richard!P42-Courtenay!P42</f>
        <v>0</v>
      </c>
      <c r="Q42" s="33">
        <f>Richard!Q42-Courtenay!Q42</f>
        <v>0</v>
      </c>
      <c r="R42" s="33">
        <f>Richard!R42-Courtenay!R42</f>
        <v>0</v>
      </c>
      <c r="S42" s="33">
        <f>Richard!S42-Courtenay!S42</f>
        <v>0</v>
      </c>
      <c r="T42" s="33">
        <f>Richard!T42-Courtenay!T42</f>
        <v>0</v>
      </c>
      <c r="U42" s="33">
        <f>Richard!U42-Courtenay!U42</f>
        <v>0</v>
      </c>
      <c r="V42" s="33">
        <f>Richard!V42-Courtenay!V42</f>
        <v>0</v>
      </c>
      <c r="W42" s="33">
        <f>Richard!W42-Courtenay!W42</f>
        <v>0</v>
      </c>
      <c r="X42" s="33">
        <f>Richard!X42-Courtenay!X42</f>
        <v>0</v>
      </c>
      <c r="Y42" s="33">
        <f>Richard!Y42-Courtenay!Y42</f>
        <v>0</v>
      </c>
      <c r="Z42" s="33">
        <f>Richard!Z42-Courtenay!Z42</f>
        <v>0</v>
      </c>
      <c r="AA42" s="33">
        <f>Richard!AA42-Courtenay!AA42</f>
        <v>0</v>
      </c>
      <c r="AB42" s="33">
        <f>Richard!AB42-Courtenay!AB42</f>
        <v>0</v>
      </c>
      <c r="AC42" s="33">
        <f>Richard!AC42-Courtenay!AC42</f>
        <v>0</v>
      </c>
      <c r="AD42" s="33">
        <f>Richard!AD42-Courtenay!AD42</f>
        <v>0</v>
      </c>
      <c r="AE42" s="33">
        <f>Richard!AE42-Courtenay!AE42</f>
        <v>0</v>
      </c>
      <c r="AF42" s="33">
        <f>Richard!AF42-Courtenay!AF42</f>
        <v>0</v>
      </c>
      <c r="AG42" s="33">
        <f>Richard!AG42-Courtenay!AG42</f>
        <v>0</v>
      </c>
      <c r="AH42" s="33">
        <f>Richard!AH42-Courtenay!AH42</f>
        <v>0</v>
      </c>
      <c r="AI42" s="33">
        <f>Richard!AI42-Courtenay!AI42</f>
        <v>0</v>
      </c>
      <c r="AJ42" s="33">
        <f>Richard!AJ42-Courtenay!AJ42</f>
        <v>0</v>
      </c>
      <c r="AK42" s="33">
        <f>Richard!AK42-Courtenay!AK42</f>
        <v>0</v>
      </c>
      <c r="AL42" s="33">
        <f>Richard!AL42-Courtenay!AL42</f>
        <v>0</v>
      </c>
      <c r="AM42" s="33">
        <f>Richard!AM42-Courtenay!AM42</f>
        <v>0</v>
      </c>
      <c r="AN42" s="33">
        <f>Richard!AN42-Courtenay!AN42</f>
        <v>0</v>
      </c>
      <c r="AO42" s="33">
        <f>Richard!AO42-Courtenay!AO42</f>
        <v>0</v>
      </c>
      <c r="AP42" s="33">
        <f>Richard!AP42-Courtenay!AP42</f>
        <v>0</v>
      </c>
      <c r="AQ42" s="33">
        <f>Richard!AQ42-Courtenay!AQ42</f>
        <v>0</v>
      </c>
    </row>
    <row r="43" spans="1:45" x14ac:dyDescent="0.25">
      <c r="A43" s="8" t="s">
        <v>92</v>
      </c>
      <c r="B43" s="36">
        <v>4</v>
      </c>
      <c r="C43" s="36" t="s">
        <v>23</v>
      </c>
      <c r="D43" s="36" t="s">
        <v>96</v>
      </c>
      <c r="E43" s="37">
        <v>5</v>
      </c>
      <c r="F43" s="33">
        <f>Richard!F43-Courtenay!F43</f>
        <v>0</v>
      </c>
      <c r="G43" s="33">
        <f>Richard!G43-Courtenay!G43</f>
        <v>0</v>
      </c>
      <c r="H43" s="33">
        <f>Richard!H43-Courtenay!H43</f>
        <v>0</v>
      </c>
      <c r="I43" s="33">
        <f>Richard!I43-Courtenay!I43</f>
        <v>0</v>
      </c>
      <c r="J43" s="33">
        <f>Richard!J43-Courtenay!J43</f>
        <v>0</v>
      </c>
      <c r="K43" s="33">
        <f>Richard!K43-Courtenay!K43</f>
        <v>0</v>
      </c>
      <c r="L43" s="33">
        <f>Richard!L43-Courtenay!L43</f>
        <v>0</v>
      </c>
      <c r="M43" s="33">
        <f>Richard!M43-Courtenay!M43</f>
        <v>0</v>
      </c>
      <c r="N43" s="33">
        <f>Richard!N43-Courtenay!N43</f>
        <v>0</v>
      </c>
      <c r="O43" s="33">
        <f>Richard!O43-Courtenay!O43</f>
        <v>0</v>
      </c>
      <c r="P43" s="33">
        <f>Richard!P43-Courtenay!P43</f>
        <v>0</v>
      </c>
      <c r="Q43" s="33">
        <f>Richard!Q43-Courtenay!Q43</f>
        <v>0</v>
      </c>
      <c r="R43" s="33">
        <f>Richard!R43-Courtenay!R43</f>
        <v>0</v>
      </c>
      <c r="S43" s="33">
        <f>Richard!S43-Courtenay!S43</f>
        <v>0</v>
      </c>
      <c r="T43" s="33">
        <f>Richard!T43-Courtenay!T43</f>
        <v>0</v>
      </c>
      <c r="U43" s="33">
        <f>Richard!U43-Courtenay!U43</f>
        <v>0</v>
      </c>
      <c r="V43" s="33">
        <f>Richard!V43-Courtenay!V43</f>
        <v>0</v>
      </c>
      <c r="W43" s="33">
        <f>Richard!W43-Courtenay!W43</f>
        <v>0</v>
      </c>
      <c r="X43" s="33">
        <f>Richard!X43-Courtenay!X43</f>
        <v>0</v>
      </c>
      <c r="Y43" s="33">
        <f>Richard!Y43-Courtenay!Y43</f>
        <v>0</v>
      </c>
      <c r="Z43" s="33">
        <f>Richard!Z43-Courtenay!Z43</f>
        <v>0</v>
      </c>
      <c r="AA43" s="33">
        <f>Richard!AA43-Courtenay!AA43</f>
        <v>0</v>
      </c>
      <c r="AB43" s="33">
        <f>Richard!AB43-Courtenay!AB43</f>
        <v>0</v>
      </c>
      <c r="AC43" s="33">
        <f>Richard!AC43-Courtenay!AC43</f>
        <v>0</v>
      </c>
      <c r="AD43" s="33">
        <f>Richard!AD43-Courtenay!AD43</f>
        <v>0</v>
      </c>
      <c r="AE43" s="33">
        <f>Richard!AE43-Courtenay!AE43</f>
        <v>0</v>
      </c>
      <c r="AF43" s="33">
        <f>Richard!AF43-Courtenay!AF43</f>
        <v>0</v>
      </c>
      <c r="AG43" s="33">
        <f>Richard!AG43-Courtenay!AG43</f>
        <v>0</v>
      </c>
      <c r="AH43" s="33">
        <f>Richard!AH43-Courtenay!AH43</f>
        <v>0</v>
      </c>
      <c r="AI43" s="33">
        <f>Richard!AI43-Courtenay!AI43</f>
        <v>0</v>
      </c>
      <c r="AJ43" s="33">
        <f>Richard!AJ43-Courtenay!AJ43</f>
        <v>0</v>
      </c>
      <c r="AK43" s="33">
        <f>Richard!AK43-Courtenay!AK43</f>
        <v>0</v>
      </c>
      <c r="AL43" s="33">
        <f>Richard!AL43-Courtenay!AL43</f>
        <v>0</v>
      </c>
      <c r="AM43" s="33">
        <f>Richard!AM43-Courtenay!AM43</f>
        <v>0</v>
      </c>
      <c r="AN43" s="33">
        <f>Richard!AN43-Courtenay!AN43</f>
        <v>0</v>
      </c>
      <c r="AO43" s="33">
        <f>Richard!AO43-Courtenay!AO43</f>
        <v>0</v>
      </c>
      <c r="AP43" s="33">
        <f>Richard!AP43-Courtenay!AP43</f>
        <v>0</v>
      </c>
      <c r="AQ43" s="33">
        <f>Richard!AQ43-Courtenay!AQ43</f>
        <v>0</v>
      </c>
    </row>
    <row r="44" spans="1:45" x14ac:dyDescent="0.25">
      <c r="A44" s="12" t="s">
        <v>97</v>
      </c>
      <c r="B44" s="38">
        <v>4</v>
      </c>
      <c r="C44" s="38" t="s">
        <v>23</v>
      </c>
      <c r="D44" s="38" t="s">
        <v>94</v>
      </c>
      <c r="E44" s="37">
        <v>4</v>
      </c>
      <c r="F44" s="33">
        <f>Richard!F44-Courtenay!F44</f>
        <v>0</v>
      </c>
      <c r="G44" s="33">
        <f>Richard!G44-Courtenay!G44</f>
        <v>0</v>
      </c>
      <c r="H44" s="33">
        <f>Richard!H44-Courtenay!H44</f>
        <v>0</v>
      </c>
      <c r="I44" s="33">
        <f>Richard!I44-Courtenay!I44</f>
        <v>0</v>
      </c>
      <c r="J44" s="33">
        <f>Richard!J44-Courtenay!J44</f>
        <v>0</v>
      </c>
      <c r="K44" s="33">
        <f>Richard!K44-Courtenay!K44</f>
        <v>0</v>
      </c>
      <c r="L44" s="33">
        <f>Richard!L44-Courtenay!L44</f>
        <v>0</v>
      </c>
      <c r="M44" s="33">
        <f>Richard!M44-Courtenay!M44</f>
        <v>0</v>
      </c>
      <c r="N44" s="33">
        <f>Richard!N44-Courtenay!N44</f>
        <v>0</v>
      </c>
      <c r="O44" s="33">
        <f>Richard!O44-Courtenay!O44</f>
        <v>0</v>
      </c>
      <c r="P44" s="33">
        <f>Richard!P44-Courtenay!P44</f>
        <v>0</v>
      </c>
      <c r="Q44" s="33">
        <f>Richard!Q44-Courtenay!Q44</f>
        <v>0</v>
      </c>
      <c r="R44" s="33">
        <f>Richard!R44-Courtenay!R44</f>
        <v>0</v>
      </c>
      <c r="S44" s="33">
        <f>Richard!S44-Courtenay!S44</f>
        <v>0</v>
      </c>
      <c r="T44" s="33">
        <f>Richard!T44-Courtenay!T44</f>
        <v>0</v>
      </c>
      <c r="U44" s="33">
        <f>Richard!U44-Courtenay!U44</f>
        <v>0</v>
      </c>
      <c r="V44" s="33">
        <f>Richard!V44-Courtenay!V44</f>
        <v>0</v>
      </c>
      <c r="W44" s="33">
        <f>Richard!W44-Courtenay!W44</f>
        <v>0</v>
      </c>
      <c r="X44" s="33">
        <f>Richard!X44-Courtenay!X44</f>
        <v>0</v>
      </c>
      <c r="Y44" s="33">
        <f>Richard!Y44-Courtenay!Y44</f>
        <v>0</v>
      </c>
      <c r="Z44" s="33">
        <f>Richard!Z44-Courtenay!Z44</f>
        <v>0</v>
      </c>
      <c r="AA44" s="33">
        <f>Richard!AA44-Courtenay!AA44</f>
        <v>0</v>
      </c>
      <c r="AB44" s="33">
        <f>Richard!AB44-Courtenay!AB44</f>
        <v>0</v>
      </c>
      <c r="AC44" s="33">
        <f>Richard!AC44-Courtenay!AC44</f>
        <v>0</v>
      </c>
      <c r="AD44" s="33">
        <f>Richard!AD44-Courtenay!AD44</f>
        <v>0</v>
      </c>
      <c r="AE44" s="33">
        <f>Richard!AE44-Courtenay!AE44</f>
        <v>0</v>
      </c>
      <c r="AF44" s="33">
        <f>Richard!AF44-Courtenay!AF44</f>
        <v>0</v>
      </c>
      <c r="AG44" s="33">
        <f>Richard!AG44-Courtenay!AG44</f>
        <v>0</v>
      </c>
      <c r="AH44" s="33">
        <f>Richard!AH44-Courtenay!AH44</f>
        <v>0</v>
      </c>
      <c r="AI44" s="33">
        <f>Richard!AI44-Courtenay!AI44</f>
        <v>0</v>
      </c>
      <c r="AJ44" s="33">
        <f>Richard!AJ44-Courtenay!AJ44</f>
        <v>0</v>
      </c>
      <c r="AK44" s="33">
        <f>Richard!AK44-Courtenay!AK44</f>
        <v>0</v>
      </c>
      <c r="AL44" s="33">
        <f>Richard!AL44-Courtenay!AL44</f>
        <v>0</v>
      </c>
      <c r="AM44" s="33">
        <f>Richard!AM44-Courtenay!AM44</f>
        <v>0</v>
      </c>
      <c r="AN44" s="33">
        <f>Richard!AN44-Courtenay!AN44</f>
        <v>0</v>
      </c>
      <c r="AO44" s="33">
        <f>Richard!AO44-Courtenay!AO44</f>
        <v>0</v>
      </c>
      <c r="AP44" s="33">
        <f>Richard!AP44-Courtenay!AP44</f>
        <v>0</v>
      </c>
      <c r="AQ44" s="33">
        <f>Richard!AQ44-Courtenay!AQ44</f>
        <v>0</v>
      </c>
    </row>
    <row r="45" spans="1:45" x14ac:dyDescent="0.25">
      <c r="A45" s="12" t="s">
        <v>97</v>
      </c>
      <c r="B45" s="38">
        <v>4</v>
      </c>
      <c r="C45" s="38" t="s">
        <v>23</v>
      </c>
      <c r="D45" s="38" t="s">
        <v>95</v>
      </c>
      <c r="E45" s="37">
        <v>5</v>
      </c>
      <c r="F45" s="33">
        <f>Richard!F45-Courtenay!F45</f>
        <v>0</v>
      </c>
      <c r="G45" s="33">
        <f>Richard!G45-Courtenay!G45</f>
        <v>0</v>
      </c>
      <c r="H45" s="33">
        <f>Richard!H45-Courtenay!H45</f>
        <v>0</v>
      </c>
      <c r="I45" s="33">
        <f>Richard!I45-Courtenay!I45</f>
        <v>0</v>
      </c>
      <c r="J45" s="33">
        <f>Richard!J45-Courtenay!J45</f>
        <v>0</v>
      </c>
      <c r="K45" s="33">
        <f>Richard!K45-Courtenay!K45</f>
        <v>0</v>
      </c>
      <c r="L45" s="33">
        <f>Richard!L45-Courtenay!L45</f>
        <v>0</v>
      </c>
      <c r="M45" s="33">
        <f>Richard!M45-Courtenay!M45</f>
        <v>0</v>
      </c>
      <c r="N45" s="33">
        <f>Richard!N45-Courtenay!N45</f>
        <v>0</v>
      </c>
      <c r="O45" s="33">
        <f>Richard!O45-Courtenay!O45</f>
        <v>0</v>
      </c>
      <c r="P45" s="33">
        <f>Richard!P45-Courtenay!P45</f>
        <v>0</v>
      </c>
      <c r="Q45" s="33">
        <f>Richard!Q45-Courtenay!Q45</f>
        <v>0</v>
      </c>
      <c r="R45" s="33">
        <f>Richard!R45-Courtenay!R45</f>
        <v>0</v>
      </c>
      <c r="S45" s="33">
        <f>Richard!S45-Courtenay!S45</f>
        <v>0</v>
      </c>
      <c r="T45" s="33">
        <f>Richard!T45-Courtenay!T45</f>
        <v>0</v>
      </c>
      <c r="U45" s="33">
        <f>Richard!U45-Courtenay!U45</f>
        <v>0</v>
      </c>
      <c r="V45" s="33">
        <f>Richard!V45-Courtenay!V45</f>
        <v>0</v>
      </c>
      <c r="W45" s="33">
        <f>Richard!W45-Courtenay!W45</f>
        <v>0</v>
      </c>
      <c r="X45" s="33">
        <f>Richard!X45-Courtenay!X45</f>
        <v>0</v>
      </c>
      <c r="Y45" s="33">
        <f>Richard!Y45-Courtenay!Y45</f>
        <v>0</v>
      </c>
      <c r="Z45" s="33">
        <f>Richard!Z45-Courtenay!Z45</f>
        <v>0</v>
      </c>
      <c r="AA45" s="33">
        <f>Richard!AA45-Courtenay!AA45</f>
        <v>0</v>
      </c>
      <c r="AB45" s="33">
        <f>Richard!AB45-Courtenay!AB45</f>
        <v>0</v>
      </c>
      <c r="AC45" s="33">
        <f>Richard!AC45-Courtenay!AC45</f>
        <v>0</v>
      </c>
      <c r="AD45" s="33">
        <f>Richard!AD45-Courtenay!AD45</f>
        <v>0</v>
      </c>
      <c r="AE45" s="33">
        <f>Richard!AE45-Courtenay!AE45</f>
        <v>0</v>
      </c>
      <c r="AF45" s="33">
        <f>Richard!AF45-Courtenay!AF45</f>
        <v>0</v>
      </c>
      <c r="AG45" s="33">
        <f>Richard!AG45-Courtenay!AG45</f>
        <v>0</v>
      </c>
      <c r="AH45" s="33">
        <f>Richard!AH45-Courtenay!AH45</f>
        <v>0</v>
      </c>
      <c r="AI45" s="33">
        <f>Richard!AI45-Courtenay!AI45</f>
        <v>0</v>
      </c>
      <c r="AJ45" s="33">
        <f>Richard!AJ45-Courtenay!AJ45</f>
        <v>0</v>
      </c>
      <c r="AK45" s="33">
        <f>Richard!AK45-Courtenay!AK45</f>
        <v>0</v>
      </c>
      <c r="AL45" s="33">
        <f>Richard!AL45-Courtenay!AL45</f>
        <v>0</v>
      </c>
      <c r="AM45" s="33">
        <f>Richard!AM45-Courtenay!AM45</f>
        <v>0</v>
      </c>
      <c r="AN45" s="33">
        <f>Richard!AN45-Courtenay!AN45</f>
        <v>0</v>
      </c>
      <c r="AO45" s="33">
        <f>Richard!AO45-Courtenay!AO45</f>
        <v>0</v>
      </c>
      <c r="AP45" s="33">
        <f>Richard!AP45-Courtenay!AP45</f>
        <v>0</v>
      </c>
      <c r="AQ45" s="33">
        <f>Richard!AQ45-Courtenay!AQ45</f>
        <v>0</v>
      </c>
    </row>
    <row r="46" spans="1:45" x14ac:dyDescent="0.25">
      <c r="A46" s="12" t="s">
        <v>97</v>
      </c>
      <c r="B46" s="38">
        <v>4</v>
      </c>
      <c r="C46" s="38" t="s">
        <v>23</v>
      </c>
      <c r="D46" s="38" t="s">
        <v>96</v>
      </c>
      <c r="E46" s="37">
        <v>3</v>
      </c>
      <c r="F46" s="33">
        <f>Richard!F46-Courtenay!F46</f>
        <v>0</v>
      </c>
      <c r="G46" s="33">
        <f>Richard!G46-Courtenay!G46</f>
        <v>0</v>
      </c>
      <c r="H46" s="33">
        <f>Richard!H46-Courtenay!H46</f>
        <v>0</v>
      </c>
      <c r="I46" s="33">
        <f>Richard!I46-Courtenay!I46</f>
        <v>0</v>
      </c>
      <c r="J46" s="33">
        <f>Richard!J46-Courtenay!J46</f>
        <v>0</v>
      </c>
      <c r="K46" s="33">
        <f>Richard!K46-Courtenay!K46</f>
        <v>0</v>
      </c>
      <c r="L46" s="33">
        <f>Richard!L46-Courtenay!L46</f>
        <v>0</v>
      </c>
      <c r="M46" s="33">
        <f>Richard!M46-Courtenay!M46</f>
        <v>0</v>
      </c>
      <c r="N46" s="33">
        <f>Richard!N46-Courtenay!N46</f>
        <v>0</v>
      </c>
      <c r="O46" s="33">
        <f>Richard!O46-Courtenay!O46</f>
        <v>0</v>
      </c>
      <c r="P46" s="33">
        <f>Richard!P46-Courtenay!P46</f>
        <v>0</v>
      </c>
      <c r="Q46" s="33">
        <f>Richard!Q46-Courtenay!Q46</f>
        <v>0</v>
      </c>
      <c r="R46" s="33">
        <f>Richard!R46-Courtenay!R46</f>
        <v>0</v>
      </c>
      <c r="S46" s="33">
        <f>Richard!S46-Courtenay!S46</f>
        <v>0</v>
      </c>
      <c r="T46" s="33">
        <f>Richard!T46-Courtenay!T46</f>
        <v>0</v>
      </c>
      <c r="U46" s="33">
        <f>Richard!U46-Courtenay!U46</f>
        <v>0</v>
      </c>
      <c r="V46" s="33">
        <f>Richard!V46-Courtenay!V46</f>
        <v>0</v>
      </c>
      <c r="W46" s="33">
        <f>Richard!W46-Courtenay!W46</f>
        <v>0</v>
      </c>
      <c r="X46" s="33">
        <f>Richard!X46-Courtenay!X46</f>
        <v>0</v>
      </c>
      <c r="Y46" s="33">
        <f>Richard!Y46-Courtenay!Y46</f>
        <v>0</v>
      </c>
      <c r="Z46" s="33">
        <f>Richard!Z46-Courtenay!Z46</f>
        <v>0</v>
      </c>
      <c r="AA46" s="33">
        <f>Richard!AA46-Courtenay!AA46</f>
        <v>0</v>
      </c>
      <c r="AB46" s="33">
        <f>Richard!AB46-Courtenay!AB46</f>
        <v>0</v>
      </c>
      <c r="AC46" s="33">
        <f>Richard!AC46-Courtenay!AC46</f>
        <v>0</v>
      </c>
      <c r="AD46" s="33">
        <f>Richard!AD46-Courtenay!AD46</f>
        <v>0</v>
      </c>
      <c r="AE46" s="33">
        <f>Richard!AE46-Courtenay!AE46</f>
        <v>0</v>
      </c>
      <c r="AF46" s="33">
        <f>Richard!AF46-Courtenay!AF46</f>
        <v>0</v>
      </c>
      <c r="AG46" s="33">
        <f>Richard!AG46-Courtenay!AG46</f>
        <v>0</v>
      </c>
      <c r="AH46" s="33">
        <f>Richard!AH46-Courtenay!AH46</f>
        <v>0</v>
      </c>
      <c r="AI46" s="33">
        <f>Richard!AI46-Courtenay!AI46</f>
        <v>0</v>
      </c>
      <c r="AJ46" s="33">
        <f>Richard!AJ46-Courtenay!AJ46</f>
        <v>0</v>
      </c>
      <c r="AK46" s="33">
        <f>Richard!AK46-Courtenay!AK46</f>
        <v>0</v>
      </c>
      <c r="AL46" s="33">
        <f>Richard!AL46-Courtenay!AL46</f>
        <v>0</v>
      </c>
      <c r="AM46" s="33">
        <f>Richard!AM46-Courtenay!AM46</f>
        <v>0</v>
      </c>
      <c r="AN46" s="33">
        <f>Richard!AN46-Courtenay!AN46</f>
        <v>0</v>
      </c>
      <c r="AO46" s="33">
        <f>Richard!AO46-Courtenay!AO46</f>
        <v>0</v>
      </c>
      <c r="AP46" s="33">
        <f>Richard!AP46-Courtenay!AP46</f>
        <v>0</v>
      </c>
      <c r="AQ46" s="33">
        <f>Richard!AQ46-Courtenay!AQ46</f>
        <v>0</v>
      </c>
    </row>
    <row r="47" spans="1:45" x14ac:dyDescent="0.25">
      <c r="A47" s="14" t="s">
        <v>98</v>
      </c>
      <c r="B47" s="36">
        <v>4</v>
      </c>
      <c r="C47" s="36" t="s">
        <v>23</v>
      </c>
      <c r="D47" s="39" t="s">
        <v>94</v>
      </c>
      <c r="E47" s="37">
        <v>4</v>
      </c>
      <c r="F47" s="33">
        <f>Richard!F47-Courtenay!F47</f>
        <v>0</v>
      </c>
      <c r="G47" s="33">
        <f>Richard!G47-Courtenay!G47</f>
        <v>0</v>
      </c>
      <c r="H47" s="33">
        <f>Richard!H47-Courtenay!H47</f>
        <v>0</v>
      </c>
      <c r="I47" s="33">
        <f>Richard!I47-Courtenay!I47</f>
        <v>0</v>
      </c>
      <c r="J47" s="33">
        <f>Richard!J47-Courtenay!J47</f>
        <v>0</v>
      </c>
      <c r="K47" s="33">
        <f>Richard!K47-Courtenay!K47</f>
        <v>0</v>
      </c>
      <c r="L47" s="33">
        <f>Richard!L47-Courtenay!L47</f>
        <v>0</v>
      </c>
      <c r="M47" s="33">
        <f>Richard!M47-Courtenay!M47</f>
        <v>0</v>
      </c>
      <c r="N47" s="33">
        <f>Richard!N47-Courtenay!N47</f>
        <v>0</v>
      </c>
      <c r="O47" s="33">
        <f>Richard!O47-Courtenay!O47</f>
        <v>0</v>
      </c>
      <c r="P47" s="33">
        <f>Richard!P47-Courtenay!P47</f>
        <v>0</v>
      </c>
      <c r="Q47" s="33">
        <f>Richard!Q47-Courtenay!Q47</f>
        <v>0</v>
      </c>
      <c r="R47" s="33">
        <f>Richard!R47-Courtenay!R47</f>
        <v>0</v>
      </c>
      <c r="S47" s="33">
        <f>Richard!S47-Courtenay!S47</f>
        <v>0</v>
      </c>
      <c r="T47" s="33">
        <f>Richard!T47-Courtenay!T47</f>
        <v>0</v>
      </c>
      <c r="U47" s="33">
        <f>Richard!U47-Courtenay!U47</f>
        <v>0</v>
      </c>
      <c r="V47" s="33">
        <f>Richard!V47-Courtenay!V47</f>
        <v>0</v>
      </c>
      <c r="W47" s="33">
        <f>Richard!W47-Courtenay!W47</f>
        <v>0</v>
      </c>
      <c r="X47" s="33">
        <f>Richard!X47-Courtenay!X47</f>
        <v>0</v>
      </c>
      <c r="Y47" s="33">
        <f>Richard!Y47-Courtenay!Y47</f>
        <v>0</v>
      </c>
      <c r="Z47" s="33">
        <f>Richard!Z47-Courtenay!Z47</f>
        <v>0</v>
      </c>
      <c r="AA47" s="33">
        <f>Richard!AA47-Courtenay!AA47</f>
        <v>0</v>
      </c>
      <c r="AB47" s="33">
        <f>Richard!AB47-Courtenay!AB47</f>
        <v>0</v>
      </c>
      <c r="AC47" s="33">
        <f>Richard!AC47-Courtenay!AC47</f>
        <v>0</v>
      </c>
      <c r="AD47" s="33">
        <f>Richard!AD47-Courtenay!AD47</f>
        <v>0</v>
      </c>
      <c r="AE47" s="33">
        <f>Richard!AE47-Courtenay!AE47</f>
        <v>0</v>
      </c>
      <c r="AF47" s="33">
        <f>Richard!AF47-Courtenay!AF47</f>
        <v>0</v>
      </c>
      <c r="AG47" s="33">
        <f>Richard!AG47-Courtenay!AG47</f>
        <v>0</v>
      </c>
      <c r="AH47" s="33">
        <f>Richard!AH47-Courtenay!AH47</f>
        <v>0</v>
      </c>
      <c r="AI47" s="33">
        <f>Richard!AI47-Courtenay!AI47</f>
        <v>0</v>
      </c>
      <c r="AJ47" s="33">
        <f>Richard!AJ47-Courtenay!AJ47</f>
        <v>0</v>
      </c>
      <c r="AK47" s="33">
        <f>Richard!AK47-Courtenay!AK47</f>
        <v>0</v>
      </c>
      <c r="AL47" s="33">
        <f>Richard!AL47-Courtenay!AL47</f>
        <v>0</v>
      </c>
      <c r="AM47" s="33">
        <f>Richard!AM47-Courtenay!AM47</f>
        <v>0</v>
      </c>
      <c r="AN47" s="33">
        <f>Richard!AN47-Courtenay!AN47</f>
        <v>0</v>
      </c>
      <c r="AO47" s="33">
        <f>Richard!AO47-Courtenay!AO47</f>
        <v>0</v>
      </c>
      <c r="AP47" s="33">
        <f>Richard!AP47-Courtenay!AP47</f>
        <v>0</v>
      </c>
      <c r="AQ47" s="33">
        <f>Richard!AQ47-Courtenay!AQ47</f>
        <v>0</v>
      </c>
    </row>
    <row r="48" spans="1:45" x14ac:dyDescent="0.25">
      <c r="A48" s="14" t="s">
        <v>98</v>
      </c>
      <c r="B48" s="36">
        <v>4</v>
      </c>
      <c r="C48" s="36" t="s">
        <v>23</v>
      </c>
      <c r="D48" s="39" t="s">
        <v>95</v>
      </c>
      <c r="E48" s="37">
        <v>2</v>
      </c>
      <c r="F48" s="33">
        <f>Richard!F48-Courtenay!F48</f>
        <v>0</v>
      </c>
      <c r="G48" s="33">
        <f>Richard!G48-Courtenay!G48</f>
        <v>0</v>
      </c>
      <c r="H48" s="33">
        <f>Richard!H48-Courtenay!H48</f>
        <v>0</v>
      </c>
      <c r="I48" s="33">
        <f>Richard!I48-Courtenay!I48</f>
        <v>0</v>
      </c>
      <c r="J48" s="33">
        <f>Richard!J48-Courtenay!J48</f>
        <v>0</v>
      </c>
      <c r="K48" s="33">
        <f>Richard!K48-Courtenay!K48</f>
        <v>0</v>
      </c>
      <c r="L48" s="33">
        <f>Richard!L48-Courtenay!L48</f>
        <v>0</v>
      </c>
      <c r="M48" s="33">
        <f>Richard!M48-Courtenay!M48</f>
        <v>0</v>
      </c>
      <c r="N48" s="33">
        <f>Richard!N48-Courtenay!N48</f>
        <v>0</v>
      </c>
      <c r="O48" s="33">
        <f>Richard!O48-Courtenay!O48</f>
        <v>0</v>
      </c>
      <c r="P48" s="33">
        <f>Richard!P48-Courtenay!P48</f>
        <v>0</v>
      </c>
      <c r="Q48" s="33">
        <f>Richard!Q48-Courtenay!Q48</f>
        <v>0</v>
      </c>
      <c r="R48" s="33">
        <f>Richard!R48-Courtenay!R48</f>
        <v>0</v>
      </c>
      <c r="S48" s="33">
        <f>Richard!S48-Courtenay!S48</f>
        <v>0</v>
      </c>
      <c r="T48" s="33">
        <f>Richard!T48-Courtenay!T48</f>
        <v>0</v>
      </c>
      <c r="U48" s="33">
        <f>Richard!U48-Courtenay!U48</f>
        <v>0</v>
      </c>
      <c r="V48" s="33">
        <f>Richard!V48-Courtenay!V48</f>
        <v>0</v>
      </c>
      <c r="W48" s="33">
        <f>Richard!W48-Courtenay!W48</f>
        <v>0</v>
      </c>
      <c r="X48" s="33">
        <f>Richard!X48-Courtenay!X48</f>
        <v>0</v>
      </c>
      <c r="Y48" s="33">
        <f>Richard!Y48-Courtenay!Y48</f>
        <v>0</v>
      </c>
      <c r="Z48" s="33">
        <f>Richard!Z48-Courtenay!Z48</f>
        <v>0</v>
      </c>
      <c r="AA48" s="33">
        <f>Richard!AA48-Courtenay!AA48</f>
        <v>0</v>
      </c>
      <c r="AB48" s="33">
        <f>Richard!AB48-Courtenay!AB48</f>
        <v>0</v>
      </c>
      <c r="AC48" s="33">
        <f>Richard!AC48-Courtenay!AC48</f>
        <v>0</v>
      </c>
      <c r="AD48" s="33">
        <f>Richard!AD48-Courtenay!AD48</f>
        <v>0</v>
      </c>
      <c r="AE48" s="33">
        <f>Richard!AE48-Courtenay!AE48</f>
        <v>0</v>
      </c>
      <c r="AF48" s="33">
        <f>Richard!AF48-Courtenay!AF48</f>
        <v>0</v>
      </c>
      <c r="AG48" s="33">
        <f>Richard!AG48-Courtenay!AG48</f>
        <v>0</v>
      </c>
      <c r="AH48" s="33">
        <f>Richard!AH48-Courtenay!AH48</f>
        <v>0</v>
      </c>
      <c r="AI48" s="33">
        <f>Richard!AI48-Courtenay!AI48</f>
        <v>0</v>
      </c>
      <c r="AJ48" s="33">
        <f>Richard!AJ48-Courtenay!AJ48</f>
        <v>0</v>
      </c>
      <c r="AK48" s="33">
        <f>Richard!AK48-Courtenay!AK48</f>
        <v>0</v>
      </c>
      <c r="AL48" s="33">
        <f>Richard!AL48-Courtenay!AL48</f>
        <v>0</v>
      </c>
      <c r="AM48" s="33">
        <f>Richard!AM48-Courtenay!AM48</f>
        <v>0</v>
      </c>
      <c r="AN48" s="33">
        <f>Richard!AN48-Courtenay!AN48</f>
        <v>0</v>
      </c>
      <c r="AO48" s="33">
        <f>Richard!AO48-Courtenay!AO48</f>
        <v>0</v>
      </c>
      <c r="AP48" s="33">
        <f>Richard!AP48-Courtenay!AP48</f>
        <v>0</v>
      </c>
      <c r="AQ48" s="33">
        <f>Richard!AQ48-Courtenay!AQ48</f>
        <v>0</v>
      </c>
    </row>
    <row r="49" spans="1:43" x14ac:dyDescent="0.25">
      <c r="A49" s="14" t="s">
        <v>98</v>
      </c>
      <c r="B49" s="36">
        <v>4</v>
      </c>
      <c r="C49" s="36" t="s">
        <v>23</v>
      </c>
      <c r="D49" s="39" t="s">
        <v>96</v>
      </c>
      <c r="E49" s="37">
        <v>3</v>
      </c>
      <c r="F49" s="33">
        <f>Richard!F49-Courtenay!F49</f>
        <v>0</v>
      </c>
      <c r="G49" s="33">
        <f>Richard!G49-Courtenay!G49</f>
        <v>0</v>
      </c>
      <c r="H49" s="33">
        <f>Richard!H49-Courtenay!H49</f>
        <v>0</v>
      </c>
      <c r="I49" s="33">
        <f>Richard!I49-Courtenay!I49</f>
        <v>0</v>
      </c>
      <c r="J49" s="33">
        <f>Richard!J49-Courtenay!J49</f>
        <v>0</v>
      </c>
      <c r="K49" s="33">
        <f>Richard!K49-Courtenay!K49</f>
        <v>0</v>
      </c>
      <c r="L49" s="33">
        <f>Richard!L49-Courtenay!L49</f>
        <v>0</v>
      </c>
      <c r="M49" s="33">
        <f>Richard!M49-Courtenay!M49</f>
        <v>0</v>
      </c>
      <c r="N49" s="33">
        <f>Richard!N49-Courtenay!N49</f>
        <v>0</v>
      </c>
      <c r="O49" s="33">
        <f>Richard!O49-Courtenay!O49</f>
        <v>0</v>
      </c>
      <c r="P49" s="33">
        <f>Richard!P49-Courtenay!P49</f>
        <v>0</v>
      </c>
      <c r="Q49" s="33">
        <f>Richard!Q49-Courtenay!Q49</f>
        <v>0</v>
      </c>
      <c r="R49" s="33">
        <f>Richard!R49-Courtenay!R49</f>
        <v>0</v>
      </c>
      <c r="S49" s="33">
        <f>Richard!S49-Courtenay!S49</f>
        <v>0</v>
      </c>
      <c r="T49" s="33">
        <f>Richard!T49-Courtenay!T49</f>
        <v>0</v>
      </c>
      <c r="U49" s="33">
        <f>Richard!U49-Courtenay!U49</f>
        <v>0</v>
      </c>
      <c r="V49" s="33">
        <f>Richard!V49-Courtenay!V49</f>
        <v>0</v>
      </c>
      <c r="W49" s="33">
        <f>Richard!W49-Courtenay!W49</f>
        <v>0</v>
      </c>
      <c r="X49" s="33">
        <f>Richard!X49-Courtenay!X49</f>
        <v>0</v>
      </c>
      <c r="Y49" s="33">
        <f>Richard!Y49-Courtenay!Y49</f>
        <v>0</v>
      </c>
      <c r="Z49" s="33">
        <f>Richard!Z49-Courtenay!Z49</f>
        <v>0</v>
      </c>
      <c r="AA49" s="33">
        <f>Richard!AA49-Courtenay!AA49</f>
        <v>0</v>
      </c>
      <c r="AB49" s="33">
        <f>Richard!AB49-Courtenay!AB49</f>
        <v>0</v>
      </c>
      <c r="AC49" s="33">
        <f>Richard!AC49-Courtenay!AC49</f>
        <v>0</v>
      </c>
      <c r="AD49" s="33">
        <f>Richard!AD49-Courtenay!AD49</f>
        <v>0</v>
      </c>
      <c r="AE49" s="33">
        <f>Richard!AE49-Courtenay!AE49</f>
        <v>0</v>
      </c>
      <c r="AF49" s="33">
        <f>Richard!AF49-Courtenay!AF49</f>
        <v>0</v>
      </c>
      <c r="AG49" s="33">
        <f>Richard!AG49-Courtenay!AG49</f>
        <v>0</v>
      </c>
      <c r="AH49" s="33">
        <f>Richard!AH49-Courtenay!AH49</f>
        <v>0</v>
      </c>
      <c r="AI49" s="33">
        <f>Richard!AI49-Courtenay!AI49</f>
        <v>0</v>
      </c>
      <c r="AJ49" s="33">
        <f>Richard!AJ49-Courtenay!AJ49</f>
        <v>0</v>
      </c>
      <c r="AK49" s="33">
        <f>Richard!AK49-Courtenay!AK49</f>
        <v>0</v>
      </c>
      <c r="AL49" s="33">
        <f>Richard!AL49-Courtenay!AL49</f>
        <v>0</v>
      </c>
      <c r="AM49" s="33">
        <f>Richard!AM49-Courtenay!AM49</f>
        <v>0</v>
      </c>
      <c r="AN49" s="33">
        <f>Richard!AN49-Courtenay!AN49</f>
        <v>0</v>
      </c>
      <c r="AO49" s="33">
        <f>Richard!AO49-Courtenay!AO49</f>
        <v>0</v>
      </c>
      <c r="AP49" s="33">
        <f>Richard!AP49-Courtenay!AP49</f>
        <v>0</v>
      </c>
      <c r="AQ49" s="33">
        <f>Richard!AQ49-Courtenay!AQ49</f>
        <v>0</v>
      </c>
    </row>
    <row r="50" spans="1:43" x14ac:dyDescent="0.25">
      <c r="A50" s="8" t="s">
        <v>92</v>
      </c>
      <c r="B50" s="35">
        <v>5</v>
      </c>
      <c r="C50" s="36" t="s">
        <v>24</v>
      </c>
      <c r="D50" s="36" t="s">
        <v>94</v>
      </c>
      <c r="E50" s="37">
        <v>5</v>
      </c>
      <c r="F50" s="33">
        <f>Richard!F50-Courtenay!F50</f>
        <v>0</v>
      </c>
      <c r="G50" s="33">
        <f>Richard!G50-Courtenay!G50</f>
        <v>0</v>
      </c>
      <c r="H50" s="33">
        <f>Richard!H50-Courtenay!H50</f>
        <v>0</v>
      </c>
      <c r="I50" s="33">
        <f>Richard!I50-Courtenay!I50</f>
        <v>0</v>
      </c>
      <c r="J50" s="33">
        <f>Richard!J50-Courtenay!J50</f>
        <v>0</v>
      </c>
      <c r="K50" s="33">
        <f>Richard!K50-Courtenay!K50</f>
        <v>0</v>
      </c>
      <c r="L50" s="33">
        <f>Richard!L50-Courtenay!L50</f>
        <v>0</v>
      </c>
      <c r="M50" s="33">
        <f>Richard!M50-Courtenay!M50</f>
        <v>0</v>
      </c>
      <c r="N50" s="33">
        <f>Richard!N50-Courtenay!N50</f>
        <v>0</v>
      </c>
      <c r="O50" s="33">
        <f>Richard!O50-Courtenay!O50</f>
        <v>0</v>
      </c>
      <c r="P50" s="33">
        <f>Richard!P50-Courtenay!P50</f>
        <v>0</v>
      </c>
      <c r="Q50" s="33">
        <f>Richard!Q50-Courtenay!Q50</f>
        <v>0</v>
      </c>
      <c r="R50" s="33">
        <f>Richard!R50-Courtenay!R50</f>
        <v>0</v>
      </c>
      <c r="S50" s="33">
        <f>Richard!S50-Courtenay!S50</f>
        <v>0</v>
      </c>
      <c r="T50" s="33">
        <f>Richard!T50-Courtenay!T50</f>
        <v>0</v>
      </c>
      <c r="U50" s="33">
        <f>Richard!U50-Courtenay!U50</f>
        <v>0</v>
      </c>
      <c r="V50" s="33">
        <f>Richard!V50-Courtenay!V50</f>
        <v>0</v>
      </c>
      <c r="W50" s="33">
        <f>Richard!W50-Courtenay!W50</f>
        <v>0</v>
      </c>
      <c r="X50" s="33">
        <f>Richard!X50-Courtenay!X50</f>
        <v>0</v>
      </c>
      <c r="Y50" s="33">
        <f>Richard!Y50-Courtenay!Y50</f>
        <v>0</v>
      </c>
      <c r="Z50" s="33">
        <f>Richard!Z50-Courtenay!Z50</f>
        <v>0</v>
      </c>
      <c r="AA50" s="33">
        <f>Richard!AA50-Courtenay!AA50</f>
        <v>0</v>
      </c>
      <c r="AB50" s="33">
        <f>Richard!AB50-Courtenay!AB50</f>
        <v>0</v>
      </c>
      <c r="AC50" s="33">
        <f>Richard!AC50-Courtenay!AC50</f>
        <v>0</v>
      </c>
      <c r="AD50" s="33">
        <f>Richard!AD50-Courtenay!AD50</f>
        <v>0</v>
      </c>
      <c r="AE50" s="33">
        <f>Richard!AE50-Courtenay!AE50</f>
        <v>0</v>
      </c>
      <c r="AF50" s="33">
        <f>Richard!AF50-Courtenay!AF50</f>
        <v>0</v>
      </c>
      <c r="AG50" s="33">
        <f>Richard!AG50-Courtenay!AG50</f>
        <v>0</v>
      </c>
      <c r="AH50" s="33">
        <f>Richard!AH50-Courtenay!AH50</f>
        <v>0</v>
      </c>
      <c r="AI50" s="33">
        <f>Richard!AI50-Courtenay!AI50</f>
        <v>0</v>
      </c>
      <c r="AJ50" s="33">
        <f>Richard!AJ50-Courtenay!AJ50</f>
        <v>0</v>
      </c>
      <c r="AK50" s="33">
        <f>Richard!AK50-Courtenay!AK50</f>
        <v>0</v>
      </c>
      <c r="AL50" s="33">
        <f>Richard!AL50-Courtenay!AL50</f>
        <v>0</v>
      </c>
      <c r="AM50" s="33">
        <f>Richard!AM50-Courtenay!AM50</f>
        <v>0</v>
      </c>
      <c r="AN50" s="33">
        <f>Richard!AN50-Courtenay!AN50</f>
        <v>0</v>
      </c>
      <c r="AO50" s="33">
        <f>Richard!AO50-Courtenay!AO50</f>
        <v>0</v>
      </c>
      <c r="AP50" s="33">
        <f>Richard!AP50-Courtenay!AP50</f>
        <v>0</v>
      </c>
      <c r="AQ50" s="33">
        <f>Richard!AQ50-Courtenay!AQ50</f>
        <v>0</v>
      </c>
    </row>
    <row r="51" spans="1:43" x14ac:dyDescent="0.25">
      <c r="A51" s="8" t="s">
        <v>92</v>
      </c>
      <c r="B51" s="35">
        <v>5</v>
      </c>
      <c r="C51" s="36" t="s">
        <v>24</v>
      </c>
      <c r="D51" s="36" t="s">
        <v>95</v>
      </c>
      <c r="E51" s="37">
        <v>9</v>
      </c>
      <c r="F51" s="33">
        <f>Richard!F51-Courtenay!F51</f>
        <v>0</v>
      </c>
      <c r="G51" s="33">
        <f>Richard!G51-Courtenay!G51</f>
        <v>0</v>
      </c>
      <c r="H51" s="33">
        <f>Richard!H51-Courtenay!H51</f>
        <v>0</v>
      </c>
      <c r="I51" s="33">
        <f>Richard!I51-Courtenay!I51</f>
        <v>0</v>
      </c>
      <c r="J51" s="33">
        <f>Richard!J51-Courtenay!J51</f>
        <v>0</v>
      </c>
      <c r="K51" s="33">
        <f>Richard!K51-Courtenay!K51</f>
        <v>0</v>
      </c>
      <c r="L51" s="33">
        <f>Richard!L51-Courtenay!L51</f>
        <v>0</v>
      </c>
      <c r="M51" s="33">
        <f>Richard!M51-Courtenay!M51</f>
        <v>0</v>
      </c>
      <c r="N51" s="33">
        <f>Richard!N51-Courtenay!N51</f>
        <v>0</v>
      </c>
      <c r="O51" s="33">
        <f>Richard!O51-Courtenay!O51</f>
        <v>0</v>
      </c>
      <c r="P51" s="33">
        <f>Richard!P51-Courtenay!P51</f>
        <v>0</v>
      </c>
      <c r="Q51" s="33">
        <f>Richard!Q51-Courtenay!Q51</f>
        <v>0</v>
      </c>
      <c r="R51" s="33">
        <f>Richard!R51-Courtenay!R51</f>
        <v>0</v>
      </c>
      <c r="S51" s="33">
        <f>Richard!S51-Courtenay!S51</f>
        <v>0</v>
      </c>
      <c r="T51" s="33">
        <f>Richard!T51-Courtenay!T51</f>
        <v>0</v>
      </c>
      <c r="U51" s="33">
        <f>Richard!U51-Courtenay!U51</f>
        <v>0</v>
      </c>
      <c r="V51" s="33">
        <f>Richard!V51-Courtenay!V51</f>
        <v>0</v>
      </c>
      <c r="W51" s="33">
        <f>Richard!W51-Courtenay!W51</f>
        <v>0</v>
      </c>
      <c r="X51" s="33">
        <f>Richard!X51-Courtenay!X51</f>
        <v>0</v>
      </c>
      <c r="Y51" s="33">
        <f>Richard!Y51-Courtenay!Y51</f>
        <v>0</v>
      </c>
      <c r="Z51" s="33">
        <f>Richard!Z51-Courtenay!Z51</f>
        <v>0</v>
      </c>
      <c r="AA51" s="33">
        <f>Richard!AA51-Courtenay!AA51</f>
        <v>0</v>
      </c>
      <c r="AB51" s="33">
        <f>Richard!AB51-Courtenay!AB51</f>
        <v>0</v>
      </c>
      <c r="AC51" s="33">
        <f>Richard!AC51-Courtenay!AC51</f>
        <v>0</v>
      </c>
      <c r="AD51" s="33">
        <f>Richard!AD51-Courtenay!AD51</f>
        <v>0</v>
      </c>
      <c r="AE51" s="33">
        <f>Richard!AE51-Courtenay!AE51</f>
        <v>0</v>
      </c>
      <c r="AF51" s="33">
        <f>Richard!AF51-Courtenay!AF51</f>
        <v>0</v>
      </c>
      <c r="AG51" s="33">
        <f>Richard!AG51-Courtenay!AG51</f>
        <v>0</v>
      </c>
      <c r="AH51" s="33">
        <f>Richard!AH51-Courtenay!AH51</f>
        <v>0</v>
      </c>
      <c r="AI51" s="33">
        <f>Richard!AI51-Courtenay!AI51</f>
        <v>0</v>
      </c>
      <c r="AJ51" s="33">
        <f>Richard!AJ51-Courtenay!AJ51</f>
        <v>0</v>
      </c>
      <c r="AK51" s="33">
        <f>Richard!AK51-Courtenay!AK51</f>
        <v>0</v>
      </c>
      <c r="AL51" s="33">
        <f>Richard!AL51-Courtenay!AL51</f>
        <v>0</v>
      </c>
      <c r="AM51" s="33">
        <f>Richard!AM51-Courtenay!AM51</f>
        <v>0</v>
      </c>
      <c r="AN51" s="33">
        <f>Richard!AN51-Courtenay!AN51</f>
        <v>0</v>
      </c>
      <c r="AO51" s="33">
        <f>Richard!AO51-Courtenay!AO51</f>
        <v>0</v>
      </c>
      <c r="AP51" s="33">
        <f>Richard!AP51-Courtenay!AP51</f>
        <v>0</v>
      </c>
      <c r="AQ51" s="33">
        <f>Richard!AQ51-Courtenay!AQ51</f>
        <v>0</v>
      </c>
    </row>
    <row r="52" spans="1:43" x14ac:dyDescent="0.25">
      <c r="A52" s="8" t="s">
        <v>92</v>
      </c>
      <c r="B52" s="35">
        <v>5</v>
      </c>
      <c r="C52" s="36" t="s">
        <v>24</v>
      </c>
      <c r="D52" s="36" t="s">
        <v>96</v>
      </c>
      <c r="E52" s="37">
        <v>3</v>
      </c>
      <c r="F52" s="33">
        <f>Richard!F52-Courtenay!F52</f>
        <v>0</v>
      </c>
      <c r="G52" s="33">
        <f>Richard!G52-Courtenay!G52</f>
        <v>0</v>
      </c>
      <c r="H52" s="33">
        <f>Richard!H52-Courtenay!H52</f>
        <v>0</v>
      </c>
      <c r="I52" s="33">
        <f>Richard!I52-Courtenay!I52</f>
        <v>0</v>
      </c>
      <c r="J52" s="33">
        <f>Richard!J52-Courtenay!J52</f>
        <v>0</v>
      </c>
      <c r="K52" s="33">
        <f>Richard!K52-Courtenay!K52</f>
        <v>0</v>
      </c>
      <c r="L52" s="33">
        <f>Richard!L52-Courtenay!L52</f>
        <v>0</v>
      </c>
      <c r="M52" s="33">
        <f>Richard!M52-Courtenay!M52</f>
        <v>0</v>
      </c>
      <c r="N52" s="33">
        <f>Richard!N52-Courtenay!N52</f>
        <v>0</v>
      </c>
      <c r="O52" s="33">
        <f>Richard!O52-Courtenay!O52</f>
        <v>0</v>
      </c>
      <c r="P52" s="33">
        <f>Richard!P52-Courtenay!P52</f>
        <v>0</v>
      </c>
      <c r="Q52" s="33">
        <f>Richard!Q52-Courtenay!Q52</f>
        <v>0</v>
      </c>
      <c r="R52" s="33">
        <f>Richard!R52-Courtenay!R52</f>
        <v>0</v>
      </c>
      <c r="S52" s="33">
        <f>Richard!S52-Courtenay!S52</f>
        <v>0</v>
      </c>
      <c r="T52" s="33">
        <f>Richard!T52-Courtenay!T52</f>
        <v>0</v>
      </c>
      <c r="U52" s="33">
        <f>Richard!U52-Courtenay!U52</f>
        <v>0</v>
      </c>
      <c r="V52" s="33">
        <f>Richard!V52-Courtenay!V52</f>
        <v>0</v>
      </c>
      <c r="W52" s="33">
        <f>Richard!W52-Courtenay!W52</f>
        <v>0</v>
      </c>
      <c r="X52" s="33">
        <f>Richard!X52-Courtenay!X52</f>
        <v>0</v>
      </c>
      <c r="Y52" s="33">
        <f>Richard!Y52-Courtenay!Y52</f>
        <v>0</v>
      </c>
      <c r="Z52" s="33">
        <f>Richard!Z52-Courtenay!Z52</f>
        <v>0</v>
      </c>
      <c r="AA52" s="33">
        <f>Richard!AA52-Courtenay!AA52</f>
        <v>0</v>
      </c>
      <c r="AB52" s="33">
        <f>Richard!AB52-Courtenay!AB52</f>
        <v>0</v>
      </c>
      <c r="AC52" s="33">
        <f>Richard!AC52-Courtenay!AC52</f>
        <v>0</v>
      </c>
      <c r="AD52" s="33">
        <f>Richard!AD52-Courtenay!AD52</f>
        <v>0</v>
      </c>
      <c r="AE52" s="33">
        <f>Richard!AE52-Courtenay!AE52</f>
        <v>0</v>
      </c>
      <c r="AF52" s="33">
        <f>Richard!AF52-Courtenay!AF52</f>
        <v>0</v>
      </c>
      <c r="AG52" s="33">
        <f>Richard!AG52-Courtenay!AG52</f>
        <v>0</v>
      </c>
      <c r="AH52" s="33">
        <f>Richard!AH52-Courtenay!AH52</f>
        <v>0</v>
      </c>
      <c r="AI52" s="33">
        <f>Richard!AI52-Courtenay!AI52</f>
        <v>0</v>
      </c>
      <c r="AJ52" s="33">
        <f>Richard!AJ52-Courtenay!AJ52</f>
        <v>0</v>
      </c>
      <c r="AK52" s="33">
        <f>Richard!AK52-Courtenay!AK52</f>
        <v>0</v>
      </c>
      <c r="AL52" s="33">
        <f>Richard!AL52-Courtenay!AL52</f>
        <v>0</v>
      </c>
      <c r="AM52" s="33">
        <f>Richard!AM52-Courtenay!AM52</f>
        <v>0</v>
      </c>
      <c r="AN52" s="33">
        <f>Richard!AN52-Courtenay!AN52</f>
        <v>0</v>
      </c>
      <c r="AO52" s="33">
        <f>Richard!AO52-Courtenay!AO52</f>
        <v>0</v>
      </c>
      <c r="AP52" s="33">
        <f>Richard!AP52-Courtenay!AP52</f>
        <v>0</v>
      </c>
      <c r="AQ52" s="33">
        <f>Richard!AQ52-Courtenay!AQ52</f>
        <v>0</v>
      </c>
    </row>
    <row r="53" spans="1:43" x14ac:dyDescent="0.25">
      <c r="A53" s="12" t="s">
        <v>97</v>
      </c>
      <c r="B53" s="35">
        <v>5</v>
      </c>
      <c r="C53" s="38" t="s">
        <v>24</v>
      </c>
      <c r="D53" s="38" t="s">
        <v>94</v>
      </c>
      <c r="E53" s="37">
        <v>9</v>
      </c>
      <c r="F53" s="33">
        <f>Richard!F53-Courtenay!F53</f>
        <v>0</v>
      </c>
      <c r="G53" s="33">
        <f>Richard!G53-Courtenay!G53</f>
        <v>0</v>
      </c>
      <c r="H53" s="33">
        <f>Richard!H53-Courtenay!H53</f>
        <v>0</v>
      </c>
      <c r="I53" s="33">
        <f>Richard!I53-Courtenay!I53</f>
        <v>0</v>
      </c>
      <c r="J53" s="33">
        <f>Richard!J53-Courtenay!J53</f>
        <v>0</v>
      </c>
      <c r="K53" s="33">
        <f>Richard!K53-Courtenay!K53</f>
        <v>0</v>
      </c>
      <c r="L53" s="33">
        <f>Richard!L53-Courtenay!L53</f>
        <v>0</v>
      </c>
      <c r="M53" s="33">
        <f>Richard!M53-Courtenay!M53</f>
        <v>0</v>
      </c>
      <c r="N53" s="33">
        <f>Richard!N53-Courtenay!N53</f>
        <v>0</v>
      </c>
      <c r="O53" s="33">
        <f>Richard!O53-Courtenay!O53</f>
        <v>0</v>
      </c>
      <c r="P53" s="33">
        <f>Richard!P53-Courtenay!P53</f>
        <v>0</v>
      </c>
      <c r="Q53" s="33">
        <f>Richard!Q53-Courtenay!Q53</f>
        <v>0</v>
      </c>
      <c r="R53" s="33">
        <f>Richard!R53-Courtenay!R53</f>
        <v>0</v>
      </c>
      <c r="S53" s="33">
        <f>Richard!S53-Courtenay!S53</f>
        <v>0</v>
      </c>
      <c r="T53" s="33">
        <f>Richard!T53-Courtenay!T53</f>
        <v>0</v>
      </c>
      <c r="U53" s="33">
        <f>Richard!U53-Courtenay!U53</f>
        <v>0</v>
      </c>
      <c r="V53" s="33">
        <f>Richard!V53-Courtenay!V53</f>
        <v>0</v>
      </c>
      <c r="W53" s="33">
        <f>Richard!W53-Courtenay!W53</f>
        <v>0</v>
      </c>
      <c r="X53" s="33">
        <f>Richard!X53-Courtenay!X53</f>
        <v>0</v>
      </c>
      <c r="Y53" s="33">
        <f>Richard!Y53-Courtenay!Y53</f>
        <v>0</v>
      </c>
      <c r="Z53" s="33">
        <f>Richard!Z53-Courtenay!Z53</f>
        <v>0</v>
      </c>
      <c r="AA53" s="33">
        <f>Richard!AA53-Courtenay!AA53</f>
        <v>0</v>
      </c>
      <c r="AB53" s="33">
        <f>Richard!AB53-Courtenay!AB53</f>
        <v>0</v>
      </c>
      <c r="AC53" s="33">
        <f>Richard!AC53-Courtenay!AC53</f>
        <v>0</v>
      </c>
      <c r="AD53" s="33">
        <f>Richard!AD53-Courtenay!AD53</f>
        <v>0</v>
      </c>
      <c r="AE53" s="33">
        <f>Richard!AE53-Courtenay!AE53</f>
        <v>0</v>
      </c>
      <c r="AF53" s="33">
        <f>Richard!AF53-Courtenay!AF53</f>
        <v>0</v>
      </c>
      <c r="AG53" s="33">
        <f>Richard!AG53-Courtenay!AG53</f>
        <v>0</v>
      </c>
      <c r="AH53" s="33">
        <f>Richard!AH53-Courtenay!AH53</f>
        <v>0</v>
      </c>
      <c r="AI53" s="33">
        <f>Richard!AI53-Courtenay!AI53</f>
        <v>0</v>
      </c>
      <c r="AJ53" s="33">
        <f>Richard!AJ53-Courtenay!AJ53</f>
        <v>0</v>
      </c>
      <c r="AK53" s="33">
        <f>Richard!AK53-Courtenay!AK53</f>
        <v>0</v>
      </c>
      <c r="AL53" s="33">
        <f>Richard!AL53-Courtenay!AL53</f>
        <v>0</v>
      </c>
      <c r="AM53" s="33">
        <f>Richard!AM53-Courtenay!AM53</f>
        <v>0</v>
      </c>
      <c r="AN53" s="33">
        <f>Richard!AN53-Courtenay!AN53</f>
        <v>0</v>
      </c>
      <c r="AO53" s="33">
        <f>Richard!AO53-Courtenay!AO53</f>
        <v>0</v>
      </c>
      <c r="AP53" s="33">
        <f>Richard!AP53-Courtenay!AP53</f>
        <v>0</v>
      </c>
      <c r="AQ53" s="33">
        <f>Richard!AQ53-Courtenay!AQ53</f>
        <v>0</v>
      </c>
    </row>
    <row r="54" spans="1:43" x14ac:dyDescent="0.25">
      <c r="A54" s="12" t="s">
        <v>97</v>
      </c>
      <c r="B54" s="35">
        <v>5</v>
      </c>
      <c r="C54" s="38" t="s">
        <v>24</v>
      </c>
      <c r="D54" s="38" t="s">
        <v>95</v>
      </c>
      <c r="E54" s="37">
        <v>6</v>
      </c>
      <c r="F54" s="33">
        <f>Richard!F54-Courtenay!F54</f>
        <v>0</v>
      </c>
      <c r="G54" s="33">
        <f>Richard!G54-Courtenay!G54</f>
        <v>0</v>
      </c>
      <c r="H54" s="33">
        <f>Richard!H54-Courtenay!H54</f>
        <v>0</v>
      </c>
      <c r="I54" s="33">
        <f>Richard!I54-Courtenay!I54</f>
        <v>0</v>
      </c>
      <c r="J54" s="33">
        <f>Richard!J54-Courtenay!J54</f>
        <v>0</v>
      </c>
      <c r="K54" s="33">
        <f>Richard!K54-Courtenay!K54</f>
        <v>0</v>
      </c>
      <c r="L54" s="33">
        <f>Richard!L54-Courtenay!L54</f>
        <v>0</v>
      </c>
      <c r="M54" s="33">
        <f>Richard!M54-Courtenay!M54</f>
        <v>0</v>
      </c>
      <c r="N54" s="33">
        <f>Richard!N54-Courtenay!N54</f>
        <v>0</v>
      </c>
      <c r="O54" s="33">
        <f>Richard!O54-Courtenay!O54</f>
        <v>0</v>
      </c>
      <c r="P54" s="33">
        <f>Richard!P54-Courtenay!P54</f>
        <v>0</v>
      </c>
      <c r="Q54" s="33">
        <f>Richard!Q54-Courtenay!Q54</f>
        <v>0</v>
      </c>
      <c r="R54" s="33">
        <f>Richard!R54-Courtenay!R54</f>
        <v>0</v>
      </c>
      <c r="S54" s="33">
        <f>Richard!S54-Courtenay!S54</f>
        <v>0</v>
      </c>
      <c r="T54" s="33">
        <f>Richard!T54-Courtenay!T54</f>
        <v>0</v>
      </c>
      <c r="U54" s="33">
        <f>Richard!U54-Courtenay!U54</f>
        <v>0</v>
      </c>
      <c r="V54" s="33">
        <f>Richard!V54-Courtenay!V54</f>
        <v>0</v>
      </c>
      <c r="W54" s="33">
        <f>Richard!W54-Courtenay!W54</f>
        <v>0</v>
      </c>
      <c r="X54" s="33">
        <f>Richard!X54-Courtenay!X54</f>
        <v>0</v>
      </c>
      <c r="Y54" s="33">
        <f>Richard!Y54-Courtenay!Y54</f>
        <v>0</v>
      </c>
      <c r="Z54" s="33">
        <f>Richard!Z54-Courtenay!Z54</f>
        <v>0</v>
      </c>
      <c r="AA54" s="33">
        <f>Richard!AA54-Courtenay!AA54</f>
        <v>0</v>
      </c>
      <c r="AB54" s="33">
        <f>Richard!AB54-Courtenay!AB54</f>
        <v>0</v>
      </c>
      <c r="AC54" s="33">
        <f>Richard!AC54-Courtenay!AC54</f>
        <v>0</v>
      </c>
      <c r="AD54" s="33">
        <f>Richard!AD54-Courtenay!AD54</f>
        <v>0</v>
      </c>
      <c r="AE54" s="33">
        <f>Richard!AE54-Courtenay!AE54</f>
        <v>0</v>
      </c>
      <c r="AF54" s="33">
        <f>Richard!AF54-Courtenay!AF54</f>
        <v>0</v>
      </c>
      <c r="AG54" s="33">
        <f>Richard!AG54-Courtenay!AG54</f>
        <v>0</v>
      </c>
      <c r="AH54" s="33">
        <f>Richard!AH54-Courtenay!AH54</f>
        <v>0</v>
      </c>
      <c r="AI54" s="33">
        <f>Richard!AI54-Courtenay!AI54</f>
        <v>0</v>
      </c>
      <c r="AJ54" s="33">
        <f>Richard!AJ54-Courtenay!AJ54</f>
        <v>0</v>
      </c>
      <c r="AK54" s="33">
        <f>Richard!AK54-Courtenay!AK54</f>
        <v>0</v>
      </c>
      <c r="AL54" s="33">
        <f>Richard!AL54-Courtenay!AL54</f>
        <v>0</v>
      </c>
      <c r="AM54" s="33">
        <f>Richard!AM54-Courtenay!AM54</f>
        <v>0</v>
      </c>
      <c r="AN54" s="33">
        <f>Richard!AN54-Courtenay!AN54</f>
        <v>0</v>
      </c>
      <c r="AO54" s="33">
        <f>Richard!AO54-Courtenay!AO54</f>
        <v>0</v>
      </c>
      <c r="AP54" s="33">
        <f>Richard!AP54-Courtenay!AP54</f>
        <v>0</v>
      </c>
      <c r="AQ54" s="33">
        <f>Richard!AQ54-Courtenay!AQ54</f>
        <v>0</v>
      </c>
    </row>
    <row r="55" spans="1:43" x14ac:dyDescent="0.25">
      <c r="A55" s="12" t="s">
        <v>97</v>
      </c>
      <c r="B55" s="35">
        <v>5</v>
      </c>
      <c r="C55" s="38" t="s">
        <v>24</v>
      </c>
      <c r="D55" s="38" t="s">
        <v>96</v>
      </c>
      <c r="E55" s="37">
        <v>2</v>
      </c>
      <c r="F55" s="33">
        <f>Richard!F55-Courtenay!F55</f>
        <v>0</v>
      </c>
      <c r="G55" s="33">
        <f>Richard!G55-Courtenay!G55</f>
        <v>0</v>
      </c>
      <c r="H55" s="33">
        <f>Richard!H55-Courtenay!H55</f>
        <v>0</v>
      </c>
      <c r="I55" s="33">
        <f>Richard!I55-Courtenay!I55</f>
        <v>0</v>
      </c>
      <c r="J55" s="33">
        <f>Richard!J55-Courtenay!J55</f>
        <v>0</v>
      </c>
      <c r="K55" s="33">
        <f>Richard!K55-Courtenay!K55</f>
        <v>0</v>
      </c>
      <c r="L55" s="33">
        <f>Richard!L55-Courtenay!L55</f>
        <v>0</v>
      </c>
      <c r="M55" s="33">
        <f>Richard!M55-Courtenay!M55</f>
        <v>0</v>
      </c>
      <c r="N55" s="33">
        <f>Richard!N55-Courtenay!N55</f>
        <v>0</v>
      </c>
      <c r="O55" s="33">
        <f>Richard!O55-Courtenay!O55</f>
        <v>0</v>
      </c>
      <c r="P55" s="33">
        <f>Richard!P55-Courtenay!P55</f>
        <v>0</v>
      </c>
      <c r="Q55" s="33">
        <f>Richard!Q55-Courtenay!Q55</f>
        <v>0</v>
      </c>
      <c r="R55" s="33">
        <f>Richard!R55-Courtenay!R55</f>
        <v>0</v>
      </c>
      <c r="S55" s="33">
        <f>Richard!S55-Courtenay!S55</f>
        <v>0</v>
      </c>
      <c r="T55" s="33">
        <f>Richard!T55-Courtenay!T55</f>
        <v>0</v>
      </c>
      <c r="U55" s="33">
        <f>Richard!U55-Courtenay!U55</f>
        <v>0</v>
      </c>
      <c r="V55" s="33">
        <f>Richard!V55-Courtenay!V55</f>
        <v>0</v>
      </c>
      <c r="W55" s="33">
        <f>Richard!W55-Courtenay!W55</f>
        <v>0</v>
      </c>
      <c r="X55" s="33">
        <f>Richard!X55-Courtenay!X55</f>
        <v>0</v>
      </c>
      <c r="Y55" s="33">
        <f>Richard!Y55-Courtenay!Y55</f>
        <v>0</v>
      </c>
      <c r="Z55" s="33">
        <f>Richard!Z55-Courtenay!Z55</f>
        <v>0</v>
      </c>
      <c r="AA55" s="33">
        <f>Richard!AA55-Courtenay!AA55</f>
        <v>0</v>
      </c>
      <c r="AB55" s="33">
        <f>Richard!AB55-Courtenay!AB55</f>
        <v>0</v>
      </c>
      <c r="AC55" s="33">
        <f>Richard!AC55-Courtenay!AC55</f>
        <v>0</v>
      </c>
      <c r="AD55" s="33">
        <f>Richard!AD55-Courtenay!AD55</f>
        <v>0</v>
      </c>
      <c r="AE55" s="33">
        <f>Richard!AE55-Courtenay!AE55</f>
        <v>0</v>
      </c>
      <c r="AF55" s="33">
        <f>Richard!AF55-Courtenay!AF55</f>
        <v>0</v>
      </c>
      <c r="AG55" s="33">
        <f>Richard!AG55-Courtenay!AG55</f>
        <v>0</v>
      </c>
      <c r="AH55" s="33">
        <f>Richard!AH55-Courtenay!AH55</f>
        <v>0</v>
      </c>
      <c r="AI55" s="33">
        <f>Richard!AI55-Courtenay!AI55</f>
        <v>0</v>
      </c>
      <c r="AJ55" s="33">
        <f>Richard!AJ55-Courtenay!AJ55</f>
        <v>0</v>
      </c>
      <c r="AK55" s="33">
        <f>Richard!AK55-Courtenay!AK55</f>
        <v>0</v>
      </c>
      <c r="AL55" s="33">
        <f>Richard!AL55-Courtenay!AL55</f>
        <v>0</v>
      </c>
      <c r="AM55" s="33">
        <f>Richard!AM55-Courtenay!AM55</f>
        <v>0</v>
      </c>
      <c r="AN55" s="33">
        <f>Richard!AN55-Courtenay!AN55</f>
        <v>0</v>
      </c>
      <c r="AO55" s="33">
        <f>Richard!AO55-Courtenay!AO55</f>
        <v>0</v>
      </c>
      <c r="AP55" s="33">
        <f>Richard!AP55-Courtenay!AP55</f>
        <v>0</v>
      </c>
      <c r="AQ55" s="33">
        <f>Richard!AQ55-Courtenay!AQ55</f>
        <v>0</v>
      </c>
    </row>
    <row r="56" spans="1:43" x14ac:dyDescent="0.25">
      <c r="A56" s="14" t="s">
        <v>98</v>
      </c>
      <c r="B56" s="35">
        <v>5</v>
      </c>
      <c r="C56" s="36" t="s">
        <v>24</v>
      </c>
      <c r="D56" s="39" t="s">
        <v>94</v>
      </c>
      <c r="E56" s="37">
        <v>2</v>
      </c>
      <c r="F56" s="33">
        <f>Richard!F56-Courtenay!F56</f>
        <v>0</v>
      </c>
      <c r="G56" s="33">
        <f>Richard!G56-Courtenay!G56</f>
        <v>0</v>
      </c>
      <c r="H56" s="33">
        <f>Richard!H56-Courtenay!H56</f>
        <v>0</v>
      </c>
      <c r="I56" s="33">
        <f>Richard!I56-Courtenay!I56</f>
        <v>0</v>
      </c>
      <c r="J56" s="33">
        <f>Richard!J56-Courtenay!J56</f>
        <v>0</v>
      </c>
      <c r="K56" s="33">
        <f>Richard!K56-Courtenay!K56</f>
        <v>0</v>
      </c>
      <c r="L56" s="33">
        <f>Richard!L56-Courtenay!L56</f>
        <v>0</v>
      </c>
      <c r="M56" s="33">
        <f>Richard!M56-Courtenay!M56</f>
        <v>0</v>
      </c>
      <c r="N56" s="33">
        <f>Richard!N56-Courtenay!N56</f>
        <v>0</v>
      </c>
      <c r="O56" s="33">
        <f>Richard!O56-Courtenay!O56</f>
        <v>0</v>
      </c>
      <c r="P56" s="33">
        <f>Richard!P56-Courtenay!P56</f>
        <v>0</v>
      </c>
      <c r="Q56" s="33">
        <f>Richard!Q56-Courtenay!Q56</f>
        <v>0</v>
      </c>
      <c r="R56" s="33">
        <f>Richard!R56-Courtenay!R56</f>
        <v>0</v>
      </c>
      <c r="S56" s="33">
        <f>Richard!S56-Courtenay!S56</f>
        <v>0</v>
      </c>
      <c r="T56" s="33">
        <f>Richard!T56-Courtenay!T56</f>
        <v>0</v>
      </c>
      <c r="U56" s="33">
        <f>Richard!U56-Courtenay!U56</f>
        <v>0</v>
      </c>
      <c r="V56" s="33">
        <f>Richard!V56-Courtenay!V56</f>
        <v>0</v>
      </c>
      <c r="W56" s="33">
        <f>Richard!W56-Courtenay!W56</f>
        <v>0</v>
      </c>
      <c r="X56" s="33">
        <f>Richard!X56-Courtenay!X56</f>
        <v>0</v>
      </c>
      <c r="Y56" s="33">
        <f>Richard!Y56-Courtenay!Y56</f>
        <v>0</v>
      </c>
      <c r="Z56" s="33">
        <f>Richard!Z56-Courtenay!Z56</f>
        <v>0</v>
      </c>
      <c r="AA56" s="33">
        <f>Richard!AA56-Courtenay!AA56</f>
        <v>0</v>
      </c>
      <c r="AB56" s="33">
        <f>Richard!AB56-Courtenay!AB56</f>
        <v>0</v>
      </c>
      <c r="AC56" s="33">
        <f>Richard!AC56-Courtenay!AC56</f>
        <v>0</v>
      </c>
      <c r="AD56" s="33">
        <f>Richard!AD56-Courtenay!AD56</f>
        <v>0</v>
      </c>
      <c r="AE56" s="33">
        <f>Richard!AE56-Courtenay!AE56</f>
        <v>0</v>
      </c>
      <c r="AF56" s="33">
        <f>Richard!AF56-Courtenay!AF56</f>
        <v>0</v>
      </c>
      <c r="AG56" s="33">
        <f>Richard!AG56-Courtenay!AG56</f>
        <v>0</v>
      </c>
      <c r="AH56" s="33">
        <f>Richard!AH56-Courtenay!AH56</f>
        <v>0</v>
      </c>
      <c r="AI56" s="33">
        <f>Richard!AI56-Courtenay!AI56</f>
        <v>0</v>
      </c>
      <c r="AJ56" s="33">
        <f>Richard!AJ56-Courtenay!AJ56</f>
        <v>0</v>
      </c>
      <c r="AK56" s="33">
        <f>Richard!AK56-Courtenay!AK56</f>
        <v>0</v>
      </c>
      <c r="AL56" s="33">
        <f>Richard!AL56-Courtenay!AL56</f>
        <v>0</v>
      </c>
      <c r="AM56" s="33">
        <f>Richard!AM56-Courtenay!AM56</f>
        <v>0</v>
      </c>
      <c r="AN56" s="33">
        <f>Richard!AN56-Courtenay!AN56</f>
        <v>0</v>
      </c>
      <c r="AO56" s="33">
        <f>Richard!AO56-Courtenay!AO56</f>
        <v>0</v>
      </c>
      <c r="AP56" s="33">
        <f>Richard!AP56-Courtenay!AP56</f>
        <v>0</v>
      </c>
      <c r="AQ56" s="33">
        <f>Richard!AQ56-Courtenay!AQ56</f>
        <v>0</v>
      </c>
    </row>
    <row r="57" spans="1:43" x14ac:dyDescent="0.25">
      <c r="A57" s="14" t="s">
        <v>98</v>
      </c>
      <c r="B57" s="35">
        <v>5</v>
      </c>
      <c r="C57" s="36" t="s">
        <v>24</v>
      </c>
      <c r="D57" s="39" t="s">
        <v>95</v>
      </c>
      <c r="E57" s="37">
        <v>9</v>
      </c>
      <c r="F57" s="33">
        <f>Richard!F57-Courtenay!F57</f>
        <v>0</v>
      </c>
      <c r="G57" s="33">
        <f>Richard!G57-Courtenay!G57</f>
        <v>0</v>
      </c>
      <c r="H57" s="33">
        <f>Richard!H57-Courtenay!H57</f>
        <v>0</v>
      </c>
      <c r="I57" s="33">
        <f>Richard!I57-Courtenay!I57</f>
        <v>0</v>
      </c>
      <c r="J57" s="33">
        <f>Richard!J57-Courtenay!J57</f>
        <v>0</v>
      </c>
      <c r="K57" s="33">
        <f>Richard!K57-Courtenay!K57</f>
        <v>0</v>
      </c>
      <c r="L57" s="33">
        <f>Richard!L57-Courtenay!L57</f>
        <v>0</v>
      </c>
      <c r="M57" s="33">
        <f>Richard!M57-Courtenay!M57</f>
        <v>0</v>
      </c>
      <c r="N57" s="33">
        <f>Richard!N57-Courtenay!N57</f>
        <v>0</v>
      </c>
      <c r="O57" s="33">
        <f>Richard!O57-Courtenay!O57</f>
        <v>0</v>
      </c>
      <c r="P57" s="33">
        <f>Richard!P57-Courtenay!P57</f>
        <v>0</v>
      </c>
      <c r="Q57" s="33">
        <f>Richard!Q57-Courtenay!Q57</f>
        <v>0</v>
      </c>
      <c r="R57" s="33">
        <f>Richard!R57-Courtenay!R57</f>
        <v>0</v>
      </c>
      <c r="S57" s="33">
        <f>Richard!S57-Courtenay!S57</f>
        <v>0</v>
      </c>
      <c r="T57" s="33">
        <f>Richard!T57-Courtenay!T57</f>
        <v>0</v>
      </c>
      <c r="U57" s="33">
        <f>Richard!U57-Courtenay!U57</f>
        <v>0</v>
      </c>
      <c r="V57" s="33">
        <f>Richard!V57-Courtenay!V57</f>
        <v>0</v>
      </c>
      <c r="W57" s="33">
        <f>Richard!W57-Courtenay!W57</f>
        <v>0</v>
      </c>
      <c r="X57" s="33">
        <f>Richard!X57-Courtenay!X57</f>
        <v>0</v>
      </c>
      <c r="Y57" s="33">
        <f>Richard!Y57-Courtenay!Y57</f>
        <v>0</v>
      </c>
      <c r="Z57" s="33">
        <f>Richard!Z57-Courtenay!Z57</f>
        <v>0</v>
      </c>
      <c r="AA57" s="33">
        <f>Richard!AA57-Courtenay!AA57</f>
        <v>0</v>
      </c>
      <c r="AB57" s="33">
        <f>Richard!AB57-Courtenay!AB57</f>
        <v>0</v>
      </c>
      <c r="AC57" s="33">
        <f>Richard!AC57-Courtenay!AC57</f>
        <v>0</v>
      </c>
      <c r="AD57" s="33">
        <f>Richard!AD57-Courtenay!AD57</f>
        <v>0</v>
      </c>
      <c r="AE57" s="33">
        <f>Richard!AE57-Courtenay!AE57</f>
        <v>0</v>
      </c>
      <c r="AF57" s="33">
        <f>Richard!AF57-Courtenay!AF57</f>
        <v>0</v>
      </c>
      <c r="AG57" s="33">
        <f>Richard!AG57-Courtenay!AG57</f>
        <v>0</v>
      </c>
      <c r="AH57" s="33">
        <f>Richard!AH57-Courtenay!AH57</f>
        <v>0</v>
      </c>
      <c r="AI57" s="33">
        <f>Richard!AI57-Courtenay!AI57</f>
        <v>0</v>
      </c>
      <c r="AJ57" s="33">
        <f>Richard!AJ57-Courtenay!AJ57</f>
        <v>0</v>
      </c>
      <c r="AK57" s="33">
        <f>Richard!AK57-Courtenay!AK57</f>
        <v>0</v>
      </c>
      <c r="AL57" s="33">
        <f>Richard!AL57-Courtenay!AL57</f>
        <v>0</v>
      </c>
      <c r="AM57" s="33">
        <f>Richard!AM57-Courtenay!AM57</f>
        <v>0</v>
      </c>
      <c r="AN57" s="33">
        <f>Richard!AN57-Courtenay!AN57</f>
        <v>0</v>
      </c>
      <c r="AO57" s="33">
        <f>Richard!AO57-Courtenay!AO57</f>
        <v>0</v>
      </c>
      <c r="AP57" s="33">
        <f>Richard!AP57-Courtenay!AP57</f>
        <v>0</v>
      </c>
      <c r="AQ57" s="33">
        <f>Richard!AQ57-Courtenay!AQ57</f>
        <v>0</v>
      </c>
    </row>
    <row r="58" spans="1:43" x14ac:dyDescent="0.25">
      <c r="A58" s="14" t="s">
        <v>98</v>
      </c>
      <c r="B58" s="35">
        <v>5</v>
      </c>
      <c r="C58" s="36" t="s">
        <v>24</v>
      </c>
      <c r="D58" s="39" t="s">
        <v>96</v>
      </c>
      <c r="E58" s="37">
        <v>3</v>
      </c>
      <c r="F58" s="33">
        <f>Richard!F58-Courtenay!F58</f>
        <v>0</v>
      </c>
      <c r="G58" s="33">
        <f>Richard!G58-Courtenay!G58</f>
        <v>0</v>
      </c>
      <c r="H58" s="33">
        <f>Richard!H58-Courtenay!H58</f>
        <v>0</v>
      </c>
      <c r="I58" s="33">
        <f>Richard!I58-Courtenay!I58</f>
        <v>0</v>
      </c>
      <c r="J58" s="33">
        <f>Richard!J58-Courtenay!J58</f>
        <v>0</v>
      </c>
      <c r="K58" s="33">
        <f>Richard!K58-Courtenay!K58</f>
        <v>0</v>
      </c>
      <c r="L58" s="33">
        <f>Richard!L58-Courtenay!L58</f>
        <v>0</v>
      </c>
      <c r="M58" s="33">
        <f>Richard!M58-Courtenay!M58</f>
        <v>0</v>
      </c>
      <c r="N58" s="33">
        <f>Richard!N58-Courtenay!N58</f>
        <v>0</v>
      </c>
      <c r="O58" s="33">
        <f>Richard!O58-Courtenay!O58</f>
        <v>0</v>
      </c>
      <c r="P58" s="33">
        <f>Richard!P58-Courtenay!P58</f>
        <v>0</v>
      </c>
      <c r="Q58" s="33">
        <f>Richard!Q58-Courtenay!Q58</f>
        <v>0</v>
      </c>
      <c r="R58" s="33">
        <f>Richard!R58-Courtenay!R58</f>
        <v>0</v>
      </c>
      <c r="S58" s="33">
        <f>Richard!S58-Courtenay!S58</f>
        <v>0</v>
      </c>
      <c r="T58" s="33">
        <f>Richard!T58-Courtenay!T58</f>
        <v>0</v>
      </c>
      <c r="U58" s="33">
        <f>Richard!U58-Courtenay!U58</f>
        <v>0</v>
      </c>
      <c r="V58" s="33">
        <f>Richard!V58-Courtenay!V58</f>
        <v>0</v>
      </c>
      <c r="W58" s="33">
        <f>Richard!W58-Courtenay!W58</f>
        <v>0</v>
      </c>
      <c r="X58" s="33">
        <f>Richard!X58-Courtenay!X58</f>
        <v>0</v>
      </c>
      <c r="Y58" s="33">
        <f>Richard!Y58-Courtenay!Y58</f>
        <v>0</v>
      </c>
      <c r="Z58" s="33">
        <f>Richard!Z58-Courtenay!Z58</f>
        <v>0</v>
      </c>
      <c r="AA58" s="33">
        <f>Richard!AA58-Courtenay!AA58</f>
        <v>0</v>
      </c>
      <c r="AB58" s="33">
        <f>Richard!AB58-Courtenay!AB58</f>
        <v>0</v>
      </c>
      <c r="AC58" s="33">
        <f>Richard!AC58-Courtenay!AC58</f>
        <v>0</v>
      </c>
      <c r="AD58" s="33">
        <f>Richard!AD58-Courtenay!AD58</f>
        <v>0</v>
      </c>
      <c r="AE58" s="33">
        <f>Richard!AE58-Courtenay!AE58</f>
        <v>0</v>
      </c>
      <c r="AF58" s="33">
        <f>Richard!AF58-Courtenay!AF58</f>
        <v>0</v>
      </c>
      <c r="AG58" s="33">
        <f>Richard!AG58-Courtenay!AG58</f>
        <v>0</v>
      </c>
      <c r="AH58" s="33">
        <f>Richard!AH58-Courtenay!AH58</f>
        <v>0</v>
      </c>
      <c r="AI58" s="33">
        <f>Richard!AI58-Courtenay!AI58</f>
        <v>0</v>
      </c>
      <c r="AJ58" s="33">
        <f>Richard!AJ58-Courtenay!AJ58</f>
        <v>0</v>
      </c>
      <c r="AK58" s="33">
        <f>Richard!AK58-Courtenay!AK58</f>
        <v>0</v>
      </c>
      <c r="AL58" s="33">
        <f>Richard!AL58-Courtenay!AL58</f>
        <v>0</v>
      </c>
      <c r="AM58" s="33">
        <f>Richard!AM58-Courtenay!AM58</f>
        <v>0</v>
      </c>
      <c r="AN58" s="33">
        <f>Richard!AN58-Courtenay!AN58</f>
        <v>0</v>
      </c>
      <c r="AO58" s="33">
        <f>Richard!AO58-Courtenay!AO58</f>
        <v>0</v>
      </c>
      <c r="AP58" s="33">
        <f>Richard!AP58-Courtenay!AP58</f>
        <v>0</v>
      </c>
      <c r="AQ58" s="33">
        <f>Richard!AQ58-Courtenay!AQ58</f>
        <v>0</v>
      </c>
    </row>
    <row r="59" spans="1:43" x14ac:dyDescent="0.25">
      <c r="A59" s="16" t="s">
        <v>99</v>
      </c>
      <c r="B59" s="35">
        <v>5</v>
      </c>
      <c r="C59" s="36" t="s">
        <v>24</v>
      </c>
      <c r="D59" s="40" t="s">
        <v>94</v>
      </c>
      <c r="E59" s="37">
        <v>3</v>
      </c>
      <c r="F59" s="33">
        <f>Richard!F59-Courtenay!F59</f>
        <v>0</v>
      </c>
      <c r="G59" s="33">
        <f>Richard!G59-Courtenay!G59</f>
        <v>0</v>
      </c>
      <c r="H59" s="33">
        <f>Richard!H59-Courtenay!H59</f>
        <v>0</v>
      </c>
      <c r="I59" s="33">
        <f>Richard!I59-Courtenay!I59</f>
        <v>0</v>
      </c>
      <c r="J59" s="33">
        <f>Richard!J59-Courtenay!J59</f>
        <v>0</v>
      </c>
      <c r="K59" s="33">
        <f>Richard!K59-Courtenay!K59</f>
        <v>0</v>
      </c>
      <c r="L59" s="33">
        <f>Richard!L59-Courtenay!L59</f>
        <v>0</v>
      </c>
      <c r="M59" s="33">
        <f>Richard!M59-Courtenay!M59</f>
        <v>0</v>
      </c>
      <c r="N59" s="33">
        <f>Richard!N59-Courtenay!N59</f>
        <v>0</v>
      </c>
      <c r="O59" s="33">
        <f>Richard!O59-Courtenay!O59</f>
        <v>0</v>
      </c>
      <c r="P59" s="33">
        <f>Richard!P59-Courtenay!P59</f>
        <v>0</v>
      </c>
      <c r="Q59" s="33">
        <f>Richard!Q59-Courtenay!Q59</f>
        <v>0</v>
      </c>
      <c r="R59" s="33">
        <f>Richard!R59-Courtenay!R59</f>
        <v>0</v>
      </c>
      <c r="S59" s="33">
        <f>Richard!S59-Courtenay!S59</f>
        <v>0</v>
      </c>
      <c r="T59" s="33">
        <f>Richard!T59-Courtenay!T59</f>
        <v>0</v>
      </c>
      <c r="U59" s="33">
        <f>Richard!U59-Courtenay!U59</f>
        <v>0</v>
      </c>
      <c r="V59" s="33">
        <f>Richard!V59-Courtenay!V59</f>
        <v>0</v>
      </c>
      <c r="W59" s="33">
        <f>Richard!W59-Courtenay!W59</f>
        <v>0</v>
      </c>
      <c r="X59" s="33">
        <f>Richard!X59-Courtenay!X59</f>
        <v>0</v>
      </c>
      <c r="Y59" s="33">
        <f>Richard!Y59-Courtenay!Y59</f>
        <v>0</v>
      </c>
      <c r="Z59" s="33">
        <f>Richard!Z59-Courtenay!Z59</f>
        <v>0</v>
      </c>
      <c r="AA59" s="33">
        <f>Richard!AA59-Courtenay!AA59</f>
        <v>0</v>
      </c>
      <c r="AB59" s="33">
        <f>Richard!AB59-Courtenay!AB59</f>
        <v>0</v>
      </c>
      <c r="AC59" s="33">
        <f>Richard!AC59-Courtenay!AC59</f>
        <v>0</v>
      </c>
      <c r="AD59" s="33">
        <f>Richard!AD59-Courtenay!AD59</f>
        <v>0</v>
      </c>
      <c r="AE59" s="33">
        <f>Richard!AE59-Courtenay!AE59</f>
        <v>0</v>
      </c>
      <c r="AF59" s="33">
        <f>Richard!AF59-Courtenay!AF59</f>
        <v>0</v>
      </c>
      <c r="AG59" s="33">
        <f>Richard!AG59-Courtenay!AG59</f>
        <v>0</v>
      </c>
      <c r="AH59" s="33">
        <f>Richard!AH59-Courtenay!AH59</f>
        <v>0</v>
      </c>
      <c r="AI59" s="33">
        <f>Richard!AI59-Courtenay!AI59</f>
        <v>0</v>
      </c>
      <c r="AJ59" s="33">
        <f>Richard!AJ59-Courtenay!AJ59</f>
        <v>0</v>
      </c>
      <c r="AK59" s="33">
        <f>Richard!AK59-Courtenay!AK59</f>
        <v>0</v>
      </c>
      <c r="AL59" s="33">
        <f>Richard!AL59-Courtenay!AL59</f>
        <v>0</v>
      </c>
      <c r="AM59" s="33">
        <f>Richard!AM59-Courtenay!AM59</f>
        <v>0</v>
      </c>
      <c r="AN59" s="33">
        <f>Richard!AN59-Courtenay!AN59</f>
        <v>0</v>
      </c>
      <c r="AO59" s="33">
        <f>Richard!AO59-Courtenay!AO59</f>
        <v>0</v>
      </c>
      <c r="AP59" s="33">
        <f>Richard!AP59-Courtenay!AP59</f>
        <v>0</v>
      </c>
      <c r="AQ59" s="33">
        <f>Richard!AQ59-Courtenay!AQ59</f>
        <v>0</v>
      </c>
    </row>
    <row r="60" spans="1:43" x14ac:dyDescent="0.25">
      <c r="A60" s="16" t="s">
        <v>99</v>
      </c>
      <c r="B60" s="35">
        <v>5</v>
      </c>
      <c r="C60" s="36" t="s">
        <v>24</v>
      </c>
      <c r="D60" s="40" t="s">
        <v>95</v>
      </c>
      <c r="E60" s="37">
        <v>6</v>
      </c>
      <c r="F60" s="33">
        <f>Richard!F60-Courtenay!F60</f>
        <v>0</v>
      </c>
      <c r="G60" s="33">
        <f>Richard!G60-Courtenay!G60</f>
        <v>0</v>
      </c>
      <c r="H60" s="33">
        <f>Richard!H60-Courtenay!H60</f>
        <v>0</v>
      </c>
      <c r="I60" s="33">
        <f>Richard!I60-Courtenay!I60</f>
        <v>0</v>
      </c>
      <c r="J60" s="33">
        <f>Richard!J60-Courtenay!J60</f>
        <v>0</v>
      </c>
      <c r="K60" s="33">
        <f>Richard!K60-Courtenay!K60</f>
        <v>0</v>
      </c>
      <c r="L60" s="33">
        <f>Richard!L60-Courtenay!L60</f>
        <v>0</v>
      </c>
      <c r="M60" s="33">
        <f>Richard!M60-Courtenay!M60</f>
        <v>0</v>
      </c>
      <c r="N60" s="33">
        <f>Richard!N60-Courtenay!N60</f>
        <v>0</v>
      </c>
      <c r="O60" s="33">
        <f>Richard!O60-Courtenay!O60</f>
        <v>0</v>
      </c>
      <c r="P60" s="33">
        <f>Richard!P60-Courtenay!P60</f>
        <v>0</v>
      </c>
      <c r="Q60" s="33">
        <f>Richard!Q60-Courtenay!Q60</f>
        <v>0</v>
      </c>
      <c r="R60" s="33">
        <f>Richard!R60-Courtenay!R60</f>
        <v>0</v>
      </c>
      <c r="S60" s="33">
        <f>Richard!S60-Courtenay!S60</f>
        <v>0</v>
      </c>
      <c r="T60" s="33">
        <f>Richard!T60-Courtenay!T60</f>
        <v>0</v>
      </c>
      <c r="U60" s="33">
        <f>Richard!U60-Courtenay!U60</f>
        <v>0</v>
      </c>
      <c r="V60" s="33">
        <f>Richard!V60-Courtenay!V60</f>
        <v>0</v>
      </c>
      <c r="W60" s="33">
        <f>Richard!W60-Courtenay!W60</f>
        <v>0</v>
      </c>
      <c r="X60" s="33">
        <f>Richard!X60-Courtenay!X60</f>
        <v>0</v>
      </c>
      <c r="Y60" s="33">
        <f>Richard!Y60-Courtenay!Y60</f>
        <v>0</v>
      </c>
      <c r="Z60" s="33">
        <f>Richard!Z60-Courtenay!Z60</f>
        <v>0</v>
      </c>
      <c r="AA60" s="33">
        <f>Richard!AA60-Courtenay!AA60</f>
        <v>0</v>
      </c>
      <c r="AB60" s="33">
        <f>Richard!AB60-Courtenay!AB60</f>
        <v>0</v>
      </c>
      <c r="AC60" s="33">
        <f>Richard!AC60-Courtenay!AC60</f>
        <v>0</v>
      </c>
      <c r="AD60" s="33">
        <f>Richard!AD60-Courtenay!AD60</f>
        <v>0</v>
      </c>
      <c r="AE60" s="33">
        <f>Richard!AE60-Courtenay!AE60</f>
        <v>0</v>
      </c>
      <c r="AF60" s="33">
        <f>Richard!AF60-Courtenay!AF60</f>
        <v>0</v>
      </c>
      <c r="AG60" s="33">
        <f>Richard!AG60-Courtenay!AG60</f>
        <v>0</v>
      </c>
      <c r="AH60" s="33">
        <f>Richard!AH60-Courtenay!AH60</f>
        <v>0</v>
      </c>
      <c r="AI60" s="33">
        <f>Richard!AI60-Courtenay!AI60</f>
        <v>0</v>
      </c>
      <c r="AJ60" s="33">
        <f>Richard!AJ60-Courtenay!AJ60</f>
        <v>0</v>
      </c>
      <c r="AK60" s="33">
        <f>Richard!AK60-Courtenay!AK60</f>
        <v>0</v>
      </c>
      <c r="AL60" s="33">
        <f>Richard!AL60-Courtenay!AL60</f>
        <v>0</v>
      </c>
      <c r="AM60" s="33">
        <f>Richard!AM60-Courtenay!AM60</f>
        <v>0</v>
      </c>
      <c r="AN60" s="33">
        <f>Richard!AN60-Courtenay!AN60</f>
        <v>0</v>
      </c>
      <c r="AO60" s="33">
        <f>Richard!AO60-Courtenay!AO60</f>
        <v>0</v>
      </c>
      <c r="AP60" s="33">
        <f>Richard!AP60-Courtenay!AP60</f>
        <v>0</v>
      </c>
      <c r="AQ60" s="33">
        <f>Richard!AQ60-Courtenay!AQ60</f>
        <v>0</v>
      </c>
    </row>
    <row r="61" spans="1:43" x14ac:dyDescent="0.25">
      <c r="A61" s="16" t="s">
        <v>99</v>
      </c>
      <c r="B61" s="35">
        <v>5</v>
      </c>
      <c r="C61" s="36" t="s">
        <v>24</v>
      </c>
      <c r="D61" s="40" t="s">
        <v>96</v>
      </c>
      <c r="E61" s="37">
        <v>7</v>
      </c>
      <c r="F61" s="33">
        <f>Richard!F61-Courtenay!F61</f>
        <v>0</v>
      </c>
      <c r="G61" s="33">
        <f>Richard!G61-Courtenay!G61</f>
        <v>0</v>
      </c>
      <c r="H61" s="33">
        <f>Richard!H61-Courtenay!H61</f>
        <v>0</v>
      </c>
      <c r="I61" s="33">
        <f>Richard!I61-Courtenay!I61</f>
        <v>0</v>
      </c>
      <c r="J61" s="33">
        <f>Richard!J61-Courtenay!J61</f>
        <v>0</v>
      </c>
      <c r="K61" s="33">
        <f>Richard!K61-Courtenay!K61</f>
        <v>0</v>
      </c>
      <c r="L61" s="33">
        <f>Richard!L61-Courtenay!L61</f>
        <v>0</v>
      </c>
      <c r="M61" s="33">
        <f>Richard!M61-Courtenay!M61</f>
        <v>0</v>
      </c>
      <c r="N61" s="33">
        <f>Richard!N61-Courtenay!N61</f>
        <v>0</v>
      </c>
      <c r="O61" s="33">
        <f>Richard!O61-Courtenay!O61</f>
        <v>0</v>
      </c>
      <c r="P61" s="33">
        <f>Richard!P61-Courtenay!P61</f>
        <v>0</v>
      </c>
      <c r="Q61" s="33">
        <f>Richard!Q61-Courtenay!Q61</f>
        <v>0</v>
      </c>
      <c r="R61" s="33">
        <f>Richard!R61-Courtenay!R61</f>
        <v>0</v>
      </c>
      <c r="S61" s="33">
        <f>Richard!S61-Courtenay!S61</f>
        <v>0</v>
      </c>
      <c r="T61" s="33">
        <f>Richard!T61-Courtenay!T61</f>
        <v>0</v>
      </c>
      <c r="U61" s="33">
        <f>Richard!U61-Courtenay!U61</f>
        <v>0</v>
      </c>
      <c r="V61" s="33">
        <f>Richard!V61-Courtenay!V61</f>
        <v>0</v>
      </c>
      <c r="W61" s="33">
        <f>Richard!W61-Courtenay!W61</f>
        <v>0</v>
      </c>
      <c r="X61" s="33">
        <f>Richard!X61-Courtenay!X61</f>
        <v>0</v>
      </c>
      <c r="Y61" s="33">
        <f>Richard!Y61-Courtenay!Y61</f>
        <v>0</v>
      </c>
      <c r="Z61" s="33">
        <f>Richard!Z61-Courtenay!Z61</f>
        <v>0</v>
      </c>
      <c r="AA61" s="33">
        <f>Richard!AA61-Courtenay!AA61</f>
        <v>0</v>
      </c>
      <c r="AB61" s="33">
        <f>Richard!AB61-Courtenay!AB61</f>
        <v>0</v>
      </c>
      <c r="AC61" s="33">
        <f>Richard!AC61-Courtenay!AC61</f>
        <v>0</v>
      </c>
      <c r="AD61" s="33">
        <f>Richard!AD61-Courtenay!AD61</f>
        <v>0</v>
      </c>
      <c r="AE61" s="33">
        <f>Richard!AE61-Courtenay!AE61</f>
        <v>0</v>
      </c>
      <c r="AF61" s="33">
        <f>Richard!AF61-Courtenay!AF61</f>
        <v>0</v>
      </c>
      <c r="AG61" s="33">
        <f>Richard!AG61-Courtenay!AG61</f>
        <v>0</v>
      </c>
      <c r="AH61" s="33">
        <f>Richard!AH61-Courtenay!AH61</f>
        <v>0</v>
      </c>
      <c r="AI61" s="33">
        <f>Richard!AI61-Courtenay!AI61</f>
        <v>0</v>
      </c>
      <c r="AJ61" s="33">
        <f>Richard!AJ61-Courtenay!AJ61</f>
        <v>0</v>
      </c>
      <c r="AK61" s="33">
        <f>Richard!AK61-Courtenay!AK61</f>
        <v>0</v>
      </c>
      <c r="AL61" s="33">
        <f>Richard!AL61-Courtenay!AL61</f>
        <v>0</v>
      </c>
      <c r="AM61" s="33">
        <f>Richard!AM61-Courtenay!AM61</f>
        <v>0</v>
      </c>
      <c r="AN61" s="33">
        <f>Richard!AN61-Courtenay!AN61</f>
        <v>0</v>
      </c>
      <c r="AO61" s="33">
        <f>Richard!AO61-Courtenay!AO61</f>
        <v>0</v>
      </c>
      <c r="AP61" s="33">
        <f>Richard!AP61-Courtenay!AP61</f>
        <v>0</v>
      </c>
      <c r="AQ61" s="33">
        <f>Richard!AQ61-Courtenay!AQ61</f>
        <v>0</v>
      </c>
    </row>
    <row r="62" spans="1:43" x14ac:dyDescent="0.25">
      <c r="A62" s="8" t="s">
        <v>92</v>
      </c>
      <c r="B62" s="36">
        <v>7</v>
      </c>
      <c r="C62" s="36" t="s">
        <v>25</v>
      </c>
      <c r="D62" s="36" t="s">
        <v>94</v>
      </c>
      <c r="E62" s="37">
        <v>9</v>
      </c>
      <c r="F62" s="33">
        <f>Richard!F62-Courtenay!F62</f>
        <v>0</v>
      </c>
      <c r="G62" s="33">
        <f>Richard!G62-Courtenay!G62</f>
        <v>0</v>
      </c>
      <c r="H62" s="33">
        <f>Richard!H62-Courtenay!H62</f>
        <v>0</v>
      </c>
      <c r="I62" s="33">
        <f>Richard!I62-Courtenay!I62</f>
        <v>0</v>
      </c>
      <c r="J62" s="33">
        <f>Richard!J62-Courtenay!J62</f>
        <v>0</v>
      </c>
      <c r="K62" s="33">
        <f>Richard!K62-Courtenay!K62</f>
        <v>0</v>
      </c>
      <c r="L62" s="33">
        <f>Richard!L62-Courtenay!L62</f>
        <v>0</v>
      </c>
      <c r="M62" s="33">
        <f>Richard!M62-Courtenay!M62</f>
        <v>0</v>
      </c>
      <c r="N62" s="33">
        <f>Richard!N62-Courtenay!N62</f>
        <v>0</v>
      </c>
      <c r="O62" s="33">
        <f>Richard!O62-Courtenay!O62</f>
        <v>0</v>
      </c>
      <c r="P62" s="33">
        <f>Richard!P62-Courtenay!P62</f>
        <v>0</v>
      </c>
      <c r="Q62" s="33">
        <f>Richard!Q62-Courtenay!Q62</f>
        <v>0</v>
      </c>
      <c r="R62" s="33">
        <f>Richard!R62-Courtenay!R62</f>
        <v>0</v>
      </c>
      <c r="S62" s="33">
        <f>Richard!S62-Courtenay!S62</f>
        <v>0</v>
      </c>
      <c r="T62" s="33">
        <f>Richard!T62-Courtenay!T62</f>
        <v>0</v>
      </c>
      <c r="U62" s="33">
        <f>Richard!U62-Courtenay!U62</f>
        <v>0</v>
      </c>
      <c r="V62" s="33">
        <f>Richard!V62-Courtenay!V62</f>
        <v>0</v>
      </c>
      <c r="W62" s="33">
        <f>Richard!W62-Courtenay!W62</f>
        <v>0</v>
      </c>
      <c r="X62" s="33">
        <f>Richard!X62-Courtenay!X62</f>
        <v>0</v>
      </c>
      <c r="Y62" s="33">
        <f>Richard!Y62-Courtenay!Y62</f>
        <v>0</v>
      </c>
      <c r="Z62" s="33">
        <f>Richard!Z62-Courtenay!Z62</f>
        <v>0</v>
      </c>
      <c r="AA62" s="33">
        <f>Richard!AA62-Courtenay!AA62</f>
        <v>0</v>
      </c>
      <c r="AB62" s="33">
        <f>Richard!AB62-Courtenay!AB62</f>
        <v>0</v>
      </c>
      <c r="AC62" s="33">
        <f>Richard!AC62-Courtenay!AC62</f>
        <v>0</v>
      </c>
      <c r="AD62" s="33">
        <f>Richard!AD62-Courtenay!AD62</f>
        <v>0</v>
      </c>
      <c r="AE62" s="33">
        <f>Richard!AE62-Courtenay!AE62</f>
        <v>0</v>
      </c>
      <c r="AF62" s="33">
        <f>Richard!AF62-Courtenay!AF62</f>
        <v>0</v>
      </c>
      <c r="AG62" s="33">
        <f>Richard!AG62-Courtenay!AG62</f>
        <v>0</v>
      </c>
      <c r="AH62" s="33">
        <f>Richard!AH62-Courtenay!AH62</f>
        <v>0</v>
      </c>
      <c r="AI62" s="33">
        <f>Richard!AI62-Courtenay!AI62</f>
        <v>0</v>
      </c>
      <c r="AJ62" s="33">
        <f>Richard!AJ62-Courtenay!AJ62</f>
        <v>0</v>
      </c>
      <c r="AK62" s="33">
        <f>Richard!AK62-Courtenay!AK62</f>
        <v>0</v>
      </c>
      <c r="AL62" s="33">
        <f>Richard!AL62-Courtenay!AL62</f>
        <v>0</v>
      </c>
      <c r="AM62" s="33">
        <f>Richard!AM62-Courtenay!AM62</f>
        <v>0</v>
      </c>
      <c r="AN62" s="33">
        <f>Richard!AN62-Courtenay!AN62</f>
        <v>0</v>
      </c>
      <c r="AO62" s="33">
        <f>Richard!AO62-Courtenay!AO62</f>
        <v>0</v>
      </c>
      <c r="AP62" s="33">
        <f>Richard!AP62-Courtenay!AP62</f>
        <v>0</v>
      </c>
      <c r="AQ62" s="33">
        <f>Richard!AQ62-Courtenay!AQ62</f>
        <v>0</v>
      </c>
    </row>
    <row r="63" spans="1:43" x14ac:dyDescent="0.25">
      <c r="A63" s="8" t="s">
        <v>92</v>
      </c>
      <c r="B63" s="36">
        <v>7</v>
      </c>
      <c r="C63" s="36" t="s">
        <v>25</v>
      </c>
      <c r="D63" s="36" t="s">
        <v>95</v>
      </c>
      <c r="E63" s="37">
        <v>8</v>
      </c>
      <c r="F63" s="33">
        <f>Richard!F63-Courtenay!F63</f>
        <v>0</v>
      </c>
      <c r="G63" s="33">
        <f>Richard!G63-Courtenay!G63</f>
        <v>0</v>
      </c>
      <c r="H63" s="33">
        <f>Richard!H63-Courtenay!H63</f>
        <v>0</v>
      </c>
      <c r="I63" s="33">
        <f>Richard!I63-Courtenay!I63</f>
        <v>0</v>
      </c>
      <c r="J63" s="33">
        <f>Richard!J63-Courtenay!J63</f>
        <v>0</v>
      </c>
      <c r="K63" s="33">
        <f>Richard!K63-Courtenay!K63</f>
        <v>0</v>
      </c>
      <c r="L63" s="33">
        <f>Richard!L63-Courtenay!L63</f>
        <v>0</v>
      </c>
      <c r="M63" s="33">
        <f>Richard!M63-Courtenay!M63</f>
        <v>0</v>
      </c>
      <c r="N63" s="33">
        <f>Richard!N63-Courtenay!N63</f>
        <v>0</v>
      </c>
      <c r="O63" s="33">
        <f>Richard!O63-Courtenay!O63</f>
        <v>0</v>
      </c>
      <c r="P63" s="33">
        <f>Richard!P63-Courtenay!P63</f>
        <v>0</v>
      </c>
      <c r="Q63" s="33">
        <f>Richard!Q63-Courtenay!Q63</f>
        <v>0</v>
      </c>
      <c r="R63" s="33">
        <f>Richard!R63-Courtenay!R63</f>
        <v>0</v>
      </c>
      <c r="S63" s="33">
        <f>Richard!S63-Courtenay!S63</f>
        <v>0</v>
      </c>
      <c r="T63" s="33">
        <f>Richard!T63-Courtenay!T63</f>
        <v>0</v>
      </c>
      <c r="U63" s="33">
        <f>Richard!U63-Courtenay!U63</f>
        <v>0</v>
      </c>
      <c r="V63" s="33">
        <f>Richard!V63-Courtenay!V63</f>
        <v>0</v>
      </c>
      <c r="W63" s="33">
        <f>Richard!W63-Courtenay!W63</f>
        <v>0</v>
      </c>
      <c r="X63" s="33">
        <f>Richard!X63-Courtenay!X63</f>
        <v>0</v>
      </c>
      <c r="Y63" s="33">
        <f>Richard!Y63-Courtenay!Y63</f>
        <v>0</v>
      </c>
      <c r="Z63" s="33">
        <f>Richard!Z63-Courtenay!Z63</f>
        <v>0</v>
      </c>
      <c r="AA63" s="33">
        <f>Richard!AA63-Courtenay!AA63</f>
        <v>0</v>
      </c>
      <c r="AB63" s="33">
        <f>Richard!AB63-Courtenay!AB63</f>
        <v>0</v>
      </c>
      <c r="AC63" s="33">
        <f>Richard!AC63-Courtenay!AC63</f>
        <v>0</v>
      </c>
      <c r="AD63" s="33">
        <f>Richard!AD63-Courtenay!AD63</f>
        <v>0</v>
      </c>
      <c r="AE63" s="33">
        <f>Richard!AE63-Courtenay!AE63</f>
        <v>0</v>
      </c>
      <c r="AF63" s="33">
        <f>Richard!AF63-Courtenay!AF63</f>
        <v>0</v>
      </c>
      <c r="AG63" s="33">
        <f>Richard!AG63-Courtenay!AG63</f>
        <v>0</v>
      </c>
      <c r="AH63" s="33">
        <f>Richard!AH63-Courtenay!AH63</f>
        <v>0</v>
      </c>
      <c r="AI63" s="33">
        <f>Richard!AI63-Courtenay!AI63</f>
        <v>0</v>
      </c>
      <c r="AJ63" s="33">
        <f>Richard!AJ63-Courtenay!AJ63</f>
        <v>0</v>
      </c>
      <c r="AK63" s="33">
        <f>Richard!AK63-Courtenay!AK63</f>
        <v>0</v>
      </c>
      <c r="AL63" s="33">
        <f>Richard!AL63-Courtenay!AL63</f>
        <v>0</v>
      </c>
      <c r="AM63" s="33">
        <f>Richard!AM63-Courtenay!AM63</f>
        <v>0</v>
      </c>
      <c r="AN63" s="33">
        <f>Richard!AN63-Courtenay!AN63</f>
        <v>0</v>
      </c>
      <c r="AO63" s="33">
        <f>Richard!AO63-Courtenay!AO63</f>
        <v>0</v>
      </c>
      <c r="AP63" s="33">
        <f>Richard!AP63-Courtenay!AP63</f>
        <v>0</v>
      </c>
      <c r="AQ63" s="33">
        <f>Richard!AQ63-Courtenay!AQ63</f>
        <v>0</v>
      </c>
    </row>
    <row r="64" spans="1:43" x14ac:dyDescent="0.25">
      <c r="A64" s="8" t="s">
        <v>92</v>
      </c>
      <c r="B64" s="36">
        <v>7</v>
      </c>
      <c r="C64" s="36" t="s">
        <v>25</v>
      </c>
      <c r="D64" s="36" t="s">
        <v>96</v>
      </c>
      <c r="E64" s="37">
        <v>1</v>
      </c>
      <c r="F64" s="33">
        <f>Richard!F64-Courtenay!F64</f>
        <v>0</v>
      </c>
      <c r="G64" s="33">
        <f>Richard!G64-Courtenay!G64</f>
        <v>0</v>
      </c>
      <c r="H64" s="33">
        <f>Richard!H64-Courtenay!H64</f>
        <v>0</v>
      </c>
      <c r="I64" s="33">
        <f>Richard!I64-Courtenay!I64</f>
        <v>0</v>
      </c>
      <c r="J64" s="33">
        <f>Richard!J64-Courtenay!J64</f>
        <v>0</v>
      </c>
      <c r="K64" s="33">
        <f>Richard!K64-Courtenay!K64</f>
        <v>0</v>
      </c>
      <c r="L64" s="33">
        <f>Richard!L64-Courtenay!L64</f>
        <v>0</v>
      </c>
      <c r="M64" s="33">
        <f>Richard!M64-Courtenay!M64</f>
        <v>0</v>
      </c>
      <c r="N64" s="33">
        <f>Richard!N64-Courtenay!N64</f>
        <v>0</v>
      </c>
      <c r="O64" s="33">
        <f>Richard!O64-Courtenay!O64</f>
        <v>0</v>
      </c>
      <c r="P64" s="33">
        <f>Richard!P64-Courtenay!P64</f>
        <v>0</v>
      </c>
      <c r="Q64" s="33">
        <f>Richard!Q64-Courtenay!Q64</f>
        <v>0</v>
      </c>
      <c r="R64" s="33">
        <f>Richard!R64-Courtenay!R64</f>
        <v>0</v>
      </c>
      <c r="S64" s="33">
        <f>Richard!S64-Courtenay!S64</f>
        <v>0</v>
      </c>
      <c r="T64" s="33">
        <f>Richard!T64-Courtenay!T64</f>
        <v>0</v>
      </c>
      <c r="U64" s="33">
        <f>Richard!U64-Courtenay!U64</f>
        <v>0</v>
      </c>
      <c r="V64" s="33">
        <f>Richard!V64-Courtenay!V64</f>
        <v>0</v>
      </c>
      <c r="W64" s="33">
        <f>Richard!W64-Courtenay!W64</f>
        <v>0</v>
      </c>
      <c r="X64" s="33">
        <f>Richard!X64-Courtenay!X64</f>
        <v>0</v>
      </c>
      <c r="Y64" s="33">
        <f>Richard!Y64-Courtenay!Y64</f>
        <v>0</v>
      </c>
      <c r="Z64" s="33">
        <f>Richard!Z64-Courtenay!Z64</f>
        <v>0</v>
      </c>
      <c r="AA64" s="33">
        <f>Richard!AA64-Courtenay!AA64</f>
        <v>0</v>
      </c>
      <c r="AB64" s="33">
        <f>Richard!AB64-Courtenay!AB64</f>
        <v>0</v>
      </c>
      <c r="AC64" s="33">
        <f>Richard!AC64-Courtenay!AC64</f>
        <v>0</v>
      </c>
      <c r="AD64" s="33">
        <f>Richard!AD64-Courtenay!AD64</f>
        <v>0</v>
      </c>
      <c r="AE64" s="33">
        <f>Richard!AE64-Courtenay!AE64</f>
        <v>0</v>
      </c>
      <c r="AF64" s="33">
        <f>Richard!AF64-Courtenay!AF64</f>
        <v>0</v>
      </c>
      <c r="AG64" s="33">
        <f>Richard!AG64-Courtenay!AG64</f>
        <v>0</v>
      </c>
      <c r="AH64" s="33">
        <f>Richard!AH64-Courtenay!AH64</f>
        <v>0</v>
      </c>
      <c r="AI64" s="33">
        <f>Richard!AI64-Courtenay!AI64</f>
        <v>0</v>
      </c>
      <c r="AJ64" s="33">
        <f>Richard!AJ64-Courtenay!AJ64</f>
        <v>0</v>
      </c>
      <c r="AK64" s="33">
        <f>Richard!AK64-Courtenay!AK64</f>
        <v>0</v>
      </c>
      <c r="AL64" s="33">
        <f>Richard!AL64-Courtenay!AL64</f>
        <v>0</v>
      </c>
      <c r="AM64" s="33">
        <f>Richard!AM64-Courtenay!AM64</f>
        <v>0</v>
      </c>
      <c r="AN64" s="33">
        <f>Richard!AN64-Courtenay!AN64</f>
        <v>0</v>
      </c>
      <c r="AO64" s="33">
        <f>Richard!AO64-Courtenay!AO64</f>
        <v>0</v>
      </c>
      <c r="AP64" s="33">
        <f>Richard!AP64-Courtenay!AP64</f>
        <v>0</v>
      </c>
      <c r="AQ64" s="33">
        <f>Richard!AQ64-Courtenay!AQ64</f>
        <v>0</v>
      </c>
    </row>
    <row r="65" spans="1:43" x14ac:dyDescent="0.25">
      <c r="A65" s="12" t="s">
        <v>97</v>
      </c>
      <c r="B65" s="38">
        <v>7</v>
      </c>
      <c r="C65" s="38" t="s">
        <v>25</v>
      </c>
      <c r="D65" s="38" t="s">
        <v>94</v>
      </c>
      <c r="E65" s="37">
        <v>6</v>
      </c>
      <c r="F65" s="33">
        <f>Richard!F65-Courtenay!F65</f>
        <v>0</v>
      </c>
      <c r="G65" s="33">
        <f>Richard!G65-Courtenay!G65</f>
        <v>0</v>
      </c>
      <c r="H65" s="33">
        <f>Richard!H65-Courtenay!H65</f>
        <v>0</v>
      </c>
      <c r="I65" s="33">
        <f>Richard!I65-Courtenay!I65</f>
        <v>0</v>
      </c>
      <c r="J65" s="33">
        <f>Richard!J65-Courtenay!J65</f>
        <v>0</v>
      </c>
      <c r="K65" s="33">
        <f>Richard!K65-Courtenay!K65</f>
        <v>0</v>
      </c>
      <c r="L65" s="33">
        <f>Richard!L65-Courtenay!L65</f>
        <v>0</v>
      </c>
      <c r="M65" s="33">
        <f>Richard!M65-Courtenay!M65</f>
        <v>0</v>
      </c>
      <c r="N65" s="33">
        <f>Richard!N65-Courtenay!N65</f>
        <v>0</v>
      </c>
      <c r="O65" s="33">
        <f>Richard!O65-Courtenay!O65</f>
        <v>0</v>
      </c>
      <c r="P65" s="33">
        <f>Richard!P65-Courtenay!P65</f>
        <v>0</v>
      </c>
      <c r="Q65" s="33">
        <f>Richard!Q65-Courtenay!Q65</f>
        <v>0</v>
      </c>
      <c r="R65" s="33">
        <f>Richard!R65-Courtenay!R65</f>
        <v>0</v>
      </c>
      <c r="S65" s="33">
        <f>Richard!S65-Courtenay!S65</f>
        <v>0</v>
      </c>
      <c r="T65" s="33">
        <f>Richard!T65-Courtenay!T65</f>
        <v>0</v>
      </c>
      <c r="U65" s="33">
        <f>Richard!U65-Courtenay!U65</f>
        <v>0</v>
      </c>
      <c r="V65" s="33">
        <f>Richard!V65-Courtenay!V65</f>
        <v>0</v>
      </c>
      <c r="W65" s="33">
        <f>Richard!W65-Courtenay!W65</f>
        <v>0</v>
      </c>
      <c r="X65" s="33">
        <f>Richard!X65-Courtenay!X65</f>
        <v>0</v>
      </c>
      <c r="Y65" s="33">
        <f>Richard!Y65-Courtenay!Y65</f>
        <v>0</v>
      </c>
      <c r="Z65" s="33">
        <f>Richard!Z65-Courtenay!Z65</f>
        <v>0</v>
      </c>
      <c r="AA65" s="33">
        <f>Richard!AA65-Courtenay!AA65</f>
        <v>0</v>
      </c>
      <c r="AB65" s="33">
        <f>Richard!AB65-Courtenay!AB65</f>
        <v>0</v>
      </c>
      <c r="AC65" s="33">
        <f>Richard!AC65-Courtenay!AC65</f>
        <v>0</v>
      </c>
      <c r="AD65" s="33">
        <f>Richard!AD65-Courtenay!AD65</f>
        <v>0</v>
      </c>
      <c r="AE65" s="33">
        <f>Richard!AE65-Courtenay!AE65</f>
        <v>0</v>
      </c>
      <c r="AF65" s="33">
        <f>Richard!AF65-Courtenay!AF65</f>
        <v>0</v>
      </c>
      <c r="AG65" s="33">
        <f>Richard!AG65-Courtenay!AG65</f>
        <v>0</v>
      </c>
      <c r="AH65" s="33">
        <f>Richard!AH65-Courtenay!AH65</f>
        <v>0</v>
      </c>
      <c r="AI65" s="33">
        <f>Richard!AI65-Courtenay!AI65</f>
        <v>0</v>
      </c>
      <c r="AJ65" s="33">
        <f>Richard!AJ65-Courtenay!AJ65</f>
        <v>0</v>
      </c>
      <c r="AK65" s="33">
        <f>Richard!AK65-Courtenay!AK65</f>
        <v>0</v>
      </c>
      <c r="AL65" s="33">
        <f>Richard!AL65-Courtenay!AL65</f>
        <v>0</v>
      </c>
      <c r="AM65" s="33">
        <f>Richard!AM65-Courtenay!AM65</f>
        <v>0</v>
      </c>
      <c r="AN65" s="33">
        <f>Richard!AN65-Courtenay!AN65</f>
        <v>0</v>
      </c>
      <c r="AO65" s="33">
        <f>Richard!AO65-Courtenay!AO65</f>
        <v>0</v>
      </c>
      <c r="AP65" s="33">
        <f>Richard!AP65-Courtenay!AP65</f>
        <v>0</v>
      </c>
      <c r="AQ65" s="33">
        <f>Richard!AQ65-Courtenay!AQ65</f>
        <v>0</v>
      </c>
    </row>
    <row r="66" spans="1:43" x14ac:dyDescent="0.25">
      <c r="A66" s="12" t="s">
        <v>97</v>
      </c>
      <c r="B66" s="38">
        <v>7</v>
      </c>
      <c r="C66" s="38" t="s">
        <v>25</v>
      </c>
      <c r="D66" s="38" t="s">
        <v>95</v>
      </c>
      <c r="E66" s="37">
        <v>3</v>
      </c>
      <c r="F66" s="33">
        <f>Richard!F66-Courtenay!F66</f>
        <v>0</v>
      </c>
      <c r="G66" s="33">
        <f>Richard!G66-Courtenay!G66</f>
        <v>0</v>
      </c>
      <c r="H66" s="33">
        <f>Richard!H66-Courtenay!H66</f>
        <v>0</v>
      </c>
      <c r="I66" s="33">
        <f>Richard!I66-Courtenay!I66</f>
        <v>0</v>
      </c>
      <c r="J66" s="33">
        <f>Richard!J66-Courtenay!J66</f>
        <v>0</v>
      </c>
      <c r="K66" s="33">
        <f>Richard!K66-Courtenay!K66</f>
        <v>0</v>
      </c>
      <c r="L66" s="33">
        <f>Richard!L66-Courtenay!L66</f>
        <v>0</v>
      </c>
      <c r="M66" s="33">
        <f>Richard!M66-Courtenay!M66</f>
        <v>0</v>
      </c>
      <c r="N66" s="33">
        <f>Richard!N66-Courtenay!N66</f>
        <v>0</v>
      </c>
      <c r="O66" s="33">
        <f>Richard!O66-Courtenay!O66</f>
        <v>0</v>
      </c>
      <c r="P66" s="33">
        <f>Richard!P66-Courtenay!P66</f>
        <v>0</v>
      </c>
      <c r="Q66" s="33">
        <f>Richard!Q66-Courtenay!Q66</f>
        <v>0</v>
      </c>
      <c r="R66" s="33">
        <f>Richard!R66-Courtenay!R66</f>
        <v>0</v>
      </c>
      <c r="S66" s="33">
        <f>Richard!S66-Courtenay!S66</f>
        <v>0</v>
      </c>
      <c r="T66" s="33">
        <f>Richard!T66-Courtenay!T66</f>
        <v>0</v>
      </c>
      <c r="U66" s="33">
        <f>Richard!U66-Courtenay!U66</f>
        <v>0</v>
      </c>
      <c r="V66" s="33">
        <f>Richard!V66-Courtenay!V66</f>
        <v>0</v>
      </c>
      <c r="W66" s="33">
        <f>Richard!W66-Courtenay!W66</f>
        <v>0</v>
      </c>
      <c r="X66" s="33">
        <f>Richard!X66-Courtenay!X66</f>
        <v>0</v>
      </c>
      <c r="Y66" s="33">
        <f>Richard!Y66-Courtenay!Y66</f>
        <v>0</v>
      </c>
      <c r="Z66" s="33">
        <f>Richard!Z66-Courtenay!Z66</f>
        <v>0</v>
      </c>
      <c r="AA66" s="33">
        <f>Richard!AA66-Courtenay!AA66</f>
        <v>0</v>
      </c>
      <c r="AB66" s="33">
        <f>Richard!AB66-Courtenay!AB66</f>
        <v>0</v>
      </c>
      <c r="AC66" s="33">
        <f>Richard!AC66-Courtenay!AC66</f>
        <v>0</v>
      </c>
      <c r="AD66" s="33">
        <f>Richard!AD66-Courtenay!AD66</f>
        <v>0</v>
      </c>
      <c r="AE66" s="33">
        <f>Richard!AE66-Courtenay!AE66</f>
        <v>0</v>
      </c>
      <c r="AF66" s="33">
        <f>Richard!AF66-Courtenay!AF66</f>
        <v>0</v>
      </c>
      <c r="AG66" s="33">
        <f>Richard!AG66-Courtenay!AG66</f>
        <v>0</v>
      </c>
      <c r="AH66" s="33">
        <f>Richard!AH66-Courtenay!AH66</f>
        <v>0</v>
      </c>
      <c r="AI66" s="33">
        <f>Richard!AI66-Courtenay!AI66</f>
        <v>0</v>
      </c>
      <c r="AJ66" s="33">
        <f>Richard!AJ66-Courtenay!AJ66</f>
        <v>0</v>
      </c>
      <c r="AK66" s="33">
        <f>Richard!AK66-Courtenay!AK66</f>
        <v>0</v>
      </c>
      <c r="AL66" s="33">
        <f>Richard!AL66-Courtenay!AL66</f>
        <v>0</v>
      </c>
      <c r="AM66" s="33">
        <f>Richard!AM66-Courtenay!AM66</f>
        <v>0</v>
      </c>
      <c r="AN66" s="33">
        <f>Richard!AN66-Courtenay!AN66</f>
        <v>0</v>
      </c>
      <c r="AO66" s="33">
        <f>Richard!AO66-Courtenay!AO66</f>
        <v>0</v>
      </c>
      <c r="AP66" s="33">
        <f>Richard!AP66-Courtenay!AP66</f>
        <v>0</v>
      </c>
      <c r="AQ66" s="33">
        <f>Richard!AQ66-Courtenay!AQ66</f>
        <v>0</v>
      </c>
    </row>
    <row r="67" spans="1:43" x14ac:dyDescent="0.25">
      <c r="A67" s="12" t="s">
        <v>97</v>
      </c>
      <c r="B67" s="38">
        <v>7</v>
      </c>
      <c r="C67" s="38" t="s">
        <v>25</v>
      </c>
      <c r="D67" s="38" t="s">
        <v>96</v>
      </c>
      <c r="E67" s="37">
        <v>4</v>
      </c>
      <c r="F67" s="33">
        <f>Richard!F67-Courtenay!F67</f>
        <v>0</v>
      </c>
      <c r="G67" s="33">
        <f>Richard!G67-Courtenay!G67</f>
        <v>0</v>
      </c>
      <c r="H67" s="33">
        <f>Richard!H67-Courtenay!H67</f>
        <v>0</v>
      </c>
      <c r="I67" s="33">
        <f>Richard!I67-Courtenay!I67</f>
        <v>0</v>
      </c>
      <c r="J67" s="33">
        <f>Richard!J67-Courtenay!J67</f>
        <v>0</v>
      </c>
      <c r="K67" s="33">
        <f>Richard!K67-Courtenay!K67</f>
        <v>0</v>
      </c>
      <c r="L67" s="33">
        <f>Richard!L67-Courtenay!L67</f>
        <v>0</v>
      </c>
      <c r="M67" s="33">
        <f>Richard!M67-Courtenay!M67</f>
        <v>0</v>
      </c>
      <c r="N67" s="33">
        <f>Richard!N67-Courtenay!N67</f>
        <v>0</v>
      </c>
      <c r="O67" s="33">
        <f>Richard!O67-Courtenay!O67</f>
        <v>0</v>
      </c>
      <c r="P67" s="33">
        <f>Richard!P67-Courtenay!P67</f>
        <v>0</v>
      </c>
      <c r="Q67" s="33">
        <f>Richard!Q67-Courtenay!Q67</f>
        <v>0</v>
      </c>
      <c r="R67" s="33">
        <f>Richard!R67-Courtenay!R67</f>
        <v>0</v>
      </c>
      <c r="S67" s="33">
        <f>Richard!S67-Courtenay!S67</f>
        <v>0</v>
      </c>
      <c r="T67" s="33">
        <f>Richard!T67-Courtenay!T67</f>
        <v>0</v>
      </c>
      <c r="U67" s="33">
        <f>Richard!U67-Courtenay!U67</f>
        <v>0</v>
      </c>
      <c r="V67" s="33">
        <f>Richard!V67-Courtenay!V67</f>
        <v>0</v>
      </c>
      <c r="W67" s="33">
        <f>Richard!W67-Courtenay!W67</f>
        <v>0</v>
      </c>
      <c r="X67" s="33">
        <f>Richard!X67-Courtenay!X67</f>
        <v>0</v>
      </c>
      <c r="Y67" s="33">
        <f>Richard!Y67-Courtenay!Y67</f>
        <v>0</v>
      </c>
      <c r="Z67" s="33">
        <f>Richard!Z67-Courtenay!Z67</f>
        <v>0</v>
      </c>
      <c r="AA67" s="33">
        <f>Richard!AA67-Courtenay!AA67</f>
        <v>0</v>
      </c>
      <c r="AB67" s="33">
        <f>Richard!AB67-Courtenay!AB67</f>
        <v>0</v>
      </c>
      <c r="AC67" s="33">
        <f>Richard!AC67-Courtenay!AC67</f>
        <v>0</v>
      </c>
      <c r="AD67" s="33">
        <f>Richard!AD67-Courtenay!AD67</f>
        <v>0</v>
      </c>
      <c r="AE67" s="33">
        <f>Richard!AE67-Courtenay!AE67</f>
        <v>0</v>
      </c>
      <c r="AF67" s="33">
        <f>Richard!AF67-Courtenay!AF67</f>
        <v>0</v>
      </c>
      <c r="AG67" s="33">
        <f>Richard!AG67-Courtenay!AG67</f>
        <v>0</v>
      </c>
      <c r="AH67" s="33">
        <f>Richard!AH67-Courtenay!AH67</f>
        <v>0</v>
      </c>
      <c r="AI67" s="33">
        <f>Richard!AI67-Courtenay!AI67</f>
        <v>0</v>
      </c>
      <c r="AJ67" s="33">
        <f>Richard!AJ67-Courtenay!AJ67</f>
        <v>0</v>
      </c>
      <c r="AK67" s="33">
        <f>Richard!AK67-Courtenay!AK67</f>
        <v>0</v>
      </c>
      <c r="AL67" s="33">
        <f>Richard!AL67-Courtenay!AL67</f>
        <v>0</v>
      </c>
      <c r="AM67" s="33">
        <f>Richard!AM67-Courtenay!AM67</f>
        <v>0</v>
      </c>
      <c r="AN67" s="33">
        <f>Richard!AN67-Courtenay!AN67</f>
        <v>0</v>
      </c>
      <c r="AO67" s="33">
        <f>Richard!AO67-Courtenay!AO67</f>
        <v>0</v>
      </c>
      <c r="AP67" s="33">
        <f>Richard!AP67-Courtenay!AP67</f>
        <v>0</v>
      </c>
      <c r="AQ67" s="33">
        <f>Richard!AQ67-Courtenay!AQ67</f>
        <v>0</v>
      </c>
    </row>
    <row r="68" spans="1:43" x14ac:dyDescent="0.25">
      <c r="A68" s="14" t="s">
        <v>98</v>
      </c>
      <c r="B68" s="36">
        <v>7</v>
      </c>
      <c r="C68" s="36" t="s">
        <v>25</v>
      </c>
      <c r="D68" s="39" t="s">
        <v>94</v>
      </c>
      <c r="E68" s="37">
        <v>5</v>
      </c>
      <c r="F68" s="33">
        <f>Richard!F68-Courtenay!F68</f>
        <v>0</v>
      </c>
      <c r="G68" s="33">
        <f>Richard!G68-Courtenay!G68</f>
        <v>0</v>
      </c>
      <c r="H68" s="33">
        <f>Richard!H68-Courtenay!H68</f>
        <v>0</v>
      </c>
      <c r="I68" s="33">
        <f>Richard!I68-Courtenay!I68</f>
        <v>0</v>
      </c>
      <c r="J68" s="33">
        <f>Richard!J68-Courtenay!J68</f>
        <v>0</v>
      </c>
      <c r="K68" s="33">
        <f>Richard!K68-Courtenay!K68</f>
        <v>0</v>
      </c>
      <c r="L68" s="33">
        <f>Richard!L68-Courtenay!L68</f>
        <v>0</v>
      </c>
      <c r="M68" s="33">
        <f>Richard!M68-Courtenay!M68</f>
        <v>0</v>
      </c>
      <c r="N68" s="33">
        <f>Richard!N68-Courtenay!N68</f>
        <v>0</v>
      </c>
      <c r="O68" s="33">
        <f>Richard!O68-Courtenay!O68</f>
        <v>0</v>
      </c>
      <c r="P68" s="33">
        <f>Richard!P68-Courtenay!P68</f>
        <v>0</v>
      </c>
      <c r="Q68" s="33">
        <f>Richard!Q68-Courtenay!Q68</f>
        <v>0</v>
      </c>
      <c r="R68" s="33">
        <f>Richard!R68-Courtenay!R68</f>
        <v>0</v>
      </c>
      <c r="S68" s="33">
        <f>Richard!S68-Courtenay!S68</f>
        <v>0</v>
      </c>
      <c r="T68" s="33">
        <f>Richard!T68-Courtenay!T68</f>
        <v>0</v>
      </c>
      <c r="U68" s="33">
        <f>Richard!U68-Courtenay!U68</f>
        <v>0</v>
      </c>
      <c r="V68" s="33">
        <f>Richard!V68-Courtenay!V68</f>
        <v>0</v>
      </c>
      <c r="W68" s="33">
        <f>Richard!W68-Courtenay!W68</f>
        <v>0</v>
      </c>
      <c r="X68" s="33">
        <f>Richard!X68-Courtenay!X68</f>
        <v>0</v>
      </c>
      <c r="Y68" s="33">
        <f>Richard!Y68-Courtenay!Y68</f>
        <v>0</v>
      </c>
      <c r="Z68" s="33">
        <f>Richard!Z68-Courtenay!Z68</f>
        <v>0</v>
      </c>
      <c r="AA68" s="33">
        <f>Richard!AA68-Courtenay!AA68</f>
        <v>0</v>
      </c>
      <c r="AB68" s="33">
        <f>Richard!AB68-Courtenay!AB68</f>
        <v>0</v>
      </c>
      <c r="AC68" s="33">
        <f>Richard!AC68-Courtenay!AC68</f>
        <v>0</v>
      </c>
      <c r="AD68" s="33">
        <f>Richard!AD68-Courtenay!AD68</f>
        <v>0</v>
      </c>
      <c r="AE68" s="33">
        <f>Richard!AE68-Courtenay!AE68</f>
        <v>0</v>
      </c>
      <c r="AF68" s="33">
        <f>Richard!AF68-Courtenay!AF68</f>
        <v>0</v>
      </c>
      <c r="AG68" s="33">
        <f>Richard!AG68-Courtenay!AG68</f>
        <v>0</v>
      </c>
      <c r="AH68" s="33">
        <f>Richard!AH68-Courtenay!AH68</f>
        <v>0</v>
      </c>
      <c r="AI68" s="33">
        <f>Richard!AI68-Courtenay!AI68</f>
        <v>0</v>
      </c>
      <c r="AJ68" s="33">
        <f>Richard!AJ68-Courtenay!AJ68</f>
        <v>0</v>
      </c>
      <c r="AK68" s="33">
        <f>Richard!AK68-Courtenay!AK68</f>
        <v>0</v>
      </c>
      <c r="AL68" s="33">
        <f>Richard!AL68-Courtenay!AL68</f>
        <v>0</v>
      </c>
      <c r="AM68" s="33">
        <f>Richard!AM68-Courtenay!AM68</f>
        <v>0</v>
      </c>
      <c r="AN68" s="33">
        <f>Richard!AN68-Courtenay!AN68</f>
        <v>0</v>
      </c>
      <c r="AO68" s="33">
        <f>Richard!AO68-Courtenay!AO68</f>
        <v>0</v>
      </c>
      <c r="AP68" s="33">
        <f>Richard!AP68-Courtenay!AP68</f>
        <v>0</v>
      </c>
      <c r="AQ68" s="33">
        <f>Richard!AQ68-Courtenay!AQ68</f>
        <v>0</v>
      </c>
    </row>
    <row r="69" spans="1:43" x14ac:dyDescent="0.25">
      <c r="A69" s="14" t="s">
        <v>98</v>
      </c>
      <c r="B69" s="36">
        <v>7</v>
      </c>
      <c r="C69" s="36" t="s">
        <v>25</v>
      </c>
      <c r="D69" s="39" t="s">
        <v>95</v>
      </c>
      <c r="E69" s="37">
        <v>8</v>
      </c>
      <c r="F69" s="33">
        <f>Richard!F69-Courtenay!F69</f>
        <v>0</v>
      </c>
      <c r="G69" s="33">
        <f>Richard!G69-Courtenay!G69</f>
        <v>0</v>
      </c>
      <c r="H69" s="33">
        <f>Richard!H69-Courtenay!H69</f>
        <v>0</v>
      </c>
      <c r="I69" s="33">
        <f>Richard!I69-Courtenay!I69</f>
        <v>0</v>
      </c>
      <c r="J69" s="33">
        <f>Richard!J69-Courtenay!J69</f>
        <v>0</v>
      </c>
      <c r="K69" s="33">
        <f>Richard!K69-Courtenay!K69</f>
        <v>0</v>
      </c>
      <c r="L69" s="33">
        <f>Richard!L69-Courtenay!L69</f>
        <v>0</v>
      </c>
      <c r="M69" s="33">
        <f>Richard!M69-Courtenay!M69</f>
        <v>0</v>
      </c>
      <c r="N69" s="33">
        <f>Richard!N69-Courtenay!N69</f>
        <v>0</v>
      </c>
      <c r="O69" s="33">
        <f>Richard!O69-Courtenay!O69</f>
        <v>0</v>
      </c>
      <c r="P69" s="33">
        <f>Richard!P69-Courtenay!P69</f>
        <v>0</v>
      </c>
      <c r="Q69" s="33">
        <f>Richard!Q69-Courtenay!Q69</f>
        <v>0</v>
      </c>
      <c r="R69" s="33">
        <f>Richard!R69-Courtenay!R69</f>
        <v>0</v>
      </c>
      <c r="S69" s="33">
        <f>Richard!S69-Courtenay!S69</f>
        <v>0</v>
      </c>
      <c r="T69" s="33">
        <f>Richard!T69-Courtenay!T69</f>
        <v>0</v>
      </c>
      <c r="U69" s="33">
        <f>Richard!U69-Courtenay!U69</f>
        <v>0</v>
      </c>
      <c r="V69" s="33">
        <f>Richard!V69-Courtenay!V69</f>
        <v>0</v>
      </c>
      <c r="W69" s="33">
        <f>Richard!W69-Courtenay!W69</f>
        <v>0</v>
      </c>
      <c r="X69" s="33">
        <f>Richard!X69-Courtenay!X69</f>
        <v>0</v>
      </c>
      <c r="Y69" s="33">
        <f>Richard!Y69-Courtenay!Y69</f>
        <v>0</v>
      </c>
      <c r="Z69" s="33">
        <f>Richard!Z69-Courtenay!Z69</f>
        <v>0</v>
      </c>
      <c r="AA69" s="33">
        <f>Richard!AA69-Courtenay!AA69</f>
        <v>0</v>
      </c>
      <c r="AB69" s="33">
        <f>Richard!AB69-Courtenay!AB69</f>
        <v>0</v>
      </c>
      <c r="AC69" s="33">
        <f>Richard!AC69-Courtenay!AC69</f>
        <v>0</v>
      </c>
      <c r="AD69" s="33">
        <f>Richard!AD69-Courtenay!AD69</f>
        <v>0</v>
      </c>
      <c r="AE69" s="33">
        <f>Richard!AE69-Courtenay!AE69</f>
        <v>0</v>
      </c>
      <c r="AF69" s="33">
        <f>Richard!AF69-Courtenay!AF69</f>
        <v>0</v>
      </c>
      <c r="AG69" s="33">
        <f>Richard!AG69-Courtenay!AG69</f>
        <v>0</v>
      </c>
      <c r="AH69" s="33">
        <f>Richard!AH69-Courtenay!AH69</f>
        <v>0</v>
      </c>
      <c r="AI69" s="33">
        <f>Richard!AI69-Courtenay!AI69</f>
        <v>0</v>
      </c>
      <c r="AJ69" s="33">
        <f>Richard!AJ69-Courtenay!AJ69</f>
        <v>0</v>
      </c>
      <c r="AK69" s="33">
        <f>Richard!AK69-Courtenay!AK69</f>
        <v>0</v>
      </c>
      <c r="AL69" s="33">
        <f>Richard!AL69-Courtenay!AL69</f>
        <v>0</v>
      </c>
      <c r="AM69" s="33">
        <f>Richard!AM69-Courtenay!AM69</f>
        <v>0</v>
      </c>
      <c r="AN69" s="33">
        <f>Richard!AN69-Courtenay!AN69</f>
        <v>0</v>
      </c>
      <c r="AO69" s="33">
        <f>Richard!AO69-Courtenay!AO69</f>
        <v>0</v>
      </c>
      <c r="AP69" s="33">
        <f>Richard!AP69-Courtenay!AP69</f>
        <v>0</v>
      </c>
      <c r="AQ69" s="33">
        <f>Richard!AQ69-Courtenay!AQ69</f>
        <v>0</v>
      </c>
    </row>
    <row r="70" spans="1:43" x14ac:dyDescent="0.25">
      <c r="A70" s="14" t="s">
        <v>98</v>
      </c>
      <c r="B70" s="36">
        <v>7</v>
      </c>
      <c r="C70" s="36" t="s">
        <v>25</v>
      </c>
      <c r="D70" s="39" t="s">
        <v>96</v>
      </c>
      <c r="E70" s="37">
        <v>6</v>
      </c>
      <c r="F70" s="33">
        <f>Richard!F70-Courtenay!F70</f>
        <v>0</v>
      </c>
      <c r="G70" s="33">
        <f>Richard!G70-Courtenay!G70</f>
        <v>0</v>
      </c>
      <c r="H70" s="33">
        <f>Richard!H70-Courtenay!H70</f>
        <v>0</v>
      </c>
      <c r="I70" s="33">
        <f>Richard!I70-Courtenay!I70</f>
        <v>0</v>
      </c>
      <c r="J70" s="33">
        <f>Richard!J70-Courtenay!J70</f>
        <v>0</v>
      </c>
      <c r="K70" s="33">
        <f>Richard!K70-Courtenay!K70</f>
        <v>0</v>
      </c>
      <c r="L70" s="33">
        <f>Richard!L70-Courtenay!L70</f>
        <v>0</v>
      </c>
      <c r="M70" s="33">
        <f>Richard!M70-Courtenay!M70</f>
        <v>0</v>
      </c>
      <c r="N70" s="33">
        <f>Richard!N70-Courtenay!N70</f>
        <v>0</v>
      </c>
      <c r="O70" s="33">
        <f>Richard!O70-Courtenay!O70</f>
        <v>0</v>
      </c>
      <c r="P70" s="33">
        <f>Richard!P70-Courtenay!P70</f>
        <v>0</v>
      </c>
      <c r="Q70" s="33">
        <f>Richard!Q70-Courtenay!Q70</f>
        <v>0</v>
      </c>
      <c r="R70" s="33">
        <f>Richard!R70-Courtenay!R70</f>
        <v>0</v>
      </c>
      <c r="S70" s="33">
        <f>Richard!S70-Courtenay!S70</f>
        <v>0</v>
      </c>
      <c r="T70" s="33">
        <f>Richard!T70-Courtenay!T70</f>
        <v>0</v>
      </c>
      <c r="U70" s="33">
        <f>Richard!U70-Courtenay!U70</f>
        <v>0</v>
      </c>
      <c r="V70" s="33">
        <f>Richard!V70-Courtenay!V70</f>
        <v>0</v>
      </c>
      <c r="W70" s="33">
        <f>Richard!W70-Courtenay!W70</f>
        <v>0</v>
      </c>
      <c r="X70" s="33">
        <f>Richard!X70-Courtenay!X70</f>
        <v>0</v>
      </c>
      <c r="Y70" s="33">
        <f>Richard!Y70-Courtenay!Y70</f>
        <v>0</v>
      </c>
      <c r="Z70" s="33">
        <f>Richard!Z70-Courtenay!Z70</f>
        <v>0</v>
      </c>
      <c r="AA70" s="33">
        <f>Richard!AA70-Courtenay!AA70</f>
        <v>0</v>
      </c>
      <c r="AB70" s="33">
        <f>Richard!AB70-Courtenay!AB70</f>
        <v>0</v>
      </c>
      <c r="AC70" s="33">
        <f>Richard!AC70-Courtenay!AC70</f>
        <v>0</v>
      </c>
      <c r="AD70" s="33">
        <f>Richard!AD70-Courtenay!AD70</f>
        <v>0</v>
      </c>
      <c r="AE70" s="33">
        <f>Richard!AE70-Courtenay!AE70</f>
        <v>0</v>
      </c>
      <c r="AF70" s="33">
        <f>Richard!AF70-Courtenay!AF70</f>
        <v>0</v>
      </c>
      <c r="AG70" s="33">
        <f>Richard!AG70-Courtenay!AG70</f>
        <v>0</v>
      </c>
      <c r="AH70" s="33">
        <f>Richard!AH70-Courtenay!AH70</f>
        <v>0</v>
      </c>
      <c r="AI70" s="33">
        <f>Richard!AI70-Courtenay!AI70</f>
        <v>0</v>
      </c>
      <c r="AJ70" s="33">
        <f>Richard!AJ70-Courtenay!AJ70</f>
        <v>0</v>
      </c>
      <c r="AK70" s="33">
        <f>Richard!AK70-Courtenay!AK70</f>
        <v>0</v>
      </c>
      <c r="AL70" s="33">
        <f>Richard!AL70-Courtenay!AL70</f>
        <v>0</v>
      </c>
      <c r="AM70" s="33">
        <f>Richard!AM70-Courtenay!AM70</f>
        <v>0</v>
      </c>
      <c r="AN70" s="33">
        <f>Richard!AN70-Courtenay!AN70</f>
        <v>0</v>
      </c>
      <c r="AO70" s="33">
        <f>Richard!AO70-Courtenay!AO70</f>
        <v>0</v>
      </c>
      <c r="AP70" s="33">
        <f>Richard!AP70-Courtenay!AP70</f>
        <v>0</v>
      </c>
      <c r="AQ70" s="33">
        <f>Richard!AQ70-Courtenay!AQ70</f>
        <v>0</v>
      </c>
    </row>
    <row r="71" spans="1:43" x14ac:dyDescent="0.25">
      <c r="A71" s="16" t="s">
        <v>99</v>
      </c>
      <c r="B71" s="36">
        <v>7</v>
      </c>
      <c r="C71" s="36" t="s">
        <v>25</v>
      </c>
      <c r="D71" s="40" t="s">
        <v>94</v>
      </c>
      <c r="E71" s="37">
        <v>1</v>
      </c>
      <c r="F71" s="33">
        <f>Richard!F71-Courtenay!F71</f>
        <v>0</v>
      </c>
      <c r="G71" s="33">
        <f>Richard!G71-Courtenay!G71</f>
        <v>0</v>
      </c>
      <c r="H71" s="33">
        <f>Richard!H71-Courtenay!H71</f>
        <v>0</v>
      </c>
      <c r="I71" s="33">
        <f>Richard!I71-Courtenay!I71</f>
        <v>0</v>
      </c>
      <c r="J71" s="33">
        <f>Richard!J71-Courtenay!J71</f>
        <v>0</v>
      </c>
      <c r="K71" s="33">
        <f>Richard!K71-Courtenay!K71</f>
        <v>0</v>
      </c>
      <c r="L71" s="33">
        <f>Richard!L71-Courtenay!L71</f>
        <v>0</v>
      </c>
      <c r="M71" s="33">
        <f>Richard!M71-Courtenay!M71</f>
        <v>0</v>
      </c>
      <c r="N71" s="33">
        <f>Richard!N71-Courtenay!N71</f>
        <v>0</v>
      </c>
      <c r="O71" s="33">
        <f>Richard!O71-Courtenay!O71</f>
        <v>0</v>
      </c>
      <c r="P71" s="33">
        <f>Richard!P71-Courtenay!P71</f>
        <v>0</v>
      </c>
      <c r="Q71" s="33">
        <f>Richard!Q71-Courtenay!Q71</f>
        <v>0</v>
      </c>
      <c r="R71" s="33">
        <f>Richard!R71-Courtenay!R71</f>
        <v>0</v>
      </c>
      <c r="S71" s="33">
        <f>Richard!S71-Courtenay!S71</f>
        <v>0</v>
      </c>
      <c r="T71" s="33">
        <f>Richard!T71-Courtenay!T71</f>
        <v>0</v>
      </c>
      <c r="U71" s="33">
        <f>Richard!U71-Courtenay!U71</f>
        <v>0</v>
      </c>
      <c r="V71" s="33">
        <f>Richard!V71-Courtenay!V71</f>
        <v>0</v>
      </c>
      <c r="W71" s="33">
        <f>Richard!W71-Courtenay!W71</f>
        <v>0</v>
      </c>
      <c r="X71" s="33">
        <f>Richard!X71-Courtenay!X71</f>
        <v>0</v>
      </c>
      <c r="Y71" s="33">
        <f>Richard!Y71-Courtenay!Y71</f>
        <v>0</v>
      </c>
      <c r="Z71" s="33">
        <f>Richard!Z71-Courtenay!Z71</f>
        <v>0</v>
      </c>
      <c r="AA71" s="33">
        <f>Richard!AA71-Courtenay!AA71</f>
        <v>0</v>
      </c>
      <c r="AB71" s="33">
        <f>Richard!AB71-Courtenay!AB71</f>
        <v>0</v>
      </c>
      <c r="AC71" s="33">
        <f>Richard!AC71-Courtenay!AC71</f>
        <v>0</v>
      </c>
      <c r="AD71" s="33">
        <f>Richard!AD71-Courtenay!AD71</f>
        <v>0</v>
      </c>
      <c r="AE71" s="33">
        <f>Richard!AE71-Courtenay!AE71</f>
        <v>0</v>
      </c>
      <c r="AF71" s="33">
        <f>Richard!AF71-Courtenay!AF71</f>
        <v>0</v>
      </c>
      <c r="AG71" s="33">
        <f>Richard!AG71-Courtenay!AG71</f>
        <v>0</v>
      </c>
      <c r="AH71" s="33">
        <f>Richard!AH71-Courtenay!AH71</f>
        <v>0</v>
      </c>
      <c r="AI71" s="33">
        <f>Richard!AI71-Courtenay!AI71</f>
        <v>0</v>
      </c>
      <c r="AJ71" s="33">
        <f>Richard!AJ71-Courtenay!AJ71</f>
        <v>0</v>
      </c>
      <c r="AK71" s="33">
        <f>Richard!AK71-Courtenay!AK71</f>
        <v>0</v>
      </c>
      <c r="AL71" s="33">
        <f>Richard!AL71-Courtenay!AL71</f>
        <v>0</v>
      </c>
      <c r="AM71" s="33">
        <f>Richard!AM71-Courtenay!AM71</f>
        <v>0</v>
      </c>
      <c r="AN71" s="33">
        <f>Richard!AN71-Courtenay!AN71</f>
        <v>0</v>
      </c>
      <c r="AO71" s="33">
        <f>Richard!AO71-Courtenay!AO71</f>
        <v>0</v>
      </c>
      <c r="AP71" s="33">
        <f>Richard!AP71-Courtenay!AP71</f>
        <v>0</v>
      </c>
      <c r="AQ71" s="33">
        <f>Richard!AQ71-Courtenay!AQ71</f>
        <v>0</v>
      </c>
    </row>
    <row r="72" spans="1:43" x14ac:dyDescent="0.25">
      <c r="A72" s="16" t="s">
        <v>99</v>
      </c>
      <c r="B72" s="36">
        <v>7</v>
      </c>
      <c r="C72" s="36" t="s">
        <v>25</v>
      </c>
      <c r="D72" s="40" t="s">
        <v>95</v>
      </c>
      <c r="E72" s="37">
        <v>7</v>
      </c>
      <c r="F72" s="33">
        <f>Richard!F72-Courtenay!F72</f>
        <v>0</v>
      </c>
      <c r="G72" s="33">
        <f>Richard!G72-Courtenay!G72</f>
        <v>0</v>
      </c>
      <c r="H72" s="33">
        <f>Richard!H72-Courtenay!H72</f>
        <v>0</v>
      </c>
      <c r="I72" s="33">
        <f>Richard!I72-Courtenay!I72</f>
        <v>0</v>
      </c>
      <c r="J72" s="33">
        <f>Richard!J72-Courtenay!J72</f>
        <v>0</v>
      </c>
      <c r="K72" s="33">
        <f>Richard!K72-Courtenay!K72</f>
        <v>0</v>
      </c>
      <c r="L72" s="33">
        <f>Richard!L72-Courtenay!L72</f>
        <v>0</v>
      </c>
      <c r="M72" s="33">
        <f>Richard!M72-Courtenay!M72</f>
        <v>0</v>
      </c>
      <c r="N72" s="33">
        <f>Richard!N72-Courtenay!N72</f>
        <v>0</v>
      </c>
      <c r="O72" s="33">
        <f>Richard!O72-Courtenay!O72</f>
        <v>0</v>
      </c>
      <c r="P72" s="33">
        <f>Richard!P72-Courtenay!P72</f>
        <v>0</v>
      </c>
      <c r="Q72" s="33">
        <f>Richard!Q72-Courtenay!Q72</f>
        <v>0</v>
      </c>
      <c r="R72" s="33">
        <f>Richard!R72-Courtenay!R72</f>
        <v>0</v>
      </c>
      <c r="S72" s="33">
        <f>Richard!S72-Courtenay!S72</f>
        <v>0</v>
      </c>
      <c r="T72" s="33">
        <f>Richard!T72-Courtenay!T72</f>
        <v>0</v>
      </c>
      <c r="U72" s="33">
        <f>Richard!U72-Courtenay!U72</f>
        <v>0</v>
      </c>
      <c r="V72" s="33">
        <f>Richard!V72-Courtenay!V72</f>
        <v>0</v>
      </c>
      <c r="W72" s="33">
        <f>Richard!W72-Courtenay!W72</f>
        <v>0</v>
      </c>
      <c r="X72" s="33">
        <f>Richard!X72-Courtenay!X72</f>
        <v>0</v>
      </c>
      <c r="Y72" s="33">
        <f>Richard!Y72-Courtenay!Y72</f>
        <v>0</v>
      </c>
      <c r="Z72" s="33">
        <f>Richard!Z72-Courtenay!Z72</f>
        <v>0</v>
      </c>
      <c r="AA72" s="33">
        <f>Richard!AA72-Courtenay!AA72</f>
        <v>0</v>
      </c>
      <c r="AB72" s="33">
        <f>Richard!AB72-Courtenay!AB72</f>
        <v>0</v>
      </c>
      <c r="AC72" s="33">
        <f>Richard!AC72-Courtenay!AC72</f>
        <v>0</v>
      </c>
      <c r="AD72" s="33">
        <f>Richard!AD72-Courtenay!AD72</f>
        <v>0</v>
      </c>
      <c r="AE72" s="33">
        <f>Richard!AE72-Courtenay!AE72</f>
        <v>0</v>
      </c>
      <c r="AF72" s="33">
        <f>Richard!AF72-Courtenay!AF72</f>
        <v>0</v>
      </c>
      <c r="AG72" s="33">
        <f>Richard!AG72-Courtenay!AG72</f>
        <v>0</v>
      </c>
      <c r="AH72" s="33">
        <f>Richard!AH72-Courtenay!AH72</f>
        <v>0</v>
      </c>
      <c r="AI72" s="33">
        <f>Richard!AI72-Courtenay!AI72</f>
        <v>0</v>
      </c>
      <c r="AJ72" s="33">
        <f>Richard!AJ72-Courtenay!AJ72</f>
        <v>0</v>
      </c>
      <c r="AK72" s="33">
        <f>Richard!AK72-Courtenay!AK72</f>
        <v>0</v>
      </c>
      <c r="AL72" s="33">
        <f>Richard!AL72-Courtenay!AL72</f>
        <v>0</v>
      </c>
      <c r="AM72" s="33">
        <f>Richard!AM72-Courtenay!AM72</f>
        <v>0</v>
      </c>
      <c r="AN72" s="33">
        <f>Richard!AN72-Courtenay!AN72</f>
        <v>0</v>
      </c>
      <c r="AO72" s="33">
        <f>Richard!AO72-Courtenay!AO72</f>
        <v>0</v>
      </c>
      <c r="AP72" s="33">
        <f>Richard!AP72-Courtenay!AP72</f>
        <v>0</v>
      </c>
      <c r="AQ72" s="33">
        <f>Richard!AQ72-Courtenay!AQ72</f>
        <v>0</v>
      </c>
    </row>
    <row r="73" spans="1:43" x14ac:dyDescent="0.25">
      <c r="A73" s="16" t="s">
        <v>99</v>
      </c>
      <c r="B73" s="36">
        <v>7</v>
      </c>
      <c r="C73" s="36" t="s">
        <v>25</v>
      </c>
      <c r="D73" s="40" t="s">
        <v>96</v>
      </c>
      <c r="E73" s="37">
        <v>9</v>
      </c>
      <c r="F73" s="33">
        <f>Richard!F73-Courtenay!F73</f>
        <v>0</v>
      </c>
      <c r="G73" s="33">
        <f>Richard!G73-Courtenay!G73</f>
        <v>0</v>
      </c>
      <c r="H73" s="33">
        <f>Richard!H73-Courtenay!H73</f>
        <v>0</v>
      </c>
      <c r="I73" s="33">
        <f>Richard!I73-Courtenay!I73</f>
        <v>0</v>
      </c>
      <c r="J73" s="33">
        <f>Richard!J73-Courtenay!J73</f>
        <v>0</v>
      </c>
      <c r="K73" s="33">
        <f>Richard!K73-Courtenay!K73</f>
        <v>0</v>
      </c>
      <c r="L73" s="33">
        <f>Richard!L73-Courtenay!L73</f>
        <v>0</v>
      </c>
      <c r="M73" s="33">
        <f>Richard!M73-Courtenay!M73</f>
        <v>0</v>
      </c>
      <c r="N73" s="33">
        <f>Richard!N73-Courtenay!N73</f>
        <v>0</v>
      </c>
      <c r="O73" s="33">
        <f>Richard!O73-Courtenay!O73</f>
        <v>0</v>
      </c>
      <c r="P73" s="33">
        <f>Richard!P73-Courtenay!P73</f>
        <v>0</v>
      </c>
      <c r="Q73" s="33">
        <f>Richard!Q73-Courtenay!Q73</f>
        <v>0</v>
      </c>
      <c r="R73" s="33">
        <f>Richard!R73-Courtenay!R73</f>
        <v>0</v>
      </c>
      <c r="S73" s="33">
        <f>Richard!S73-Courtenay!S73</f>
        <v>0</v>
      </c>
      <c r="T73" s="33">
        <f>Richard!T73-Courtenay!T73</f>
        <v>0</v>
      </c>
      <c r="U73" s="33">
        <f>Richard!U73-Courtenay!U73</f>
        <v>0</v>
      </c>
      <c r="V73" s="33">
        <f>Richard!V73-Courtenay!V73</f>
        <v>0</v>
      </c>
      <c r="W73" s="33">
        <f>Richard!W73-Courtenay!W73</f>
        <v>0</v>
      </c>
      <c r="X73" s="33">
        <f>Richard!X73-Courtenay!X73</f>
        <v>0</v>
      </c>
      <c r="Y73" s="33">
        <f>Richard!Y73-Courtenay!Y73</f>
        <v>0</v>
      </c>
      <c r="Z73" s="33">
        <f>Richard!Z73-Courtenay!Z73</f>
        <v>0</v>
      </c>
      <c r="AA73" s="33">
        <f>Richard!AA73-Courtenay!AA73</f>
        <v>0</v>
      </c>
      <c r="AB73" s="33">
        <f>Richard!AB73-Courtenay!AB73</f>
        <v>0</v>
      </c>
      <c r="AC73" s="33">
        <f>Richard!AC73-Courtenay!AC73</f>
        <v>0</v>
      </c>
      <c r="AD73" s="33">
        <f>Richard!AD73-Courtenay!AD73</f>
        <v>0</v>
      </c>
      <c r="AE73" s="33">
        <f>Richard!AE73-Courtenay!AE73</f>
        <v>0</v>
      </c>
      <c r="AF73" s="33">
        <f>Richard!AF73-Courtenay!AF73</f>
        <v>0</v>
      </c>
      <c r="AG73" s="33">
        <f>Richard!AG73-Courtenay!AG73</f>
        <v>0</v>
      </c>
      <c r="AH73" s="33">
        <f>Richard!AH73-Courtenay!AH73</f>
        <v>0</v>
      </c>
      <c r="AI73" s="33">
        <f>Richard!AI73-Courtenay!AI73</f>
        <v>0</v>
      </c>
      <c r="AJ73" s="33">
        <f>Richard!AJ73-Courtenay!AJ73</f>
        <v>0</v>
      </c>
      <c r="AK73" s="33">
        <f>Richard!AK73-Courtenay!AK73</f>
        <v>0</v>
      </c>
      <c r="AL73" s="33">
        <f>Richard!AL73-Courtenay!AL73</f>
        <v>0</v>
      </c>
      <c r="AM73" s="33">
        <f>Richard!AM73-Courtenay!AM73</f>
        <v>0</v>
      </c>
      <c r="AN73" s="33">
        <f>Richard!AN73-Courtenay!AN73</f>
        <v>0</v>
      </c>
      <c r="AO73" s="33">
        <f>Richard!AO73-Courtenay!AO73</f>
        <v>0</v>
      </c>
      <c r="AP73" s="33">
        <f>Richard!AP73-Courtenay!AP73</f>
        <v>0</v>
      </c>
      <c r="AQ73" s="33">
        <f>Richard!AQ73-Courtenay!AQ73</f>
        <v>0</v>
      </c>
    </row>
    <row r="74" spans="1:43" x14ac:dyDescent="0.25">
      <c r="A74" s="8" t="s">
        <v>92</v>
      </c>
      <c r="B74" s="35">
        <v>8</v>
      </c>
      <c r="C74" s="36" t="s">
        <v>26</v>
      </c>
      <c r="D74" s="36" t="s">
        <v>94</v>
      </c>
      <c r="E74" s="37">
        <v>8</v>
      </c>
      <c r="F74" s="33">
        <f>Richard!F74-Courtenay!F74</f>
        <v>0</v>
      </c>
      <c r="G74" s="33">
        <f>Richard!G74-Courtenay!G74</f>
        <v>0</v>
      </c>
      <c r="H74" s="33">
        <f>Richard!H74-Courtenay!H74</f>
        <v>0</v>
      </c>
      <c r="I74" s="33">
        <f>Richard!I74-Courtenay!I74</f>
        <v>0</v>
      </c>
      <c r="J74" s="33">
        <f>Richard!J74-Courtenay!J74</f>
        <v>0</v>
      </c>
      <c r="K74" s="33">
        <f>Richard!K74-Courtenay!K74</f>
        <v>0</v>
      </c>
      <c r="L74" s="33">
        <f>Richard!L74-Courtenay!L74</f>
        <v>0</v>
      </c>
      <c r="M74" s="33">
        <f>Richard!M74-Courtenay!M74</f>
        <v>0</v>
      </c>
      <c r="N74" s="33">
        <f>Richard!N74-Courtenay!N74</f>
        <v>0</v>
      </c>
      <c r="O74" s="33">
        <f>Richard!O74-Courtenay!O74</f>
        <v>0</v>
      </c>
      <c r="P74" s="33">
        <f>Richard!P74-Courtenay!P74</f>
        <v>0</v>
      </c>
      <c r="Q74" s="33">
        <f>Richard!Q74-Courtenay!Q74</f>
        <v>0</v>
      </c>
      <c r="R74" s="33">
        <f>Richard!R74-Courtenay!R74</f>
        <v>0</v>
      </c>
      <c r="S74" s="33">
        <f>Richard!S74-Courtenay!S74</f>
        <v>0</v>
      </c>
      <c r="T74" s="33">
        <f>Richard!T74-Courtenay!T74</f>
        <v>0</v>
      </c>
      <c r="U74" s="33">
        <f>Richard!U74-Courtenay!U74</f>
        <v>0</v>
      </c>
      <c r="V74" s="33">
        <f>Richard!V74-Courtenay!V74</f>
        <v>0</v>
      </c>
      <c r="W74" s="33">
        <f>Richard!W74-Courtenay!W74</f>
        <v>0</v>
      </c>
      <c r="X74" s="33">
        <f>Richard!X74-Courtenay!X74</f>
        <v>0</v>
      </c>
      <c r="Y74" s="33">
        <f>Richard!Y74-Courtenay!Y74</f>
        <v>0</v>
      </c>
      <c r="Z74" s="33">
        <f>Richard!Z74-Courtenay!Z74</f>
        <v>0</v>
      </c>
      <c r="AA74" s="33">
        <f>Richard!AA74-Courtenay!AA74</f>
        <v>0</v>
      </c>
      <c r="AB74" s="33">
        <f>Richard!AB74-Courtenay!AB74</f>
        <v>0</v>
      </c>
      <c r="AC74" s="33">
        <f>Richard!AC74-Courtenay!AC74</f>
        <v>0</v>
      </c>
      <c r="AD74" s="33">
        <f>Richard!AD74-Courtenay!AD74</f>
        <v>0</v>
      </c>
      <c r="AE74" s="33">
        <f>Richard!AE74-Courtenay!AE74</f>
        <v>0</v>
      </c>
      <c r="AF74" s="33">
        <f>Richard!AF74-Courtenay!AF74</f>
        <v>0</v>
      </c>
      <c r="AG74" s="33">
        <f>Richard!AG74-Courtenay!AG74</f>
        <v>0</v>
      </c>
      <c r="AH74" s="33">
        <f>Richard!AH74-Courtenay!AH74</f>
        <v>0</v>
      </c>
      <c r="AI74" s="33">
        <f>Richard!AI74-Courtenay!AI74</f>
        <v>0</v>
      </c>
      <c r="AJ74" s="33">
        <f>Richard!AJ74-Courtenay!AJ74</f>
        <v>0</v>
      </c>
      <c r="AK74" s="33">
        <f>Richard!AK74-Courtenay!AK74</f>
        <v>0</v>
      </c>
      <c r="AL74" s="33">
        <f>Richard!AL74-Courtenay!AL74</f>
        <v>0</v>
      </c>
      <c r="AM74" s="33">
        <f>Richard!AM74-Courtenay!AM74</f>
        <v>0</v>
      </c>
      <c r="AN74" s="33">
        <f>Richard!AN74-Courtenay!AN74</f>
        <v>0</v>
      </c>
      <c r="AO74" s="33">
        <f>Richard!AO74-Courtenay!AO74</f>
        <v>0</v>
      </c>
      <c r="AP74" s="33">
        <f>Richard!AP74-Courtenay!AP74</f>
        <v>0</v>
      </c>
      <c r="AQ74" s="33">
        <f>Richard!AQ74-Courtenay!AQ74</f>
        <v>0</v>
      </c>
    </row>
    <row r="75" spans="1:43" x14ac:dyDescent="0.25">
      <c r="A75" s="8" t="s">
        <v>92</v>
      </c>
      <c r="B75" s="35">
        <v>8</v>
      </c>
      <c r="C75" s="36" t="s">
        <v>26</v>
      </c>
      <c r="D75" s="36" t="s">
        <v>95</v>
      </c>
      <c r="E75" s="37">
        <v>9</v>
      </c>
      <c r="F75" s="33">
        <f>Richard!F75-Courtenay!F75</f>
        <v>0</v>
      </c>
      <c r="G75" s="33">
        <f>Richard!G75-Courtenay!G75</f>
        <v>0</v>
      </c>
      <c r="H75" s="33">
        <f>Richard!H75-Courtenay!H75</f>
        <v>0</v>
      </c>
      <c r="I75" s="33">
        <f>Richard!I75-Courtenay!I75</f>
        <v>0</v>
      </c>
      <c r="J75" s="33">
        <f>Richard!J75-Courtenay!J75</f>
        <v>0</v>
      </c>
      <c r="K75" s="33">
        <f>Richard!K75-Courtenay!K75</f>
        <v>0</v>
      </c>
      <c r="L75" s="33">
        <f>Richard!L75-Courtenay!L75</f>
        <v>0</v>
      </c>
      <c r="M75" s="33">
        <f>Richard!M75-Courtenay!M75</f>
        <v>0</v>
      </c>
      <c r="N75" s="33">
        <f>Richard!N75-Courtenay!N75</f>
        <v>0</v>
      </c>
      <c r="O75" s="33">
        <f>Richard!O75-Courtenay!O75</f>
        <v>0</v>
      </c>
      <c r="P75" s="33">
        <f>Richard!P75-Courtenay!P75</f>
        <v>0</v>
      </c>
      <c r="Q75" s="33">
        <f>Richard!Q75-Courtenay!Q75</f>
        <v>0</v>
      </c>
      <c r="R75" s="33">
        <f>Richard!R75-Courtenay!R75</f>
        <v>0</v>
      </c>
      <c r="S75" s="33">
        <f>Richard!S75-Courtenay!S75</f>
        <v>0</v>
      </c>
      <c r="T75" s="33">
        <f>Richard!T75-Courtenay!T75</f>
        <v>0</v>
      </c>
      <c r="U75" s="33">
        <f>Richard!U75-Courtenay!U75</f>
        <v>0</v>
      </c>
      <c r="V75" s="33">
        <f>Richard!V75-Courtenay!V75</f>
        <v>0</v>
      </c>
      <c r="W75" s="33">
        <f>Richard!W75-Courtenay!W75</f>
        <v>0</v>
      </c>
      <c r="X75" s="33">
        <f>Richard!X75-Courtenay!X75</f>
        <v>0</v>
      </c>
      <c r="Y75" s="33">
        <f>Richard!Y75-Courtenay!Y75</f>
        <v>0</v>
      </c>
      <c r="Z75" s="33">
        <f>Richard!Z75-Courtenay!Z75</f>
        <v>0</v>
      </c>
      <c r="AA75" s="33">
        <f>Richard!AA75-Courtenay!AA75</f>
        <v>0</v>
      </c>
      <c r="AB75" s="33">
        <f>Richard!AB75-Courtenay!AB75</f>
        <v>0</v>
      </c>
      <c r="AC75" s="33">
        <f>Richard!AC75-Courtenay!AC75</f>
        <v>0</v>
      </c>
      <c r="AD75" s="33">
        <f>Richard!AD75-Courtenay!AD75</f>
        <v>0</v>
      </c>
      <c r="AE75" s="33">
        <f>Richard!AE75-Courtenay!AE75</f>
        <v>0</v>
      </c>
      <c r="AF75" s="33">
        <f>Richard!AF75-Courtenay!AF75</f>
        <v>0</v>
      </c>
      <c r="AG75" s="33">
        <f>Richard!AG75-Courtenay!AG75</f>
        <v>0</v>
      </c>
      <c r="AH75" s="33">
        <f>Richard!AH75-Courtenay!AH75</f>
        <v>0</v>
      </c>
      <c r="AI75" s="33">
        <f>Richard!AI75-Courtenay!AI75</f>
        <v>0</v>
      </c>
      <c r="AJ75" s="33">
        <f>Richard!AJ75-Courtenay!AJ75</f>
        <v>0</v>
      </c>
      <c r="AK75" s="33">
        <f>Richard!AK75-Courtenay!AK75</f>
        <v>0</v>
      </c>
      <c r="AL75" s="33">
        <f>Richard!AL75-Courtenay!AL75</f>
        <v>0</v>
      </c>
      <c r="AM75" s="33">
        <f>Richard!AM75-Courtenay!AM75</f>
        <v>0</v>
      </c>
      <c r="AN75" s="33">
        <f>Richard!AN75-Courtenay!AN75</f>
        <v>0</v>
      </c>
      <c r="AO75" s="33">
        <f>Richard!AO75-Courtenay!AO75</f>
        <v>0</v>
      </c>
      <c r="AP75" s="33">
        <f>Richard!AP75-Courtenay!AP75</f>
        <v>0</v>
      </c>
      <c r="AQ75" s="33">
        <f>Richard!AQ75-Courtenay!AQ75</f>
        <v>0</v>
      </c>
    </row>
    <row r="76" spans="1:43" x14ac:dyDescent="0.25">
      <c r="A76" s="8" t="s">
        <v>92</v>
      </c>
      <c r="B76" s="35">
        <v>8</v>
      </c>
      <c r="C76" s="36" t="s">
        <v>26</v>
      </c>
      <c r="D76" s="36" t="s">
        <v>96</v>
      </c>
      <c r="E76" s="37">
        <v>2</v>
      </c>
      <c r="F76" s="33">
        <f>Richard!F76-Courtenay!F76</f>
        <v>0</v>
      </c>
      <c r="G76" s="33">
        <f>Richard!G76-Courtenay!G76</f>
        <v>0</v>
      </c>
      <c r="H76" s="33">
        <f>Richard!H76-Courtenay!H76</f>
        <v>0</v>
      </c>
      <c r="I76" s="33">
        <f>Richard!I76-Courtenay!I76</f>
        <v>0</v>
      </c>
      <c r="J76" s="33">
        <f>Richard!J76-Courtenay!J76</f>
        <v>0</v>
      </c>
      <c r="K76" s="33">
        <f>Richard!K76-Courtenay!K76</f>
        <v>0</v>
      </c>
      <c r="L76" s="33">
        <f>Richard!L76-Courtenay!L76</f>
        <v>0</v>
      </c>
      <c r="M76" s="33">
        <f>Richard!M76-Courtenay!M76</f>
        <v>0</v>
      </c>
      <c r="N76" s="33">
        <f>Richard!N76-Courtenay!N76</f>
        <v>0</v>
      </c>
      <c r="O76" s="33">
        <f>Richard!O76-Courtenay!O76</f>
        <v>0</v>
      </c>
      <c r="P76" s="33">
        <f>Richard!P76-Courtenay!P76</f>
        <v>0</v>
      </c>
      <c r="Q76" s="33">
        <f>Richard!Q76-Courtenay!Q76</f>
        <v>0</v>
      </c>
      <c r="R76" s="33">
        <f>Richard!R76-Courtenay!R76</f>
        <v>0</v>
      </c>
      <c r="S76" s="33">
        <f>Richard!S76-Courtenay!S76</f>
        <v>0</v>
      </c>
      <c r="T76" s="33">
        <f>Richard!T76-Courtenay!T76</f>
        <v>0</v>
      </c>
      <c r="U76" s="33">
        <f>Richard!U76-Courtenay!U76</f>
        <v>0</v>
      </c>
      <c r="V76" s="33">
        <f>Richard!V76-Courtenay!V76</f>
        <v>0</v>
      </c>
      <c r="W76" s="33">
        <f>Richard!W76-Courtenay!W76</f>
        <v>0</v>
      </c>
      <c r="X76" s="33">
        <f>Richard!X76-Courtenay!X76</f>
        <v>0</v>
      </c>
      <c r="Y76" s="33">
        <f>Richard!Y76-Courtenay!Y76</f>
        <v>0</v>
      </c>
      <c r="Z76" s="33">
        <f>Richard!Z76-Courtenay!Z76</f>
        <v>0</v>
      </c>
      <c r="AA76" s="33">
        <f>Richard!AA76-Courtenay!AA76</f>
        <v>0</v>
      </c>
      <c r="AB76" s="33">
        <f>Richard!AB76-Courtenay!AB76</f>
        <v>0</v>
      </c>
      <c r="AC76" s="33">
        <f>Richard!AC76-Courtenay!AC76</f>
        <v>0</v>
      </c>
      <c r="AD76" s="33">
        <f>Richard!AD76-Courtenay!AD76</f>
        <v>0</v>
      </c>
      <c r="AE76" s="33">
        <f>Richard!AE76-Courtenay!AE76</f>
        <v>0</v>
      </c>
      <c r="AF76" s="33">
        <f>Richard!AF76-Courtenay!AF76</f>
        <v>0</v>
      </c>
      <c r="AG76" s="33">
        <f>Richard!AG76-Courtenay!AG76</f>
        <v>0</v>
      </c>
      <c r="AH76" s="33">
        <f>Richard!AH76-Courtenay!AH76</f>
        <v>0</v>
      </c>
      <c r="AI76" s="33">
        <f>Richard!AI76-Courtenay!AI76</f>
        <v>0</v>
      </c>
      <c r="AJ76" s="33">
        <f>Richard!AJ76-Courtenay!AJ76</f>
        <v>0</v>
      </c>
      <c r="AK76" s="33">
        <f>Richard!AK76-Courtenay!AK76</f>
        <v>0</v>
      </c>
      <c r="AL76" s="33">
        <f>Richard!AL76-Courtenay!AL76</f>
        <v>0</v>
      </c>
      <c r="AM76" s="33">
        <f>Richard!AM76-Courtenay!AM76</f>
        <v>0</v>
      </c>
      <c r="AN76" s="33">
        <f>Richard!AN76-Courtenay!AN76</f>
        <v>0</v>
      </c>
      <c r="AO76" s="33">
        <f>Richard!AO76-Courtenay!AO76</f>
        <v>0</v>
      </c>
      <c r="AP76" s="33">
        <f>Richard!AP76-Courtenay!AP76</f>
        <v>0</v>
      </c>
      <c r="AQ76" s="33">
        <f>Richard!AQ76-Courtenay!AQ76</f>
        <v>0</v>
      </c>
    </row>
    <row r="77" spans="1:43" x14ac:dyDescent="0.25">
      <c r="A77" s="12" t="s">
        <v>97</v>
      </c>
      <c r="B77" s="35">
        <v>8</v>
      </c>
      <c r="C77" s="38" t="s">
        <v>26</v>
      </c>
      <c r="D77" s="38" t="s">
        <v>94</v>
      </c>
      <c r="E77" s="37">
        <v>7</v>
      </c>
      <c r="F77" s="33">
        <f>Richard!F77-Courtenay!F77</f>
        <v>0</v>
      </c>
      <c r="G77" s="33">
        <f>Richard!G77-Courtenay!G77</f>
        <v>0</v>
      </c>
      <c r="H77" s="33">
        <f>Richard!H77-Courtenay!H77</f>
        <v>0</v>
      </c>
      <c r="I77" s="33">
        <f>Richard!I77-Courtenay!I77</f>
        <v>0</v>
      </c>
      <c r="J77" s="33">
        <f>Richard!J77-Courtenay!J77</f>
        <v>0</v>
      </c>
      <c r="K77" s="33">
        <f>Richard!K77-Courtenay!K77</f>
        <v>0</v>
      </c>
      <c r="L77" s="33">
        <f>Richard!L77-Courtenay!L77</f>
        <v>0</v>
      </c>
      <c r="M77" s="33">
        <f>Richard!M77-Courtenay!M77</f>
        <v>0</v>
      </c>
      <c r="N77" s="33">
        <f>Richard!N77-Courtenay!N77</f>
        <v>0</v>
      </c>
      <c r="O77" s="33">
        <f>Richard!O77-Courtenay!O77</f>
        <v>0</v>
      </c>
      <c r="P77" s="33">
        <f>Richard!P77-Courtenay!P77</f>
        <v>0</v>
      </c>
      <c r="Q77" s="33">
        <f>Richard!Q77-Courtenay!Q77</f>
        <v>0</v>
      </c>
      <c r="R77" s="33">
        <f>Richard!R77-Courtenay!R77</f>
        <v>0</v>
      </c>
      <c r="S77" s="33">
        <f>Richard!S77-Courtenay!S77</f>
        <v>0</v>
      </c>
      <c r="T77" s="33">
        <f>Richard!T77-Courtenay!T77</f>
        <v>0</v>
      </c>
      <c r="U77" s="33">
        <f>Richard!U77-Courtenay!U77</f>
        <v>0</v>
      </c>
      <c r="V77" s="33">
        <f>Richard!V77-Courtenay!V77</f>
        <v>0</v>
      </c>
      <c r="W77" s="33">
        <f>Richard!W77-Courtenay!W77</f>
        <v>0</v>
      </c>
      <c r="X77" s="33">
        <f>Richard!X77-Courtenay!X77</f>
        <v>0</v>
      </c>
      <c r="Y77" s="33">
        <f>Richard!Y77-Courtenay!Y77</f>
        <v>0</v>
      </c>
      <c r="Z77" s="33">
        <f>Richard!Z77-Courtenay!Z77</f>
        <v>0</v>
      </c>
      <c r="AA77" s="33">
        <f>Richard!AA77-Courtenay!AA77</f>
        <v>0</v>
      </c>
      <c r="AB77" s="33">
        <f>Richard!AB77-Courtenay!AB77</f>
        <v>0</v>
      </c>
      <c r="AC77" s="33">
        <f>Richard!AC77-Courtenay!AC77</f>
        <v>0</v>
      </c>
      <c r="AD77" s="33">
        <f>Richard!AD77-Courtenay!AD77</f>
        <v>0</v>
      </c>
      <c r="AE77" s="33">
        <f>Richard!AE77-Courtenay!AE77</f>
        <v>0</v>
      </c>
      <c r="AF77" s="33">
        <f>Richard!AF77-Courtenay!AF77</f>
        <v>0</v>
      </c>
      <c r="AG77" s="33">
        <f>Richard!AG77-Courtenay!AG77</f>
        <v>0</v>
      </c>
      <c r="AH77" s="33">
        <f>Richard!AH77-Courtenay!AH77</f>
        <v>0</v>
      </c>
      <c r="AI77" s="33">
        <f>Richard!AI77-Courtenay!AI77</f>
        <v>0</v>
      </c>
      <c r="AJ77" s="33">
        <f>Richard!AJ77-Courtenay!AJ77</f>
        <v>0</v>
      </c>
      <c r="AK77" s="33">
        <f>Richard!AK77-Courtenay!AK77</f>
        <v>0</v>
      </c>
      <c r="AL77" s="33">
        <f>Richard!AL77-Courtenay!AL77</f>
        <v>0</v>
      </c>
      <c r="AM77" s="33">
        <f>Richard!AM77-Courtenay!AM77</f>
        <v>0</v>
      </c>
      <c r="AN77" s="33">
        <f>Richard!AN77-Courtenay!AN77</f>
        <v>0</v>
      </c>
      <c r="AO77" s="33">
        <f>Richard!AO77-Courtenay!AO77</f>
        <v>0</v>
      </c>
      <c r="AP77" s="33">
        <f>Richard!AP77-Courtenay!AP77</f>
        <v>0</v>
      </c>
      <c r="AQ77" s="33">
        <f>Richard!AQ77-Courtenay!AQ77</f>
        <v>0</v>
      </c>
    </row>
    <row r="78" spans="1:43" x14ac:dyDescent="0.25">
      <c r="A78" s="12" t="s">
        <v>97</v>
      </c>
      <c r="B78" s="35">
        <v>8</v>
      </c>
      <c r="C78" s="38" t="s">
        <v>26</v>
      </c>
      <c r="D78" s="38" t="s">
        <v>95</v>
      </c>
      <c r="E78" s="37">
        <v>1</v>
      </c>
      <c r="F78" s="33">
        <f>Richard!F78-Courtenay!F78</f>
        <v>0</v>
      </c>
      <c r="G78" s="33">
        <f>Richard!G78-Courtenay!G78</f>
        <v>0</v>
      </c>
      <c r="H78" s="33">
        <f>Richard!H78-Courtenay!H78</f>
        <v>0</v>
      </c>
      <c r="I78" s="33">
        <f>Richard!I78-Courtenay!I78</f>
        <v>0</v>
      </c>
      <c r="J78" s="33">
        <f>Richard!J78-Courtenay!J78</f>
        <v>0</v>
      </c>
      <c r="K78" s="33">
        <f>Richard!K78-Courtenay!K78</f>
        <v>0</v>
      </c>
      <c r="L78" s="33">
        <f>Richard!L78-Courtenay!L78</f>
        <v>0</v>
      </c>
      <c r="M78" s="33">
        <f>Richard!M78-Courtenay!M78</f>
        <v>0</v>
      </c>
      <c r="N78" s="33">
        <f>Richard!N78-Courtenay!N78</f>
        <v>0</v>
      </c>
      <c r="O78" s="33">
        <f>Richard!O78-Courtenay!O78</f>
        <v>0</v>
      </c>
      <c r="P78" s="33">
        <f>Richard!P78-Courtenay!P78</f>
        <v>0</v>
      </c>
      <c r="Q78" s="33">
        <f>Richard!Q78-Courtenay!Q78</f>
        <v>0</v>
      </c>
      <c r="R78" s="33">
        <f>Richard!R78-Courtenay!R78</f>
        <v>0</v>
      </c>
      <c r="S78" s="33">
        <f>Richard!S78-Courtenay!S78</f>
        <v>0</v>
      </c>
      <c r="T78" s="33">
        <f>Richard!T78-Courtenay!T78</f>
        <v>0</v>
      </c>
      <c r="U78" s="33">
        <f>Richard!U78-Courtenay!U78</f>
        <v>0</v>
      </c>
      <c r="V78" s="33">
        <f>Richard!V78-Courtenay!V78</f>
        <v>0</v>
      </c>
      <c r="W78" s="33">
        <f>Richard!W78-Courtenay!W78</f>
        <v>0</v>
      </c>
      <c r="X78" s="33">
        <f>Richard!X78-Courtenay!X78</f>
        <v>0</v>
      </c>
      <c r="Y78" s="33">
        <f>Richard!Y78-Courtenay!Y78</f>
        <v>0</v>
      </c>
      <c r="Z78" s="33">
        <f>Richard!Z78-Courtenay!Z78</f>
        <v>0</v>
      </c>
      <c r="AA78" s="33">
        <f>Richard!AA78-Courtenay!AA78</f>
        <v>0</v>
      </c>
      <c r="AB78" s="33">
        <f>Richard!AB78-Courtenay!AB78</f>
        <v>0</v>
      </c>
      <c r="AC78" s="33">
        <f>Richard!AC78-Courtenay!AC78</f>
        <v>0</v>
      </c>
      <c r="AD78" s="33">
        <f>Richard!AD78-Courtenay!AD78</f>
        <v>0</v>
      </c>
      <c r="AE78" s="33">
        <f>Richard!AE78-Courtenay!AE78</f>
        <v>0</v>
      </c>
      <c r="AF78" s="33">
        <f>Richard!AF78-Courtenay!AF78</f>
        <v>0</v>
      </c>
      <c r="AG78" s="33">
        <f>Richard!AG78-Courtenay!AG78</f>
        <v>0</v>
      </c>
      <c r="AH78" s="33">
        <f>Richard!AH78-Courtenay!AH78</f>
        <v>0</v>
      </c>
      <c r="AI78" s="33">
        <f>Richard!AI78-Courtenay!AI78</f>
        <v>0</v>
      </c>
      <c r="AJ78" s="33">
        <f>Richard!AJ78-Courtenay!AJ78</f>
        <v>0</v>
      </c>
      <c r="AK78" s="33">
        <f>Richard!AK78-Courtenay!AK78</f>
        <v>0</v>
      </c>
      <c r="AL78" s="33">
        <f>Richard!AL78-Courtenay!AL78</f>
        <v>0</v>
      </c>
      <c r="AM78" s="33">
        <f>Richard!AM78-Courtenay!AM78</f>
        <v>0</v>
      </c>
      <c r="AN78" s="33">
        <f>Richard!AN78-Courtenay!AN78</f>
        <v>0</v>
      </c>
      <c r="AO78" s="33">
        <f>Richard!AO78-Courtenay!AO78</f>
        <v>0</v>
      </c>
      <c r="AP78" s="33">
        <f>Richard!AP78-Courtenay!AP78</f>
        <v>0</v>
      </c>
      <c r="AQ78" s="33">
        <f>Richard!AQ78-Courtenay!AQ78</f>
        <v>0</v>
      </c>
    </row>
    <row r="79" spans="1:43" x14ac:dyDescent="0.25">
      <c r="A79" s="12" t="s">
        <v>97</v>
      </c>
      <c r="B79" s="35">
        <v>8</v>
      </c>
      <c r="C79" s="38" t="s">
        <v>26</v>
      </c>
      <c r="D79" s="38" t="s">
        <v>96</v>
      </c>
      <c r="E79" s="37">
        <v>4</v>
      </c>
      <c r="F79" s="33">
        <f>Richard!F79-Courtenay!F79</f>
        <v>0</v>
      </c>
      <c r="G79" s="33">
        <f>Richard!G79-Courtenay!G79</f>
        <v>0</v>
      </c>
      <c r="H79" s="33">
        <f>Richard!H79-Courtenay!H79</f>
        <v>0</v>
      </c>
      <c r="I79" s="33">
        <f>Richard!I79-Courtenay!I79</f>
        <v>0</v>
      </c>
      <c r="J79" s="33">
        <f>Richard!J79-Courtenay!J79</f>
        <v>0</v>
      </c>
      <c r="K79" s="33">
        <f>Richard!K79-Courtenay!K79</f>
        <v>0</v>
      </c>
      <c r="L79" s="33">
        <f>Richard!L79-Courtenay!L79</f>
        <v>0</v>
      </c>
      <c r="M79" s="33">
        <f>Richard!M79-Courtenay!M79</f>
        <v>0</v>
      </c>
      <c r="N79" s="33">
        <f>Richard!N79-Courtenay!N79</f>
        <v>0</v>
      </c>
      <c r="O79" s="33">
        <f>Richard!O79-Courtenay!O79</f>
        <v>0</v>
      </c>
      <c r="P79" s="33">
        <f>Richard!P79-Courtenay!P79</f>
        <v>0</v>
      </c>
      <c r="Q79" s="33">
        <f>Richard!Q79-Courtenay!Q79</f>
        <v>0</v>
      </c>
      <c r="R79" s="33">
        <f>Richard!R79-Courtenay!R79</f>
        <v>0</v>
      </c>
      <c r="S79" s="33">
        <f>Richard!S79-Courtenay!S79</f>
        <v>0</v>
      </c>
      <c r="T79" s="33">
        <f>Richard!T79-Courtenay!T79</f>
        <v>0</v>
      </c>
      <c r="U79" s="33">
        <f>Richard!U79-Courtenay!U79</f>
        <v>0</v>
      </c>
      <c r="V79" s="33">
        <f>Richard!V79-Courtenay!V79</f>
        <v>0</v>
      </c>
      <c r="W79" s="33">
        <f>Richard!W79-Courtenay!W79</f>
        <v>0</v>
      </c>
      <c r="X79" s="33">
        <f>Richard!X79-Courtenay!X79</f>
        <v>0</v>
      </c>
      <c r="Y79" s="33">
        <f>Richard!Y79-Courtenay!Y79</f>
        <v>0</v>
      </c>
      <c r="Z79" s="33">
        <f>Richard!Z79-Courtenay!Z79</f>
        <v>0</v>
      </c>
      <c r="AA79" s="33">
        <f>Richard!AA79-Courtenay!AA79</f>
        <v>0</v>
      </c>
      <c r="AB79" s="33">
        <f>Richard!AB79-Courtenay!AB79</f>
        <v>0</v>
      </c>
      <c r="AC79" s="33">
        <f>Richard!AC79-Courtenay!AC79</f>
        <v>0</v>
      </c>
      <c r="AD79" s="33">
        <f>Richard!AD79-Courtenay!AD79</f>
        <v>0</v>
      </c>
      <c r="AE79" s="33">
        <f>Richard!AE79-Courtenay!AE79</f>
        <v>0</v>
      </c>
      <c r="AF79" s="33">
        <f>Richard!AF79-Courtenay!AF79</f>
        <v>0</v>
      </c>
      <c r="AG79" s="33">
        <f>Richard!AG79-Courtenay!AG79</f>
        <v>0</v>
      </c>
      <c r="AH79" s="33">
        <f>Richard!AH79-Courtenay!AH79</f>
        <v>0</v>
      </c>
      <c r="AI79" s="33">
        <f>Richard!AI79-Courtenay!AI79</f>
        <v>0</v>
      </c>
      <c r="AJ79" s="33">
        <f>Richard!AJ79-Courtenay!AJ79</f>
        <v>0</v>
      </c>
      <c r="AK79" s="33">
        <f>Richard!AK79-Courtenay!AK79</f>
        <v>0</v>
      </c>
      <c r="AL79" s="33">
        <f>Richard!AL79-Courtenay!AL79</f>
        <v>0</v>
      </c>
      <c r="AM79" s="33">
        <f>Richard!AM79-Courtenay!AM79</f>
        <v>0</v>
      </c>
      <c r="AN79" s="33">
        <f>Richard!AN79-Courtenay!AN79</f>
        <v>0</v>
      </c>
      <c r="AO79" s="33">
        <f>Richard!AO79-Courtenay!AO79</f>
        <v>0</v>
      </c>
      <c r="AP79" s="33">
        <f>Richard!AP79-Courtenay!AP79</f>
        <v>0</v>
      </c>
      <c r="AQ79" s="33">
        <f>Richard!AQ79-Courtenay!AQ79</f>
        <v>0</v>
      </c>
    </row>
    <row r="80" spans="1:43" x14ac:dyDescent="0.25">
      <c r="A80" s="14" t="s">
        <v>98</v>
      </c>
      <c r="B80" s="35">
        <v>8</v>
      </c>
      <c r="C80" s="36" t="s">
        <v>26</v>
      </c>
      <c r="D80" s="39" t="s">
        <v>94</v>
      </c>
      <c r="E80" s="37">
        <v>1</v>
      </c>
      <c r="F80" s="33">
        <f>Richard!F80-Courtenay!F80</f>
        <v>0</v>
      </c>
      <c r="G80" s="33">
        <f>Richard!G80-Courtenay!G80</f>
        <v>0</v>
      </c>
      <c r="H80" s="33">
        <f>Richard!H80-Courtenay!H80</f>
        <v>0</v>
      </c>
      <c r="I80" s="33">
        <f>Richard!I80-Courtenay!I80</f>
        <v>0</v>
      </c>
      <c r="J80" s="33">
        <f>Richard!J80-Courtenay!J80</f>
        <v>0</v>
      </c>
      <c r="K80" s="33">
        <f>Richard!K80-Courtenay!K80</f>
        <v>0</v>
      </c>
      <c r="L80" s="33">
        <f>Richard!L80-Courtenay!L80</f>
        <v>0</v>
      </c>
      <c r="M80" s="33">
        <f>Richard!M80-Courtenay!M80</f>
        <v>0</v>
      </c>
      <c r="N80" s="33">
        <f>Richard!N80-Courtenay!N80</f>
        <v>0</v>
      </c>
      <c r="O80" s="33">
        <f>Richard!O80-Courtenay!O80</f>
        <v>0</v>
      </c>
      <c r="P80" s="33">
        <f>Richard!P80-Courtenay!P80</f>
        <v>0</v>
      </c>
      <c r="Q80" s="33">
        <f>Richard!Q80-Courtenay!Q80</f>
        <v>0</v>
      </c>
      <c r="R80" s="33">
        <f>Richard!R80-Courtenay!R80</f>
        <v>0</v>
      </c>
      <c r="S80" s="33">
        <f>Richard!S80-Courtenay!S80</f>
        <v>0</v>
      </c>
      <c r="T80" s="33">
        <f>Richard!T80-Courtenay!T80</f>
        <v>0</v>
      </c>
      <c r="U80" s="33">
        <f>Richard!U80-Courtenay!U80</f>
        <v>0</v>
      </c>
      <c r="V80" s="33">
        <f>Richard!V80-Courtenay!V80</f>
        <v>0</v>
      </c>
      <c r="W80" s="33">
        <f>Richard!W80-Courtenay!W80</f>
        <v>0</v>
      </c>
      <c r="X80" s="33">
        <f>Richard!X80-Courtenay!X80</f>
        <v>0</v>
      </c>
      <c r="Y80" s="33">
        <f>Richard!Y80-Courtenay!Y80</f>
        <v>0</v>
      </c>
      <c r="Z80" s="33">
        <f>Richard!Z80-Courtenay!Z80</f>
        <v>0</v>
      </c>
      <c r="AA80" s="33">
        <f>Richard!AA80-Courtenay!AA80</f>
        <v>0</v>
      </c>
      <c r="AB80" s="33">
        <f>Richard!AB80-Courtenay!AB80</f>
        <v>0</v>
      </c>
      <c r="AC80" s="33">
        <f>Richard!AC80-Courtenay!AC80</f>
        <v>0</v>
      </c>
      <c r="AD80" s="33">
        <f>Richard!AD80-Courtenay!AD80</f>
        <v>0</v>
      </c>
      <c r="AE80" s="33">
        <f>Richard!AE80-Courtenay!AE80</f>
        <v>0</v>
      </c>
      <c r="AF80" s="33">
        <f>Richard!AF80-Courtenay!AF80</f>
        <v>0</v>
      </c>
      <c r="AG80" s="33">
        <f>Richard!AG80-Courtenay!AG80</f>
        <v>0</v>
      </c>
      <c r="AH80" s="33">
        <f>Richard!AH80-Courtenay!AH80</f>
        <v>0</v>
      </c>
      <c r="AI80" s="33">
        <f>Richard!AI80-Courtenay!AI80</f>
        <v>0</v>
      </c>
      <c r="AJ80" s="33">
        <f>Richard!AJ80-Courtenay!AJ80</f>
        <v>0</v>
      </c>
      <c r="AK80" s="33">
        <f>Richard!AK80-Courtenay!AK80</f>
        <v>0</v>
      </c>
      <c r="AL80" s="33">
        <f>Richard!AL80-Courtenay!AL80</f>
        <v>0</v>
      </c>
      <c r="AM80" s="33">
        <f>Richard!AM80-Courtenay!AM80</f>
        <v>0</v>
      </c>
      <c r="AN80" s="33">
        <f>Richard!AN80-Courtenay!AN80</f>
        <v>0</v>
      </c>
      <c r="AO80" s="33">
        <f>Richard!AO80-Courtenay!AO80</f>
        <v>0</v>
      </c>
      <c r="AP80" s="33">
        <f>Richard!AP80-Courtenay!AP80</f>
        <v>0</v>
      </c>
      <c r="AQ80" s="33">
        <f>Richard!AQ80-Courtenay!AQ80</f>
        <v>0</v>
      </c>
    </row>
    <row r="81" spans="1:43" x14ac:dyDescent="0.25">
      <c r="A81" s="14" t="s">
        <v>98</v>
      </c>
      <c r="B81" s="35">
        <v>8</v>
      </c>
      <c r="C81" s="36" t="s">
        <v>26</v>
      </c>
      <c r="D81" s="39" t="s">
        <v>95</v>
      </c>
      <c r="E81" s="37">
        <v>4</v>
      </c>
      <c r="F81" s="33">
        <f>Richard!F81-Courtenay!F81</f>
        <v>0</v>
      </c>
      <c r="G81" s="33">
        <f>Richard!G81-Courtenay!G81</f>
        <v>0</v>
      </c>
      <c r="H81" s="33">
        <f>Richard!H81-Courtenay!H81</f>
        <v>0</v>
      </c>
      <c r="I81" s="33">
        <f>Richard!I81-Courtenay!I81</f>
        <v>0</v>
      </c>
      <c r="J81" s="33">
        <f>Richard!J81-Courtenay!J81</f>
        <v>0</v>
      </c>
      <c r="K81" s="33">
        <f>Richard!K81-Courtenay!K81</f>
        <v>0</v>
      </c>
      <c r="L81" s="33">
        <f>Richard!L81-Courtenay!L81</f>
        <v>0</v>
      </c>
      <c r="M81" s="33">
        <f>Richard!M81-Courtenay!M81</f>
        <v>0</v>
      </c>
      <c r="N81" s="33">
        <f>Richard!N81-Courtenay!N81</f>
        <v>0</v>
      </c>
      <c r="O81" s="33">
        <f>Richard!O81-Courtenay!O81</f>
        <v>0</v>
      </c>
      <c r="P81" s="33">
        <f>Richard!P81-Courtenay!P81</f>
        <v>0</v>
      </c>
      <c r="Q81" s="33">
        <f>Richard!Q81-Courtenay!Q81</f>
        <v>0</v>
      </c>
      <c r="R81" s="33">
        <f>Richard!R81-Courtenay!R81</f>
        <v>0</v>
      </c>
      <c r="S81" s="33">
        <f>Richard!S81-Courtenay!S81</f>
        <v>0</v>
      </c>
      <c r="T81" s="33">
        <f>Richard!T81-Courtenay!T81</f>
        <v>0</v>
      </c>
      <c r="U81" s="33">
        <f>Richard!U81-Courtenay!U81</f>
        <v>0</v>
      </c>
      <c r="V81" s="33">
        <f>Richard!V81-Courtenay!V81</f>
        <v>0</v>
      </c>
      <c r="W81" s="33">
        <f>Richard!W81-Courtenay!W81</f>
        <v>0</v>
      </c>
      <c r="X81" s="33">
        <f>Richard!X81-Courtenay!X81</f>
        <v>0</v>
      </c>
      <c r="Y81" s="33">
        <f>Richard!Y81-Courtenay!Y81</f>
        <v>0</v>
      </c>
      <c r="Z81" s="33">
        <f>Richard!Z81-Courtenay!Z81</f>
        <v>0</v>
      </c>
      <c r="AA81" s="33">
        <f>Richard!AA81-Courtenay!AA81</f>
        <v>0</v>
      </c>
      <c r="AB81" s="33">
        <f>Richard!AB81-Courtenay!AB81</f>
        <v>0</v>
      </c>
      <c r="AC81" s="33">
        <f>Richard!AC81-Courtenay!AC81</f>
        <v>0</v>
      </c>
      <c r="AD81" s="33">
        <f>Richard!AD81-Courtenay!AD81</f>
        <v>0</v>
      </c>
      <c r="AE81" s="33">
        <f>Richard!AE81-Courtenay!AE81</f>
        <v>0</v>
      </c>
      <c r="AF81" s="33">
        <f>Richard!AF81-Courtenay!AF81</f>
        <v>0</v>
      </c>
      <c r="AG81" s="33">
        <f>Richard!AG81-Courtenay!AG81</f>
        <v>0</v>
      </c>
      <c r="AH81" s="33">
        <f>Richard!AH81-Courtenay!AH81</f>
        <v>0</v>
      </c>
      <c r="AI81" s="33">
        <f>Richard!AI81-Courtenay!AI81</f>
        <v>0</v>
      </c>
      <c r="AJ81" s="33">
        <f>Richard!AJ81-Courtenay!AJ81</f>
        <v>0</v>
      </c>
      <c r="AK81" s="33">
        <f>Richard!AK81-Courtenay!AK81</f>
        <v>0</v>
      </c>
      <c r="AL81" s="33">
        <f>Richard!AL81-Courtenay!AL81</f>
        <v>0</v>
      </c>
      <c r="AM81" s="33">
        <f>Richard!AM81-Courtenay!AM81</f>
        <v>0</v>
      </c>
      <c r="AN81" s="33">
        <f>Richard!AN81-Courtenay!AN81</f>
        <v>0</v>
      </c>
      <c r="AO81" s="33">
        <f>Richard!AO81-Courtenay!AO81</f>
        <v>0</v>
      </c>
      <c r="AP81" s="33">
        <f>Richard!AP81-Courtenay!AP81</f>
        <v>0</v>
      </c>
      <c r="AQ81" s="33">
        <f>Richard!AQ81-Courtenay!AQ81</f>
        <v>0</v>
      </c>
    </row>
    <row r="82" spans="1:43" x14ac:dyDescent="0.25">
      <c r="A82" s="14" t="s">
        <v>98</v>
      </c>
      <c r="B82" s="35">
        <v>8</v>
      </c>
      <c r="C82" s="36" t="s">
        <v>26</v>
      </c>
      <c r="D82" s="39" t="s">
        <v>96</v>
      </c>
      <c r="E82" s="37">
        <v>9</v>
      </c>
      <c r="F82" s="33">
        <f>Richard!F82-Courtenay!F82</f>
        <v>0</v>
      </c>
      <c r="G82" s="33">
        <f>Richard!G82-Courtenay!G82</f>
        <v>0</v>
      </c>
      <c r="H82" s="33">
        <f>Richard!H82-Courtenay!H82</f>
        <v>0</v>
      </c>
      <c r="I82" s="33">
        <f>Richard!I82-Courtenay!I82</f>
        <v>0</v>
      </c>
      <c r="J82" s="33">
        <f>Richard!J82-Courtenay!J82</f>
        <v>0</v>
      </c>
      <c r="K82" s="33">
        <f>Richard!K82-Courtenay!K82</f>
        <v>0</v>
      </c>
      <c r="L82" s="33">
        <f>Richard!L82-Courtenay!L82</f>
        <v>0</v>
      </c>
      <c r="M82" s="33">
        <f>Richard!M82-Courtenay!M82</f>
        <v>0</v>
      </c>
      <c r="N82" s="33">
        <f>Richard!N82-Courtenay!N82</f>
        <v>0</v>
      </c>
      <c r="O82" s="33">
        <f>Richard!O82-Courtenay!O82</f>
        <v>0</v>
      </c>
      <c r="P82" s="33">
        <f>Richard!P82-Courtenay!P82</f>
        <v>0</v>
      </c>
      <c r="Q82" s="33">
        <f>Richard!Q82-Courtenay!Q82</f>
        <v>0</v>
      </c>
      <c r="R82" s="33">
        <f>Richard!R82-Courtenay!R82</f>
        <v>0</v>
      </c>
      <c r="S82" s="33">
        <f>Richard!S82-Courtenay!S82</f>
        <v>0</v>
      </c>
      <c r="T82" s="33">
        <f>Richard!T82-Courtenay!T82</f>
        <v>0</v>
      </c>
      <c r="U82" s="33">
        <f>Richard!U82-Courtenay!U82</f>
        <v>0</v>
      </c>
      <c r="V82" s="33">
        <f>Richard!V82-Courtenay!V82</f>
        <v>0</v>
      </c>
      <c r="W82" s="33">
        <f>Richard!W82-Courtenay!W82</f>
        <v>0</v>
      </c>
      <c r="X82" s="33">
        <f>Richard!X82-Courtenay!X82</f>
        <v>0</v>
      </c>
      <c r="Y82" s="33">
        <f>Richard!Y82-Courtenay!Y82</f>
        <v>0</v>
      </c>
      <c r="Z82" s="33">
        <f>Richard!Z82-Courtenay!Z82</f>
        <v>0</v>
      </c>
      <c r="AA82" s="33">
        <f>Richard!AA82-Courtenay!AA82</f>
        <v>0</v>
      </c>
      <c r="AB82" s="33">
        <f>Richard!AB82-Courtenay!AB82</f>
        <v>0</v>
      </c>
      <c r="AC82" s="33">
        <f>Richard!AC82-Courtenay!AC82</f>
        <v>0</v>
      </c>
      <c r="AD82" s="33">
        <f>Richard!AD82-Courtenay!AD82</f>
        <v>0</v>
      </c>
      <c r="AE82" s="33">
        <f>Richard!AE82-Courtenay!AE82</f>
        <v>0</v>
      </c>
      <c r="AF82" s="33">
        <f>Richard!AF82-Courtenay!AF82</f>
        <v>0</v>
      </c>
      <c r="AG82" s="33">
        <f>Richard!AG82-Courtenay!AG82</f>
        <v>0</v>
      </c>
      <c r="AH82" s="33">
        <f>Richard!AH82-Courtenay!AH82</f>
        <v>0</v>
      </c>
      <c r="AI82" s="33">
        <f>Richard!AI82-Courtenay!AI82</f>
        <v>0</v>
      </c>
      <c r="AJ82" s="33">
        <f>Richard!AJ82-Courtenay!AJ82</f>
        <v>0</v>
      </c>
      <c r="AK82" s="33">
        <f>Richard!AK82-Courtenay!AK82</f>
        <v>0</v>
      </c>
      <c r="AL82" s="33">
        <f>Richard!AL82-Courtenay!AL82</f>
        <v>0</v>
      </c>
      <c r="AM82" s="33">
        <f>Richard!AM82-Courtenay!AM82</f>
        <v>0</v>
      </c>
      <c r="AN82" s="33">
        <f>Richard!AN82-Courtenay!AN82</f>
        <v>0</v>
      </c>
      <c r="AO82" s="33">
        <f>Richard!AO82-Courtenay!AO82</f>
        <v>0</v>
      </c>
      <c r="AP82" s="33">
        <f>Richard!AP82-Courtenay!AP82</f>
        <v>0</v>
      </c>
      <c r="AQ82" s="33">
        <f>Richard!AQ82-Courtenay!AQ82</f>
        <v>0</v>
      </c>
    </row>
    <row r="83" spans="1:43" x14ac:dyDescent="0.25">
      <c r="A83" s="16" t="s">
        <v>99</v>
      </c>
      <c r="B83" s="35">
        <v>8</v>
      </c>
      <c r="C83" s="36" t="s">
        <v>26</v>
      </c>
      <c r="D83" s="40" t="s">
        <v>94</v>
      </c>
      <c r="E83" s="37">
        <v>2</v>
      </c>
      <c r="F83" s="33">
        <f>Richard!F83-Courtenay!F83</f>
        <v>0</v>
      </c>
      <c r="G83" s="33">
        <f>Richard!G83-Courtenay!G83</f>
        <v>0</v>
      </c>
      <c r="H83" s="33">
        <f>Richard!H83-Courtenay!H83</f>
        <v>0</v>
      </c>
      <c r="I83" s="33">
        <f>Richard!I83-Courtenay!I83</f>
        <v>0</v>
      </c>
      <c r="J83" s="33">
        <f>Richard!J83-Courtenay!J83</f>
        <v>0</v>
      </c>
      <c r="K83" s="33">
        <f>Richard!K83-Courtenay!K83</f>
        <v>0</v>
      </c>
      <c r="L83" s="33">
        <f>Richard!L83-Courtenay!L83</f>
        <v>0</v>
      </c>
      <c r="M83" s="33">
        <f>Richard!M83-Courtenay!M83</f>
        <v>0</v>
      </c>
      <c r="N83" s="33">
        <f>Richard!N83-Courtenay!N83</f>
        <v>0</v>
      </c>
      <c r="O83" s="33">
        <f>Richard!O83-Courtenay!O83</f>
        <v>0</v>
      </c>
      <c r="P83" s="33">
        <f>Richard!P83-Courtenay!P83</f>
        <v>0</v>
      </c>
      <c r="Q83" s="33">
        <f>Richard!Q83-Courtenay!Q83</f>
        <v>0</v>
      </c>
      <c r="R83" s="33">
        <f>Richard!R83-Courtenay!R83</f>
        <v>0</v>
      </c>
      <c r="S83" s="33">
        <f>Richard!S83-Courtenay!S83</f>
        <v>0</v>
      </c>
      <c r="T83" s="33">
        <f>Richard!T83-Courtenay!T83</f>
        <v>0</v>
      </c>
      <c r="U83" s="33">
        <f>Richard!U83-Courtenay!U83</f>
        <v>0</v>
      </c>
      <c r="V83" s="33">
        <f>Richard!V83-Courtenay!V83</f>
        <v>0</v>
      </c>
      <c r="W83" s="33">
        <f>Richard!W83-Courtenay!W83</f>
        <v>0</v>
      </c>
      <c r="X83" s="33">
        <f>Richard!X83-Courtenay!X83</f>
        <v>0</v>
      </c>
      <c r="Y83" s="33">
        <f>Richard!Y83-Courtenay!Y83</f>
        <v>0</v>
      </c>
      <c r="Z83" s="33">
        <f>Richard!Z83-Courtenay!Z83</f>
        <v>0</v>
      </c>
      <c r="AA83" s="33">
        <f>Richard!AA83-Courtenay!AA83</f>
        <v>0</v>
      </c>
      <c r="AB83" s="33">
        <f>Richard!AB83-Courtenay!AB83</f>
        <v>0</v>
      </c>
      <c r="AC83" s="33">
        <f>Richard!AC83-Courtenay!AC83</f>
        <v>0</v>
      </c>
      <c r="AD83" s="33">
        <f>Richard!AD83-Courtenay!AD83</f>
        <v>0</v>
      </c>
      <c r="AE83" s="33">
        <f>Richard!AE83-Courtenay!AE83</f>
        <v>0</v>
      </c>
      <c r="AF83" s="33">
        <f>Richard!AF83-Courtenay!AF83</f>
        <v>0</v>
      </c>
      <c r="AG83" s="33">
        <f>Richard!AG83-Courtenay!AG83</f>
        <v>0</v>
      </c>
      <c r="AH83" s="33">
        <f>Richard!AH83-Courtenay!AH83</f>
        <v>0</v>
      </c>
      <c r="AI83" s="33">
        <f>Richard!AI83-Courtenay!AI83</f>
        <v>0</v>
      </c>
      <c r="AJ83" s="33">
        <f>Richard!AJ83-Courtenay!AJ83</f>
        <v>0</v>
      </c>
      <c r="AK83" s="33">
        <f>Richard!AK83-Courtenay!AK83</f>
        <v>0</v>
      </c>
      <c r="AL83" s="33">
        <f>Richard!AL83-Courtenay!AL83</f>
        <v>0</v>
      </c>
      <c r="AM83" s="33">
        <f>Richard!AM83-Courtenay!AM83</f>
        <v>0</v>
      </c>
      <c r="AN83" s="33">
        <f>Richard!AN83-Courtenay!AN83</f>
        <v>0</v>
      </c>
      <c r="AO83" s="33">
        <f>Richard!AO83-Courtenay!AO83</f>
        <v>0</v>
      </c>
      <c r="AP83" s="33">
        <f>Richard!AP83-Courtenay!AP83</f>
        <v>0</v>
      </c>
      <c r="AQ83" s="33">
        <f>Richard!AQ83-Courtenay!AQ83</f>
        <v>0</v>
      </c>
    </row>
    <row r="84" spans="1:43" x14ac:dyDescent="0.25">
      <c r="A84" s="16" t="s">
        <v>99</v>
      </c>
      <c r="B84" s="35">
        <v>8</v>
      </c>
      <c r="C84" s="36" t="s">
        <v>26</v>
      </c>
      <c r="D84" s="40" t="s">
        <v>95</v>
      </c>
      <c r="E84" s="37">
        <v>1</v>
      </c>
      <c r="F84" s="33">
        <f>Richard!F84-Courtenay!F84</f>
        <v>0</v>
      </c>
      <c r="G84" s="33">
        <f>Richard!G84-Courtenay!G84</f>
        <v>0</v>
      </c>
      <c r="H84" s="33">
        <f>Richard!H84-Courtenay!H84</f>
        <v>0</v>
      </c>
      <c r="I84" s="33">
        <f>Richard!I84-Courtenay!I84</f>
        <v>0</v>
      </c>
      <c r="J84" s="33">
        <f>Richard!J84-Courtenay!J84</f>
        <v>0</v>
      </c>
      <c r="K84" s="33">
        <f>Richard!K84-Courtenay!K84</f>
        <v>0</v>
      </c>
      <c r="L84" s="33">
        <f>Richard!L84-Courtenay!L84</f>
        <v>0</v>
      </c>
      <c r="M84" s="33">
        <f>Richard!M84-Courtenay!M84</f>
        <v>0</v>
      </c>
      <c r="N84" s="33">
        <f>Richard!N84-Courtenay!N84</f>
        <v>0</v>
      </c>
      <c r="O84" s="33">
        <f>Richard!O84-Courtenay!O84</f>
        <v>0</v>
      </c>
      <c r="P84" s="33">
        <f>Richard!P84-Courtenay!P84</f>
        <v>0</v>
      </c>
      <c r="Q84" s="33">
        <f>Richard!Q84-Courtenay!Q84</f>
        <v>0</v>
      </c>
      <c r="R84" s="33">
        <f>Richard!R84-Courtenay!R84</f>
        <v>0</v>
      </c>
      <c r="S84" s="33">
        <f>Richard!S84-Courtenay!S84</f>
        <v>0</v>
      </c>
      <c r="T84" s="33">
        <f>Richard!T84-Courtenay!T84</f>
        <v>0</v>
      </c>
      <c r="U84" s="33">
        <f>Richard!U84-Courtenay!U84</f>
        <v>0</v>
      </c>
      <c r="V84" s="33">
        <f>Richard!V84-Courtenay!V84</f>
        <v>0</v>
      </c>
      <c r="W84" s="33">
        <f>Richard!W84-Courtenay!W84</f>
        <v>0</v>
      </c>
      <c r="X84" s="33">
        <f>Richard!X84-Courtenay!X84</f>
        <v>0</v>
      </c>
      <c r="Y84" s="33">
        <f>Richard!Y84-Courtenay!Y84</f>
        <v>0</v>
      </c>
      <c r="Z84" s="33">
        <f>Richard!Z84-Courtenay!Z84</f>
        <v>0</v>
      </c>
      <c r="AA84" s="33">
        <f>Richard!AA84-Courtenay!AA84</f>
        <v>0</v>
      </c>
      <c r="AB84" s="33">
        <f>Richard!AB84-Courtenay!AB84</f>
        <v>0</v>
      </c>
      <c r="AC84" s="33">
        <f>Richard!AC84-Courtenay!AC84</f>
        <v>0</v>
      </c>
      <c r="AD84" s="33">
        <f>Richard!AD84-Courtenay!AD84</f>
        <v>0</v>
      </c>
      <c r="AE84" s="33">
        <f>Richard!AE84-Courtenay!AE84</f>
        <v>0</v>
      </c>
      <c r="AF84" s="33">
        <f>Richard!AF84-Courtenay!AF84</f>
        <v>0</v>
      </c>
      <c r="AG84" s="33">
        <f>Richard!AG84-Courtenay!AG84</f>
        <v>0</v>
      </c>
      <c r="AH84" s="33">
        <f>Richard!AH84-Courtenay!AH84</f>
        <v>0</v>
      </c>
      <c r="AI84" s="33">
        <f>Richard!AI84-Courtenay!AI84</f>
        <v>0</v>
      </c>
      <c r="AJ84" s="33">
        <f>Richard!AJ84-Courtenay!AJ84</f>
        <v>0</v>
      </c>
      <c r="AK84" s="33">
        <f>Richard!AK84-Courtenay!AK84</f>
        <v>0</v>
      </c>
      <c r="AL84" s="33">
        <f>Richard!AL84-Courtenay!AL84</f>
        <v>0</v>
      </c>
      <c r="AM84" s="33">
        <f>Richard!AM84-Courtenay!AM84</f>
        <v>0</v>
      </c>
      <c r="AN84" s="33">
        <f>Richard!AN84-Courtenay!AN84</f>
        <v>0</v>
      </c>
      <c r="AO84" s="33">
        <f>Richard!AO84-Courtenay!AO84</f>
        <v>0</v>
      </c>
      <c r="AP84" s="33">
        <f>Richard!AP84-Courtenay!AP84</f>
        <v>0</v>
      </c>
      <c r="AQ84" s="33">
        <f>Richard!AQ84-Courtenay!AQ84</f>
        <v>0</v>
      </c>
    </row>
    <row r="85" spans="1:43" x14ac:dyDescent="0.25">
      <c r="A85" s="16" t="s">
        <v>99</v>
      </c>
      <c r="B85" s="35">
        <v>8</v>
      </c>
      <c r="C85" s="36" t="s">
        <v>26</v>
      </c>
      <c r="D85" s="40" t="s">
        <v>96</v>
      </c>
      <c r="E85" s="37">
        <v>3</v>
      </c>
      <c r="F85" s="33">
        <f>Richard!F85-Courtenay!F85</f>
        <v>0</v>
      </c>
      <c r="G85" s="33">
        <f>Richard!G85-Courtenay!G85</f>
        <v>0</v>
      </c>
      <c r="H85" s="33">
        <f>Richard!H85-Courtenay!H85</f>
        <v>0</v>
      </c>
      <c r="I85" s="33">
        <f>Richard!I85-Courtenay!I85</f>
        <v>0</v>
      </c>
      <c r="J85" s="33">
        <f>Richard!J85-Courtenay!J85</f>
        <v>0</v>
      </c>
      <c r="K85" s="33">
        <f>Richard!K85-Courtenay!K85</f>
        <v>0</v>
      </c>
      <c r="L85" s="33">
        <f>Richard!L85-Courtenay!L85</f>
        <v>0</v>
      </c>
      <c r="M85" s="33">
        <f>Richard!M85-Courtenay!M85</f>
        <v>0</v>
      </c>
      <c r="N85" s="33">
        <f>Richard!N85-Courtenay!N85</f>
        <v>0</v>
      </c>
      <c r="O85" s="33">
        <f>Richard!O85-Courtenay!O85</f>
        <v>0</v>
      </c>
      <c r="P85" s="33">
        <f>Richard!P85-Courtenay!P85</f>
        <v>0</v>
      </c>
      <c r="Q85" s="33">
        <f>Richard!Q85-Courtenay!Q85</f>
        <v>0</v>
      </c>
      <c r="R85" s="33">
        <f>Richard!R85-Courtenay!R85</f>
        <v>0</v>
      </c>
      <c r="S85" s="33">
        <f>Richard!S85-Courtenay!S85</f>
        <v>0</v>
      </c>
      <c r="T85" s="33">
        <f>Richard!T85-Courtenay!T85</f>
        <v>0</v>
      </c>
      <c r="U85" s="33">
        <f>Richard!U85-Courtenay!U85</f>
        <v>0</v>
      </c>
      <c r="V85" s="33">
        <f>Richard!V85-Courtenay!V85</f>
        <v>0</v>
      </c>
      <c r="W85" s="33">
        <f>Richard!W85-Courtenay!W85</f>
        <v>0</v>
      </c>
      <c r="X85" s="33">
        <f>Richard!X85-Courtenay!X85</f>
        <v>0</v>
      </c>
      <c r="Y85" s="33">
        <f>Richard!Y85-Courtenay!Y85</f>
        <v>0</v>
      </c>
      <c r="Z85" s="33">
        <f>Richard!Z85-Courtenay!Z85</f>
        <v>0</v>
      </c>
      <c r="AA85" s="33">
        <f>Richard!AA85-Courtenay!AA85</f>
        <v>0</v>
      </c>
      <c r="AB85" s="33">
        <f>Richard!AB85-Courtenay!AB85</f>
        <v>0</v>
      </c>
      <c r="AC85" s="33">
        <f>Richard!AC85-Courtenay!AC85</f>
        <v>0</v>
      </c>
      <c r="AD85" s="33">
        <f>Richard!AD85-Courtenay!AD85</f>
        <v>0</v>
      </c>
      <c r="AE85" s="33">
        <f>Richard!AE85-Courtenay!AE85</f>
        <v>0</v>
      </c>
      <c r="AF85" s="33">
        <f>Richard!AF85-Courtenay!AF85</f>
        <v>0</v>
      </c>
      <c r="AG85" s="33">
        <f>Richard!AG85-Courtenay!AG85</f>
        <v>0</v>
      </c>
      <c r="AH85" s="33">
        <f>Richard!AH85-Courtenay!AH85</f>
        <v>0</v>
      </c>
      <c r="AI85" s="33">
        <f>Richard!AI85-Courtenay!AI85</f>
        <v>0</v>
      </c>
      <c r="AJ85" s="33">
        <f>Richard!AJ85-Courtenay!AJ85</f>
        <v>0</v>
      </c>
      <c r="AK85" s="33">
        <f>Richard!AK85-Courtenay!AK85</f>
        <v>0</v>
      </c>
      <c r="AL85" s="33">
        <f>Richard!AL85-Courtenay!AL85</f>
        <v>0</v>
      </c>
      <c r="AM85" s="33">
        <f>Richard!AM85-Courtenay!AM85</f>
        <v>0</v>
      </c>
      <c r="AN85" s="33">
        <f>Richard!AN85-Courtenay!AN85</f>
        <v>0</v>
      </c>
      <c r="AO85" s="33">
        <f>Richard!AO85-Courtenay!AO85</f>
        <v>0</v>
      </c>
      <c r="AP85" s="33">
        <f>Richard!AP85-Courtenay!AP85</f>
        <v>0</v>
      </c>
      <c r="AQ85" s="33">
        <f>Richard!AQ85-Courtenay!AQ85</f>
        <v>0</v>
      </c>
    </row>
    <row r="86" spans="1:43" x14ac:dyDescent="0.25">
      <c r="A86" s="8" t="s">
        <v>92</v>
      </c>
      <c r="B86" s="36">
        <v>9</v>
      </c>
      <c r="C86" s="36" t="s">
        <v>27</v>
      </c>
      <c r="D86" s="36" t="s">
        <v>94</v>
      </c>
      <c r="E86" s="37">
        <v>1</v>
      </c>
      <c r="F86" s="33">
        <f>Richard!F86-Courtenay!F86</f>
        <v>0</v>
      </c>
      <c r="G86" s="33">
        <f>Richard!G86-Courtenay!G86</f>
        <v>0</v>
      </c>
      <c r="H86" s="33">
        <f>Richard!H86-Courtenay!H86</f>
        <v>0</v>
      </c>
      <c r="I86" s="33">
        <f>Richard!I86-Courtenay!I86</f>
        <v>0</v>
      </c>
      <c r="J86" s="33">
        <f>Richard!J86-Courtenay!J86</f>
        <v>0</v>
      </c>
      <c r="K86" s="33">
        <f>Richard!K86-Courtenay!K86</f>
        <v>0</v>
      </c>
      <c r="L86" s="33">
        <f>Richard!L86-Courtenay!L86</f>
        <v>0</v>
      </c>
      <c r="M86" s="33">
        <f>Richard!M86-Courtenay!M86</f>
        <v>0</v>
      </c>
      <c r="N86" s="33">
        <f>Richard!N86-Courtenay!N86</f>
        <v>0</v>
      </c>
      <c r="O86" s="33">
        <f>Richard!O86-Courtenay!O86</f>
        <v>0</v>
      </c>
      <c r="P86" s="33">
        <f>Richard!P86-Courtenay!P86</f>
        <v>0</v>
      </c>
      <c r="Q86" s="33">
        <f>Richard!Q86-Courtenay!Q86</f>
        <v>0</v>
      </c>
      <c r="R86" s="33">
        <f>Richard!R86-Courtenay!R86</f>
        <v>0</v>
      </c>
      <c r="S86" s="33">
        <f>Richard!S86-Courtenay!S86</f>
        <v>0</v>
      </c>
      <c r="T86" s="33">
        <f>Richard!T86-Courtenay!T86</f>
        <v>0</v>
      </c>
      <c r="U86" s="33">
        <f>Richard!U86-Courtenay!U86</f>
        <v>0</v>
      </c>
      <c r="V86" s="33">
        <f>Richard!V86-Courtenay!V86</f>
        <v>0</v>
      </c>
      <c r="W86" s="33">
        <f>Richard!W86-Courtenay!W86</f>
        <v>0</v>
      </c>
      <c r="X86" s="33">
        <f>Richard!X86-Courtenay!X86</f>
        <v>0</v>
      </c>
      <c r="Y86" s="33">
        <f>Richard!Y86-Courtenay!Y86</f>
        <v>0</v>
      </c>
      <c r="Z86" s="33">
        <f>Richard!Z86-Courtenay!Z86</f>
        <v>0</v>
      </c>
      <c r="AA86" s="33">
        <f>Richard!AA86-Courtenay!AA86</f>
        <v>0</v>
      </c>
      <c r="AB86" s="33">
        <f>Richard!AB86-Courtenay!AB86</f>
        <v>0</v>
      </c>
      <c r="AC86" s="33">
        <f>Richard!AC86-Courtenay!AC86</f>
        <v>0</v>
      </c>
      <c r="AD86" s="33">
        <f>Richard!AD86-Courtenay!AD86</f>
        <v>0</v>
      </c>
      <c r="AE86" s="33">
        <f>Richard!AE86-Courtenay!AE86</f>
        <v>0</v>
      </c>
      <c r="AF86" s="33">
        <f>Richard!AF86-Courtenay!AF86</f>
        <v>0</v>
      </c>
      <c r="AG86" s="33">
        <f>Richard!AG86-Courtenay!AG86</f>
        <v>0</v>
      </c>
      <c r="AH86" s="33">
        <f>Richard!AH86-Courtenay!AH86</f>
        <v>0</v>
      </c>
      <c r="AI86" s="33">
        <f>Richard!AI86-Courtenay!AI86</f>
        <v>0</v>
      </c>
      <c r="AJ86" s="33">
        <f>Richard!AJ86-Courtenay!AJ86</f>
        <v>0</v>
      </c>
      <c r="AK86" s="33">
        <f>Richard!AK86-Courtenay!AK86</f>
        <v>0</v>
      </c>
      <c r="AL86" s="33">
        <f>Richard!AL86-Courtenay!AL86</f>
        <v>0</v>
      </c>
      <c r="AM86" s="33">
        <f>Richard!AM86-Courtenay!AM86</f>
        <v>0</v>
      </c>
      <c r="AN86" s="33">
        <f>Richard!AN86-Courtenay!AN86</f>
        <v>0</v>
      </c>
      <c r="AO86" s="33">
        <f>Richard!AO86-Courtenay!AO86</f>
        <v>0</v>
      </c>
      <c r="AP86" s="33">
        <f>Richard!AP86-Courtenay!AP86</f>
        <v>0</v>
      </c>
      <c r="AQ86" s="33">
        <f>Richard!AQ86-Courtenay!AQ86</f>
        <v>0</v>
      </c>
    </row>
    <row r="87" spans="1:43" x14ac:dyDescent="0.25">
      <c r="A87" s="8" t="s">
        <v>92</v>
      </c>
      <c r="B87" s="36">
        <v>9</v>
      </c>
      <c r="C87" s="36" t="s">
        <v>27</v>
      </c>
      <c r="D87" s="36" t="s">
        <v>95</v>
      </c>
      <c r="E87" s="37">
        <v>3</v>
      </c>
      <c r="F87" s="33">
        <f>Richard!F87-Courtenay!F87</f>
        <v>0</v>
      </c>
      <c r="G87" s="33">
        <f>Richard!G87-Courtenay!G87</f>
        <v>0</v>
      </c>
      <c r="H87" s="33">
        <f>Richard!H87-Courtenay!H87</f>
        <v>0</v>
      </c>
      <c r="I87" s="33">
        <f>Richard!I87-Courtenay!I87</f>
        <v>0</v>
      </c>
      <c r="J87" s="33">
        <f>Richard!J87-Courtenay!J87</f>
        <v>0</v>
      </c>
      <c r="K87" s="33">
        <f>Richard!K87-Courtenay!K87</f>
        <v>0</v>
      </c>
      <c r="L87" s="33">
        <f>Richard!L87-Courtenay!L87</f>
        <v>0</v>
      </c>
      <c r="M87" s="33">
        <f>Richard!M87-Courtenay!M87</f>
        <v>0</v>
      </c>
      <c r="N87" s="33">
        <f>Richard!N87-Courtenay!N87</f>
        <v>0</v>
      </c>
      <c r="O87" s="33">
        <f>Richard!O87-Courtenay!O87</f>
        <v>0</v>
      </c>
      <c r="P87" s="33">
        <f>Richard!P87-Courtenay!P87</f>
        <v>0</v>
      </c>
      <c r="Q87" s="33">
        <f>Richard!Q87-Courtenay!Q87</f>
        <v>0</v>
      </c>
      <c r="R87" s="33">
        <f>Richard!R87-Courtenay!R87</f>
        <v>0</v>
      </c>
      <c r="S87" s="33">
        <f>Richard!S87-Courtenay!S87</f>
        <v>0</v>
      </c>
      <c r="T87" s="33">
        <f>Richard!T87-Courtenay!T87</f>
        <v>0</v>
      </c>
      <c r="U87" s="33">
        <f>Richard!U87-Courtenay!U87</f>
        <v>0</v>
      </c>
      <c r="V87" s="33">
        <f>Richard!V87-Courtenay!V87</f>
        <v>0</v>
      </c>
      <c r="W87" s="33">
        <f>Richard!W87-Courtenay!W87</f>
        <v>0</v>
      </c>
      <c r="X87" s="33">
        <f>Richard!X87-Courtenay!X87</f>
        <v>0</v>
      </c>
      <c r="Y87" s="33">
        <f>Richard!Y87-Courtenay!Y87</f>
        <v>0</v>
      </c>
      <c r="Z87" s="33">
        <f>Richard!Z87-Courtenay!Z87</f>
        <v>0</v>
      </c>
      <c r="AA87" s="33">
        <f>Richard!AA87-Courtenay!AA87</f>
        <v>0</v>
      </c>
      <c r="AB87" s="33">
        <f>Richard!AB87-Courtenay!AB87</f>
        <v>0</v>
      </c>
      <c r="AC87" s="33">
        <f>Richard!AC87-Courtenay!AC87</f>
        <v>0</v>
      </c>
      <c r="AD87" s="33">
        <f>Richard!AD87-Courtenay!AD87</f>
        <v>0</v>
      </c>
      <c r="AE87" s="33">
        <f>Richard!AE87-Courtenay!AE87</f>
        <v>0</v>
      </c>
      <c r="AF87" s="33">
        <f>Richard!AF87-Courtenay!AF87</f>
        <v>0</v>
      </c>
      <c r="AG87" s="33">
        <f>Richard!AG87-Courtenay!AG87</f>
        <v>0</v>
      </c>
      <c r="AH87" s="33">
        <f>Richard!AH87-Courtenay!AH87</f>
        <v>0</v>
      </c>
      <c r="AI87" s="33">
        <f>Richard!AI87-Courtenay!AI87</f>
        <v>0</v>
      </c>
      <c r="AJ87" s="33">
        <f>Richard!AJ87-Courtenay!AJ87</f>
        <v>0</v>
      </c>
      <c r="AK87" s="33">
        <f>Richard!AK87-Courtenay!AK87</f>
        <v>0</v>
      </c>
      <c r="AL87" s="33">
        <f>Richard!AL87-Courtenay!AL87</f>
        <v>0</v>
      </c>
      <c r="AM87" s="33">
        <f>Richard!AM87-Courtenay!AM87</f>
        <v>0</v>
      </c>
      <c r="AN87" s="33">
        <f>Richard!AN87-Courtenay!AN87</f>
        <v>0</v>
      </c>
      <c r="AO87" s="33">
        <f>Richard!AO87-Courtenay!AO87</f>
        <v>0</v>
      </c>
      <c r="AP87" s="33">
        <f>Richard!AP87-Courtenay!AP87</f>
        <v>0</v>
      </c>
      <c r="AQ87" s="33">
        <f>Richard!AQ87-Courtenay!AQ87</f>
        <v>0</v>
      </c>
    </row>
    <row r="88" spans="1:43" x14ac:dyDescent="0.25">
      <c r="A88" s="8" t="s">
        <v>92</v>
      </c>
      <c r="B88" s="36">
        <v>9</v>
      </c>
      <c r="C88" s="36" t="s">
        <v>27</v>
      </c>
      <c r="D88" s="36" t="s">
        <v>96</v>
      </c>
      <c r="E88" s="37">
        <v>4</v>
      </c>
      <c r="F88" s="33">
        <f>Richard!F88-Courtenay!F88</f>
        <v>0</v>
      </c>
      <c r="G88" s="33">
        <f>Richard!G88-Courtenay!G88</f>
        <v>0</v>
      </c>
      <c r="H88" s="33">
        <f>Richard!H88-Courtenay!H88</f>
        <v>0</v>
      </c>
      <c r="I88" s="33">
        <f>Richard!I88-Courtenay!I88</f>
        <v>0</v>
      </c>
      <c r="J88" s="33">
        <f>Richard!J88-Courtenay!J88</f>
        <v>0</v>
      </c>
      <c r="K88" s="33">
        <f>Richard!K88-Courtenay!K88</f>
        <v>0</v>
      </c>
      <c r="L88" s="33">
        <f>Richard!L88-Courtenay!L88</f>
        <v>0</v>
      </c>
      <c r="M88" s="33">
        <f>Richard!M88-Courtenay!M88</f>
        <v>0</v>
      </c>
      <c r="N88" s="33">
        <f>Richard!N88-Courtenay!N88</f>
        <v>0</v>
      </c>
      <c r="O88" s="33">
        <f>Richard!O88-Courtenay!O88</f>
        <v>0</v>
      </c>
      <c r="P88" s="33">
        <f>Richard!P88-Courtenay!P88</f>
        <v>0</v>
      </c>
      <c r="Q88" s="33">
        <f>Richard!Q88-Courtenay!Q88</f>
        <v>0</v>
      </c>
      <c r="R88" s="33">
        <f>Richard!R88-Courtenay!R88</f>
        <v>0</v>
      </c>
      <c r="S88" s="33">
        <f>Richard!S88-Courtenay!S88</f>
        <v>0</v>
      </c>
      <c r="T88" s="33">
        <f>Richard!T88-Courtenay!T88</f>
        <v>0</v>
      </c>
      <c r="U88" s="33">
        <f>Richard!U88-Courtenay!U88</f>
        <v>0</v>
      </c>
      <c r="V88" s="33">
        <f>Richard!V88-Courtenay!V88</f>
        <v>0</v>
      </c>
      <c r="W88" s="33">
        <f>Richard!W88-Courtenay!W88</f>
        <v>0</v>
      </c>
      <c r="X88" s="33">
        <f>Richard!X88-Courtenay!X88</f>
        <v>0</v>
      </c>
      <c r="Y88" s="33">
        <f>Richard!Y88-Courtenay!Y88</f>
        <v>0</v>
      </c>
      <c r="Z88" s="33">
        <f>Richard!Z88-Courtenay!Z88</f>
        <v>0</v>
      </c>
      <c r="AA88" s="33">
        <f>Richard!AA88-Courtenay!AA88</f>
        <v>0</v>
      </c>
      <c r="AB88" s="33">
        <f>Richard!AB88-Courtenay!AB88</f>
        <v>0</v>
      </c>
      <c r="AC88" s="33">
        <f>Richard!AC88-Courtenay!AC88</f>
        <v>0</v>
      </c>
      <c r="AD88" s="33">
        <f>Richard!AD88-Courtenay!AD88</f>
        <v>0</v>
      </c>
      <c r="AE88" s="33">
        <f>Richard!AE88-Courtenay!AE88</f>
        <v>0</v>
      </c>
      <c r="AF88" s="33">
        <f>Richard!AF88-Courtenay!AF88</f>
        <v>0</v>
      </c>
      <c r="AG88" s="33">
        <f>Richard!AG88-Courtenay!AG88</f>
        <v>0</v>
      </c>
      <c r="AH88" s="33">
        <f>Richard!AH88-Courtenay!AH88</f>
        <v>0</v>
      </c>
      <c r="AI88" s="33">
        <f>Richard!AI88-Courtenay!AI88</f>
        <v>0</v>
      </c>
      <c r="AJ88" s="33">
        <f>Richard!AJ88-Courtenay!AJ88</f>
        <v>0</v>
      </c>
      <c r="AK88" s="33">
        <f>Richard!AK88-Courtenay!AK88</f>
        <v>0</v>
      </c>
      <c r="AL88" s="33">
        <f>Richard!AL88-Courtenay!AL88</f>
        <v>0</v>
      </c>
      <c r="AM88" s="33">
        <f>Richard!AM88-Courtenay!AM88</f>
        <v>0</v>
      </c>
      <c r="AN88" s="33">
        <f>Richard!AN88-Courtenay!AN88</f>
        <v>0</v>
      </c>
      <c r="AO88" s="33">
        <f>Richard!AO88-Courtenay!AO88</f>
        <v>0</v>
      </c>
      <c r="AP88" s="33">
        <f>Richard!AP88-Courtenay!AP88</f>
        <v>0</v>
      </c>
      <c r="AQ88" s="33">
        <f>Richard!AQ88-Courtenay!AQ88</f>
        <v>0</v>
      </c>
    </row>
    <row r="89" spans="1:43" x14ac:dyDescent="0.25">
      <c r="A89" s="12" t="s">
        <v>97</v>
      </c>
      <c r="B89" s="38">
        <v>9</v>
      </c>
      <c r="C89" s="38" t="s">
        <v>27</v>
      </c>
      <c r="D89" s="38" t="s">
        <v>94</v>
      </c>
      <c r="E89" s="37">
        <v>7</v>
      </c>
      <c r="F89" s="33">
        <f>Richard!F89-Courtenay!F89</f>
        <v>0</v>
      </c>
      <c r="G89" s="33">
        <f>Richard!G89-Courtenay!G89</f>
        <v>0</v>
      </c>
      <c r="H89" s="33">
        <f>Richard!H89-Courtenay!H89</f>
        <v>0</v>
      </c>
      <c r="I89" s="33">
        <f>Richard!I89-Courtenay!I89</f>
        <v>0</v>
      </c>
      <c r="J89" s="33">
        <f>Richard!J89-Courtenay!J89</f>
        <v>0</v>
      </c>
      <c r="K89" s="33">
        <f>Richard!K89-Courtenay!K89</f>
        <v>0</v>
      </c>
      <c r="L89" s="33">
        <f>Richard!L89-Courtenay!L89</f>
        <v>0</v>
      </c>
      <c r="M89" s="33">
        <f>Richard!M89-Courtenay!M89</f>
        <v>0</v>
      </c>
      <c r="N89" s="33">
        <f>Richard!N89-Courtenay!N89</f>
        <v>0</v>
      </c>
      <c r="O89" s="33">
        <f>Richard!O89-Courtenay!O89</f>
        <v>0</v>
      </c>
      <c r="P89" s="33">
        <f>Richard!P89-Courtenay!P89</f>
        <v>0</v>
      </c>
      <c r="Q89" s="33">
        <f>Richard!Q89-Courtenay!Q89</f>
        <v>0</v>
      </c>
      <c r="R89" s="33">
        <f>Richard!R89-Courtenay!R89</f>
        <v>0</v>
      </c>
      <c r="S89" s="33">
        <f>Richard!S89-Courtenay!S89</f>
        <v>0</v>
      </c>
      <c r="T89" s="33">
        <f>Richard!T89-Courtenay!T89</f>
        <v>0</v>
      </c>
      <c r="U89" s="33">
        <f>Richard!U89-Courtenay!U89</f>
        <v>0</v>
      </c>
      <c r="V89" s="33">
        <f>Richard!V89-Courtenay!V89</f>
        <v>0</v>
      </c>
      <c r="W89" s="33">
        <f>Richard!W89-Courtenay!W89</f>
        <v>0</v>
      </c>
      <c r="X89" s="33">
        <f>Richard!X89-Courtenay!X89</f>
        <v>0</v>
      </c>
      <c r="Y89" s="33">
        <f>Richard!Y89-Courtenay!Y89</f>
        <v>0</v>
      </c>
      <c r="Z89" s="33">
        <f>Richard!Z89-Courtenay!Z89</f>
        <v>0</v>
      </c>
      <c r="AA89" s="33">
        <f>Richard!AA89-Courtenay!AA89</f>
        <v>0</v>
      </c>
      <c r="AB89" s="33">
        <f>Richard!AB89-Courtenay!AB89</f>
        <v>0</v>
      </c>
      <c r="AC89" s="33">
        <f>Richard!AC89-Courtenay!AC89</f>
        <v>0</v>
      </c>
      <c r="AD89" s="33">
        <f>Richard!AD89-Courtenay!AD89</f>
        <v>0</v>
      </c>
      <c r="AE89" s="33">
        <f>Richard!AE89-Courtenay!AE89</f>
        <v>0</v>
      </c>
      <c r="AF89" s="33">
        <f>Richard!AF89-Courtenay!AF89</f>
        <v>0</v>
      </c>
      <c r="AG89" s="33">
        <f>Richard!AG89-Courtenay!AG89</f>
        <v>0</v>
      </c>
      <c r="AH89" s="33">
        <f>Richard!AH89-Courtenay!AH89</f>
        <v>0</v>
      </c>
      <c r="AI89" s="33">
        <f>Richard!AI89-Courtenay!AI89</f>
        <v>0</v>
      </c>
      <c r="AJ89" s="33">
        <f>Richard!AJ89-Courtenay!AJ89</f>
        <v>0</v>
      </c>
      <c r="AK89" s="33">
        <f>Richard!AK89-Courtenay!AK89</f>
        <v>0</v>
      </c>
      <c r="AL89" s="33">
        <f>Richard!AL89-Courtenay!AL89</f>
        <v>0</v>
      </c>
      <c r="AM89" s="33">
        <f>Richard!AM89-Courtenay!AM89</f>
        <v>0</v>
      </c>
      <c r="AN89" s="33">
        <f>Richard!AN89-Courtenay!AN89</f>
        <v>0</v>
      </c>
      <c r="AO89" s="33">
        <f>Richard!AO89-Courtenay!AO89</f>
        <v>0</v>
      </c>
      <c r="AP89" s="33">
        <f>Richard!AP89-Courtenay!AP89</f>
        <v>0</v>
      </c>
      <c r="AQ89" s="33">
        <f>Richard!AQ89-Courtenay!AQ89</f>
        <v>0</v>
      </c>
    </row>
    <row r="90" spans="1:43" x14ac:dyDescent="0.25">
      <c r="A90" s="12" t="s">
        <v>97</v>
      </c>
      <c r="B90" s="38">
        <v>9</v>
      </c>
      <c r="C90" s="38" t="s">
        <v>27</v>
      </c>
      <c r="D90" s="38" t="s">
        <v>95</v>
      </c>
      <c r="E90" s="37">
        <v>1</v>
      </c>
      <c r="F90" s="33">
        <f>Richard!F90-Courtenay!F90</f>
        <v>0</v>
      </c>
      <c r="G90" s="33">
        <f>Richard!G90-Courtenay!G90</f>
        <v>0</v>
      </c>
      <c r="H90" s="33">
        <f>Richard!H90-Courtenay!H90</f>
        <v>0</v>
      </c>
      <c r="I90" s="33">
        <f>Richard!I90-Courtenay!I90</f>
        <v>0</v>
      </c>
      <c r="J90" s="33">
        <f>Richard!J90-Courtenay!J90</f>
        <v>0</v>
      </c>
      <c r="K90" s="33">
        <f>Richard!K90-Courtenay!K90</f>
        <v>0</v>
      </c>
      <c r="L90" s="33">
        <f>Richard!L90-Courtenay!L90</f>
        <v>0</v>
      </c>
      <c r="M90" s="33">
        <f>Richard!M90-Courtenay!M90</f>
        <v>0</v>
      </c>
      <c r="N90" s="33">
        <f>Richard!N90-Courtenay!N90</f>
        <v>0</v>
      </c>
      <c r="O90" s="33">
        <f>Richard!O90-Courtenay!O90</f>
        <v>0</v>
      </c>
      <c r="P90" s="33">
        <f>Richard!P90-Courtenay!P90</f>
        <v>0</v>
      </c>
      <c r="Q90" s="33">
        <f>Richard!Q90-Courtenay!Q90</f>
        <v>0</v>
      </c>
      <c r="R90" s="33">
        <f>Richard!R90-Courtenay!R90</f>
        <v>0</v>
      </c>
      <c r="S90" s="33">
        <f>Richard!S90-Courtenay!S90</f>
        <v>0</v>
      </c>
      <c r="T90" s="33">
        <f>Richard!T90-Courtenay!T90</f>
        <v>0</v>
      </c>
      <c r="U90" s="33">
        <f>Richard!U90-Courtenay!U90</f>
        <v>0</v>
      </c>
      <c r="V90" s="33">
        <f>Richard!V90-Courtenay!V90</f>
        <v>0</v>
      </c>
      <c r="W90" s="33">
        <f>Richard!W90-Courtenay!W90</f>
        <v>0</v>
      </c>
      <c r="X90" s="33">
        <f>Richard!X90-Courtenay!X90</f>
        <v>0</v>
      </c>
      <c r="Y90" s="33">
        <f>Richard!Y90-Courtenay!Y90</f>
        <v>0</v>
      </c>
      <c r="Z90" s="33">
        <f>Richard!Z90-Courtenay!Z90</f>
        <v>0</v>
      </c>
      <c r="AA90" s="33">
        <f>Richard!AA90-Courtenay!AA90</f>
        <v>0</v>
      </c>
      <c r="AB90" s="33">
        <f>Richard!AB90-Courtenay!AB90</f>
        <v>0</v>
      </c>
      <c r="AC90" s="33">
        <f>Richard!AC90-Courtenay!AC90</f>
        <v>0</v>
      </c>
      <c r="AD90" s="33">
        <f>Richard!AD90-Courtenay!AD90</f>
        <v>0</v>
      </c>
      <c r="AE90" s="33">
        <f>Richard!AE90-Courtenay!AE90</f>
        <v>0</v>
      </c>
      <c r="AF90" s="33">
        <f>Richard!AF90-Courtenay!AF90</f>
        <v>0</v>
      </c>
      <c r="AG90" s="33">
        <f>Richard!AG90-Courtenay!AG90</f>
        <v>0</v>
      </c>
      <c r="AH90" s="33">
        <f>Richard!AH90-Courtenay!AH90</f>
        <v>0</v>
      </c>
      <c r="AI90" s="33">
        <f>Richard!AI90-Courtenay!AI90</f>
        <v>0</v>
      </c>
      <c r="AJ90" s="33">
        <f>Richard!AJ90-Courtenay!AJ90</f>
        <v>0</v>
      </c>
      <c r="AK90" s="33">
        <f>Richard!AK90-Courtenay!AK90</f>
        <v>0</v>
      </c>
      <c r="AL90" s="33">
        <f>Richard!AL90-Courtenay!AL90</f>
        <v>0</v>
      </c>
      <c r="AM90" s="33">
        <f>Richard!AM90-Courtenay!AM90</f>
        <v>0</v>
      </c>
      <c r="AN90" s="33">
        <f>Richard!AN90-Courtenay!AN90</f>
        <v>0</v>
      </c>
      <c r="AO90" s="33">
        <f>Richard!AO90-Courtenay!AO90</f>
        <v>0</v>
      </c>
      <c r="AP90" s="33">
        <f>Richard!AP90-Courtenay!AP90</f>
        <v>0</v>
      </c>
      <c r="AQ90" s="33">
        <f>Richard!AQ90-Courtenay!AQ90</f>
        <v>0</v>
      </c>
    </row>
    <row r="91" spans="1:43" x14ac:dyDescent="0.25">
      <c r="A91" s="12" t="s">
        <v>97</v>
      </c>
      <c r="B91" s="38">
        <v>9</v>
      </c>
      <c r="C91" s="38" t="s">
        <v>27</v>
      </c>
      <c r="D91" s="38" t="s">
        <v>96</v>
      </c>
      <c r="E91" s="37">
        <v>2</v>
      </c>
      <c r="F91" s="33">
        <f>Richard!F91-Courtenay!F91</f>
        <v>0</v>
      </c>
      <c r="G91" s="33">
        <f>Richard!G91-Courtenay!G91</f>
        <v>0</v>
      </c>
      <c r="H91" s="33">
        <f>Richard!H91-Courtenay!H91</f>
        <v>0</v>
      </c>
      <c r="I91" s="33">
        <f>Richard!I91-Courtenay!I91</f>
        <v>0</v>
      </c>
      <c r="J91" s="33">
        <f>Richard!J91-Courtenay!J91</f>
        <v>0</v>
      </c>
      <c r="K91" s="33">
        <f>Richard!K91-Courtenay!K91</f>
        <v>0</v>
      </c>
      <c r="L91" s="33">
        <f>Richard!L91-Courtenay!L91</f>
        <v>0</v>
      </c>
      <c r="M91" s="33">
        <f>Richard!M91-Courtenay!M91</f>
        <v>0</v>
      </c>
      <c r="N91" s="33">
        <f>Richard!N91-Courtenay!N91</f>
        <v>0</v>
      </c>
      <c r="O91" s="33">
        <f>Richard!O91-Courtenay!O91</f>
        <v>0</v>
      </c>
      <c r="P91" s="33">
        <f>Richard!P91-Courtenay!P91</f>
        <v>0</v>
      </c>
      <c r="Q91" s="33">
        <f>Richard!Q91-Courtenay!Q91</f>
        <v>0</v>
      </c>
      <c r="R91" s="33">
        <f>Richard!R91-Courtenay!R91</f>
        <v>0</v>
      </c>
      <c r="S91" s="33">
        <f>Richard!S91-Courtenay!S91</f>
        <v>0</v>
      </c>
      <c r="T91" s="33">
        <f>Richard!T91-Courtenay!T91</f>
        <v>0</v>
      </c>
      <c r="U91" s="33">
        <f>Richard!U91-Courtenay!U91</f>
        <v>0</v>
      </c>
      <c r="V91" s="33">
        <f>Richard!V91-Courtenay!V91</f>
        <v>0</v>
      </c>
      <c r="W91" s="33">
        <f>Richard!W91-Courtenay!W91</f>
        <v>0</v>
      </c>
      <c r="X91" s="33">
        <f>Richard!X91-Courtenay!X91</f>
        <v>0</v>
      </c>
      <c r="Y91" s="33">
        <f>Richard!Y91-Courtenay!Y91</f>
        <v>0</v>
      </c>
      <c r="Z91" s="33">
        <f>Richard!Z91-Courtenay!Z91</f>
        <v>0</v>
      </c>
      <c r="AA91" s="33">
        <f>Richard!AA91-Courtenay!AA91</f>
        <v>0</v>
      </c>
      <c r="AB91" s="33">
        <f>Richard!AB91-Courtenay!AB91</f>
        <v>0</v>
      </c>
      <c r="AC91" s="33">
        <f>Richard!AC91-Courtenay!AC91</f>
        <v>0</v>
      </c>
      <c r="AD91" s="33">
        <f>Richard!AD91-Courtenay!AD91</f>
        <v>0</v>
      </c>
      <c r="AE91" s="33">
        <f>Richard!AE91-Courtenay!AE91</f>
        <v>0</v>
      </c>
      <c r="AF91" s="33">
        <f>Richard!AF91-Courtenay!AF91</f>
        <v>0</v>
      </c>
      <c r="AG91" s="33">
        <f>Richard!AG91-Courtenay!AG91</f>
        <v>0</v>
      </c>
      <c r="AH91" s="33">
        <f>Richard!AH91-Courtenay!AH91</f>
        <v>0</v>
      </c>
      <c r="AI91" s="33">
        <f>Richard!AI91-Courtenay!AI91</f>
        <v>0</v>
      </c>
      <c r="AJ91" s="33">
        <f>Richard!AJ91-Courtenay!AJ91</f>
        <v>0</v>
      </c>
      <c r="AK91" s="33">
        <f>Richard!AK91-Courtenay!AK91</f>
        <v>0</v>
      </c>
      <c r="AL91" s="33">
        <f>Richard!AL91-Courtenay!AL91</f>
        <v>0</v>
      </c>
      <c r="AM91" s="33">
        <f>Richard!AM91-Courtenay!AM91</f>
        <v>0</v>
      </c>
      <c r="AN91" s="33">
        <f>Richard!AN91-Courtenay!AN91</f>
        <v>0</v>
      </c>
      <c r="AO91" s="33">
        <f>Richard!AO91-Courtenay!AO91</f>
        <v>0</v>
      </c>
      <c r="AP91" s="33">
        <f>Richard!AP91-Courtenay!AP91</f>
        <v>0</v>
      </c>
      <c r="AQ91" s="33">
        <f>Richard!AQ91-Courtenay!AQ91</f>
        <v>0</v>
      </c>
    </row>
    <row r="92" spans="1:43" x14ac:dyDescent="0.25">
      <c r="A92" s="14" t="s">
        <v>98</v>
      </c>
      <c r="B92" s="36">
        <v>9</v>
      </c>
      <c r="C92" s="36" t="s">
        <v>27</v>
      </c>
      <c r="D92" s="39" t="s">
        <v>94</v>
      </c>
      <c r="E92" s="37">
        <v>3</v>
      </c>
      <c r="F92" s="33">
        <f>Richard!F92-Courtenay!F92</f>
        <v>0</v>
      </c>
      <c r="G92" s="33">
        <f>Richard!G92-Courtenay!G92</f>
        <v>0</v>
      </c>
      <c r="H92" s="33">
        <f>Richard!H92-Courtenay!H92</f>
        <v>0</v>
      </c>
      <c r="I92" s="33">
        <f>Richard!I92-Courtenay!I92</f>
        <v>0</v>
      </c>
      <c r="J92" s="33">
        <f>Richard!J92-Courtenay!J92</f>
        <v>0</v>
      </c>
      <c r="K92" s="33">
        <f>Richard!K92-Courtenay!K92</f>
        <v>0</v>
      </c>
      <c r="L92" s="33">
        <f>Richard!L92-Courtenay!L92</f>
        <v>0</v>
      </c>
      <c r="M92" s="33">
        <f>Richard!M92-Courtenay!M92</f>
        <v>0</v>
      </c>
      <c r="N92" s="33">
        <f>Richard!N92-Courtenay!N92</f>
        <v>0</v>
      </c>
      <c r="O92" s="33">
        <f>Richard!O92-Courtenay!O92</f>
        <v>0</v>
      </c>
      <c r="P92" s="33">
        <f>Richard!P92-Courtenay!P92</f>
        <v>0</v>
      </c>
      <c r="Q92" s="33">
        <f>Richard!Q92-Courtenay!Q92</f>
        <v>0</v>
      </c>
      <c r="R92" s="33">
        <f>Richard!R92-Courtenay!R92</f>
        <v>0</v>
      </c>
      <c r="S92" s="33">
        <f>Richard!S92-Courtenay!S92</f>
        <v>0</v>
      </c>
      <c r="T92" s="33">
        <f>Richard!T92-Courtenay!T92</f>
        <v>0</v>
      </c>
      <c r="U92" s="33">
        <f>Richard!U92-Courtenay!U92</f>
        <v>0</v>
      </c>
      <c r="V92" s="33">
        <f>Richard!V92-Courtenay!V92</f>
        <v>0</v>
      </c>
      <c r="W92" s="33">
        <f>Richard!W92-Courtenay!W92</f>
        <v>0</v>
      </c>
      <c r="X92" s="33">
        <f>Richard!X92-Courtenay!X92</f>
        <v>0</v>
      </c>
      <c r="Y92" s="33">
        <f>Richard!Y92-Courtenay!Y92</f>
        <v>0</v>
      </c>
      <c r="Z92" s="33">
        <f>Richard!Z92-Courtenay!Z92</f>
        <v>0</v>
      </c>
      <c r="AA92" s="33">
        <f>Richard!AA92-Courtenay!AA92</f>
        <v>0</v>
      </c>
      <c r="AB92" s="33">
        <f>Richard!AB92-Courtenay!AB92</f>
        <v>0</v>
      </c>
      <c r="AC92" s="33">
        <f>Richard!AC92-Courtenay!AC92</f>
        <v>0</v>
      </c>
      <c r="AD92" s="33">
        <f>Richard!AD92-Courtenay!AD92</f>
        <v>0</v>
      </c>
      <c r="AE92" s="33">
        <f>Richard!AE92-Courtenay!AE92</f>
        <v>0</v>
      </c>
      <c r="AF92" s="33">
        <f>Richard!AF92-Courtenay!AF92</f>
        <v>0</v>
      </c>
      <c r="AG92" s="33">
        <f>Richard!AG92-Courtenay!AG92</f>
        <v>0</v>
      </c>
      <c r="AH92" s="33">
        <f>Richard!AH92-Courtenay!AH92</f>
        <v>0</v>
      </c>
      <c r="AI92" s="33">
        <f>Richard!AI92-Courtenay!AI92</f>
        <v>0</v>
      </c>
      <c r="AJ92" s="33">
        <f>Richard!AJ92-Courtenay!AJ92</f>
        <v>0</v>
      </c>
      <c r="AK92" s="33">
        <f>Richard!AK92-Courtenay!AK92</f>
        <v>0</v>
      </c>
      <c r="AL92" s="33">
        <f>Richard!AL92-Courtenay!AL92</f>
        <v>0</v>
      </c>
      <c r="AM92" s="33">
        <f>Richard!AM92-Courtenay!AM92</f>
        <v>0</v>
      </c>
      <c r="AN92" s="33">
        <f>Richard!AN92-Courtenay!AN92</f>
        <v>0</v>
      </c>
      <c r="AO92" s="33">
        <f>Richard!AO92-Courtenay!AO92</f>
        <v>0</v>
      </c>
      <c r="AP92" s="33">
        <f>Richard!AP92-Courtenay!AP92</f>
        <v>0</v>
      </c>
      <c r="AQ92" s="33">
        <f>Richard!AQ92-Courtenay!AQ92</f>
        <v>0</v>
      </c>
    </row>
    <row r="93" spans="1:43" x14ac:dyDescent="0.25">
      <c r="A93" s="14" t="s">
        <v>98</v>
      </c>
      <c r="B93" s="36">
        <v>9</v>
      </c>
      <c r="C93" s="36" t="s">
        <v>27</v>
      </c>
      <c r="D93" s="39" t="s">
        <v>95</v>
      </c>
      <c r="E93" s="37">
        <v>2</v>
      </c>
      <c r="F93" s="33">
        <f>Richard!F93-Courtenay!F93</f>
        <v>0</v>
      </c>
      <c r="G93" s="33">
        <f>Richard!G93-Courtenay!G93</f>
        <v>0</v>
      </c>
      <c r="H93" s="33">
        <f>Richard!H93-Courtenay!H93</f>
        <v>0</v>
      </c>
      <c r="I93" s="33">
        <f>Richard!I93-Courtenay!I93</f>
        <v>0</v>
      </c>
      <c r="J93" s="33">
        <f>Richard!J93-Courtenay!J93</f>
        <v>0</v>
      </c>
      <c r="K93" s="33">
        <f>Richard!K93-Courtenay!K93</f>
        <v>0</v>
      </c>
      <c r="L93" s="33">
        <f>Richard!L93-Courtenay!L93</f>
        <v>0</v>
      </c>
      <c r="M93" s="33">
        <f>Richard!M93-Courtenay!M93</f>
        <v>0</v>
      </c>
      <c r="N93" s="33">
        <f>Richard!N93-Courtenay!N93</f>
        <v>0</v>
      </c>
      <c r="O93" s="33">
        <f>Richard!O93-Courtenay!O93</f>
        <v>0</v>
      </c>
      <c r="P93" s="33">
        <f>Richard!P93-Courtenay!P93</f>
        <v>0</v>
      </c>
      <c r="Q93" s="33">
        <f>Richard!Q93-Courtenay!Q93</f>
        <v>0</v>
      </c>
      <c r="R93" s="33">
        <f>Richard!R93-Courtenay!R93</f>
        <v>0</v>
      </c>
      <c r="S93" s="33">
        <f>Richard!S93-Courtenay!S93</f>
        <v>0</v>
      </c>
      <c r="T93" s="33">
        <f>Richard!T93-Courtenay!T93</f>
        <v>0</v>
      </c>
      <c r="U93" s="33">
        <f>Richard!U93-Courtenay!U93</f>
        <v>0</v>
      </c>
      <c r="V93" s="33">
        <f>Richard!V93-Courtenay!V93</f>
        <v>0</v>
      </c>
      <c r="W93" s="33">
        <f>Richard!W93-Courtenay!W93</f>
        <v>0</v>
      </c>
      <c r="X93" s="33">
        <f>Richard!X93-Courtenay!X93</f>
        <v>0</v>
      </c>
      <c r="Y93" s="33">
        <f>Richard!Y93-Courtenay!Y93</f>
        <v>0</v>
      </c>
      <c r="Z93" s="33">
        <f>Richard!Z93-Courtenay!Z93</f>
        <v>0</v>
      </c>
      <c r="AA93" s="33">
        <f>Richard!AA93-Courtenay!AA93</f>
        <v>0</v>
      </c>
      <c r="AB93" s="33">
        <f>Richard!AB93-Courtenay!AB93</f>
        <v>0</v>
      </c>
      <c r="AC93" s="33">
        <f>Richard!AC93-Courtenay!AC93</f>
        <v>0</v>
      </c>
      <c r="AD93" s="33">
        <f>Richard!AD93-Courtenay!AD93</f>
        <v>0</v>
      </c>
      <c r="AE93" s="33">
        <f>Richard!AE93-Courtenay!AE93</f>
        <v>0</v>
      </c>
      <c r="AF93" s="33">
        <f>Richard!AF93-Courtenay!AF93</f>
        <v>0</v>
      </c>
      <c r="AG93" s="33">
        <f>Richard!AG93-Courtenay!AG93</f>
        <v>0</v>
      </c>
      <c r="AH93" s="33">
        <f>Richard!AH93-Courtenay!AH93</f>
        <v>0</v>
      </c>
      <c r="AI93" s="33">
        <f>Richard!AI93-Courtenay!AI93</f>
        <v>0</v>
      </c>
      <c r="AJ93" s="33">
        <f>Richard!AJ93-Courtenay!AJ93</f>
        <v>0</v>
      </c>
      <c r="AK93" s="33">
        <f>Richard!AK93-Courtenay!AK93</f>
        <v>0</v>
      </c>
      <c r="AL93" s="33">
        <f>Richard!AL93-Courtenay!AL93</f>
        <v>0</v>
      </c>
      <c r="AM93" s="33">
        <f>Richard!AM93-Courtenay!AM93</f>
        <v>0</v>
      </c>
      <c r="AN93" s="33">
        <f>Richard!AN93-Courtenay!AN93</f>
        <v>0</v>
      </c>
      <c r="AO93" s="33">
        <f>Richard!AO93-Courtenay!AO93</f>
        <v>0</v>
      </c>
      <c r="AP93" s="33">
        <f>Richard!AP93-Courtenay!AP93</f>
        <v>0</v>
      </c>
      <c r="AQ93" s="33">
        <f>Richard!AQ93-Courtenay!AQ93</f>
        <v>0</v>
      </c>
    </row>
    <row r="94" spans="1:43" x14ac:dyDescent="0.25">
      <c r="A94" s="14" t="s">
        <v>98</v>
      </c>
      <c r="B94" s="36">
        <v>9</v>
      </c>
      <c r="C94" s="36" t="s">
        <v>27</v>
      </c>
      <c r="D94" s="39" t="s">
        <v>96</v>
      </c>
      <c r="E94" s="37">
        <v>1</v>
      </c>
      <c r="F94" s="33">
        <f>Richard!F94-Courtenay!F94</f>
        <v>0</v>
      </c>
      <c r="G94" s="33">
        <f>Richard!G94-Courtenay!G94</f>
        <v>0</v>
      </c>
      <c r="H94" s="33">
        <f>Richard!H94-Courtenay!H94</f>
        <v>0</v>
      </c>
      <c r="I94" s="33">
        <f>Richard!I94-Courtenay!I94</f>
        <v>0</v>
      </c>
      <c r="J94" s="33">
        <f>Richard!J94-Courtenay!J94</f>
        <v>0</v>
      </c>
      <c r="K94" s="33">
        <f>Richard!K94-Courtenay!K94</f>
        <v>0</v>
      </c>
      <c r="L94" s="33">
        <f>Richard!L94-Courtenay!L94</f>
        <v>0</v>
      </c>
      <c r="M94" s="33">
        <f>Richard!M94-Courtenay!M94</f>
        <v>0</v>
      </c>
      <c r="N94" s="33">
        <f>Richard!N94-Courtenay!N94</f>
        <v>0</v>
      </c>
      <c r="O94" s="33">
        <f>Richard!O94-Courtenay!O94</f>
        <v>0</v>
      </c>
      <c r="P94" s="33">
        <f>Richard!P94-Courtenay!P94</f>
        <v>0</v>
      </c>
      <c r="Q94" s="33">
        <f>Richard!Q94-Courtenay!Q94</f>
        <v>0</v>
      </c>
      <c r="R94" s="33">
        <f>Richard!R94-Courtenay!R94</f>
        <v>0</v>
      </c>
      <c r="S94" s="33">
        <f>Richard!S94-Courtenay!S94</f>
        <v>0</v>
      </c>
      <c r="T94" s="33">
        <f>Richard!T94-Courtenay!T94</f>
        <v>0</v>
      </c>
      <c r="U94" s="33">
        <f>Richard!U94-Courtenay!U94</f>
        <v>0</v>
      </c>
      <c r="V94" s="33">
        <f>Richard!V94-Courtenay!V94</f>
        <v>0</v>
      </c>
      <c r="W94" s="33">
        <f>Richard!W94-Courtenay!W94</f>
        <v>0</v>
      </c>
      <c r="X94" s="33">
        <f>Richard!X94-Courtenay!X94</f>
        <v>0</v>
      </c>
      <c r="Y94" s="33">
        <f>Richard!Y94-Courtenay!Y94</f>
        <v>0</v>
      </c>
      <c r="Z94" s="33">
        <f>Richard!Z94-Courtenay!Z94</f>
        <v>0</v>
      </c>
      <c r="AA94" s="33">
        <f>Richard!AA94-Courtenay!AA94</f>
        <v>0</v>
      </c>
      <c r="AB94" s="33">
        <f>Richard!AB94-Courtenay!AB94</f>
        <v>0</v>
      </c>
      <c r="AC94" s="33">
        <f>Richard!AC94-Courtenay!AC94</f>
        <v>0</v>
      </c>
      <c r="AD94" s="33">
        <f>Richard!AD94-Courtenay!AD94</f>
        <v>0</v>
      </c>
      <c r="AE94" s="33">
        <f>Richard!AE94-Courtenay!AE94</f>
        <v>0</v>
      </c>
      <c r="AF94" s="33">
        <f>Richard!AF94-Courtenay!AF94</f>
        <v>0</v>
      </c>
      <c r="AG94" s="33">
        <f>Richard!AG94-Courtenay!AG94</f>
        <v>0</v>
      </c>
      <c r="AH94" s="33">
        <f>Richard!AH94-Courtenay!AH94</f>
        <v>0</v>
      </c>
      <c r="AI94" s="33">
        <f>Richard!AI94-Courtenay!AI94</f>
        <v>0</v>
      </c>
      <c r="AJ94" s="33">
        <f>Richard!AJ94-Courtenay!AJ94</f>
        <v>0</v>
      </c>
      <c r="AK94" s="33">
        <f>Richard!AK94-Courtenay!AK94</f>
        <v>0</v>
      </c>
      <c r="AL94" s="33">
        <f>Richard!AL94-Courtenay!AL94</f>
        <v>0</v>
      </c>
      <c r="AM94" s="33">
        <f>Richard!AM94-Courtenay!AM94</f>
        <v>0</v>
      </c>
      <c r="AN94" s="33">
        <f>Richard!AN94-Courtenay!AN94</f>
        <v>0</v>
      </c>
      <c r="AO94" s="33">
        <f>Richard!AO94-Courtenay!AO94</f>
        <v>0</v>
      </c>
      <c r="AP94" s="33">
        <f>Richard!AP94-Courtenay!AP94</f>
        <v>0</v>
      </c>
      <c r="AQ94" s="33">
        <f>Richard!AQ94-Courtenay!AQ94</f>
        <v>0</v>
      </c>
    </row>
    <row r="95" spans="1:43" x14ac:dyDescent="0.25">
      <c r="A95" s="16" t="s">
        <v>99</v>
      </c>
      <c r="B95" s="36">
        <v>9</v>
      </c>
      <c r="C95" s="36" t="s">
        <v>27</v>
      </c>
      <c r="D95" s="40" t="s">
        <v>94</v>
      </c>
      <c r="E95" s="37">
        <v>1</v>
      </c>
      <c r="F95" s="33">
        <f>Richard!F95-Courtenay!F95</f>
        <v>0</v>
      </c>
      <c r="G95" s="33">
        <f>Richard!G95-Courtenay!G95</f>
        <v>0</v>
      </c>
      <c r="H95" s="33">
        <f>Richard!H95-Courtenay!H95</f>
        <v>0</v>
      </c>
      <c r="I95" s="33">
        <f>Richard!I95-Courtenay!I95</f>
        <v>0</v>
      </c>
      <c r="J95" s="33">
        <f>Richard!J95-Courtenay!J95</f>
        <v>0</v>
      </c>
      <c r="K95" s="33">
        <f>Richard!K95-Courtenay!K95</f>
        <v>0</v>
      </c>
      <c r="L95" s="33">
        <f>Richard!L95-Courtenay!L95</f>
        <v>0</v>
      </c>
      <c r="M95" s="33">
        <f>Richard!M95-Courtenay!M95</f>
        <v>0</v>
      </c>
      <c r="N95" s="33">
        <f>Richard!N95-Courtenay!N95</f>
        <v>0</v>
      </c>
      <c r="O95" s="33">
        <f>Richard!O95-Courtenay!O95</f>
        <v>0</v>
      </c>
      <c r="P95" s="33">
        <f>Richard!P95-Courtenay!P95</f>
        <v>0</v>
      </c>
      <c r="Q95" s="33">
        <f>Richard!Q95-Courtenay!Q95</f>
        <v>0</v>
      </c>
      <c r="R95" s="33">
        <f>Richard!R95-Courtenay!R95</f>
        <v>0</v>
      </c>
      <c r="S95" s="33">
        <f>Richard!S95-Courtenay!S95</f>
        <v>0</v>
      </c>
      <c r="T95" s="33">
        <f>Richard!T95-Courtenay!T95</f>
        <v>0</v>
      </c>
      <c r="U95" s="33">
        <f>Richard!U95-Courtenay!U95</f>
        <v>0</v>
      </c>
      <c r="V95" s="33">
        <f>Richard!V95-Courtenay!V95</f>
        <v>0</v>
      </c>
      <c r="W95" s="33">
        <f>Richard!W95-Courtenay!W95</f>
        <v>0</v>
      </c>
      <c r="X95" s="33">
        <f>Richard!X95-Courtenay!X95</f>
        <v>0</v>
      </c>
      <c r="Y95" s="33">
        <f>Richard!Y95-Courtenay!Y95</f>
        <v>0</v>
      </c>
      <c r="Z95" s="33">
        <f>Richard!Z95-Courtenay!Z95</f>
        <v>0</v>
      </c>
      <c r="AA95" s="33">
        <f>Richard!AA95-Courtenay!AA95</f>
        <v>0</v>
      </c>
      <c r="AB95" s="33">
        <f>Richard!AB95-Courtenay!AB95</f>
        <v>0</v>
      </c>
      <c r="AC95" s="33">
        <f>Richard!AC95-Courtenay!AC95</f>
        <v>0</v>
      </c>
      <c r="AD95" s="33">
        <f>Richard!AD95-Courtenay!AD95</f>
        <v>0</v>
      </c>
      <c r="AE95" s="33">
        <f>Richard!AE95-Courtenay!AE95</f>
        <v>0</v>
      </c>
      <c r="AF95" s="33">
        <f>Richard!AF95-Courtenay!AF95</f>
        <v>0</v>
      </c>
      <c r="AG95" s="33">
        <f>Richard!AG95-Courtenay!AG95</f>
        <v>0</v>
      </c>
      <c r="AH95" s="33">
        <f>Richard!AH95-Courtenay!AH95</f>
        <v>0</v>
      </c>
      <c r="AI95" s="33">
        <f>Richard!AI95-Courtenay!AI95</f>
        <v>0</v>
      </c>
      <c r="AJ95" s="33">
        <f>Richard!AJ95-Courtenay!AJ95</f>
        <v>0</v>
      </c>
      <c r="AK95" s="33">
        <f>Richard!AK95-Courtenay!AK95</f>
        <v>0</v>
      </c>
      <c r="AL95" s="33">
        <f>Richard!AL95-Courtenay!AL95</f>
        <v>0</v>
      </c>
      <c r="AM95" s="33">
        <f>Richard!AM95-Courtenay!AM95</f>
        <v>0</v>
      </c>
      <c r="AN95" s="33">
        <f>Richard!AN95-Courtenay!AN95</f>
        <v>0</v>
      </c>
      <c r="AO95" s="33">
        <f>Richard!AO95-Courtenay!AO95</f>
        <v>0</v>
      </c>
      <c r="AP95" s="33">
        <f>Richard!AP95-Courtenay!AP95</f>
        <v>0</v>
      </c>
      <c r="AQ95" s="33">
        <f>Richard!AQ95-Courtenay!AQ95</f>
        <v>0</v>
      </c>
    </row>
    <row r="96" spans="1:43" x14ac:dyDescent="0.25">
      <c r="A96" s="16" t="s">
        <v>99</v>
      </c>
      <c r="B96" s="36">
        <v>9</v>
      </c>
      <c r="C96" s="36" t="s">
        <v>27</v>
      </c>
      <c r="D96" s="40" t="s">
        <v>95</v>
      </c>
      <c r="E96" s="37">
        <v>9</v>
      </c>
      <c r="F96" s="33">
        <f>Richard!F96-Courtenay!F96</f>
        <v>0</v>
      </c>
      <c r="G96" s="33">
        <f>Richard!G96-Courtenay!G96</f>
        <v>0</v>
      </c>
      <c r="H96" s="33">
        <f>Richard!H96-Courtenay!H96</f>
        <v>0</v>
      </c>
      <c r="I96" s="33">
        <f>Richard!I96-Courtenay!I96</f>
        <v>0</v>
      </c>
      <c r="J96" s="33">
        <f>Richard!J96-Courtenay!J96</f>
        <v>0</v>
      </c>
      <c r="K96" s="33">
        <f>Richard!K96-Courtenay!K96</f>
        <v>0</v>
      </c>
      <c r="L96" s="33">
        <f>Richard!L96-Courtenay!L96</f>
        <v>0</v>
      </c>
      <c r="M96" s="33">
        <f>Richard!M96-Courtenay!M96</f>
        <v>0</v>
      </c>
      <c r="N96" s="33">
        <f>Richard!N96-Courtenay!N96</f>
        <v>0</v>
      </c>
      <c r="O96" s="33">
        <f>Richard!O96-Courtenay!O96</f>
        <v>0</v>
      </c>
      <c r="P96" s="33">
        <f>Richard!P96-Courtenay!P96</f>
        <v>0</v>
      </c>
      <c r="Q96" s="33">
        <f>Richard!Q96-Courtenay!Q96</f>
        <v>0</v>
      </c>
      <c r="R96" s="33">
        <f>Richard!R96-Courtenay!R96</f>
        <v>0</v>
      </c>
      <c r="S96" s="33">
        <f>Richard!S96-Courtenay!S96</f>
        <v>0</v>
      </c>
      <c r="T96" s="33">
        <f>Richard!T96-Courtenay!T96</f>
        <v>0</v>
      </c>
      <c r="U96" s="33">
        <f>Richard!U96-Courtenay!U96</f>
        <v>0</v>
      </c>
      <c r="V96" s="33">
        <f>Richard!V96-Courtenay!V96</f>
        <v>0</v>
      </c>
      <c r="W96" s="33">
        <f>Richard!W96-Courtenay!W96</f>
        <v>0</v>
      </c>
      <c r="X96" s="33">
        <f>Richard!X96-Courtenay!X96</f>
        <v>0</v>
      </c>
      <c r="Y96" s="33">
        <f>Richard!Y96-Courtenay!Y96</f>
        <v>0</v>
      </c>
      <c r="Z96" s="33">
        <f>Richard!Z96-Courtenay!Z96</f>
        <v>0</v>
      </c>
      <c r="AA96" s="33">
        <f>Richard!AA96-Courtenay!AA96</f>
        <v>0</v>
      </c>
      <c r="AB96" s="33">
        <f>Richard!AB96-Courtenay!AB96</f>
        <v>0</v>
      </c>
      <c r="AC96" s="33">
        <f>Richard!AC96-Courtenay!AC96</f>
        <v>0</v>
      </c>
      <c r="AD96" s="33">
        <f>Richard!AD96-Courtenay!AD96</f>
        <v>0</v>
      </c>
      <c r="AE96" s="33">
        <f>Richard!AE96-Courtenay!AE96</f>
        <v>0</v>
      </c>
      <c r="AF96" s="33">
        <f>Richard!AF96-Courtenay!AF96</f>
        <v>0</v>
      </c>
      <c r="AG96" s="33">
        <f>Richard!AG96-Courtenay!AG96</f>
        <v>0</v>
      </c>
      <c r="AH96" s="33">
        <f>Richard!AH96-Courtenay!AH96</f>
        <v>0</v>
      </c>
      <c r="AI96" s="33">
        <f>Richard!AI96-Courtenay!AI96</f>
        <v>0</v>
      </c>
      <c r="AJ96" s="33">
        <f>Richard!AJ96-Courtenay!AJ96</f>
        <v>0</v>
      </c>
      <c r="AK96" s="33">
        <f>Richard!AK96-Courtenay!AK96</f>
        <v>0</v>
      </c>
      <c r="AL96" s="33">
        <f>Richard!AL96-Courtenay!AL96</f>
        <v>0</v>
      </c>
      <c r="AM96" s="33">
        <f>Richard!AM96-Courtenay!AM96</f>
        <v>0</v>
      </c>
      <c r="AN96" s="33">
        <f>Richard!AN96-Courtenay!AN96</f>
        <v>0</v>
      </c>
      <c r="AO96" s="33">
        <f>Richard!AO96-Courtenay!AO96</f>
        <v>0</v>
      </c>
      <c r="AP96" s="33">
        <f>Richard!AP96-Courtenay!AP96</f>
        <v>0</v>
      </c>
      <c r="AQ96" s="33">
        <f>Richard!AQ96-Courtenay!AQ96</f>
        <v>0</v>
      </c>
    </row>
    <row r="97" spans="1:43" x14ac:dyDescent="0.25">
      <c r="A97" s="16" t="s">
        <v>99</v>
      </c>
      <c r="B97" s="36">
        <v>9</v>
      </c>
      <c r="C97" s="36" t="s">
        <v>27</v>
      </c>
      <c r="D97" s="40" t="s">
        <v>96</v>
      </c>
      <c r="E97" s="37">
        <v>5</v>
      </c>
      <c r="F97" s="33">
        <f>Richard!F97-Courtenay!F97</f>
        <v>0</v>
      </c>
      <c r="G97" s="33">
        <f>Richard!G97-Courtenay!G97</f>
        <v>0</v>
      </c>
      <c r="H97" s="33">
        <f>Richard!H97-Courtenay!H97</f>
        <v>0</v>
      </c>
      <c r="I97" s="33">
        <f>Richard!I97-Courtenay!I97</f>
        <v>0</v>
      </c>
      <c r="J97" s="33">
        <f>Richard!J97-Courtenay!J97</f>
        <v>0</v>
      </c>
      <c r="K97" s="33">
        <f>Richard!K97-Courtenay!K97</f>
        <v>0</v>
      </c>
      <c r="L97" s="33">
        <f>Richard!L97-Courtenay!L97</f>
        <v>0</v>
      </c>
      <c r="M97" s="33">
        <f>Richard!M97-Courtenay!M97</f>
        <v>0</v>
      </c>
      <c r="N97" s="33">
        <f>Richard!N97-Courtenay!N97</f>
        <v>0</v>
      </c>
      <c r="O97" s="33">
        <f>Richard!O97-Courtenay!O97</f>
        <v>0</v>
      </c>
      <c r="P97" s="33">
        <f>Richard!P97-Courtenay!P97</f>
        <v>0</v>
      </c>
      <c r="Q97" s="33">
        <f>Richard!Q97-Courtenay!Q97</f>
        <v>0</v>
      </c>
      <c r="R97" s="33">
        <f>Richard!R97-Courtenay!R97</f>
        <v>0</v>
      </c>
      <c r="S97" s="33">
        <f>Richard!S97-Courtenay!S97</f>
        <v>0</v>
      </c>
      <c r="T97" s="33">
        <f>Richard!T97-Courtenay!T97</f>
        <v>0</v>
      </c>
      <c r="U97" s="33">
        <f>Richard!U97-Courtenay!U97</f>
        <v>0</v>
      </c>
      <c r="V97" s="33">
        <f>Richard!V97-Courtenay!V97</f>
        <v>0</v>
      </c>
      <c r="W97" s="33">
        <f>Richard!W97-Courtenay!W97</f>
        <v>0</v>
      </c>
      <c r="X97" s="33">
        <f>Richard!X97-Courtenay!X97</f>
        <v>0</v>
      </c>
      <c r="Y97" s="33">
        <f>Richard!Y97-Courtenay!Y97</f>
        <v>0</v>
      </c>
      <c r="Z97" s="33">
        <f>Richard!Z97-Courtenay!Z97</f>
        <v>0</v>
      </c>
      <c r="AA97" s="33">
        <f>Richard!AA97-Courtenay!AA97</f>
        <v>0</v>
      </c>
      <c r="AB97" s="33">
        <f>Richard!AB97-Courtenay!AB97</f>
        <v>0</v>
      </c>
      <c r="AC97" s="33">
        <f>Richard!AC97-Courtenay!AC97</f>
        <v>0</v>
      </c>
      <c r="AD97" s="33">
        <f>Richard!AD97-Courtenay!AD97</f>
        <v>0</v>
      </c>
      <c r="AE97" s="33">
        <f>Richard!AE97-Courtenay!AE97</f>
        <v>0</v>
      </c>
      <c r="AF97" s="33">
        <f>Richard!AF97-Courtenay!AF97</f>
        <v>0</v>
      </c>
      <c r="AG97" s="33">
        <f>Richard!AG97-Courtenay!AG97</f>
        <v>0</v>
      </c>
      <c r="AH97" s="33">
        <f>Richard!AH97-Courtenay!AH97</f>
        <v>0</v>
      </c>
      <c r="AI97" s="33">
        <f>Richard!AI97-Courtenay!AI97</f>
        <v>0</v>
      </c>
      <c r="AJ97" s="33">
        <f>Richard!AJ97-Courtenay!AJ97</f>
        <v>0</v>
      </c>
      <c r="AK97" s="33">
        <f>Richard!AK97-Courtenay!AK97</f>
        <v>0</v>
      </c>
      <c r="AL97" s="33">
        <f>Richard!AL97-Courtenay!AL97</f>
        <v>0</v>
      </c>
      <c r="AM97" s="33">
        <f>Richard!AM97-Courtenay!AM97</f>
        <v>0</v>
      </c>
      <c r="AN97" s="33">
        <f>Richard!AN97-Courtenay!AN97</f>
        <v>0</v>
      </c>
      <c r="AO97" s="33">
        <f>Richard!AO97-Courtenay!AO97</f>
        <v>0</v>
      </c>
      <c r="AP97" s="33">
        <f>Richard!AP97-Courtenay!AP97</f>
        <v>0</v>
      </c>
      <c r="AQ97" s="33">
        <f>Richard!AQ97-Courtenay!AQ97</f>
        <v>0</v>
      </c>
    </row>
    <row r="98" spans="1:43" x14ac:dyDescent="0.25">
      <c r="A98" s="8" t="s">
        <v>92</v>
      </c>
      <c r="B98" s="35">
        <v>10</v>
      </c>
      <c r="C98" s="36" t="s">
        <v>28</v>
      </c>
      <c r="D98" s="36" t="s">
        <v>94</v>
      </c>
      <c r="E98" s="37">
        <v>9</v>
      </c>
      <c r="F98" s="33">
        <f>Richard!F98-Courtenay!F98</f>
        <v>0</v>
      </c>
      <c r="G98" s="33">
        <f>Richard!G98-Courtenay!G98</f>
        <v>0</v>
      </c>
      <c r="H98" s="33">
        <f>Richard!H98-Courtenay!H98</f>
        <v>0</v>
      </c>
      <c r="I98" s="33">
        <f>Richard!I98-Courtenay!I98</f>
        <v>0</v>
      </c>
      <c r="J98" s="33">
        <f>Richard!J98-Courtenay!J98</f>
        <v>0</v>
      </c>
      <c r="K98" s="33">
        <f>Richard!K98-Courtenay!K98</f>
        <v>0</v>
      </c>
      <c r="L98" s="33">
        <f>Richard!L98-Courtenay!L98</f>
        <v>0</v>
      </c>
      <c r="M98" s="33">
        <f>Richard!M98-Courtenay!M98</f>
        <v>0</v>
      </c>
      <c r="N98" s="33">
        <f>Richard!N98-Courtenay!N98</f>
        <v>0</v>
      </c>
      <c r="O98" s="33">
        <f>Richard!O98-Courtenay!O98</f>
        <v>0</v>
      </c>
      <c r="P98" s="33">
        <f>Richard!P98-Courtenay!P98</f>
        <v>0</v>
      </c>
      <c r="Q98" s="33">
        <f>Richard!Q98-Courtenay!Q98</f>
        <v>0</v>
      </c>
      <c r="R98" s="33">
        <f>Richard!R98-Courtenay!R98</f>
        <v>0</v>
      </c>
      <c r="S98" s="33">
        <f>Richard!S98-Courtenay!S98</f>
        <v>0</v>
      </c>
      <c r="T98" s="33">
        <f>Richard!T98-Courtenay!T98</f>
        <v>0</v>
      </c>
      <c r="U98" s="33">
        <f>Richard!U98-Courtenay!U98</f>
        <v>0</v>
      </c>
      <c r="V98" s="33">
        <f>Richard!V98-Courtenay!V98</f>
        <v>0</v>
      </c>
      <c r="W98" s="33">
        <f>Richard!W98-Courtenay!W98</f>
        <v>0</v>
      </c>
      <c r="X98" s="33">
        <f>Richard!X98-Courtenay!X98</f>
        <v>0</v>
      </c>
      <c r="Y98" s="33">
        <f>Richard!Y98-Courtenay!Y98</f>
        <v>0</v>
      </c>
      <c r="Z98" s="33">
        <f>Richard!Z98-Courtenay!Z98</f>
        <v>0</v>
      </c>
      <c r="AA98" s="33">
        <f>Richard!AA98-Courtenay!AA98</f>
        <v>0</v>
      </c>
      <c r="AB98" s="33">
        <f>Richard!AB98-Courtenay!AB98</f>
        <v>0</v>
      </c>
      <c r="AC98" s="33">
        <f>Richard!AC98-Courtenay!AC98</f>
        <v>0</v>
      </c>
      <c r="AD98" s="33">
        <f>Richard!AD98-Courtenay!AD98</f>
        <v>0</v>
      </c>
      <c r="AE98" s="33">
        <f>Richard!AE98-Courtenay!AE98</f>
        <v>0</v>
      </c>
      <c r="AF98" s="33">
        <f>Richard!AF98-Courtenay!AF98</f>
        <v>0</v>
      </c>
      <c r="AG98" s="33">
        <f>Richard!AG98-Courtenay!AG98</f>
        <v>0</v>
      </c>
      <c r="AH98" s="33">
        <f>Richard!AH98-Courtenay!AH98</f>
        <v>0</v>
      </c>
      <c r="AI98" s="33">
        <f>Richard!AI98-Courtenay!AI98</f>
        <v>0</v>
      </c>
      <c r="AJ98" s="33">
        <f>Richard!AJ98-Courtenay!AJ98</f>
        <v>0</v>
      </c>
      <c r="AK98" s="33">
        <f>Richard!AK98-Courtenay!AK98</f>
        <v>0</v>
      </c>
      <c r="AL98" s="33">
        <f>Richard!AL98-Courtenay!AL98</f>
        <v>0</v>
      </c>
      <c r="AM98" s="33">
        <f>Richard!AM98-Courtenay!AM98</f>
        <v>0</v>
      </c>
      <c r="AN98" s="33">
        <f>Richard!AN98-Courtenay!AN98</f>
        <v>0</v>
      </c>
      <c r="AO98" s="33">
        <f>Richard!AO98-Courtenay!AO98</f>
        <v>0</v>
      </c>
      <c r="AP98" s="33">
        <f>Richard!AP98-Courtenay!AP98</f>
        <v>0</v>
      </c>
      <c r="AQ98" s="33">
        <f>Richard!AQ98-Courtenay!AQ98</f>
        <v>0</v>
      </c>
    </row>
    <row r="99" spans="1:43" x14ac:dyDescent="0.25">
      <c r="A99" s="8" t="s">
        <v>92</v>
      </c>
      <c r="B99" s="35">
        <v>10</v>
      </c>
      <c r="C99" s="36" t="s">
        <v>28</v>
      </c>
      <c r="D99" s="36" t="s">
        <v>95</v>
      </c>
      <c r="E99" s="37">
        <v>2</v>
      </c>
      <c r="F99" s="33">
        <f>Richard!F99-Courtenay!F99</f>
        <v>0</v>
      </c>
      <c r="G99" s="33">
        <f>Richard!G99-Courtenay!G99</f>
        <v>0</v>
      </c>
      <c r="H99" s="33">
        <f>Richard!H99-Courtenay!H99</f>
        <v>0</v>
      </c>
      <c r="I99" s="33">
        <f>Richard!I99-Courtenay!I99</f>
        <v>0</v>
      </c>
      <c r="J99" s="33">
        <f>Richard!J99-Courtenay!J99</f>
        <v>0</v>
      </c>
      <c r="K99" s="33">
        <f>Richard!K99-Courtenay!K99</f>
        <v>0</v>
      </c>
      <c r="L99" s="33">
        <f>Richard!L99-Courtenay!L99</f>
        <v>0</v>
      </c>
      <c r="M99" s="33">
        <f>Richard!M99-Courtenay!M99</f>
        <v>0</v>
      </c>
      <c r="N99" s="33">
        <f>Richard!N99-Courtenay!N99</f>
        <v>0</v>
      </c>
      <c r="O99" s="33">
        <f>Richard!O99-Courtenay!O99</f>
        <v>0</v>
      </c>
      <c r="P99" s="33">
        <f>Richard!P99-Courtenay!P99</f>
        <v>0</v>
      </c>
      <c r="Q99" s="33">
        <f>Richard!Q99-Courtenay!Q99</f>
        <v>0</v>
      </c>
      <c r="R99" s="33">
        <f>Richard!R99-Courtenay!R99</f>
        <v>0</v>
      </c>
      <c r="S99" s="33">
        <f>Richard!S99-Courtenay!S99</f>
        <v>0</v>
      </c>
      <c r="T99" s="33">
        <f>Richard!T99-Courtenay!T99</f>
        <v>0</v>
      </c>
      <c r="U99" s="33">
        <f>Richard!U99-Courtenay!U99</f>
        <v>0</v>
      </c>
      <c r="V99" s="33">
        <f>Richard!V99-Courtenay!V99</f>
        <v>0</v>
      </c>
      <c r="W99" s="33">
        <f>Richard!W99-Courtenay!W99</f>
        <v>0</v>
      </c>
      <c r="X99" s="33">
        <f>Richard!X99-Courtenay!X99</f>
        <v>0</v>
      </c>
      <c r="Y99" s="33">
        <f>Richard!Y99-Courtenay!Y99</f>
        <v>0</v>
      </c>
      <c r="Z99" s="33">
        <f>Richard!Z99-Courtenay!Z99</f>
        <v>0</v>
      </c>
      <c r="AA99" s="33">
        <f>Richard!AA99-Courtenay!AA99</f>
        <v>0</v>
      </c>
      <c r="AB99" s="33">
        <f>Richard!AB99-Courtenay!AB99</f>
        <v>0</v>
      </c>
      <c r="AC99" s="33">
        <f>Richard!AC99-Courtenay!AC99</f>
        <v>0</v>
      </c>
      <c r="AD99" s="33">
        <f>Richard!AD99-Courtenay!AD99</f>
        <v>0</v>
      </c>
      <c r="AE99" s="33">
        <f>Richard!AE99-Courtenay!AE99</f>
        <v>0</v>
      </c>
      <c r="AF99" s="33">
        <f>Richard!AF99-Courtenay!AF99</f>
        <v>0</v>
      </c>
      <c r="AG99" s="33">
        <f>Richard!AG99-Courtenay!AG99</f>
        <v>0</v>
      </c>
      <c r="AH99" s="33">
        <f>Richard!AH99-Courtenay!AH99</f>
        <v>0</v>
      </c>
      <c r="AI99" s="33">
        <f>Richard!AI99-Courtenay!AI99</f>
        <v>0</v>
      </c>
      <c r="AJ99" s="33">
        <f>Richard!AJ99-Courtenay!AJ99</f>
        <v>0</v>
      </c>
      <c r="AK99" s="33">
        <f>Richard!AK99-Courtenay!AK99</f>
        <v>0</v>
      </c>
      <c r="AL99" s="33">
        <f>Richard!AL99-Courtenay!AL99</f>
        <v>0</v>
      </c>
      <c r="AM99" s="33">
        <f>Richard!AM99-Courtenay!AM99</f>
        <v>0</v>
      </c>
      <c r="AN99" s="33">
        <f>Richard!AN99-Courtenay!AN99</f>
        <v>0</v>
      </c>
      <c r="AO99" s="33">
        <f>Richard!AO99-Courtenay!AO99</f>
        <v>0</v>
      </c>
      <c r="AP99" s="33">
        <f>Richard!AP99-Courtenay!AP99</f>
        <v>0</v>
      </c>
      <c r="AQ99" s="33">
        <f>Richard!AQ99-Courtenay!AQ99</f>
        <v>0</v>
      </c>
    </row>
    <row r="100" spans="1:43" x14ac:dyDescent="0.25">
      <c r="A100" s="8" t="s">
        <v>92</v>
      </c>
      <c r="B100" s="35">
        <v>10</v>
      </c>
      <c r="C100" s="36" t="s">
        <v>28</v>
      </c>
      <c r="D100" s="36" t="s">
        <v>96</v>
      </c>
      <c r="E100" s="37">
        <v>7</v>
      </c>
      <c r="F100" s="33">
        <f>Richard!F100-Courtenay!F100</f>
        <v>0</v>
      </c>
      <c r="G100" s="33">
        <f>Richard!G100-Courtenay!G100</f>
        <v>0</v>
      </c>
      <c r="H100" s="33">
        <f>Richard!H100-Courtenay!H100</f>
        <v>0</v>
      </c>
      <c r="I100" s="33">
        <f>Richard!I100-Courtenay!I100</f>
        <v>0</v>
      </c>
      <c r="J100" s="33">
        <f>Richard!J100-Courtenay!J100</f>
        <v>0</v>
      </c>
      <c r="K100" s="33">
        <f>Richard!K100-Courtenay!K100</f>
        <v>0</v>
      </c>
      <c r="L100" s="33">
        <f>Richard!L100-Courtenay!L100</f>
        <v>0</v>
      </c>
      <c r="M100" s="33">
        <f>Richard!M100-Courtenay!M100</f>
        <v>0</v>
      </c>
      <c r="N100" s="33">
        <f>Richard!N100-Courtenay!N100</f>
        <v>0</v>
      </c>
      <c r="O100" s="33">
        <f>Richard!O100-Courtenay!O100</f>
        <v>0</v>
      </c>
      <c r="P100" s="33">
        <f>Richard!P100-Courtenay!P100</f>
        <v>0</v>
      </c>
      <c r="Q100" s="33">
        <f>Richard!Q100-Courtenay!Q100</f>
        <v>0</v>
      </c>
      <c r="R100" s="33">
        <f>Richard!R100-Courtenay!R100</f>
        <v>0</v>
      </c>
      <c r="S100" s="33">
        <f>Richard!S100-Courtenay!S100</f>
        <v>0</v>
      </c>
      <c r="T100" s="33">
        <f>Richard!T100-Courtenay!T100</f>
        <v>0</v>
      </c>
      <c r="U100" s="33">
        <f>Richard!U100-Courtenay!U100</f>
        <v>0</v>
      </c>
      <c r="V100" s="33">
        <f>Richard!V100-Courtenay!V100</f>
        <v>0</v>
      </c>
      <c r="W100" s="33">
        <f>Richard!W100-Courtenay!W100</f>
        <v>0</v>
      </c>
      <c r="X100" s="33">
        <f>Richard!X100-Courtenay!X100</f>
        <v>0</v>
      </c>
      <c r="Y100" s="33">
        <f>Richard!Y100-Courtenay!Y100</f>
        <v>0</v>
      </c>
      <c r="Z100" s="33">
        <f>Richard!Z100-Courtenay!Z100</f>
        <v>0</v>
      </c>
      <c r="AA100" s="33">
        <f>Richard!AA100-Courtenay!AA100</f>
        <v>0</v>
      </c>
      <c r="AB100" s="33">
        <f>Richard!AB100-Courtenay!AB100</f>
        <v>0</v>
      </c>
      <c r="AC100" s="33">
        <f>Richard!AC100-Courtenay!AC100</f>
        <v>0</v>
      </c>
      <c r="AD100" s="33">
        <f>Richard!AD100-Courtenay!AD100</f>
        <v>0</v>
      </c>
      <c r="AE100" s="33">
        <f>Richard!AE100-Courtenay!AE100</f>
        <v>0</v>
      </c>
      <c r="AF100" s="33">
        <f>Richard!AF100-Courtenay!AF100</f>
        <v>0</v>
      </c>
      <c r="AG100" s="33">
        <f>Richard!AG100-Courtenay!AG100</f>
        <v>0</v>
      </c>
      <c r="AH100" s="33">
        <f>Richard!AH100-Courtenay!AH100</f>
        <v>0</v>
      </c>
      <c r="AI100" s="33">
        <f>Richard!AI100-Courtenay!AI100</f>
        <v>0</v>
      </c>
      <c r="AJ100" s="33">
        <f>Richard!AJ100-Courtenay!AJ100</f>
        <v>0</v>
      </c>
      <c r="AK100" s="33">
        <f>Richard!AK100-Courtenay!AK100</f>
        <v>0</v>
      </c>
      <c r="AL100" s="33">
        <f>Richard!AL100-Courtenay!AL100</f>
        <v>0</v>
      </c>
      <c r="AM100" s="33">
        <f>Richard!AM100-Courtenay!AM100</f>
        <v>0</v>
      </c>
      <c r="AN100" s="33">
        <f>Richard!AN100-Courtenay!AN100</f>
        <v>0</v>
      </c>
      <c r="AO100" s="33">
        <f>Richard!AO100-Courtenay!AO100</f>
        <v>0</v>
      </c>
      <c r="AP100" s="33">
        <f>Richard!AP100-Courtenay!AP100</f>
        <v>0</v>
      </c>
      <c r="AQ100" s="33">
        <f>Richard!AQ100-Courtenay!AQ100</f>
        <v>0</v>
      </c>
    </row>
    <row r="101" spans="1:43" x14ac:dyDescent="0.25">
      <c r="A101" s="12" t="s">
        <v>97</v>
      </c>
      <c r="B101" s="35">
        <v>10</v>
      </c>
      <c r="C101" s="38" t="s">
        <v>28</v>
      </c>
      <c r="D101" s="38" t="s">
        <v>94</v>
      </c>
      <c r="E101" s="37">
        <v>9</v>
      </c>
      <c r="F101" s="33">
        <f>Richard!F101-Courtenay!F101</f>
        <v>0</v>
      </c>
      <c r="G101" s="33">
        <f>Richard!G101-Courtenay!G101</f>
        <v>0</v>
      </c>
      <c r="H101" s="33">
        <f>Richard!H101-Courtenay!H101</f>
        <v>0</v>
      </c>
      <c r="I101" s="33">
        <f>Richard!I101-Courtenay!I101</f>
        <v>0</v>
      </c>
      <c r="J101" s="33">
        <f>Richard!J101-Courtenay!J101</f>
        <v>0</v>
      </c>
      <c r="K101" s="33">
        <f>Richard!K101-Courtenay!K101</f>
        <v>0</v>
      </c>
      <c r="L101" s="33">
        <f>Richard!L101-Courtenay!L101</f>
        <v>0</v>
      </c>
      <c r="M101" s="33">
        <f>Richard!M101-Courtenay!M101</f>
        <v>0</v>
      </c>
      <c r="N101" s="33">
        <f>Richard!N101-Courtenay!N101</f>
        <v>0</v>
      </c>
      <c r="O101" s="33">
        <f>Richard!O101-Courtenay!O101</f>
        <v>0</v>
      </c>
      <c r="P101" s="33">
        <f>Richard!P101-Courtenay!P101</f>
        <v>0</v>
      </c>
      <c r="Q101" s="33">
        <f>Richard!Q101-Courtenay!Q101</f>
        <v>0</v>
      </c>
      <c r="R101" s="33">
        <f>Richard!R101-Courtenay!R101</f>
        <v>0</v>
      </c>
      <c r="S101" s="33">
        <f>Richard!S101-Courtenay!S101</f>
        <v>0</v>
      </c>
      <c r="T101" s="33">
        <f>Richard!T101-Courtenay!T101</f>
        <v>0</v>
      </c>
      <c r="U101" s="33">
        <f>Richard!U101-Courtenay!U101</f>
        <v>0</v>
      </c>
      <c r="V101" s="33">
        <f>Richard!V101-Courtenay!V101</f>
        <v>0</v>
      </c>
      <c r="W101" s="33">
        <f>Richard!W101-Courtenay!W101</f>
        <v>0</v>
      </c>
      <c r="X101" s="33">
        <f>Richard!X101-Courtenay!X101</f>
        <v>0</v>
      </c>
      <c r="Y101" s="33">
        <f>Richard!Y101-Courtenay!Y101</f>
        <v>0</v>
      </c>
      <c r="Z101" s="33">
        <f>Richard!Z101-Courtenay!Z101</f>
        <v>0</v>
      </c>
      <c r="AA101" s="33">
        <f>Richard!AA101-Courtenay!AA101</f>
        <v>0</v>
      </c>
      <c r="AB101" s="33">
        <f>Richard!AB101-Courtenay!AB101</f>
        <v>0</v>
      </c>
      <c r="AC101" s="33">
        <f>Richard!AC101-Courtenay!AC101</f>
        <v>0</v>
      </c>
      <c r="AD101" s="33">
        <f>Richard!AD101-Courtenay!AD101</f>
        <v>0</v>
      </c>
      <c r="AE101" s="33">
        <f>Richard!AE101-Courtenay!AE101</f>
        <v>0</v>
      </c>
      <c r="AF101" s="33">
        <f>Richard!AF101-Courtenay!AF101</f>
        <v>0</v>
      </c>
      <c r="AG101" s="33">
        <f>Richard!AG101-Courtenay!AG101</f>
        <v>0</v>
      </c>
      <c r="AH101" s="33">
        <f>Richard!AH101-Courtenay!AH101</f>
        <v>0</v>
      </c>
      <c r="AI101" s="33">
        <f>Richard!AI101-Courtenay!AI101</f>
        <v>0</v>
      </c>
      <c r="AJ101" s="33">
        <f>Richard!AJ101-Courtenay!AJ101</f>
        <v>0</v>
      </c>
      <c r="AK101" s="33">
        <f>Richard!AK101-Courtenay!AK101</f>
        <v>0</v>
      </c>
      <c r="AL101" s="33">
        <f>Richard!AL101-Courtenay!AL101</f>
        <v>0</v>
      </c>
      <c r="AM101" s="33">
        <f>Richard!AM101-Courtenay!AM101</f>
        <v>0</v>
      </c>
      <c r="AN101" s="33">
        <f>Richard!AN101-Courtenay!AN101</f>
        <v>0</v>
      </c>
      <c r="AO101" s="33">
        <f>Richard!AO101-Courtenay!AO101</f>
        <v>0</v>
      </c>
      <c r="AP101" s="33">
        <f>Richard!AP101-Courtenay!AP101</f>
        <v>0</v>
      </c>
      <c r="AQ101" s="33">
        <f>Richard!AQ101-Courtenay!AQ101</f>
        <v>0</v>
      </c>
    </row>
    <row r="102" spans="1:43" x14ac:dyDescent="0.25">
      <c r="A102" s="12" t="s">
        <v>97</v>
      </c>
      <c r="B102" s="35">
        <v>10</v>
      </c>
      <c r="C102" s="38" t="s">
        <v>28</v>
      </c>
      <c r="D102" s="38" t="s">
        <v>95</v>
      </c>
      <c r="E102" s="37">
        <v>4</v>
      </c>
      <c r="F102" s="33">
        <f>Richard!F102-Courtenay!F102</f>
        <v>0</v>
      </c>
      <c r="G102" s="33">
        <f>Richard!G102-Courtenay!G102</f>
        <v>0</v>
      </c>
      <c r="H102" s="33">
        <f>Richard!H102-Courtenay!H102</f>
        <v>0</v>
      </c>
      <c r="I102" s="33">
        <f>Richard!I102-Courtenay!I102</f>
        <v>0</v>
      </c>
      <c r="J102" s="33">
        <f>Richard!J102-Courtenay!J102</f>
        <v>0</v>
      </c>
      <c r="K102" s="33">
        <f>Richard!K102-Courtenay!K102</f>
        <v>0</v>
      </c>
      <c r="L102" s="33">
        <f>Richard!L102-Courtenay!L102</f>
        <v>0</v>
      </c>
      <c r="M102" s="33">
        <f>Richard!M102-Courtenay!M102</f>
        <v>0</v>
      </c>
      <c r="N102" s="33">
        <f>Richard!N102-Courtenay!N102</f>
        <v>0</v>
      </c>
      <c r="O102" s="33">
        <f>Richard!O102-Courtenay!O102</f>
        <v>0</v>
      </c>
      <c r="P102" s="33">
        <f>Richard!P102-Courtenay!P102</f>
        <v>0</v>
      </c>
      <c r="Q102" s="33">
        <f>Richard!Q102-Courtenay!Q102</f>
        <v>0</v>
      </c>
      <c r="R102" s="33">
        <f>Richard!R102-Courtenay!R102</f>
        <v>0</v>
      </c>
      <c r="S102" s="33">
        <f>Richard!S102-Courtenay!S102</f>
        <v>0</v>
      </c>
      <c r="T102" s="33">
        <f>Richard!T102-Courtenay!T102</f>
        <v>0</v>
      </c>
      <c r="U102" s="33">
        <f>Richard!U102-Courtenay!U102</f>
        <v>0</v>
      </c>
      <c r="V102" s="33">
        <f>Richard!V102-Courtenay!V102</f>
        <v>0</v>
      </c>
      <c r="W102" s="33">
        <f>Richard!W102-Courtenay!W102</f>
        <v>0</v>
      </c>
      <c r="X102" s="33">
        <f>Richard!X102-Courtenay!X102</f>
        <v>0</v>
      </c>
      <c r="Y102" s="33">
        <f>Richard!Y102-Courtenay!Y102</f>
        <v>0</v>
      </c>
      <c r="Z102" s="33">
        <f>Richard!Z102-Courtenay!Z102</f>
        <v>0</v>
      </c>
      <c r="AA102" s="33">
        <f>Richard!AA102-Courtenay!AA102</f>
        <v>0</v>
      </c>
      <c r="AB102" s="33">
        <f>Richard!AB102-Courtenay!AB102</f>
        <v>0</v>
      </c>
      <c r="AC102" s="33">
        <f>Richard!AC102-Courtenay!AC102</f>
        <v>0</v>
      </c>
      <c r="AD102" s="33">
        <f>Richard!AD102-Courtenay!AD102</f>
        <v>0</v>
      </c>
      <c r="AE102" s="33">
        <f>Richard!AE102-Courtenay!AE102</f>
        <v>0</v>
      </c>
      <c r="AF102" s="33">
        <f>Richard!AF102-Courtenay!AF102</f>
        <v>0</v>
      </c>
      <c r="AG102" s="33">
        <f>Richard!AG102-Courtenay!AG102</f>
        <v>0</v>
      </c>
      <c r="AH102" s="33">
        <f>Richard!AH102-Courtenay!AH102</f>
        <v>0</v>
      </c>
      <c r="AI102" s="33">
        <f>Richard!AI102-Courtenay!AI102</f>
        <v>0</v>
      </c>
      <c r="AJ102" s="33">
        <f>Richard!AJ102-Courtenay!AJ102</f>
        <v>0</v>
      </c>
      <c r="AK102" s="33">
        <f>Richard!AK102-Courtenay!AK102</f>
        <v>0</v>
      </c>
      <c r="AL102" s="33">
        <f>Richard!AL102-Courtenay!AL102</f>
        <v>0</v>
      </c>
      <c r="AM102" s="33">
        <f>Richard!AM102-Courtenay!AM102</f>
        <v>0</v>
      </c>
      <c r="AN102" s="33">
        <f>Richard!AN102-Courtenay!AN102</f>
        <v>0</v>
      </c>
      <c r="AO102" s="33">
        <f>Richard!AO102-Courtenay!AO102</f>
        <v>0</v>
      </c>
      <c r="AP102" s="33">
        <f>Richard!AP102-Courtenay!AP102</f>
        <v>0</v>
      </c>
      <c r="AQ102" s="33">
        <f>Richard!AQ102-Courtenay!AQ102</f>
        <v>0</v>
      </c>
    </row>
    <row r="103" spans="1:43" x14ac:dyDescent="0.25">
      <c r="A103" s="12" t="s">
        <v>97</v>
      </c>
      <c r="B103" s="35">
        <v>10</v>
      </c>
      <c r="C103" s="38" t="s">
        <v>28</v>
      </c>
      <c r="D103" s="38" t="s">
        <v>96</v>
      </c>
      <c r="E103" s="37">
        <v>1</v>
      </c>
      <c r="F103" s="33">
        <f>Richard!F103-Courtenay!F103</f>
        <v>0</v>
      </c>
      <c r="G103" s="33">
        <f>Richard!G103-Courtenay!G103</f>
        <v>0</v>
      </c>
      <c r="H103" s="33">
        <f>Richard!H103-Courtenay!H103</f>
        <v>0</v>
      </c>
      <c r="I103" s="33">
        <f>Richard!I103-Courtenay!I103</f>
        <v>0</v>
      </c>
      <c r="J103" s="33">
        <f>Richard!J103-Courtenay!J103</f>
        <v>0</v>
      </c>
      <c r="K103" s="33">
        <f>Richard!K103-Courtenay!K103</f>
        <v>0</v>
      </c>
      <c r="L103" s="33">
        <f>Richard!L103-Courtenay!L103</f>
        <v>0</v>
      </c>
      <c r="M103" s="33">
        <f>Richard!M103-Courtenay!M103</f>
        <v>0</v>
      </c>
      <c r="N103" s="33">
        <f>Richard!N103-Courtenay!N103</f>
        <v>0</v>
      </c>
      <c r="O103" s="33">
        <f>Richard!O103-Courtenay!O103</f>
        <v>0</v>
      </c>
      <c r="P103" s="33">
        <f>Richard!P103-Courtenay!P103</f>
        <v>0</v>
      </c>
      <c r="Q103" s="33">
        <f>Richard!Q103-Courtenay!Q103</f>
        <v>0</v>
      </c>
      <c r="R103" s="33">
        <f>Richard!R103-Courtenay!R103</f>
        <v>0</v>
      </c>
      <c r="S103" s="33">
        <f>Richard!S103-Courtenay!S103</f>
        <v>0</v>
      </c>
      <c r="T103" s="33">
        <f>Richard!T103-Courtenay!T103</f>
        <v>0</v>
      </c>
      <c r="U103" s="33">
        <f>Richard!U103-Courtenay!U103</f>
        <v>0</v>
      </c>
      <c r="V103" s="33">
        <f>Richard!V103-Courtenay!V103</f>
        <v>0</v>
      </c>
      <c r="W103" s="33">
        <f>Richard!W103-Courtenay!W103</f>
        <v>0</v>
      </c>
      <c r="X103" s="33">
        <f>Richard!X103-Courtenay!X103</f>
        <v>0</v>
      </c>
      <c r="Y103" s="33">
        <f>Richard!Y103-Courtenay!Y103</f>
        <v>0</v>
      </c>
      <c r="Z103" s="33">
        <f>Richard!Z103-Courtenay!Z103</f>
        <v>0</v>
      </c>
      <c r="AA103" s="33">
        <f>Richard!AA103-Courtenay!AA103</f>
        <v>0</v>
      </c>
      <c r="AB103" s="33">
        <f>Richard!AB103-Courtenay!AB103</f>
        <v>0</v>
      </c>
      <c r="AC103" s="33">
        <f>Richard!AC103-Courtenay!AC103</f>
        <v>0</v>
      </c>
      <c r="AD103" s="33">
        <f>Richard!AD103-Courtenay!AD103</f>
        <v>0</v>
      </c>
      <c r="AE103" s="33">
        <f>Richard!AE103-Courtenay!AE103</f>
        <v>0</v>
      </c>
      <c r="AF103" s="33">
        <f>Richard!AF103-Courtenay!AF103</f>
        <v>0</v>
      </c>
      <c r="AG103" s="33">
        <f>Richard!AG103-Courtenay!AG103</f>
        <v>0</v>
      </c>
      <c r="AH103" s="33">
        <f>Richard!AH103-Courtenay!AH103</f>
        <v>0</v>
      </c>
      <c r="AI103" s="33">
        <f>Richard!AI103-Courtenay!AI103</f>
        <v>0</v>
      </c>
      <c r="AJ103" s="33">
        <f>Richard!AJ103-Courtenay!AJ103</f>
        <v>0</v>
      </c>
      <c r="AK103" s="33">
        <f>Richard!AK103-Courtenay!AK103</f>
        <v>0</v>
      </c>
      <c r="AL103" s="33">
        <f>Richard!AL103-Courtenay!AL103</f>
        <v>0</v>
      </c>
      <c r="AM103" s="33">
        <f>Richard!AM103-Courtenay!AM103</f>
        <v>0</v>
      </c>
      <c r="AN103" s="33">
        <f>Richard!AN103-Courtenay!AN103</f>
        <v>0</v>
      </c>
      <c r="AO103" s="33">
        <f>Richard!AO103-Courtenay!AO103</f>
        <v>0</v>
      </c>
      <c r="AP103" s="33">
        <f>Richard!AP103-Courtenay!AP103</f>
        <v>0</v>
      </c>
      <c r="AQ103" s="33">
        <f>Richard!AQ103-Courtenay!AQ103</f>
        <v>0</v>
      </c>
    </row>
    <row r="104" spans="1:43" x14ac:dyDescent="0.25">
      <c r="A104" s="14" t="s">
        <v>98</v>
      </c>
      <c r="B104" s="35">
        <v>10</v>
      </c>
      <c r="C104" s="36" t="s">
        <v>28</v>
      </c>
      <c r="D104" s="39" t="s">
        <v>94</v>
      </c>
      <c r="E104" s="37">
        <v>2</v>
      </c>
      <c r="F104" s="33">
        <f>Richard!F104-Courtenay!F104</f>
        <v>0</v>
      </c>
      <c r="G104" s="33">
        <f>Richard!G104-Courtenay!G104</f>
        <v>0</v>
      </c>
      <c r="H104" s="33">
        <f>Richard!H104-Courtenay!H104</f>
        <v>0</v>
      </c>
      <c r="I104" s="33">
        <f>Richard!I104-Courtenay!I104</f>
        <v>0</v>
      </c>
      <c r="J104" s="33">
        <f>Richard!J104-Courtenay!J104</f>
        <v>0</v>
      </c>
      <c r="K104" s="33">
        <f>Richard!K104-Courtenay!K104</f>
        <v>0</v>
      </c>
      <c r="L104" s="33">
        <f>Richard!L104-Courtenay!L104</f>
        <v>0</v>
      </c>
      <c r="M104" s="33">
        <f>Richard!M104-Courtenay!M104</f>
        <v>0</v>
      </c>
      <c r="N104" s="33">
        <f>Richard!N104-Courtenay!N104</f>
        <v>0</v>
      </c>
      <c r="O104" s="33">
        <f>Richard!O104-Courtenay!O104</f>
        <v>0</v>
      </c>
      <c r="P104" s="33">
        <f>Richard!P104-Courtenay!P104</f>
        <v>0</v>
      </c>
      <c r="Q104" s="33">
        <f>Richard!Q104-Courtenay!Q104</f>
        <v>0</v>
      </c>
      <c r="R104" s="33">
        <f>Richard!R104-Courtenay!R104</f>
        <v>0</v>
      </c>
      <c r="S104" s="33">
        <f>Richard!S104-Courtenay!S104</f>
        <v>0</v>
      </c>
      <c r="T104" s="33">
        <f>Richard!T104-Courtenay!T104</f>
        <v>0</v>
      </c>
      <c r="U104" s="33">
        <f>Richard!U104-Courtenay!U104</f>
        <v>0</v>
      </c>
      <c r="V104" s="33">
        <f>Richard!V104-Courtenay!V104</f>
        <v>0</v>
      </c>
      <c r="W104" s="33">
        <f>Richard!W104-Courtenay!W104</f>
        <v>0</v>
      </c>
      <c r="X104" s="33">
        <f>Richard!X104-Courtenay!X104</f>
        <v>0</v>
      </c>
      <c r="Y104" s="33">
        <f>Richard!Y104-Courtenay!Y104</f>
        <v>0</v>
      </c>
      <c r="Z104" s="33">
        <f>Richard!Z104-Courtenay!Z104</f>
        <v>0</v>
      </c>
      <c r="AA104" s="33">
        <f>Richard!AA104-Courtenay!AA104</f>
        <v>0</v>
      </c>
      <c r="AB104" s="33">
        <f>Richard!AB104-Courtenay!AB104</f>
        <v>0</v>
      </c>
      <c r="AC104" s="33">
        <f>Richard!AC104-Courtenay!AC104</f>
        <v>0</v>
      </c>
      <c r="AD104" s="33">
        <f>Richard!AD104-Courtenay!AD104</f>
        <v>0</v>
      </c>
      <c r="AE104" s="33">
        <f>Richard!AE104-Courtenay!AE104</f>
        <v>0</v>
      </c>
      <c r="AF104" s="33">
        <f>Richard!AF104-Courtenay!AF104</f>
        <v>0</v>
      </c>
      <c r="AG104" s="33">
        <f>Richard!AG104-Courtenay!AG104</f>
        <v>0</v>
      </c>
      <c r="AH104" s="33">
        <f>Richard!AH104-Courtenay!AH104</f>
        <v>0</v>
      </c>
      <c r="AI104" s="33">
        <f>Richard!AI104-Courtenay!AI104</f>
        <v>0</v>
      </c>
      <c r="AJ104" s="33">
        <f>Richard!AJ104-Courtenay!AJ104</f>
        <v>0</v>
      </c>
      <c r="AK104" s="33">
        <f>Richard!AK104-Courtenay!AK104</f>
        <v>0</v>
      </c>
      <c r="AL104" s="33">
        <f>Richard!AL104-Courtenay!AL104</f>
        <v>0</v>
      </c>
      <c r="AM104" s="33">
        <f>Richard!AM104-Courtenay!AM104</f>
        <v>0</v>
      </c>
      <c r="AN104" s="33">
        <f>Richard!AN104-Courtenay!AN104</f>
        <v>0</v>
      </c>
      <c r="AO104" s="33">
        <f>Richard!AO104-Courtenay!AO104</f>
        <v>0</v>
      </c>
      <c r="AP104" s="33">
        <f>Richard!AP104-Courtenay!AP104</f>
        <v>0</v>
      </c>
      <c r="AQ104" s="33">
        <f>Richard!AQ104-Courtenay!AQ104</f>
        <v>0</v>
      </c>
    </row>
    <row r="105" spans="1:43" x14ac:dyDescent="0.25">
      <c r="A105" s="14" t="s">
        <v>98</v>
      </c>
      <c r="B105" s="35">
        <v>10</v>
      </c>
      <c r="C105" s="36" t="s">
        <v>28</v>
      </c>
      <c r="D105" s="39" t="s">
        <v>95</v>
      </c>
      <c r="E105" s="37">
        <v>9</v>
      </c>
      <c r="F105" s="33">
        <f>Richard!F105-Courtenay!F105</f>
        <v>0</v>
      </c>
      <c r="G105" s="33">
        <f>Richard!G105-Courtenay!G105</f>
        <v>0</v>
      </c>
      <c r="H105" s="33">
        <f>Richard!H105-Courtenay!H105</f>
        <v>0</v>
      </c>
      <c r="I105" s="33">
        <f>Richard!I105-Courtenay!I105</f>
        <v>0</v>
      </c>
      <c r="J105" s="33">
        <f>Richard!J105-Courtenay!J105</f>
        <v>0</v>
      </c>
      <c r="K105" s="33">
        <f>Richard!K105-Courtenay!K105</f>
        <v>0</v>
      </c>
      <c r="L105" s="33">
        <f>Richard!L105-Courtenay!L105</f>
        <v>0</v>
      </c>
      <c r="M105" s="33">
        <f>Richard!M105-Courtenay!M105</f>
        <v>0</v>
      </c>
      <c r="N105" s="33">
        <f>Richard!N105-Courtenay!N105</f>
        <v>0</v>
      </c>
      <c r="O105" s="33">
        <f>Richard!O105-Courtenay!O105</f>
        <v>0</v>
      </c>
      <c r="P105" s="33">
        <f>Richard!P105-Courtenay!P105</f>
        <v>0</v>
      </c>
      <c r="Q105" s="33">
        <f>Richard!Q105-Courtenay!Q105</f>
        <v>0</v>
      </c>
      <c r="R105" s="33">
        <f>Richard!R105-Courtenay!R105</f>
        <v>0</v>
      </c>
      <c r="S105" s="33">
        <f>Richard!S105-Courtenay!S105</f>
        <v>0</v>
      </c>
      <c r="T105" s="33">
        <f>Richard!T105-Courtenay!T105</f>
        <v>0</v>
      </c>
      <c r="U105" s="33">
        <f>Richard!U105-Courtenay!U105</f>
        <v>0</v>
      </c>
      <c r="V105" s="33">
        <f>Richard!V105-Courtenay!V105</f>
        <v>0</v>
      </c>
      <c r="W105" s="33">
        <f>Richard!W105-Courtenay!W105</f>
        <v>0</v>
      </c>
      <c r="X105" s="33">
        <f>Richard!X105-Courtenay!X105</f>
        <v>0</v>
      </c>
      <c r="Y105" s="33">
        <f>Richard!Y105-Courtenay!Y105</f>
        <v>0</v>
      </c>
      <c r="Z105" s="33">
        <f>Richard!Z105-Courtenay!Z105</f>
        <v>0</v>
      </c>
      <c r="AA105" s="33">
        <f>Richard!AA105-Courtenay!AA105</f>
        <v>0</v>
      </c>
      <c r="AB105" s="33">
        <f>Richard!AB105-Courtenay!AB105</f>
        <v>0</v>
      </c>
      <c r="AC105" s="33">
        <f>Richard!AC105-Courtenay!AC105</f>
        <v>0</v>
      </c>
      <c r="AD105" s="33">
        <f>Richard!AD105-Courtenay!AD105</f>
        <v>0</v>
      </c>
      <c r="AE105" s="33">
        <f>Richard!AE105-Courtenay!AE105</f>
        <v>0</v>
      </c>
      <c r="AF105" s="33">
        <f>Richard!AF105-Courtenay!AF105</f>
        <v>0</v>
      </c>
      <c r="AG105" s="33">
        <f>Richard!AG105-Courtenay!AG105</f>
        <v>0</v>
      </c>
      <c r="AH105" s="33">
        <f>Richard!AH105-Courtenay!AH105</f>
        <v>0</v>
      </c>
      <c r="AI105" s="33">
        <f>Richard!AI105-Courtenay!AI105</f>
        <v>0</v>
      </c>
      <c r="AJ105" s="33">
        <f>Richard!AJ105-Courtenay!AJ105</f>
        <v>0</v>
      </c>
      <c r="AK105" s="33">
        <f>Richard!AK105-Courtenay!AK105</f>
        <v>0</v>
      </c>
      <c r="AL105" s="33">
        <f>Richard!AL105-Courtenay!AL105</f>
        <v>0</v>
      </c>
      <c r="AM105" s="33">
        <f>Richard!AM105-Courtenay!AM105</f>
        <v>0</v>
      </c>
      <c r="AN105" s="33">
        <f>Richard!AN105-Courtenay!AN105</f>
        <v>0</v>
      </c>
      <c r="AO105" s="33">
        <f>Richard!AO105-Courtenay!AO105</f>
        <v>0</v>
      </c>
      <c r="AP105" s="33">
        <f>Richard!AP105-Courtenay!AP105</f>
        <v>0</v>
      </c>
      <c r="AQ105" s="33">
        <f>Richard!AQ105-Courtenay!AQ105</f>
        <v>0</v>
      </c>
    </row>
    <row r="106" spans="1:43" x14ac:dyDescent="0.25">
      <c r="A106" s="14" t="s">
        <v>98</v>
      </c>
      <c r="B106" s="35">
        <v>10</v>
      </c>
      <c r="C106" s="36" t="s">
        <v>28</v>
      </c>
      <c r="D106" s="39" t="s">
        <v>96</v>
      </c>
      <c r="E106" s="37">
        <v>8</v>
      </c>
      <c r="F106" s="33">
        <f>Richard!F106-Courtenay!F106</f>
        <v>0</v>
      </c>
      <c r="G106" s="33">
        <f>Richard!G106-Courtenay!G106</f>
        <v>0</v>
      </c>
      <c r="H106" s="33">
        <f>Richard!H106-Courtenay!H106</f>
        <v>0</v>
      </c>
      <c r="I106" s="33">
        <f>Richard!I106-Courtenay!I106</f>
        <v>0</v>
      </c>
      <c r="J106" s="33">
        <f>Richard!J106-Courtenay!J106</f>
        <v>0</v>
      </c>
      <c r="K106" s="33">
        <f>Richard!K106-Courtenay!K106</f>
        <v>0</v>
      </c>
      <c r="L106" s="33">
        <f>Richard!L106-Courtenay!L106</f>
        <v>0</v>
      </c>
      <c r="M106" s="33">
        <f>Richard!M106-Courtenay!M106</f>
        <v>0</v>
      </c>
      <c r="N106" s="33">
        <f>Richard!N106-Courtenay!N106</f>
        <v>0</v>
      </c>
      <c r="O106" s="33">
        <f>Richard!O106-Courtenay!O106</f>
        <v>0</v>
      </c>
      <c r="P106" s="33">
        <f>Richard!P106-Courtenay!P106</f>
        <v>0</v>
      </c>
      <c r="Q106" s="33">
        <f>Richard!Q106-Courtenay!Q106</f>
        <v>0</v>
      </c>
      <c r="R106" s="33">
        <f>Richard!R106-Courtenay!R106</f>
        <v>0</v>
      </c>
      <c r="S106" s="33">
        <f>Richard!S106-Courtenay!S106</f>
        <v>0</v>
      </c>
      <c r="T106" s="33">
        <f>Richard!T106-Courtenay!T106</f>
        <v>0</v>
      </c>
      <c r="U106" s="33">
        <f>Richard!U106-Courtenay!U106</f>
        <v>0</v>
      </c>
      <c r="V106" s="33">
        <f>Richard!V106-Courtenay!V106</f>
        <v>0</v>
      </c>
      <c r="W106" s="33">
        <f>Richard!W106-Courtenay!W106</f>
        <v>0</v>
      </c>
      <c r="X106" s="33">
        <f>Richard!X106-Courtenay!X106</f>
        <v>0</v>
      </c>
      <c r="Y106" s="33">
        <f>Richard!Y106-Courtenay!Y106</f>
        <v>0</v>
      </c>
      <c r="Z106" s="33">
        <f>Richard!Z106-Courtenay!Z106</f>
        <v>0</v>
      </c>
      <c r="AA106" s="33">
        <f>Richard!AA106-Courtenay!AA106</f>
        <v>0</v>
      </c>
      <c r="AB106" s="33">
        <f>Richard!AB106-Courtenay!AB106</f>
        <v>0</v>
      </c>
      <c r="AC106" s="33">
        <f>Richard!AC106-Courtenay!AC106</f>
        <v>0</v>
      </c>
      <c r="AD106" s="33">
        <f>Richard!AD106-Courtenay!AD106</f>
        <v>0</v>
      </c>
      <c r="AE106" s="33">
        <f>Richard!AE106-Courtenay!AE106</f>
        <v>0</v>
      </c>
      <c r="AF106" s="33">
        <f>Richard!AF106-Courtenay!AF106</f>
        <v>0</v>
      </c>
      <c r="AG106" s="33">
        <f>Richard!AG106-Courtenay!AG106</f>
        <v>0</v>
      </c>
      <c r="AH106" s="33">
        <f>Richard!AH106-Courtenay!AH106</f>
        <v>0</v>
      </c>
      <c r="AI106" s="33">
        <f>Richard!AI106-Courtenay!AI106</f>
        <v>0</v>
      </c>
      <c r="AJ106" s="33">
        <f>Richard!AJ106-Courtenay!AJ106</f>
        <v>0</v>
      </c>
      <c r="AK106" s="33">
        <f>Richard!AK106-Courtenay!AK106</f>
        <v>0</v>
      </c>
      <c r="AL106" s="33">
        <f>Richard!AL106-Courtenay!AL106</f>
        <v>0</v>
      </c>
      <c r="AM106" s="33">
        <f>Richard!AM106-Courtenay!AM106</f>
        <v>0</v>
      </c>
      <c r="AN106" s="33">
        <f>Richard!AN106-Courtenay!AN106</f>
        <v>0</v>
      </c>
      <c r="AO106" s="33">
        <f>Richard!AO106-Courtenay!AO106</f>
        <v>0</v>
      </c>
      <c r="AP106" s="33">
        <f>Richard!AP106-Courtenay!AP106</f>
        <v>0</v>
      </c>
      <c r="AQ106" s="33">
        <f>Richard!AQ106-Courtenay!AQ106</f>
        <v>0</v>
      </c>
    </row>
    <row r="107" spans="1:43" x14ac:dyDescent="0.25">
      <c r="A107" s="16" t="s">
        <v>99</v>
      </c>
      <c r="B107" s="35">
        <v>10</v>
      </c>
      <c r="C107" s="36" t="s">
        <v>28</v>
      </c>
      <c r="D107" s="40" t="s">
        <v>94</v>
      </c>
      <c r="E107" s="37">
        <v>1</v>
      </c>
      <c r="F107" s="33">
        <f>Richard!F107-Courtenay!F107</f>
        <v>0</v>
      </c>
      <c r="G107" s="33">
        <f>Richard!G107-Courtenay!G107</f>
        <v>0</v>
      </c>
      <c r="H107" s="33">
        <f>Richard!H107-Courtenay!H107</f>
        <v>0</v>
      </c>
      <c r="I107" s="33">
        <f>Richard!I107-Courtenay!I107</f>
        <v>0</v>
      </c>
      <c r="J107" s="33">
        <f>Richard!J107-Courtenay!J107</f>
        <v>0</v>
      </c>
      <c r="K107" s="33">
        <f>Richard!K107-Courtenay!K107</f>
        <v>0</v>
      </c>
      <c r="L107" s="33">
        <f>Richard!L107-Courtenay!L107</f>
        <v>0</v>
      </c>
      <c r="M107" s="33">
        <f>Richard!M107-Courtenay!M107</f>
        <v>0</v>
      </c>
      <c r="N107" s="33">
        <f>Richard!N107-Courtenay!N107</f>
        <v>0</v>
      </c>
      <c r="O107" s="33">
        <f>Richard!O107-Courtenay!O107</f>
        <v>0</v>
      </c>
      <c r="P107" s="33">
        <f>Richard!P107-Courtenay!P107</f>
        <v>0</v>
      </c>
      <c r="Q107" s="33">
        <f>Richard!Q107-Courtenay!Q107</f>
        <v>0</v>
      </c>
      <c r="R107" s="33">
        <f>Richard!R107-Courtenay!R107</f>
        <v>0</v>
      </c>
      <c r="S107" s="33">
        <f>Richard!S107-Courtenay!S107</f>
        <v>0</v>
      </c>
      <c r="T107" s="33">
        <f>Richard!T107-Courtenay!T107</f>
        <v>0</v>
      </c>
      <c r="U107" s="33">
        <f>Richard!U107-Courtenay!U107</f>
        <v>0</v>
      </c>
      <c r="V107" s="33">
        <f>Richard!V107-Courtenay!V107</f>
        <v>0</v>
      </c>
      <c r="W107" s="33">
        <f>Richard!W107-Courtenay!W107</f>
        <v>0</v>
      </c>
      <c r="X107" s="33">
        <f>Richard!X107-Courtenay!X107</f>
        <v>0</v>
      </c>
      <c r="Y107" s="33">
        <f>Richard!Y107-Courtenay!Y107</f>
        <v>0</v>
      </c>
      <c r="Z107" s="33">
        <f>Richard!Z107-Courtenay!Z107</f>
        <v>0</v>
      </c>
      <c r="AA107" s="33">
        <f>Richard!AA107-Courtenay!AA107</f>
        <v>0</v>
      </c>
      <c r="AB107" s="33">
        <f>Richard!AB107-Courtenay!AB107</f>
        <v>0</v>
      </c>
      <c r="AC107" s="33">
        <f>Richard!AC107-Courtenay!AC107</f>
        <v>0</v>
      </c>
      <c r="AD107" s="33">
        <f>Richard!AD107-Courtenay!AD107</f>
        <v>0</v>
      </c>
      <c r="AE107" s="33">
        <f>Richard!AE107-Courtenay!AE107</f>
        <v>0</v>
      </c>
      <c r="AF107" s="33">
        <f>Richard!AF107-Courtenay!AF107</f>
        <v>0</v>
      </c>
      <c r="AG107" s="33">
        <f>Richard!AG107-Courtenay!AG107</f>
        <v>0</v>
      </c>
      <c r="AH107" s="33">
        <f>Richard!AH107-Courtenay!AH107</f>
        <v>0</v>
      </c>
      <c r="AI107" s="33">
        <f>Richard!AI107-Courtenay!AI107</f>
        <v>0</v>
      </c>
      <c r="AJ107" s="33">
        <f>Richard!AJ107-Courtenay!AJ107</f>
        <v>0</v>
      </c>
      <c r="AK107" s="33">
        <f>Richard!AK107-Courtenay!AK107</f>
        <v>0</v>
      </c>
      <c r="AL107" s="33">
        <f>Richard!AL107-Courtenay!AL107</f>
        <v>0</v>
      </c>
      <c r="AM107" s="33">
        <f>Richard!AM107-Courtenay!AM107</f>
        <v>0</v>
      </c>
      <c r="AN107" s="33">
        <f>Richard!AN107-Courtenay!AN107</f>
        <v>0</v>
      </c>
      <c r="AO107" s="33">
        <f>Richard!AO107-Courtenay!AO107</f>
        <v>0</v>
      </c>
      <c r="AP107" s="33">
        <f>Richard!AP107-Courtenay!AP107</f>
        <v>0</v>
      </c>
      <c r="AQ107" s="33">
        <f>Richard!AQ107-Courtenay!AQ107</f>
        <v>0</v>
      </c>
    </row>
    <row r="108" spans="1:43" x14ac:dyDescent="0.25">
      <c r="A108" s="16" t="s">
        <v>99</v>
      </c>
      <c r="B108" s="35">
        <v>10</v>
      </c>
      <c r="C108" s="36" t="s">
        <v>28</v>
      </c>
      <c r="D108" s="40" t="s">
        <v>95</v>
      </c>
      <c r="E108" s="37">
        <v>4</v>
      </c>
      <c r="F108" s="33">
        <f>Richard!F108-Courtenay!F108</f>
        <v>0</v>
      </c>
      <c r="G108" s="33">
        <f>Richard!G108-Courtenay!G108</f>
        <v>0</v>
      </c>
      <c r="H108" s="33">
        <f>Richard!H108-Courtenay!H108</f>
        <v>0</v>
      </c>
      <c r="I108" s="33">
        <f>Richard!I108-Courtenay!I108</f>
        <v>0</v>
      </c>
      <c r="J108" s="33">
        <f>Richard!J108-Courtenay!J108</f>
        <v>0</v>
      </c>
      <c r="K108" s="33">
        <f>Richard!K108-Courtenay!K108</f>
        <v>0</v>
      </c>
      <c r="L108" s="33">
        <f>Richard!L108-Courtenay!L108</f>
        <v>0</v>
      </c>
      <c r="M108" s="33">
        <f>Richard!M108-Courtenay!M108</f>
        <v>0</v>
      </c>
      <c r="N108" s="33">
        <f>Richard!N108-Courtenay!N108</f>
        <v>0</v>
      </c>
      <c r="O108" s="33">
        <f>Richard!O108-Courtenay!O108</f>
        <v>0</v>
      </c>
      <c r="P108" s="33">
        <f>Richard!P108-Courtenay!P108</f>
        <v>0</v>
      </c>
      <c r="Q108" s="33">
        <f>Richard!Q108-Courtenay!Q108</f>
        <v>0</v>
      </c>
      <c r="R108" s="33">
        <f>Richard!R108-Courtenay!R108</f>
        <v>0</v>
      </c>
      <c r="S108" s="33">
        <f>Richard!S108-Courtenay!S108</f>
        <v>0</v>
      </c>
      <c r="T108" s="33">
        <f>Richard!T108-Courtenay!T108</f>
        <v>0</v>
      </c>
      <c r="U108" s="33">
        <f>Richard!U108-Courtenay!U108</f>
        <v>0</v>
      </c>
      <c r="V108" s="33">
        <f>Richard!V108-Courtenay!V108</f>
        <v>0</v>
      </c>
      <c r="W108" s="33">
        <f>Richard!W108-Courtenay!W108</f>
        <v>0</v>
      </c>
      <c r="X108" s="33">
        <f>Richard!X108-Courtenay!X108</f>
        <v>0</v>
      </c>
      <c r="Y108" s="33">
        <f>Richard!Y108-Courtenay!Y108</f>
        <v>0</v>
      </c>
      <c r="Z108" s="33">
        <f>Richard!Z108-Courtenay!Z108</f>
        <v>0</v>
      </c>
      <c r="AA108" s="33">
        <f>Richard!AA108-Courtenay!AA108</f>
        <v>0</v>
      </c>
      <c r="AB108" s="33">
        <f>Richard!AB108-Courtenay!AB108</f>
        <v>0</v>
      </c>
      <c r="AC108" s="33">
        <f>Richard!AC108-Courtenay!AC108</f>
        <v>0</v>
      </c>
      <c r="AD108" s="33">
        <f>Richard!AD108-Courtenay!AD108</f>
        <v>0</v>
      </c>
      <c r="AE108" s="33">
        <f>Richard!AE108-Courtenay!AE108</f>
        <v>0</v>
      </c>
      <c r="AF108" s="33">
        <f>Richard!AF108-Courtenay!AF108</f>
        <v>0</v>
      </c>
      <c r="AG108" s="33">
        <f>Richard!AG108-Courtenay!AG108</f>
        <v>0</v>
      </c>
      <c r="AH108" s="33">
        <f>Richard!AH108-Courtenay!AH108</f>
        <v>0</v>
      </c>
      <c r="AI108" s="33">
        <f>Richard!AI108-Courtenay!AI108</f>
        <v>0</v>
      </c>
      <c r="AJ108" s="33">
        <f>Richard!AJ108-Courtenay!AJ108</f>
        <v>0</v>
      </c>
      <c r="AK108" s="33">
        <f>Richard!AK108-Courtenay!AK108</f>
        <v>0</v>
      </c>
      <c r="AL108" s="33">
        <f>Richard!AL108-Courtenay!AL108</f>
        <v>0</v>
      </c>
      <c r="AM108" s="33">
        <f>Richard!AM108-Courtenay!AM108</f>
        <v>0</v>
      </c>
      <c r="AN108" s="33">
        <f>Richard!AN108-Courtenay!AN108</f>
        <v>0</v>
      </c>
      <c r="AO108" s="33">
        <f>Richard!AO108-Courtenay!AO108</f>
        <v>0</v>
      </c>
      <c r="AP108" s="33">
        <f>Richard!AP108-Courtenay!AP108</f>
        <v>0</v>
      </c>
      <c r="AQ108" s="33">
        <f>Richard!AQ108-Courtenay!AQ108</f>
        <v>0</v>
      </c>
    </row>
    <row r="109" spans="1:43" x14ac:dyDescent="0.25">
      <c r="A109" s="16" t="s">
        <v>99</v>
      </c>
      <c r="B109" s="35">
        <v>10</v>
      </c>
      <c r="C109" s="36" t="s">
        <v>28</v>
      </c>
      <c r="D109" s="40" t="s">
        <v>96</v>
      </c>
      <c r="E109" s="37">
        <v>3</v>
      </c>
      <c r="F109" s="33">
        <f>Richard!F109-Courtenay!F109</f>
        <v>0</v>
      </c>
      <c r="G109" s="33">
        <f>Richard!G109-Courtenay!G109</f>
        <v>0</v>
      </c>
      <c r="H109" s="33">
        <f>Richard!H109-Courtenay!H109</f>
        <v>0</v>
      </c>
      <c r="I109" s="33">
        <f>Richard!I109-Courtenay!I109</f>
        <v>0</v>
      </c>
      <c r="J109" s="33">
        <f>Richard!J109-Courtenay!J109</f>
        <v>0</v>
      </c>
      <c r="K109" s="33">
        <f>Richard!K109-Courtenay!K109</f>
        <v>0</v>
      </c>
      <c r="L109" s="33">
        <f>Richard!L109-Courtenay!L109</f>
        <v>0</v>
      </c>
      <c r="M109" s="33">
        <f>Richard!M109-Courtenay!M109</f>
        <v>0</v>
      </c>
      <c r="N109" s="33">
        <f>Richard!N109-Courtenay!N109</f>
        <v>0</v>
      </c>
      <c r="O109" s="33">
        <f>Richard!O109-Courtenay!O109</f>
        <v>0</v>
      </c>
      <c r="P109" s="33">
        <f>Richard!P109-Courtenay!P109</f>
        <v>0</v>
      </c>
      <c r="Q109" s="33">
        <f>Richard!Q109-Courtenay!Q109</f>
        <v>0</v>
      </c>
      <c r="R109" s="33">
        <f>Richard!R109-Courtenay!R109</f>
        <v>0</v>
      </c>
      <c r="S109" s="33">
        <f>Richard!S109-Courtenay!S109</f>
        <v>0</v>
      </c>
      <c r="T109" s="33">
        <f>Richard!T109-Courtenay!T109</f>
        <v>0</v>
      </c>
      <c r="U109" s="33">
        <f>Richard!U109-Courtenay!U109</f>
        <v>0</v>
      </c>
      <c r="V109" s="33">
        <f>Richard!V109-Courtenay!V109</f>
        <v>0</v>
      </c>
      <c r="W109" s="33">
        <f>Richard!W109-Courtenay!W109</f>
        <v>0</v>
      </c>
      <c r="X109" s="33">
        <f>Richard!X109-Courtenay!X109</f>
        <v>0</v>
      </c>
      <c r="Y109" s="33">
        <f>Richard!Y109-Courtenay!Y109</f>
        <v>0</v>
      </c>
      <c r="Z109" s="33">
        <f>Richard!Z109-Courtenay!Z109</f>
        <v>0</v>
      </c>
      <c r="AA109" s="33">
        <f>Richard!AA109-Courtenay!AA109</f>
        <v>0</v>
      </c>
      <c r="AB109" s="33">
        <f>Richard!AB109-Courtenay!AB109</f>
        <v>0</v>
      </c>
      <c r="AC109" s="33">
        <f>Richard!AC109-Courtenay!AC109</f>
        <v>0</v>
      </c>
      <c r="AD109" s="33">
        <f>Richard!AD109-Courtenay!AD109</f>
        <v>0</v>
      </c>
      <c r="AE109" s="33">
        <f>Richard!AE109-Courtenay!AE109</f>
        <v>0</v>
      </c>
      <c r="AF109" s="33">
        <f>Richard!AF109-Courtenay!AF109</f>
        <v>0</v>
      </c>
      <c r="AG109" s="33">
        <f>Richard!AG109-Courtenay!AG109</f>
        <v>0</v>
      </c>
      <c r="AH109" s="33">
        <f>Richard!AH109-Courtenay!AH109</f>
        <v>0</v>
      </c>
      <c r="AI109" s="33">
        <f>Richard!AI109-Courtenay!AI109</f>
        <v>0</v>
      </c>
      <c r="AJ109" s="33">
        <f>Richard!AJ109-Courtenay!AJ109</f>
        <v>0</v>
      </c>
      <c r="AK109" s="33">
        <f>Richard!AK109-Courtenay!AK109</f>
        <v>0</v>
      </c>
      <c r="AL109" s="33">
        <f>Richard!AL109-Courtenay!AL109</f>
        <v>0</v>
      </c>
      <c r="AM109" s="33">
        <f>Richard!AM109-Courtenay!AM109</f>
        <v>0</v>
      </c>
      <c r="AN109" s="33">
        <f>Richard!AN109-Courtenay!AN109</f>
        <v>0</v>
      </c>
      <c r="AO109" s="33">
        <f>Richard!AO109-Courtenay!AO109</f>
        <v>0</v>
      </c>
      <c r="AP109" s="33">
        <f>Richard!AP109-Courtenay!AP109</f>
        <v>0</v>
      </c>
      <c r="AQ109" s="33">
        <f>Richard!AQ109-Courtenay!AQ109</f>
        <v>0</v>
      </c>
    </row>
    <row r="110" spans="1:43" x14ac:dyDescent="0.25">
      <c r="A110" s="8" t="s">
        <v>92</v>
      </c>
      <c r="B110" s="36">
        <v>11</v>
      </c>
      <c r="C110" s="36" t="s">
        <v>29</v>
      </c>
      <c r="D110" s="36" t="s">
        <v>94</v>
      </c>
      <c r="E110" s="37">
        <v>3</v>
      </c>
      <c r="F110" s="33">
        <f>Richard!F110-Courtenay!F110</f>
        <v>0</v>
      </c>
      <c r="G110" s="33">
        <f>Richard!G110-Courtenay!G110</f>
        <v>0</v>
      </c>
      <c r="H110" s="33">
        <f>Richard!H110-Courtenay!H110</f>
        <v>0</v>
      </c>
      <c r="I110" s="33">
        <f>Richard!I110-Courtenay!I110</f>
        <v>0</v>
      </c>
      <c r="J110" s="33">
        <f>Richard!J110-Courtenay!J110</f>
        <v>0</v>
      </c>
      <c r="K110" s="33">
        <f>Richard!K110-Courtenay!K110</f>
        <v>0</v>
      </c>
      <c r="L110" s="33">
        <f>Richard!L110-Courtenay!L110</f>
        <v>0</v>
      </c>
      <c r="M110" s="33">
        <f>Richard!M110-Courtenay!M110</f>
        <v>0</v>
      </c>
      <c r="N110" s="33">
        <f>Richard!N110-Courtenay!N110</f>
        <v>0</v>
      </c>
      <c r="O110" s="33">
        <f>Richard!O110-Courtenay!O110</f>
        <v>0</v>
      </c>
      <c r="P110" s="33">
        <f>Richard!P110-Courtenay!P110</f>
        <v>0</v>
      </c>
      <c r="Q110" s="33">
        <f>Richard!Q110-Courtenay!Q110</f>
        <v>0</v>
      </c>
      <c r="R110" s="33">
        <f>Richard!R110-Courtenay!R110</f>
        <v>0</v>
      </c>
      <c r="S110" s="33">
        <f>Richard!S110-Courtenay!S110</f>
        <v>0</v>
      </c>
      <c r="T110" s="33">
        <f>Richard!T110-Courtenay!T110</f>
        <v>0</v>
      </c>
      <c r="U110" s="33">
        <f>Richard!U110-Courtenay!U110</f>
        <v>0</v>
      </c>
      <c r="V110" s="33">
        <f>Richard!V110-Courtenay!V110</f>
        <v>0</v>
      </c>
      <c r="W110" s="33">
        <f>Richard!W110-Courtenay!W110</f>
        <v>0</v>
      </c>
      <c r="X110" s="33">
        <f>Richard!X110-Courtenay!X110</f>
        <v>0</v>
      </c>
      <c r="Y110" s="33">
        <f>Richard!Y110-Courtenay!Y110</f>
        <v>0</v>
      </c>
      <c r="Z110" s="33">
        <f>Richard!Z110-Courtenay!Z110</f>
        <v>0</v>
      </c>
      <c r="AA110" s="33">
        <f>Richard!AA110-Courtenay!AA110</f>
        <v>0</v>
      </c>
      <c r="AB110" s="33">
        <f>Richard!AB110-Courtenay!AB110</f>
        <v>0</v>
      </c>
      <c r="AC110" s="33">
        <f>Richard!AC110-Courtenay!AC110</f>
        <v>0</v>
      </c>
      <c r="AD110" s="33">
        <f>Richard!AD110-Courtenay!AD110</f>
        <v>0</v>
      </c>
      <c r="AE110" s="33">
        <f>Richard!AE110-Courtenay!AE110</f>
        <v>0</v>
      </c>
      <c r="AF110" s="33">
        <f>Richard!AF110-Courtenay!AF110</f>
        <v>0</v>
      </c>
      <c r="AG110" s="33">
        <f>Richard!AG110-Courtenay!AG110</f>
        <v>0</v>
      </c>
      <c r="AH110" s="33">
        <f>Richard!AH110-Courtenay!AH110</f>
        <v>0</v>
      </c>
      <c r="AI110" s="33">
        <f>Richard!AI110-Courtenay!AI110</f>
        <v>0</v>
      </c>
      <c r="AJ110" s="33">
        <f>Richard!AJ110-Courtenay!AJ110</f>
        <v>0</v>
      </c>
      <c r="AK110" s="33">
        <f>Richard!AK110-Courtenay!AK110</f>
        <v>0</v>
      </c>
      <c r="AL110" s="33">
        <f>Richard!AL110-Courtenay!AL110</f>
        <v>0</v>
      </c>
      <c r="AM110" s="33">
        <f>Richard!AM110-Courtenay!AM110</f>
        <v>0</v>
      </c>
      <c r="AN110" s="33">
        <f>Richard!AN110-Courtenay!AN110</f>
        <v>0</v>
      </c>
      <c r="AO110" s="33">
        <f>Richard!AO110-Courtenay!AO110</f>
        <v>0</v>
      </c>
      <c r="AP110" s="33">
        <f>Richard!AP110-Courtenay!AP110</f>
        <v>0</v>
      </c>
      <c r="AQ110" s="33">
        <f>Richard!AQ110-Courtenay!AQ110</f>
        <v>0</v>
      </c>
    </row>
    <row r="111" spans="1:43" x14ac:dyDescent="0.25">
      <c r="A111" s="8" t="s">
        <v>92</v>
      </c>
      <c r="B111" s="36">
        <v>11</v>
      </c>
      <c r="C111" s="36" t="s">
        <v>29</v>
      </c>
      <c r="D111" s="36" t="s">
        <v>95</v>
      </c>
      <c r="E111" s="37">
        <v>2</v>
      </c>
      <c r="F111" s="33">
        <f>Richard!F111-Courtenay!F111</f>
        <v>0</v>
      </c>
      <c r="G111" s="33">
        <f>Richard!G111-Courtenay!G111</f>
        <v>0</v>
      </c>
      <c r="H111" s="33">
        <f>Richard!H111-Courtenay!H111</f>
        <v>0</v>
      </c>
      <c r="I111" s="33">
        <f>Richard!I111-Courtenay!I111</f>
        <v>0</v>
      </c>
      <c r="J111" s="33">
        <f>Richard!J111-Courtenay!J111</f>
        <v>0</v>
      </c>
      <c r="K111" s="33">
        <f>Richard!K111-Courtenay!K111</f>
        <v>0</v>
      </c>
      <c r="L111" s="33">
        <f>Richard!L111-Courtenay!L111</f>
        <v>0</v>
      </c>
      <c r="M111" s="33">
        <f>Richard!M111-Courtenay!M111</f>
        <v>0</v>
      </c>
      <c r="N111" s="33">
        <f>Richard!N111-Courtenay!N111</f>
        <v>0</v>
      </c>
      <c r="O111" s="33">
        <f>Richard!O111-Courtenay!O111</f>
        <v>0</v>
      </c>
      <c r="P111" s="33">
        <f>Richard!P111-Courtenay!P111</f>
        <v>0</v>
      </c>
      <c r="Q111" s="33">
        <f>Richard!Q111-Courtenay!Q111</f>
        <v>0</v>
      </c>
      <c r="R111" s="33">
        <f>Richard!R111-Courtenay!R111</f>
        <v>0</v>
      </c>
      <c r="S111" s="33">
        <f>Richard!S111-Courtenay!S111</f>
        <v>0</v>
      </c>
      <c r="T111" s="33">
        <f>Richard!T111-Courtenay!T111</f>
        <v>0</v>
      </c>
      <c r="U111" s="33">
        <f>Richard!U111-Courtenay!U111</f>
        <v>0</v>
      </c>
      <c r="V111" s="33">
        <f>Richard!V111-Courtenay!V111</f>
        <v>0</v>
      </c>
      <c r="W111" s="33">
        <f>Richard!W111-Courtenay!W111</f>
        <v>0</v>
      </c>
      <c r="X111" s="33">
        <f>Richard!X111-Courtenay!X111</f>
        <v>0</v>
      </c>
      <c r="Y111" s="33">
        <f>Richard!Y111-Courtenay!Y111</f>
        <v>0</v>
      </c>
      <c r="Z111" s="33">
        <f>Richard!Z111-Courtenay!Z111</f>
        <v>0</v>
      </c>
      <c r="AA111" s="33">
        <f>Richard!AA111-Courtenay!AA111</f>
        <v>0</v>
      </c>
      <c r="AB111" s="33">
        <f>Richard!AB111-Courtenay!AB111</f>
        <v>0</v>
      </c>
      <c r="AC111" s="33">
        <f>Richard!AC111-Courtenay!AC111</f>
        <v>0</v>
      </c>
      <c r="AD111" s="33">
        <f>Richard!AD111-Courtenay!AD111</f>
        <v>0</v>
      </c>
      <c r="AE111" s="33">
        <f>Richard!AE111-Courtenay!AE111</f>
        <v>0</v>
      </c>
      <c r="AF111" s="33">
        <f>Richard!AF111-Courtenay!AF111</f>
        <v>0</v>
      </c>
      <c r="AG111" s="33">
        <f>Richard!AG111-Courtenay!AG111</f>
        <v>0</v>
      </c>
      <c r="AH111" s="33">
        <f>Richard!AH111-Courtenay!AH111</f>
        <v>0</v>
      </c>
      <c r="AI111" s="33">
        <f>Richard!AI111-Courtenay!AI111</f>
        <v>0</v>
      </c>
      <c r="AJ111" s="33">
        <f>Richard!AJ111-Courtenay!AJ111</f>
        <v>0</v>
      </c>
      <c r="AK111" s="33">
        <f>Richard!AK111-Courtenay!AK111</f>
        <v>0</v>
      </c>
      <c r="AL111" s="33">
        <f>Richard!AL111-Courtenay!AL111</f>
        <v>0</v>
      </c>
      <c r="AM111" s="33">
        <f>Richard!AM111-Courtenay!AM111</f>
        <v>0</v>
      </c>
      <c r="AN111" s="33">
        <f>Richard!AN111-Courtenay!AN111</f>
        <v>0</v>
      </c>
      <c r="AO111" s="33">
        <f>Richard!AO111-Courtenay!AO111</f>
        <v>0</v>
      </c>
      <c r="AP111" s="33">
        <f>Richard!AP111-Courtenay!AP111</f>
        <v>0</v>
      </c>
      <c r="AQ111" s="33">
        <f>Richard!AQ111-Courtenay!AQ111</f>
        <v>0</v>
      </c>
    </row>
    <row r="112" spans="1:43" x14ac:dyDescent="0.25">
      <c r="A112" s="8" t="s">
        <v>92</v>
      </c>
      <c r="B112" s="36">
        <v>11</v>
      </c>
      <c r="C112" s="36" t="s">
        <v>29</v>
      </c>
      <c r="D112" s="36" t="s">
        <v>96</v>
      </c>
      <c r="E112" s="37">
        <v>9</v>
      </c>
      <c r="F112" s="33">
        <f>Richard!F112-Courtenay!F112</f>
        <v>0</v>
      </c>
      <c r="G112" s="33">
        <f>Richard!G112-Courtenay!G112</f>
        <v>0</v>
      </c>
      <c r="H112" s="33">
        <f>Richard!H112-Courtenay!H112</f>
        <v>0</v>
      </c>
      <c r="I112" s="33">
        <f>Richard!I112-Courtenay!I112</f>
        <v>0</v>
      </c>
      <c r="J112" s="33">
        <f>Richard!J112-Courtenay!J112</f>
        <v>0</v>
      </c>
      <c r="K112" s="33">
        <f>Richard!K112-Courtenay!K112</f>
        <v>0</v>
      </c>
      <c r="L112" s="33">
        <f>Richard!L112-Courtenay!L112</f>
        <v>0</v>
      </c>
      <c r="M112" s="33">
        <f>Richard!M112-Courtenay!M112</f>
        <v>0</v>
      </c>
      <c r="N112" s="33">
        <f>Richard!N112-Courtenay!N112</f>
        <v>0</v>
      </c>
      <c r="O112" s="33">
        <f>Richard!O112-Courtenay!O112</f>
        <v>0</v>
      </c>
      <c r="P112" s="33">
        <f>Richard!P112-Courtenay!P112</f>
        <v>0</v>
      </c>
      <c r="Q112" s="33">
        <f>Richard!Q112-Courtenay!Q112</f>
        <v>0</v>
      </c>
      <c r="R112" s="33">
        <f>Richard!R112-Courtenay!R112</f>
        <v>0</v>
      </c>
      <c r="S112" s="33">
        <f>Richard!S112-Courtenay!S112</f>
        <v>0</v>
      </c>
      <c r="T112" s="33">
        <f>Richard!T112-Courtenay!T112</f>
        <v>0</v>
      </c>
      <c r="U112" s="33">
        <f>Richard!U112-Courtenay!U112</f>
        <v>0</v>
      </c>
      <c r="V112" s="33">
        <f>Richard!V112-Courtenay!V112</f>
        <v>0</v>
      </c>
      <c r="W112" s="33">
        <f>Richard!W112-Courtenay!W112</f>
        <v>0</v>
      </c>
      <c r="X112" s="33">
        <f>Richard!X112-Courtenay!X112</f>
        <v>0</v>
      </c>
      <c r="Y112" s="33">
        <f>Richard!Y112-Courtenay!Y112</f>
        <v>0</v>
      </c>
      <c r="Z112" s="33">
        <f>Richard!Z112-Courtenay!Z112</f>
        <v>0</v>
      </c>
      <c r="AA112" s="33">
        <f>Richard!AA112-Courtenay!AA112</f>
        <v>0</v>
      </c>
      <c r="AB112" s="33">
        <f>Richard!AB112-Courtenay!AB112</f>
        <v>0</v>
      </c>
      <c r="AC112" s="33">
        <f>Richard!AC112-Courtenay!AC112</f>
        <v>0</v>
      </c>
      <c r="AD112" s="33">
        <f>Richard!AD112-Courtenay!AD112</f>
        <v>0</v>
      </c>
      <c r="AE112" s="33">
        <f>Richard!AE112-Courtenay!AE112</f>
        <v>0</v>
      </c>
      <c r="AF112" s="33">
        <f>Richard!AF112-Courtenay!AF112</f>
        <v>0</v>
      </c>
      <c r="AG112" s="33">
        <f>Richard!AG112-Courtenay!AG112</f>
        <v>0</v>
      </c>
      <c r="AH112" s="33">
        <f>Richard!AH112-Courtenay!AH112</f>
        <v>0</v>
      </c>
      <c r="AI112" s="33">
        <f>Richard!AI112-Courtenay!AI112</f>
        <v>0</v>
      </c>
      <c r="AJ112" s="33">
        <f>Richard!AJ112-Courtenay!AJ112</f>
        <v>0</v>
      </c>
      <c r="AK112" s="33">
        <f>Richard!AK112-Courtenay!AK112</f>
        <v>0</v>
      </c>
      <c r="AL112" s="33">
        <f>Richard!AL112-Courtenay!AL112</f>
        <v>0</v>
      </c>
      <c r="AM112" s="33">
        <f>Richard!AM112-Courtenay!AM112</f>
        <v>0</v>
      </c>
      <c r="AN112" s="33">
        <f>Richard!AN112-Courtenay!AN112</f>
        <v>0</v>
      </c>
      <c r="AO112" s="33">
        <f>Richard!AO112-Courtenay!AO112</f>
        <v>0</v>
      </c>
      <c r="AP112" s="33">
        <f>Richard!AP112-Courtenay!AP112</f>
        <v>0</v>
      </c>
      <c r="AQ112" s="33">
        <f>Richard!AQ112-Courtenay!AQ112</f>
        <v>0</v>
      </c>
    </row>
    <row r="113" spans="1:43" x14ac:dyDescent="0.25">
      <c r="A113" s="12" t="s">
        <v>97</v>
      </c>
      <c r="B113" s="38">
        <v>11</v>
      </c>
      <c r="C113" s="38" t="s">
        <v>29</v>
      </c>
      <c r="D113" s="38" t="s">
        <v>94</v>
      </c>
      <c r="E113" s="37">
        <v>6</v>
      </c>
      <c r="F113" s="33">
        <f>Richard!F113-Courtenay!F113</f>
        <v>0</v>
      </c>
      <c r="G113" s="33">
        <f>Richard!G113-Courtenay!G113</f>
        <v>0</v>
      </c>
      <c r="H113" s="33">
        <f>Richard!H113-Courtenay!H113</f>
        <v>0</v>
      </c>
      <c r="I113" s="33">
        <f>Richard!I113-Courtenay!I113</f>
        <v>0</v>
      </c>
      <c r="J113" s="33">
        <f>Richard!J113-Courtenay!J113</f>
        <v>0</v>
      </c>
      <c r="K113" s="33">
        <f>Richard!K113-Courtenay!K113</f>
        <v>0</v>
      </c>
      <c r="L113" s="33">
        <f>Richard!L113-Courtenay!L113</f>
        <v>0</v>
      </c>
      <c r="M113" s="33">
        <f>Richard!M113-Courtenay!M113</f>
        <v>0</v>
      </c>
      <c r="N113" s="33">
        <f>Richard!N113-Courtenay!N113</f>
        <v>0</v>
      </c>
      <c r="O113" s="33">
        <f>Richard!O113-Courtenay!O113</f>
        <v>0</v>
      </c>
      <c r="P113" s="33">
        <f>Richard!P113-Courtenay!P113</f>
        <v>0</v>
      </c>
      <c r="Q113" s="33">
        <f>Richard!Q113-Courtenay!Q113</f>
        <v>0</v>
      </c>
      <c r="R113" s="33">
        <f>Richard!R113-Courtenay!R113</f>
        <v>0</v>
      </c>
      <c r="S113" s="33">
        <f>Richard!S113-Courtenay!S113</f>
        <v>0</v>
      </c>
      <c r="T113" s="33">
        <f>Richard!T113-Courtenay!T113</f>
        <v>0</v>
      </c>
      <c r="U113" s="33">
        <f>Richard!U113-Courtenay!U113</f>
        <v>0</v>
      </c>
      <c r="V113" s="33">
        <f>Richard!V113-Courtenay!V113</f>
        <v>0</v>
      </c>
      <c r="W113" s="33">
        <f>Richard!W113-Courtenay!W113</f>
        <v>0</v>
      </c>
      <c r="X113" s="33">
        <f>Richard!X113-Courtenay!X113</f>
        <v>0</v>
      </c>
      <c r="Y113" s="33">
        <f>Richard!Y113-Courtenay!Y113</f>
        <v>0</v>
      </c>
      <c r="Z113" s="33">
        <f>Richard!Z113-Courtenay!Z113</f>
        <v>0</v>
      </c>
      <c r="AA113" s="33">
        <f>Richard!AA113-Courtenay!AA113</f>
        <v>0</v>
      </c>
      <c r="AB113" s="33">
        <f>Richard!AB113-Courtenay!AB113</f>
        <v>0</v>
      </c>
      <c r="AC113" s="33">
        <f>Richard!AC113-Courtenay!AC113</f>
        <v>0</v>
      </c>
      <c r="AD113" s="33">
        <f>Richard!AD113-Courtenay!AD113</f>
        <v>0</v>
      </c>
      <c r="AE113" s="33">
        <f>Richard!AE113-Courtenay!AE113</f>
        <v>0</v>
      </c>
      <c r="AF113" s="33">
        <f>Richard!AF113-Courtenay!AF113</f>
        <v>0</v>
      </c>
      <c r="AG113" s="33">
        <f>Richard!AG113-Courtenay!AG113</f>
        <v>0</v>
      </c>
      <c r="AH113" s="33">
        <f>Richard!AH113-Courtenay!AH113</f>
        <v>0</v>
      </c>
      <c r="AI113" s="33">
        <f>Richard!AI113-Courtenay!AI113</f>
        <v>0</v>
      </c>
      <c r="AJ113" s="33">
        <f>Richard!AJ113-Courtenay!AJ113</f>
        <v>0</v>
      </c>
      <c r="AK113" s="33">
        <f>Richard!AK113-Courtenay!AK113</f>
        <v>0</v>
      </c>
      <c r="AL113" s="33">
        <f>Richard!AL113-Courtenay!AL113</f>
        <v>0</v>
      </c>
      <c r="AM113" s="33">
        <f>Richard!AM113-Courtenay!AM113</f>
        <v>0</v>
      </c>
      <c r="AN113" s="33">
        <f>Richard!AN113-Courtenay!AN113</f>
        <v>0</v>
      </c>
      <c r="AO113" s="33">
        <f>Richard!AO113-Courtenay!AO113</f>
        <v>0</v>
      </c>
      <c r="AP113" s="33">
        <f>Richard!AP113-Courtenay!AP113</f>
        <v>0</v>
      </c>
      <c r="AQ113" s="33">
        <f>Richard!AQ113-Courtenay!AQ113</f>
        <v>0</v>
      </c>
    </row>
    <row r="114" spans="1:43" x14ac:dyDescent="0.25">
      <c r="A114" s="12" t="s">
        <v>97</v>
      </c>
      <c r="B114" s="38">
        <v>11</v>
      </c>
      <c r="C114" s="38" t="s">
        <v>29</v>
      </c>
      <c r="D114" s="38" t="s">
        <v>95</v>
      </c>
      <c r="E114" s="37">
        <v>2</v>
      </c>
      <c r="F114" s="33">
        <f>Richard!F114-Courtenay!F114</f>
        <v>0</v>
      </c>
      <c r="G114" s="33">
        <f>Richard!G114-Courtenay!G114</f>
        <v>0</v>
      </c>
      <c r="H114" s="33">
        <f>Richard!H114-Courtenay!H114</f>
        <v>0</v>
      </c>
      <c r="I114" s="33">
        <f>Richard!I114-Courtenay!I114</f>
        <v>0</v>
      </c>
      <c r="J114" s="33">
        <f>Richard!J114-Courtenay!J114</f>
        <v>0</v>
      </c>
      <c r="K114" s="33">
        <f>Richard!K114-Courtenay!K114</f>
        <v>0</v>
      </c>
      <c r="L114" s="33">
        <f>Richard!L114-Courtenay!L114</f>
        <v>0</v>
      </c>
      <c r="M114" s="33">
        <f>Richard!M114-Courtenay!M114</f>
        <v>0</v>
      </c>
      <c r="N114" s="33">
        <f>Richard!N114-Courtenay!N114</f>
        <v>0</v>
      </c>
      <c r="O114" s="33">
        <f>Richard!O114-Courtenay!O114</f>
        <v>0</v>
      </c>
      <c r="P114" s="33">
        <f>Richard!P114-Courtenay!P114</f>
        <v>0</v>
      </c>
      <c r="Q114" s="33">
        <f>Richard!Q114-Courtenay!Q114</f>
        <v>0</v>
      </c>
      <c r="R114" s="33">
        <f>Richard!R114-Courtenay!R114</f>
        <v>0</v>
      </c>
      <c r="S114" s="33">
        <f>Richard!S114-Courtenay!S114</f>
        <v>0</v>
      </c>
      <c r="T114" s="33">
        <f>Richard!T114-Courtenay!T114</f>
        <v>0</v>
      </c>
      <c r="U114" s="33">
        <f>Richard!U114-Courtenay!U114</f>
        <v>0</v>
      </c>
      <c r="V114" s="33">
        <f>Richard!V114-Courtenay!V114</f>
        <v>0</v>
      </c>
      <c r="W114" s="33">
        <f>Richard!W114-Courtenay!W114</f>
        <v>0</v>
      </c>
      <c r="X114" s="33">
        <f>Richard!X114-Courtenay!X114</f>
        <v>0</v>
      </c>
      <c r="Y114" s="33">
        <f>Richard!Y114-Courtenay!Y114</f>
        <v>0</v>
      </c>
      <c r="Z114" s="33">
        <f>Richard!Z114-Courtenay!Z114</f>
        <v>0</v>
      </c>
      <c r="AA114" s="33">
        <f>Richard!AA114-Courtenay!AA114</f>
        <v>0</v>
      </c>
      <c r="AB114" s="33">
        <f>Richard!AB114-Courtenay!AB114</f>
        <v>0</v>
      </c>
      <c r="AC114" s="33">
        <f>Richard!AC114-Courtenay!AC114</f>
        <v>0</v>
      </c>
      <c r="AD114" s="33">
        <f>Richard!AD114-Courtenay!AD114</f>
        <v>0</v>
      </c>
      <c r="AE114" s="33">
        <f>Richard!AE114-Courtenay!AE114</f>
        <v>0</v>
      </c>
      <c r="AF114" s="33">
        <f>Richard!AF114-Courtenay!AF114</f>
        <v>0</v>
      </c>
      <c r="AG114" s="33">
        <f>Richard!AG114-Courtenay!AG114</f>
        <v>0</v>
      </c>
      <c r="AH114" s="33">
        <f>Richard!AH114-Courtenay!AH114</f>
        <v>0</v>
      </c>
      <c r="AI114" s="33">
        <f>Richard!AI114-Courtenay!AI114</f>
        <v>0</v>
      </c>
      <c r="AJ114" s="33">
        <f>Richard!AJ114-Courtenay!AJ114</f>
        <v>0</v>
      </c>
      <c r="AK114" s="33">
        <f>Richard!AK114-Courtenay!AK114</f>
        <v>0</v>
      </c>
      <c r="AL114" s="33">
        <f>Richard!AL114-Courtenay!AL114</f>
        <v>0</v>
      </c>
      <c r="AM114" s="33">
        <f>Richard!AM114-Courtenay!AM114</f>
        <v>0</v>
      </c>
      <c r="AN114" s="33">
        <f>Richard!AN114-Courtenay!AN114</f>
        <v>0</v>
      </c>
      <c r="AO114" s="33">
        <f>Richard!AO114-Courtenay!AO114</f>
        <v>0</v>
      </c>
      <c r="AP114" s="33">
        <f>Richard!AP114-Courtenay!AP114</f>
        <v>0</v>
      </c>
      <c r="AQ114" s="33">
        <f>Richard!AQ114-Courtenay!AQ114</f>
        <v>0</v>
      </c>
    </row>
    <row r="115" spans="1:43" x14ac:dyDescent="0.25">
      <c r="A115" s="12" t="s">
        <v>97</v>
      </c>
      <c r="B115" s="38">
        <v>11</v>
      </c>
      <c r="C115" s="38" t="s">
        <v>29</v>
      </c>
      <c r="D115" s="38" t="s">
        <v>96</v>
      </c>
      <c r="E115" s="37">
        <v>8</v>
      </c>
      <c r="F115" s="33">
        <f>Richard!F115-Courtenay!F115</f>
        <v>0</v>
      </c>
      <c r="G115" s="33">
        <f>Richard!G115-Courtenay!G115</f>
        <v>0</v>
      </c>
      <c r="H115" s="33">
        <f>Richard!H115-Courtenay!H115</f>
        <v>0</v>
      </c>
      <c r="I115" s="33">
        <f>Richard!I115-Courtenay!I115</f>
        <v>0</v>
      </c>
      <c r="J115" s="33">
        <f>Richard!J115-Courtenay!J115</f>
        <v>0</v>
      </c>
      <c r="K115" s="33">
        <f>Richard!K115-Courtenay!K115</f>
        <v>0</v>
      </c>
      <c r="L115" s="33">
        <f>Richard!L115-Courtenay!L115</f>
        <v>0</v>
      </c>
      <c r="M115" s="33">
        <f>Richard!M115-Courtenay!M115</f>
        <v>0</v>
      </c>
      <c r="N115" s="33">
        <f>Richard!N115-Courtenay!N115</f>
        <v>0</v>
      </c>
      <c r="O115" s="33">
        <f>Richard!O115-Courtenay!O115</f>
        <v>0</v>
      </c>
      <c r="P115" s="33">
        <f>Richard!P115-Courtenay!P115</f>
        <v>0</v>
      </c>
      <c r="Q115" s="33">
        <f>Richard!Q115-Courtenay!Q115</f>
        <v>0</v>
      </c>
      <c r="R115" s="33">
        <f>Richard!R115-Courtenay!R115</f>
        <v>0</v>
      </c>
      <c r="S115" s="33">
        <f>Richard!S115-Courtenay!S115</f>
        <v>0</v>
      </c>
      <c r="T115" s="33">
        <f>Richard!T115-Courtenay!T115</f>
        <v>0</v>
      </c>
      <c r="U115" s="33">
        <f>Richard!U115-Courtenay!U115</f>
        <v>0</v>
      </c>
      <c r="V115" s="33">
        <f>Richard!V115-Courtenay!V115</f>
        <v>0</v>
      </c>
      <c r="W115" s="33">
        <f>Richard!W115-Courtenay!W115</f>
        <v>0</v>
      </c>
      <c r="X115" s="33">
        <f>Richard!X115-Courtenay!X115</f>
        <v>0</v>
      </c>
      <c r="Y115" s="33">
        <f>Richard!Y115-Courtenay!Y115</f>
        <v>0</v>
      </c>
      <c r="Z115" s="33">
        <f>Richard!Z115-Courtenay!Z115</f>
        <v>0</v>
      </c>
      <c r="AA115" s="33">
        <f>Richard!AA115-Courtenay!AA115</f>
        <v>0</v>
      </c>
      <c r="AB115" s="33">
        <f>Richard!AB115-Courtenay!AB115</f>
        <v>0</v>
      </c>
      <c r="AC115" s="33">
        <f>Richard!AC115-Courtenay!AC115</f>
        <v>0</v>
      </c>
      <c r="AD115" s="33">
        <f>Richard!AD115-Courtenay!AD115</f>
        <v>0</v>
      </c>
      <c r="AE115" s="33">
        <f>Richard!AE115-Courtenay!AE115</f>
        <v>0</v>
      </c>
      <c r="AF115" s="33">
        <f>Richard!AF115-Courtenay!AF115</f>
        <v>0</v>
      </c>
      <c r="AG115" s="33">
        <f>Richard!AG115-Courtenay!AG115</f>
        <v>0</v>
      </c>
      <c r="AH115" s="33">
        <f>Richard!AH115-Courtenay!AH115</f>
        <v>0</v>
      </c>
      <c r="AI115" s="33">
        <f>Richard!AI115-Courtenay!AI115</f>
        <v>0</v>
      </c>
      <c r="AJ115" s="33">
        <f>Richard!AJ115-Courtenay!AJ115</f>
        <v>0</v>
      </c>
      <c r="AK115" s="33">
        <f>Richard!AK115-Courtenay!AK115</f>
        <v>0</v>
      </c>
      <c r="AL115" s="33">
        <f>Richard!AL115-Courtenay!AL115</f>
        <v>0</v>
      </c>
      <c r="AM115" s="33">
        <f>Richard!AM115-Courtenay!AM115</f>
        <v>0</v>
      </c>
      <c r="AN115" s="33">
        <f>Richard!AN115-Courtenay!AN115</f>
        <v>0</v>
      </c>
      <c r="AO115" s="33">
        <f>Richard!AO115-Courtenay!AO115</f>
        <v>0</v>
      </c>
      <c r="AP115" s="33">
        <f>Richard!AP115-Courtenay!AP115</f>
        <v>0</v>
      </c>
      <c r="AQ115" s="33">
        <f>Richard!AQ115-Courtenay!AQ115</f>
        <v>0</v>
      </c>
    </row>
    <row r="116" spans="1:43" x14ac:dyDescent="0.25">
      <c r="A116" s="14" t="s">
        <v>98</v>
      </c>
      <c r="B116" s="36">
        <v>11</v>
      </c>
      <c r="C116" s="36" t="s">
        <v>29</v>
      </c>
      <c r="D116" s="39" t="s">
        <v>94</v>
      </c>
      <c r="E116" s="37">
        <v>9</v>
      </c>
      <c r="F116" s="33">
        <f>Richard!F116-Courtenay!F116</f>
        <v>0</v>
      </c>
      <c r="G116" s="33">
        <f>Richard!G116-Courtenay!G116</f>
        <v>0</v>
      </c>
      <c r="H116" s="33">
        <f>Richard!H116-Courtenay!H116</f>
        <v>0</v>
      </c>
      <c r="I116" s="33">
        <f>Richard!I116-Courtenay!I116</f>
        <v>0</v>
      </c>
      <c r="J116" s="33">
        <f>Richard!J116-Courtenay!J116</f>
        <v>0</v>
      </c>
      <c r="K116" s="33">
        <f>Richard!K116-Courtenay!K116</f>
        <v>0</v>
      </c>
      <c r="L116" s="33">
        <f>Richard!L116-Courtenay!L116</f>
        <v>0</v>
      </c>
      <c r="M116" s="33">
        <f>Richard!M116-Courtenay!M116</f>
        <v>0</v>
      </c>
      <c r="N116" s="33">
        <f>Richard!N116-Courtenay!N116</f>
        <v>0</v>
      </c>
      <c r="O116" s="33">
        <f>Richard!O116-Courtenay!O116</f>
        <v>0</v>
      </c>
      <c r="P116" s="33">
        <f>Richard!P116-Courtenay!P116</f>
        <v>0</v>
      </c>
      <c r="Q116" s="33">
        <f>Richard!Q116-Courtenay!Q116</f>
        <v>0</v>
      </c>
      <c r="R116" s="33">
        <f>Richard!R116-Courtenay!R116</f>
        <v>0</v>
      </c>
      <c r="S116" s="33">
        <f>Richard!S116-Courtenay!S116</f>
        <v>0</v>
      </c>
      <c r="T116" s="33">
        <f>Richard!T116-Courtenay!T116</f>
        <v>0</v>
      </c>
      <c r="U116" s="33">
        <f>Richard!U116-Courtenay!U116</f>
        <v>0</v>
      </c>
      <c r="V116" s="33">
        <f>Richard!V116-Courtenay!V116</f>
        <v>0</v>
      </c>
      <c r="W116" s="33">
        <f>Richard!W116-Courtenay!W116</f>
        <v>0</v>
      </c>
      <c r="X116" s="33">
        <f>Richard!X116-Courtenay!X116</f>
        <v>0</v>
      </c>
      <c r="Y116" s="33">
        <f>Richard!Y116-Courtenay!Y116</f>
        <v>0</v>
      </c>
      <c r="Z116" s="33">
        <f>Richard!Z116-Courtenay!Z116</f>
        <v>0</v>
      </c>
      <c r="AA116" s="33">
        <f>Richard!AA116-Courtenay!AA116</f>
        <v>0</v>
      </c>
      <c r="AB116" s="33">
        <f>Richard!AB116-Courtenay!AB116</f>
        <v>0</v>
      </c>
      <c r="AC116" s="33">
        <f>Richard!AC116-Courtenay!AC116</f>
        <v>0</v>
      </c>
      <c r="AD116" s="33">
        <f>Richard!AD116-Courtenay!AD116</f>
        <v>0</v>
      </c>
      <c r="AE116" s="33">
        <f>Richard!AE116-Courtenay!AE116</f>
        <v>0</v>
      </c>
      <c r="AF116" s="33">
        <f>Richard!AF116-Courtenay!AF116</f>
        <v>0</v>
      </c>
      <c r="AG116" s="33">
        <f>Richard!AG116-Courtenay!AG116</f>
        <v>0</v>
      </c>
      <c r="AH116" s="33">
        <f>Richard!AH116-Courtenay!AH116</f>
        <v>0</v>
      </c>
      <c r="AI116" s="33">
        <f>Richard!AI116-Courtenay!AI116</f>
        <v>0</v>
      </c>
      <c r="AJ116" s="33">
        <f>Richard!AJ116-Courtenay!AJ116</f>
        <v>0</v>
      </c>
      <c r="AK116" s="33">
        <f>Richard!AK116-Courtenay!AK116</f>
        <v>0</v>
      </c>
      <c r="AL116" s="33">
        <f>Richard!AL116-Courtenay!AL116</f>
        <v>0</v>
      </c>
      <c r="AM116" s="33">
        <f>Richard!AM116-Courtenay!AM116</f>
        <v>0</v>
      </c>
      <c r="AN116" s="33">
        <f>Richard!AN116-Courtenay!AN116</f>
        <v>0</v>
      </c>
      <c r="AO116" s="33">
        <f>Richard!AO116-Courtenay!AO116</f>
        <v>0</v>
      </c>
      <c r="AP116" s="33">
        <f>Richard!AP116-Courtenay!AP116</f>
        <v>0</v>
      </c>
      <c r="AQ116" s="33">
        <f>Richard!AQ116-Courtenay!AQ116</f>
        <v>0</v>
      </c>
    </row>
    <row r="117" spans="1:43" x14ac:dyDescent="0.25">
      <c r="A117" s="14" t="s">
        <v>98</v>
      </c>
      <c r="B117" s="36">
        <v>11</v>
      </c>
      <c r="C117" s="36" t="s">
        <v>29</v>
      </c>
      <c r="D117" s="39" t="s">
        <v>95</v>
      </c>
      <c r="E117" s="37">
        <f>8</f>
        <v>8</v>
      </c>
      <c r="F117" s="33">
        <f>Richard!F117-Courtenay!F117</f>
        <v>0</v>
      </c>
      <c r="G117" s="33">
        <f>Richard!G117-Courtenay!G117</f>
        <v>0</v>
      </c>
      <c r="H117" s="33">
        <f>Richard!H117-Courtenay!H117</f>
        <v>0</v>
      </c>
      <c r="I117" s="33">
        <f>Richard!I117-Courtenay!I117</f>
        <v>0</v>
      </c>
      <c r="J117" s="33">
        <f>Richard!J117-Courtenay!J117</f>
        <v>0</v>
      </c>
      <c r="K117" s="33">
        <f>Richard!K117-Courtenay!K117</f>
        <v>0</v>
      </c>
      <c r="L117" s="33">
        <f>Richard!L117-Courtenay!L117</f>
        <v>0</v>
      </c>
      <c r="M117" s="33">
        <f>Richard!M117-Courtenay!M117</f>
        <v>0</v>
      </c>
      <c r="N117" s="33">
        <f>Richard!N117-Courtenay!N117</f>
        <v>0</v>
      </c>
      <c r="O117" s="33">
        <f>Richard!O117-Courtenay!O117</f>
        <v>0</v>
      </c>
      <c r="P117" s="33">
        <f>Richard!P117-Courtenay!P117</f>
        <v>0</v>
      </c>
      <c r="Q117" s="33">
        <f>Richard!Q117-Courtenay!Q117</f>
        <v>0</v>
      </c>
      <c r="R117" s="33">
        <f>Richard!R117-Courtenay!R117</f>
        <v>0</v>
      </c>
      <c r="S117" s="33">
        <f>Richard!S117-Courtenay!S117</f>
        <v>0</v>
      </c>
      <c r="T117" s="33">
        <f>Richard!T117-Courtenay!T117</f>
        <v>0</v>
      </c>
      <c r="U117" s="33">
        <f>Richard!U117-Courtenay!U117</f>
        <v>0</v>
      </c>
      <c r="V117" s="33">
        <f>Richard!V117-Courtenay!V117</f>
        <v>0</v>
      </c>
      <c r="W117" s="33">
        <f>Richard!W117-Courtenay!W117</f>
        <v>0</v>
      </c>
      <c r="X117" s="33">
        <f>Richard!X117-Courtenay!X117</f>
        <v>0</v>
      </c>
      <c r="Y117" s="33">
        <f>Richard!Y117-Courtenay!Y117</f>
        <v>0</v>
      </c>
      <c r="Z117" s="33">
        <f>Richard!Z117-Courtenay!Z117</f>
        <v>0</v>
      </c>
      <c r="AA117" s="33">
        <f>Richard!AA117-Courtenay!AA117</f>
        <v>0</v>
      </c>
      <c r="AB117" s="33">
        <f>Richard!AB117-Courtenay!AB117</f>
        <v>0</v>
      </c>
      <c r="AC117" s="33">
        <f>Richard!AC117-Courtenay!AC117</f>
        <v>0</v>
      </c>
      <c r="AD117" s="33">
        <f>Richard!AD117-Courtenay!AD117</f>
        <v>0</v>
      </c>
      <c r="AE117" s="33">
        <f>Richard!AE117-Courtenay!AE117</f>
        <v>0</v>
      </c>
      <c r="AF117" s="33">
        <f>Richard!AF117-Courtenay!AF117</f>
        <v>0</v>
      </c>
      <c r="AG117" s="33">
        <f>Richard!AG117-Courtenay!AG117</f>
        <v>0</v>
      </c>
      <c r="AH117" s="33">
        <f>Richard!AH117-Courtenay!AH117</f>
        <v>0</v>
      </c>
      <c r="AI117" s="33">
        <f>Richard!AI117-Courtenay!AI117</f>
        <v>0</v>
      </c>
      <c r="AJ117" s="33">
        <f>Richard!AJ117-Courtenay!AJ117</f>
        <v>0</v>
      </c>
      <c r="AK117" s="33">
        <f>Richard!AK117-Courtenay!AK117</f>
        <v>0</v>
      </c>
      <c r="AL117" s="33">
        <f>Richard!AL117-Courtenay!AL117</f>
        <v>0</v>
      </c>
      <c r="AM117" s="33">
        <f>Richard!AM117-Courtenay!AM117</f>
        <v>0</v>
      </c>
      <c r="AN117" s="33">
        <f>Richard!AN117-Courtenay!AN117</f>
        <v>0</v>
      </c>
      <c r="AO117" s="33">
        <f>Richard!AO117-Courtenay!AO117</f>
        <v>0</v>
      </c>
      <c r="AP117" s="33">
        <f>Richard!AP117-Courtenay!AP117</f>
        <v>0</v>
      </c>
      <c r="AQ117" s="33">
        <f>Richard!AQ117-Courtenay!AQ117</f>
        <v>0</v>
      </c>
    </row>
    <row r="118" spans="1:43" x14ac:dyDescent="0.25">
      <c r="A118" s="14" t="s">
        <v>98</v>
      </c>
      <c r="B118" s="36">
        <v>11</v>
      </c>
      <c r="C118" s="36" t="s">
        <v>29</v>
      </c>
      <c r="D118" s="39" t="s">
        <v>96</v>
      </c>
      <c r="E118" s="37">
        <v>3</v>
      </c>
      <c r="F118" s="33">
        <f>Richard!F118-Courtenay!F118</f>
        <v>0</v>
      </c>
      <c r="G118" s="33">
        <f>Richard!G118-Courtenay!G118</f>
        <v>0</v>
      </c>
      <c r="H118" s="33">
        <f>Richard!H118-Courtenay!H118</f>
        <v>0</v>
      </c>
      <c r="I118" s="33">
        <f>Richard!I118-Courtenay!I118</f>
        <v>0</v>
      </c>
      <c r="J118" s="33">
        <f>Richard!J118-Courtenay!J118</f>
        <v>0</v>
      </c>
      <c r="K118" s="33">
        <f>Richard!K118-Courtenay!K118</f>
        <v>0</v>
      </c>
      <c r="L118" s="33">
        <f>Richard!L118-Courtenay!L118</f>
        <v>0</v>
      </c>
      <c r="M118" s="33">
        <f>Richard!M118-Courtenay!M118</f>
        <v>0</v>
      </c>
      <c r="N118" s="33">
        <f>Richard!N118-Courtenay!N118</f>
        <v>0</v>
      </c>
      <c r="O118" s="33">
        <f>Richard!O118-Courtenay!O118</f>
        <v>0</v>
      </c>
      <c r="P118" s="33">
        <f>Richard!P118-Courtenay!P118</f>
        <v>0</v>
      </c>
      <c r="Q118" s="33">
        <f>Richard!Q118-Courtenay!Q118</f>
        <v>0</v>
      </c>
      <c r="R118" s="33">
        <f>Richard!R118-Courtenay!R118</f>
        <v>0</v>
      </c>
      <c r="S118" s="33">
        <f>Richard!S118-Courtenay!S118</f>
        <v>0</v>
      </c>
      <c r="T118" s="33">
        <f>Richard!T118-Courtenay!T118</f>
        <v>0</v>
      </c>
      <c r="U118" s="33">
        <f>Richard!U118-Courtenay!U118</f>
        <v>0</v>
      </c>
      <c r="V118" s="33">
        <f>Richard!V118-Courtenay!V118</f>
        <v>0</v>
      </c>
      <c r="W118" s="33">
        <f>Richard!W118-Courtenay!W118</f>
        <v>0</v>
      </c>
      <c r="X118" s="33">
        <f>Richard!X118-Courtenay!X118</f>
        <v>0</v>
      </c>
      <c r="Y118" s="33">
        <f>Richard!Y118-Courtenay!Y118</f>
        <v>0</v>
      </c>
      <c r="Z118" s="33">
        <f>Richard!Z118-Courtenay!Z118</f>
        <v>0</v>
      </c>
      <c r="AA118" s="33">
        <f>Richard!AA118-Courtenay!AA118</f>
        <v>0</v>
      </c>
      <c r="AB118" s="33">
        <f>Richard!AB118-Courtenay!AB118</f>
        <v>0</v>
      </c>
      <c r="AC118" s="33">
        <f>Richard!AC118-Courtenay!AC118</f>
        <v>0</v>
      </c>
      <c r="AD118" s="33">
        <f>Richard!AD118-Courtenay!AD118</f>
        <v>0</v>
      </c>
      <c r="AE118" s="33">
        <f>Richard!AE118-Courtenay!AE118</f>
        <v>0</v>
      </c>
      <c r="AF118" s="33">
        <f>Richard!AF118-Courtenay!AF118</f>
        <v>0</v>
      </c>
      <c r="AG118" s="33">
        <f>Richard!AG118-Courtenay!AG118</f>
        <v>0</v>
      </c>
      <c r="AH118" s="33">
        <f>Richard!AH118-Courtenay!AH118</f>
        <v>0</v>
      </c>
      <c r="AI118" s="33">
        <f>Richard!AI118-Courtenay!AI118</f>
        <v>0</v>
      </c>
      <c r="AJ118" s="33">
        <f>Richard!AJ118-Courtenay!AJ118</f>
        <v>0</v>
      </c>
      <c r="AK118" s="33">
        <f>Richard!AK118-Courtenay!AK118</f>
        <v>0</v>
      </c>
      <c r="AL118" s="33">
        <f>Richard!AL118-Courtenay!AL118</f>
        <v>0</v>
      </c>
      <c r="AM118" s="33">
        <f>Richard!AM118-Courtenay!AM118</f>
        <v>0</v>
      </c>
      <c r="AN118" s="33">
        <f>Richard!AN118-Courtenay!AN118</f>
        <v>0</v>
      </c>
      <c r="AO118" s="33">
        <f>Richard!AO118-Courtenay!AO118</f>
        <v>0</v>
      </c>
      <c r="AP118" s="33">
        <f>Richard!AP118-Courtenay!AP118</f>
        <v>0</v>
      </c>
      <c r="AQ118" s="33">
        <f>Richard!AQ118-Courtenay!AQ118</f>
        <v>0</v>
      </c>
    </row>
    <row r="119" spans="1:43" x14ac:dyDescent="0.25">
      <c r="A119" s="16" t="s">
        <v>99</v>
      </c>
      <c r="B119" s="36">
        <v>11</v>
      </c>
      <c r="C119" s="36" t="s">
        <v>29</v>
      </c>
      <c r="D119" s="40" t="s">
        <v>94</v>
      </c>
      <c r="E119" s="37">
        <v>4</v>
      </c>
      <c r="F119" s="33">
        <f>Richard!F119-Courtenay!F119</f>
        <v>0</v>
      </c>
      <c r="G119" s="33">
        <f>Richard!G119-Courtenay!G119</f>
        <v>0</v>
      </c>
      <c r="H119" s="33">
        <f>Richard!H119-Courtenay!H119</f>
        <v>0</v>
      </c>
      <c r="I119" s="33">
        <f>Richard!I119-Courtenay!I119</f>
        <v>0</v>
      </c>
      <c r="J119" s="33">
        <f>Richard!J119-Courtenay!J119</f>
        <v>0</v>
      </c>
      <c r="K119" s="33">
        <f>Richard!K119-Courtenay!K119</f>
        <v>0</v>
      </c>
      <c r="L119" s="33">
        <f>Richard!L119-Courtenay!L119</f>
        <v>0</v>
      </c>
      <c r="M119" s="33">
        <f>Richard!M119-Courtenay!M119</f>
        <v>0</v>
      </c>
      <c r="N119" s="33">
        <f>Richard!N119-Courtenay!N119</f>
        <v>0</v>
      </c>
      <c r="O119" s="33">
        <f>Richard!O119-Courtenay!O119</f>
        <v>0</v>
      </c>
      <c r="P119" s="33">
        <f>Richard!P119-Courtenay!P119</f>
        <v>0</v>
      </c>
      <c r="Q119" s="33">
        <f>Richard!Q119-Courtenay!Q119</f>
        <v>0</v>
      </c>
      <c r="R119" s="33">
        <f>Richard!R119-Courtenay!R119</f>
        <v>0</v>
      </c>
      <c r="S119" s="33">
        <f>Richard!S119-Courtenay!S119</f>
        <v>0</v>
      </c>
      <c r="T119" s="33">
        <f>Richard!T119-Courtenay!T119</f>
        <v>0</v>
      </c>
      <c r="U119" s="33">
        <f>Richard!U119-Courtenay!U119</f>
        <v>0</v>
      </c>
      <c r="V119" s="33">
        <f>Richard!V119-Courtenay!V119</f>
        <v>0</v>
      </c>
      <c r="W119" s="33">
        <f>Richard!W119-Courtenay!W119</f>
        <v>0</v>
      </c>
      <c r="X119" s="33">
        <f>Richard!X119-Courtenay!X119</f>
        <v>0</v>
      </c>
      <c r="Y119" s="33">
        <f>Richard!Y119-Courtenay!Y119</f>
        <v>0</v>
      </c>
      <c r="Z119" s="33">
        <f>Richard!Z119-Courtenay!Z119</f>
        <v>0</v>
      </c>
      <c r="AA119" s="33">
        <f>Richard!AA119-Courtenay!AA119</f>
        <v>0</v>
      </c>
      <c r="AB119" s="33">
        <f>Richard!AB119-Courtenay!AB119</f>
        <v>0</v>
      </c>
      <c r="AC119" s="33">
        <f>Richard!AC119-Courtenay!AC119</f>
        <v>0</v>
      </c>
      <c r="AD119" s="33">
        <f>Richard!AD119-Courtenay!AD119</f>
        <v>0</v>
      </c>
      <c r="AE119" s="33">
        <f>Richard!AE119-Courtenay!AE119</f>
        <v>0</v>
      </c>
      <c r="AF119" s="33">
        <f>Richard!AF119-Courtenay!AF119</f>
        <v>0</v>
      </c>
      <c r="AG119" s="33">
        <f>Richard!AG119-Courtenay!AG119</f>
        <v>0</v>
      </c>
      <c r="AH119" s="33">
        <f>Richard!AH119-Courtenay!AH119</f>
        <v>0</v>
      </c>
      <c r="AI119" s="33">
        <f>Richard!AI119-Courtenay!AI119</f>
        <v>0</v>
      </c>
      <c r="AJ119" s="33">
        <f>Richard!AJ119-Courtenay!AJ119</f>
        <v>0</v>
      </c>
      <c r="AK119" s="33">
        <f>Richard!AK119-Courtenay!AK119</f>
        <v>0</v>
      </c>
      <c r="AL119" s="33">
        <f>Richard!AL119-Courtenay!AL119</f>
        <v>0</v>
      </c>
      <c r="AM119" s="33">
        <f>Richard!AM119-Courtenay!AM119</f>
        <v>0</v>
      </c>
      <c r="AN119" s="33">
        <f>Richard!AN119-Courtenay!AN119</f>
        <v>0</v>
      </c>
      <c r="AO119" s="33">
        <f>Richard!AO119-Courtenay!AO119</f>
        <v>0</v>
      </c>
      <c r="AP119" s="33">
        <f>Richard!AP119-Courtenay!AP119</f>
        <v>0</v>
      </c>
      <c r="AQ119" s="33">
        <f>Richard!AQ119-Courtenay!AQ119</f>
        <v>0</v>
      </c>
    </row>
    <row r="120" spans="1:43" x14ac:dyDescent="0.25">
      <c r="A120" s="16" t="s">
        <v>99</v>
      </c>
      <c r="B120" s="36">
        <v>11</v>
      </c>
      <c r="C120" s="36" t="s">
        <v>29</v>
      </c>
      <c r="D120" s="40" t="s">
        <v>95</v>
      </c>
      <c r="E120" s="37">
        <v>9</v>
      </c>
      <c r="F120" s="33">
        <f>Richard!F120-Courtenay!F120</f>
        <v>0</v>
      </c>
      <c r="G120" s="33">
        <f>Richard!G120-Courtenay!G120</f>
        <v>0</v>
      </c>
      <c r="H120" s="33">
        <f>Richard!H120-Courtenay!H120</f>
        <v>0</v>
      </c>
      <c r="I120" s="33">
        <f>Richard!I120-Courtenay!I120</f>
        <v>0</v>
      </c>
      <c r="J120" s="33">
        <f>Richard!J120-Courtenay!J120</f>
        <v>0</v>
      </c>
      <c r="K120" s="33">
        <f>Richard!K120-Courtenay!K120</f>
        <v>0</v>
      </c>
      <c r="L120" s="33">
        <f>Richard!L120-Courtenay!L120</f>
        <v>0</v>
      </c>
      <c r="M120" s="33">
        <f>Richard!M120-Courtenay!M120</f>
        <v>0</v>
      </c>
      <c r="N120" s="33">
        <f>Richard!N120-Courtenay!N120</f>
        <v>0</v>
      </c>
      <c r="O120" s="33">
        <f>Richard!O120-Courtenay!O120</f>
        <v>0</v>
      </c>
      <c r="P120" s="33">
        <f>Richard!P120-Courtenay!P120</f>
        <v>0</v>
      </c>
      <c r="Q120" s="33">
        <f>Richard!Q120-Courtenay!Q120</f>
        <v>0</v>
      </c>
      <c r="R120" s="33">
        <f>Richard!R120-Courtenay!R120</f>
        <v>0</v>
      </c>
      <c r="S120" s="33">
        <f>Richard!S120-Courtenay!S120</f>
        <v>0</v>
      </c>
      <c r="T120" s="33">
        <f>Richard!T120-Courtenay!T120</f>
        <v>0</v>
      </c>
      <c r="U120" s="33">
        <f>Richard!U120-Courtenay!U120</f>
        <v>0</v>
      </c>
      <c r="V120" s="33">
        <f>Richard!V120-Courtenay!V120</f>
        <v>0</v>
      </c>
      <c r="W120" s="33">
        <f>Richard!W120-Courtenay!W120</f>
        <v>0</v>
      </c>
      <c r="X120" s="33">
        <f>Richard!X120-Courtenay!X120</f>
        <v>0</v>
      </c>
      <c r="Y120" s="33">
        <f>Richard!Y120-Courtenay!Y120</f>
        <v>0</v>
      </c>
      <c r="Z120" s="33">
        <f>Richard!Z120-Courtenay!Z120</f>
        <v>0</v>
      </c>
      <c r="AA120" s="33">
        <f>Richard!AA120-Courtenay!AA120</f>
        <v>0</v>
      </c>
      <c r="AB120" s="33">
        <f>Richard!AB120-Courtenay!AB120</f>
        <v>0</v>
      </c>
      <c r="AC120" s="33">
        <f>Richard!AC120-Courtenay!AC120</f>
        <v>0</v>
      </c>
      <c r="AD120" s="33">
        <f>Richard!AD120-Courtenay!AD120</f>
        <v>0</v>
      </c>
      <c r="AE120" s="33">
        <f>Richard!AE120-Courtenay!AE120</f>
        <v>0</v>
      </c>
      <c r="AF120" s="33">
        <f>Richard!AF120-Courtenay!AF120</f>
        <v>0</v>
      </c>
      <c r="AG120" s="33">
        <f>Richard!AG120-Courtenay!AG120</f>
        <v>0</v>
      </c>
      <c r="AH120" s="33">
        <f>Richard!AH120-Courtenay!AH120</f>
        <v>0</v>
      </c>
      <c r="AI120" s="33">
        <f>Richard!AI120-Courtenay!AI120</f>
        <v>0</v>
      </c>
      <c r="AJ120" s="33">
        <f>Richard!AJ120-Courtenay!AJ120</f>
        <v>0</v>
      </c>
      <c r="AK120" s="33">
        <f>Richard!AK120-Courtenay!AK120</f>
        <v>0</v>
      </c>
      <c r="AL120" s="33">
        <f>Richard!AL120-Courtenay!AL120</f>
        <v>0</v>
      </c>
      <c r="AM120" s="33">
        <f>Richard!AM120-Courtenay!AM120</f>
        <v>0</v>
      </c>
      <c r="AN120" s="33">
        <f>Richard!AN120-Courtenay!AN120</f>
        <v>0</v>
      </c>
      <c r="AO120" s="33">
        <f>Richard!AO120-Courtenay!AO120</f>
        <v>0</v>
      </c>
      <c r="AP120" s="33">
        <f>Richard!AP120-Courtenay!AP120</f>
        <v>0</v>
      </c>
      <c r="AQ120" s="33">
        <f>Richard!AQ120-Courtenay!AQ120</f>
        <v>0</v>
      </c>
    </row>
    <row r="121" spans="1:43" x14ac:dyDescent="0.25">
      <c r="A121" s="16" t="s">
        <v>99</v>
      </c>
      <c r="B121" s="36">
        <v>11</v>
      </c>
      <c r="C121" s="36" t="s">
        <v>29</v>
      </c>
      <c r="D121" s="40" t="s">
        <v>96</v>
      </c>
      <c r="E121" s="37">
        <v>6</v>
      </c>
      <c r="F121" s="33">
        <f>Richard!F121-Courtenay!F121</f>
        <v>0</v>
      </c>
      <c r="G121" s="33">
        <f>Richard!G121-Courtenay!G121</f>
        <v>0</v>
      </c>
      <c r="H121" s="33">
        <f>Richard!H121-Courtenay!H121</f>
        <v>0</v>
      </c>
      <c r="I121" s="33">
        <f>Richard!I121-Courtenay!I121</f>
        <v>0</v>
      </c>
      <c r="J121" s="33">
        <f>Richard!J121-Courtenay!J121</f>
        <v>0</v>
      </c>
      <c r="K121" s="33">
        <f>Richard!K121-Courtenay!K121</f>
        <v>0</v>
      </c>
      <c r="L121" s="33">
        <f>Richard!L121-Courtenay!L121</f>
        <v>0</v>
      </c>
      <c r="M121" s="33">
        <f>Richard!M121-Courtenay!M121</f>
        <v>0</v>
      </c>
      <c r="N121" s="33">
        <f>Richard!N121-Courtenay!N121</f>
        <v>0</v>
      </c>
      <c r="O121" s="33">
        <f>Richard!O121-Courtenay!O121</f>
        <v>0</v>
      </c>
      <c r="P121" s="33">
        <f>Richard!P121-Courtenay!P121</f>
        <v>0</v>
      </c>
      <c r="Q121" s="33">
        <f>Richard!Q121-Courtenay!Q121</f>
        <v>0</v>
      </c>
      <c r="R121" s="33">
        <f>Richard!R121-Courtenay!R121</f>
        <v>0</v>
      </c>
      <c r="S121" s="33">
        <f>Richard!S121-Courtenay!S121</f>
        <v>0</v>
      </c>
      <c r="T121" s="33">
        <f>Richard!T121-Courtenay!T121</f>
        <v>0</v>
      </c>
      <c r="U121" s="33">
        <f>Richard!U121-Courtenay!U121</f>
        <v>0</v>
      </c>
      <c r="V121" s="33">
        <f>Richard!V121-Courtenay!V121</f>
        <v>0</v>
      </c>
      <c r="W121" s="33">
        <f>Richard!W121-Courtenay!W121</f>
        <v>0</v>
      </c>
      <c r="X121" s="33">
        <f>Richard!X121-Courtenay!X121</f>
        <v>0</v>
      </c>
      <c r="Y121" s="33">
        <f>Richard!Y121-Courtenay!Y121</f>
        <v>0</v>
      </c>
      <c r="Z121" s="33">
        <f>Richard!Z121-Courtenay!Z121</f>
        <v>0</v>
      </c>
      <c r="AA121" s="33">
        <f>Richard!AA121-Courtenay!AA121</f>
        <v>0</v>
      </c>
      <c r="AB121" s="33">
        <f>Richard!AB121-Courtenay!AB121</f>
        <v>0</v>
      </c>
      <c r="AC121" s="33">
        <f>Richard!AC121-Courtenay!AC121</f>
        <v>0</v>
      </c>
      <c r="AD121" s="33">
        <f>Richard!AD121-Courtenay!AD121</f>
        <v>0</v>
      </c>
      <c r="AE121" s="33">
        <f>Richard!AE121-Courtenay!AE121</f>
        <v>0</v>
      </c>
      <c r="AF121" s="33">
        <f>Richard!AF121-Courtenay!AF121</f>
        <v>0</v>
      </c>
      <c r="AG121" s="33">
        <f>Richard!AG121-Courtenay!AG121</f>
        <v>0</v>
      </c>
      <c r="AH121" s="33">
        <f>Richard!AH121-Courtenay!AH121</f>
        <v>0</v>
      </c>
      <c r="AI121" s="33">
        <f>Richard!AI121-Courtenay!AI121</f>
        <v>0</v>
      </c>
      <c r="AJ121" s="33">
        <f>Richard!AJ121-Courtenay!AJ121</f>
        <v>0</v>
      </c>
      <c r="AK121" s="33">
        <f>Richard!AK121-Courtenay!AK121</f>
        <v>0</v>
      </c>
      <c r="AL121" s="33">
        <f>Richard!AL121-Courtenay!AL121</f>
        <v>0</v>
      </c>
      <c r="AM121" s="33">
        <f>Richard!AM121-Courtenay!AM121</f>
        <v>0</v>
      </c>
      <c r="AN121" s="33">
        <f>Richard!AN121-Courtenay!AN121</f>
        <v>0</v>
      </c>
      <c r="AO121" s="33">
        <f>Richard!AO121-Courtenay!AO121</f>
        <v>0</v>
      </c>
      <c r="AP121" s="33">
        <f>Richard!AP121-Courtenay!AP121</f>
        <v>0</v>
      </c>
      <c r="AQ121" s="33">
        <f>Richard!AQ121-Courtenay!AQ121</f>
        <v>0</v>
      </c>
    </row>
    <row r="122" spans="1:43" x14ac:dyDescent="0.25">
      <c r="A122" s="8" t="s">
        <v>92</v>
      </c>
      <c r="B122" s="35">
        <v>12</v>
      </c>
      <c r="C122" s="36" t="s">
        <v>30</v>
      </c>
      <c r="D122" s="36" t="s">
        <v>94</v>
      </c>
      <c r="E122" s="37">
        <v>1</v>
      </c>
      <c r="F122" s="33">
        <f>Richard!F122-Courtenay!F122</f>
        <v>0</v>
      </c>
      <c r="G122" s="33">
        <f>Richard!G122-Courtenay!G122</f>
        <v>0</v>
      </c>
      <c r="H122" s="33">
        <f>Richard!H122-Courtenay!H122</f>
        <v>0</v>
      </c>
      <c r="I122" s="33">
        <f>Richard!I122-Courtenay!I122</f>
        <v>0</v>
      </c>
      <c r="J122" s="33">
        <f>Richard!J122-Courtenay!J122</f>
        <v>0</v>
      </c>
      <c r="K122" s="33">
        <f>Richard!K122-Courtenay!K122</f>
        <v>0</v>
      </c>
      <c r="L122" s="33">
        <f>Richard!L122-Courtenay!L122</f>
        <v>0</v>
      </c>
      <c r="M122" s="33">
        <f>Richard!M122-Courtenay!M122</f>
        <v>0</v>
      </c>
      <c r="N122" s="33">
        <f>Richard!N122-Courtenay!N122</f>
        <v>0</v>
      </c>
      <c r="O122" s="33">
        <f>Richard!O122-Courtenay!O122</f>
        <v>0</v>
      </c>
      <c r="P122" s="33">
        <f>Richard!P122-Courtenay!P122</f>
        <v>0</v>
      </c>
      <c r="Q122" s="33">
        <f>Richard!Q122-Courtenay!Q122</f>
        <v>0</v>
      </c>
      <c r="R122" s="33">
        <f>Richard!R122-Courtenay!R122</f>
        <v>0</v>
      </c>
      <c r="S122" s="33">
        <f>Richard!S122-Courtenay!S122</f>
        <v>0</v>
      </c>
      <c r="T122" s="33">
        <f>Richard!T122-Courtenay!T122</f>
        <v>0</v>
      </c>
      <c r="U122" s="33">
        <f>Richard!U122-Courtenay!U122</f>
        <v>0</v>
      </c>
      <c r="V122" s="33">
        <f>Richard!V122-Courtenay!V122</f>
        <v>0</v>
      </c>
      <c r="W122" s="33">
        <f>Richard!W122-Courtenay!W122</f>
        <v>0</v>
      </c>
      <c r="X122" s="33">
        <f>Richard!X122-Courtenay!X122</f>
        <v>0</v>
      </c>
      <c r="Y122" s="33">
        <f>Richard!Y122-Courtenay!Y122</f>
        <v>0</v>
      </c>
      <c r="Z122" s="33">
        <f>Richard!Z122-Courtenay!Z122</f>
        <v>0</v>
      </c>
      <c r="AA122" s="33">
        <f>Richard!AA122-Courtenay!AA122</f>
        <v>0</v>
      </c>
      <c r="AB122" s="33">
        <f>Richard!AB122-Courtenay!AB122</f>
        <v>0</v>
      </c>
      <c r="AC122" s="33">
        <f>Richard!AC122-Courtenay!AC122</f>
        <v>0</v>
      </c>
      <c r="AD122" s="33">
        <f>Richard!AD122-Courtenay!AD122</f>
        <v>0</v>
      </c>
      <c r="AE122" s="33">
        <f>Richard!AE122-Courtenay!AE122</f>
        <v>0</v>
      </c>
      <c r="AF122" s="33">
        <f>Richard!AF122-Courtenay!AF122</f>
        <v>0</v>
      </c>
      <c r="AG122" s="33">
        <f>Richard!AG122-Courtenay!AG122</f>
        <v>0</v>
      </c>
      <c r="AH122" s="33">
        <f>Richard!AH122-Courtenay!AH122</f>
        <v>0</v>
      </c>
      <c r="AI122" s="33">
        <f>Richard!AI122-Courtenay!AI122</f>
        <v>0</v>
      </c>
      <c r="AJ122" s="33">
        <f>Richard!AJ122-Courtenay!AJ122</f>
        <v>0</v>
      </c>
      <c r="AK122" s="33">
        <f>Richard!AK122-Courtenay!AK122</f>
        <v>0</v>
      </c>
      <c r="AL122" s="33">
        <f>Richard!AL122-Courtenay!AL122</f>
        <v>0</v>
      </c>
      <c r="AM122" s="33">
        <f>Richard!AM122-Courtenay!AM122</f>
        <v>0</v>
      </c>
      <c r="AN122" s="33">
        <f>Richard!AN122-Courtenay!AN122</f>
        <v>0</v>
      </c>
      <c r="AO122" s="33">
        <f>Richard!AO122-Courtenay!AO122</f>
        <v>0</v>
      </c>
      <c r="AP122" s="33">
        <f>Richard!AP122-Courtenay!AP122</f>
        <v>0</v>
      </c>
      <c r="AQ122" s="33">
        <f>Richard!AQ122-Courtenay!AQ122</f>
        <v>0</v>
      </c>
    </row>
    <row r="123" spans="1:43" x14ac:dyDescent="0.25">
      <c r="A123" s="8" t="s">
        <v>92</v>
      </c>
      <c r="B123" s="35">
        <v>12</v>
      </c>
      <c r="C123" s="36" t="s">
        <v>30</v>
      </c>
      <c r="D123" s="36" t="s">
        <v>95</v>
      </c>
      <c r="E123" s="37">
        <v>5</v>
      </c>
      <c r="F123" s="33">
        <f>Richard!F123-Courtenay!F123</f>
        <v>0</v>
      </c>
      <c r="G123" s="33">
        <f>Richard!G123-Courtenay!G123</f>
        <v>0</v>
      </c>
      <c r="H123" s="33">
        <f>Richard!H123-Courtenay!H123</f>
        <v>0</v>
      </c>
      <c r="I123" s="33">
        <f>Richard!I123-Courtenay!I123</f>
        <v>0</v>
      </c>
      <c r="J123" s="33">
        <f>Richard!J123-Courtenay!J123</f>
        <v>0</v>
      </c>
      <c r="K123" s="33">
        <f>Richard!K123-Courtenay!K123</f>
        <v>0</v>
      </c>
      <c r="L123" s="33">
        <f>Richard!L123-Courtenay!L123</f>
        <v>0</v>
      </c>
      <c r="M123" s="33">
        <f>Richard!M123-Courtenay!M123</f>
        <v>0</v>
      </c>
      <c r="N123" s="33">
        <f>Richard!N123-Courtenay!N123</f>
        <v>0</v>
      </c>
      <c r="O123" s="33">
        <f>Richard!O123-Courtenay!O123</f>
        <v>0</v>
      </c>
      <c r="P123" s="33">
        <f>Richard!P123-Courtenay!P123</f>
        <v>0</v>
      </c>
      <c r="Q123" s="33">
        <f>Richard!Q123-Courtenay!Q123</f>
        <v>0</v>
      </c>
      <c r="R123" s="33">
        <f>Richard!R123-Courtenay!R123</f>
        <v>0</v>
      </c>
      <c r="S123" s="33">
        <f>Richard!S123-Courtenay!S123</f>
        <v>0</v>
      </c>
      <c r="T123" s="33">
        <f>Richard!T123-Courtenay!T123</f>
        <v>0</v>
      </c>
      <c r="U123" s="33">
        <f>Richard!U123-Courtenay!U123</f>
        <v>0</v>
      </c>
      <c r="V123" s="33">
        <f>Richard!V123-Courtenay!V123</f>
        <v>0</v>
      </c>
      <c r="W123" s="33">
        <f>Richard!W123-Courtenay!W123</f>
        <v>0</v>
      </c>
      <c r="X123" s="33">
        <f>Richard!X123-Courtenay!X123</f>
        <v>0</v>
      </c>
      <c r="Y123" s="33">
        <f>Richard!Y123-Courtenay!Y123</f>
        <v>0</v>
      </c>
      <c r="Z123" s="33">
        <f>Richard!Z123-Courtenay!Z123</f>
        <v>0</v>
      </c>
      <c r="AA123" s="33">
        <f>Richard!AA123-Courtenay!AA123</f>
        <v>0</v>
      </c>
      <c r="AB123" s="33">
        <f>Richard!AB123-Courtenay!AB123</f>
        <v>0</v>
      </c>
      <c r="AC123" s="33">
        <f>Richard!AC123-Courtenay!AC123</f>
        <v>0</v>
      </c>
      <c r="AD123" s="33">
        <f>Richard!AD123-Courtenay!AD123</f>
        <v>0</v>
      </c>
      <c r="AE123" s="33">
        <f>Richard!AE123-Courtenay!AE123</f>
        <v>0</v>
      </c>
      <c r="AF123" s="33">
        <f>Richard!AF123-Courtenay!AF123</f>
        <v>0</v>
      </c>
      <c r="AG123" s="33">
        <f>Richard!AG123-Courtenay!AG123</f>
        <v>0</v>
      </c>
      <c r="AH123" s="33">
        <f>Richard!AH123-Courtenay!AH123</f>
        <v>0</v>
      </c>
      <c r="AI123" s="33">
        <f>Richard!AI123-Courtenay!AI123</f>
        <v>0</v>
      </c>
      <c r="AJ123" s="33">
        <f>Richard!AJ123-Courtenay!AJ123</f>
        <v>0</v>
      </c>
      <c r="AK123" s="33">
        <f>Richard!AK123-Courtenay!AK123</f>
        <v>0</v>
      </c>
      <c r="AL123" s="33">
        <f>Richard!AL123-Courtenay!AL123</f>
        <v>0</v>
      </c>
      <c r="AM123" s="33">
        <f>Richard!AM123-Courtenay!AM123</f>
        <v>0</v>
      </c>
      <c r="AN123" s="33">
        <f>Richard!AN123-Courtenay!AN123</f>
        <v>0</v>
      </c>
      <c r="AO123" s="33">
        <f>Richard!AO123-Courtenay!AO123</f>
        <v>0</v>
      </c>
      <c r="AP123" s="33">
        <f>Richard!AP123-Courtenay!AP123</f>
        <v>0</v>
      </c>
      <c r="AQ123" s="33">
        <f>Richard!AQ123-Courtenay!AQ123</f>
        <v>0</v>
      </c>
    </row>
    <row r="124" spans="1:43" x14ac:dyDescent="0.25">
      <c r="A124" s="8" t="s">
        <v>92</v>
      </c>
      <c r="B124" s="35">
        <v>12</v>
      </c>
      <c r="C124" s="36" t="s">
        <v>30</v>
      </c>
      <c r="D124" s="36" t="s">
        <v>96</v>
      </c>
      <c r="E124" s="37">
        <v>6</v>
      </c>
      <c r="F124" s="33">
        <f>Richard!F124-Courtenay!F124</f>
        <v>0</v>
      </c>
      <c r="G124" s="33">
        <f>Richard!G124-Courtenay!G124</f>
        <v>0</v>
      </c>
      <c r="H124" s="33">
        <f>Richard!H124-Courtenay!H124</f>
        <v>0</v>
      </c>
      <c r="I124" s="33">
        <f>Richard!I124-Courtenay!I124</f>
        <v>0</v>
      </c>
      <c r="J124" s="33">
        <f>Richard!J124-Courtenay!J124</f>
        <v>0</v>
      </c>
      <c r="K124" s="33">
        <f>Richard!K124-Courtenay!K124</f>
        <v>0</v>
      </c>
      <c r="L124" s="33">
        <f>Richard!L124-Courtenay!L124</f>
        <v>0</v>
      </c>
      <c r="M124" s="33">
        <f>Richard!M124-Courtenay!M124</f>
        <v>0</v>
      </c>
      <c r="N124" s="33">
        <f>Richard!N124-Courtenay!N124</f>
        <v>0</v>
      </c>
      <c r="O124" s="33">
        <f>Richard!O124-Courtenay!O124</f>
        <v>0</v>
      </c>
      <c r="P124" s="33">
        <f>Richard!P124-Courtenay!P124</f>
        <v>0</v>
      </c>
      <c r="Q124" s="33">
        <f>Richard!Q124-Courtenay!Q124</f>
        <v>0</v>
      </c>
      <c r="R124" s="33">
        <f>Richard!R124-Courtenay!R124</f>
        <v>0</v>
      </c>
      <c r="S124" s="33">
        <f>Richard!S124-Courtenay!S124</f>
        <v>0</v>
      </c>
      <c r="T124" s="33">
        <f>Richard!T124-Courtenay!T124</f>
        <v>0</v>
      </c>
      <c r="U124" s="33">
        <f>Richard!U124-Courtenay!U124</f>
        <v>0</v>
      </c>
      <c r="V124" s="33">
        <f>Richard!V124-Courtenay!V124</f>
        <v>0</v>
      </c>
      <c r="W124" s="33">
        <f>Richard!W124-Courtenay!W124</f>
        <v>0</v>
      </c>
      <c r="X124" s="33">
        <f>Richard!X124-Courtenay!X124</f>
        <v>0</v>
      </c>
      <c r="Y124" s="33">
        <f>Richard!Y124-Courtenay!Y124</f>
        <v>0</v>
      </c>
      <c r="Z124" s="33">
        <f>Richard!Z124-Courtenay!Z124</f>
        <v>0</v>
      </c>
      <c r="AA124" s="33">
        <f>Richard!AA124-Courtenay!AA124</f>
        <v>0</v>
      </c>
      <c r="AB124" s="33">
        <f>Richard!AB124-Courtenay!AB124</f>
        <v>0</v>
      </c>
      <c r="AC124" s="33">
        <f>Richard!AC124-Courtenay!AC124</f>
        <v>0</v>
      </c>
      <c r="AD124" s="33">
        <f>Richard!AD124-Courtenay!AD124</f>
        <v>0</v>
      </c>
      <c r="AE124" s="33">
        <f>Richard!AE124-Courtenay!AE124</f>
        <v>0</v>
      </c>
      <c r="AF124" s="33">
        <f>Richard!AF124-Courtenay!AF124</f>
        <v>0</v>
      </c>
      <c r="AG124" s="33">
        <f>Richard!AG124-Courtenay!AG124</f>
        <v>0</v>
      </c>
      <c r="AH124" s="33">
        <f>Richard!AH124-Courtenay!AH124</f>
        <v>0</v>
      </c>
      <c r="AI124" s="33">
        <f>Richard!AI124-Courtenay!AI124</f>
        <v>0</v>
      </c>
      <c r="AJ124" s="33">
        <f>Richard!AJ124-Courtenay!AJ124</f>
        <v>0</v>
      </c>
      <c r="AK124" s="33">
        <f>Richard!AK124-Courtenay!AK124</f>
        <v>0</v>
      </c>
      <c r="AL124" s="33">
        <f>Richard!AL124-Courtenay!AL124</f>
        <v>0</v>
      </c>
      <c r="AM124" s="33">
        <f>Richard!AM124-Courtenay!AM124</f>
        <v>0</v>
      </c>
      <c r="AN124" s="33">
        <f>Richard!AN124-Courtenay!AN124</f>
        <v>0</v>
      </c>
      <c r="AO124" s="33">
        <f>Richard!AO124-Courtenay!AO124</f>
        <v>0</v>
      </c>
      <c r="AP124" s="33">
        <f>Richard!AP124-Courtenay!AP124</f>
        <v>0</v>
      </c>
      <c r="AQ124" s="33">
        <f>Richard!AQ124-Courtenay!AQ124</f>
        <v>0</v>
      </c>
    </row>
    <row r="125" spans="1:43" x14ac:dyDescent="0.25">
      <c r="A125" s="12" t="s">
        <v>97</v>
      </c>
      <c r="B125" s="35">
        <v>12</v>
      </c>
      <c r="C125" s="38" t="s">
        <v>30</v>
      </c>
      <c r="D125" s="38" t="s">
        <v>94</v>
      </c>
      <c r="E125" s="37">
        <v>2</v>
      </c>
      <c r="F125" s="33">
        <f>Richard!F125-Courtenay!F125</f>
        <v>0</v>
      </c>
      <c r="G125" s="33">
        <f>Richard!G125-Courtenay!G125</f>
        <v>0</v>
      </c>
      <c r="H125" s="33">
        <f>Richard!H125-Courtenay!H125</f>
        <v>0</v>
      </c>
      <c r="I125" s="33">
        <f>Richard!I125-Courtenay!I125</f>
        <v>0</v>
      </c>
      <c r="J125" s="33">
        <f>Richard!J125-Courtenay!J125</f>
        <v>0</v>
      </c>
      <c r="K125" s="33">
        <f>Richard!K125-Courtenay!K125</f>
        <v>0</v>
      </c>
      <c r="L125" s="33">
        <f>Richard!L125-Courtenay!L125</f>
        <v>0</v>
      </c>
      <c r="M125" s="33">
        <f>Richard!M125-Courtenay!M125</f>
        <v>0</v>
      </c>
      <c r="N125" s="33">
        <f>Richard!N125-Courtenay!N125</f>
        <v>0</v>
      </c>
      <c r="O125" s="33">
        <f>Richard!O125-Courtenay!O125</f>
        <v>0</v>
      </c>
      <c r="P125" s="33">
        <f>Richard!P125-Courtenay!P125</f>
        <v>0</v>
      </c>
      <c r="Q125" s="33">
        <f>Richard!Q125-Courtenay!Q125</f>
        <v>0</v>
      </c>
      <c r="R125" s="33">
        <f>Richard!R125-Courtenay!R125</f>
        <v>0</v>
      </c>
      <c r="S125" s="33">
        <f>Richard!S125-Courtenay!S125</f>
        <v>0</v>
      </c>
      <c r="T125" s="33">
        <f>Richard!T125-Courtenay!T125</f>
        <v>0</v>
      </c>
      <c r="U125" s="33">
        <f>Richard!U125-Courtenay!U125</f>
        <v>0</v>
      </c>
      <c r="V125" s="33">
        <f>Richard!V125-Courtenay!V125</f>
        <v>0</v>
      </c>
      <c r="W125" s="33">
        <f>Richard!W125-Courtenay!W125</f>
        <v>0</v>
      </c>
      <c r="X125" s="33">
        <f>Richard!X125-Courtenay!X125</f>
        <v>0</v>
      </c>
      <c r="Y125" s="33">
        <f>Richard!Y125-Courtenay!Y125</f>
        <v>0</v>
      </c>
      <c r="Z125" s="33">
        <f>Richard!Z125-Courtenay!Z125</f>
        <v>0</v>
      </c>
      <c r="AA125" s="33">
        <f>Richard!AA125-Courtenay!AA125</f>
        <v>0</v>
      </c>
      <c r="AB125" s="33">
        <f>Richard!AB125-Courtenay!AB125</f>
        <v>0</v>
      </c>
      <c r="AC125" s="33">
        <f>Richard!AC125-Courtenay!AC125</f>
        <v>0</v>
      </c>
      <c r="AD125" s="33">
        <f>Richard!AD125-Courtenay!AD125</f>
        <v>0</v>
      </c>
      <c r="AE125" s="33">
        <f>Richard!AE125-Courtenay!AE125</f>
        <v>0</v>
      </c>
      <c r="AF125" s="33">
        <f>Richard!AF125-Courtenay!AF125</f>
        <v>0</v>
      </c>
      <c r="AG125" s="33">
        <f>Richard!AG125-Courtenay!AG125</f>
        <v>0</v>
      </c>
      <c r="AH125" s="33">
        <f>Richard!AH125-Courtenay!AH125</f>
        <v>0</v>
      </c>
      <c r="AI125" s="33">
        <f>Richard!AI125-Courtenay!AI125</f>
        <v>0</v>
      </c>
      <c r="AJ125" s="33">
        <f>Richard!AJ125-Courtenay!AJ125</f>
        <v>0</v>
      </c>
      <c r="AK125" s="33">
        <f>Richard!AK125-Courtenay!AK125</f>
        <v>0</v>
      </c>
      <c r="AL125" s="33">
        <f>Richard!AL125-Courtenay!AL125</f>
        <v>0</v>
      </c>
      <c r="AM125" s="33">
        <f>Richard!AM125-Courtenay!AM125</f>
        <v>0</v>
      </c>
      <c r="AN125" s="33">
        <f>Richard!AN125-Courtenay!AN125</f>
        <v>0</v>
      </c>
      <c r="AO125" s="33">
        <f>Richard!AO125-Courtenay!AO125</f>
        <v>0</v>
      </c>
      <c r="AP125" s="33">
        <f>Richard!AP125-Courtenay!AP125</f>
        <v>0</v>
      </c>
      <c r="AQ125" s="33">
        <f>Richard!AQ125-Courtenay!AQ125</f>
        <v>0</v>
      </c>
    </row>
    <row r="126" spans="1:43" x14ac:dyDescent="0.25">
      <c r="A126" s="12" t="s">
        <v>97</v>
      </c>
      <c r="B126" s="35">
        <v>12</v>
      </c>
      <c r="C126" s="38" t="s">
        <v>30</v>
      </c>
      <c r="D126" s="38" t="s">
        <v>95</v>
      </c>
      <c r="E126" s="37">
        <v>5</v>
      </c>
      <c r="F126" s="33">
        <f>Richard!F126-Courtenay!F126</f>
        <v>0</v>
      </c>
      <c r="G126" s="33">
        <f>Richard!G126-Courtenay!G126</f>
        <v>0</v>
      </c>
      <c r="H126" s="33">
        <f>Richard!H126-Courtenay!H126</f>
        <v>0</v>
      </c>
      <c r="I126" s="33">
        <f>Richard!I126-Courtenay!I126</f>
        <v>0</v>
      </c>
      <c r="J126" s="33">
        <f>Richard!J126-Courtenay!J126</f>
        <v>0</v>
      </c>
      <c r="K126" s="33">
        <f>Richard!K126-Courtenay!K126</f>
        <v>0</v>
      </c>
      <c r="L126" s="33">
        <f>Richard!L126-Courtenay!L126</f>
        <v>0</v>
      </c>
      <c r="M126" s="33">
        <f>Richard!M126-Courtenay!M126</f>
        <v>0</v>
      </c>
      <c r="N126" s="33">
        <f>Richard!N126-Courtenay!N126</f>
        <v>0</v>
      </c>
      <c r="O126" s="33">
        <f>Richard!O126-Courtenay!O126</f>
        <v>0</v>
      </c>
      <c r="P126" s="33">
        <f>Richard!P126-Courtenay!P126</f>
        <v>0</v>
      </c>
      <c r="Q126" s="33">
        <f>Richard!Q126-Courtenay!Q126</f>
        <v>0</v>
      </c>
      <c r="R126" s="33">
        <f>Richard!R126-Courtenay!R126</f>
        <v>0</v>
      </c>
      <c r="S126" s="33">
        <f>Richard!S126-Courtenay!S126</f>
        <v>0</v>
      </c>
      <c r="T126" s="33">
        <f>Richard!T126-Courtenay!T126</f>
        <v>0</v>
      </c>
      <c r="U126" s="33">
        <f>Richard!U126-Courtenay!U126</f>
        <v>0</v>
      </c>
      <c r="V126" s="33">
        <f>Richard!V126-Courtenay!V126</f>
        <v>0</v>
      </c>
      <c r="W126" s="33">
        <f>Richard!W126-Courtenay!W126</f>
        <v>0</v>
      </c>
      <c r="X126" s="33">
        <f>Richard!X126-Courtenay!X126</f>
        <v>0</v>
      </c>
      <c r="Y126" s="33">
        <f>Richard!Y126-Courtenay!Y126</f>
        <v>0</v>
      </c>
      <c r="Z126" s="33">
        <f>Richard!Z126-Courtenay!Z126</f>
        <v>0</v>
      </c>
      <c r="AA126" s="33">
        <f>Richard!AA126-Courtenay!AA126</f>
        <v>0</v>
      </c>
      <c r="AB126" s="33">
        <f>Richard!AB126-Courtenay!AB126</f>
        <v>0</v>
      </c>
      <c r="AC126" s="33">
        <f>Richard!AC126-Courtenay!AC126</f>
        <v>0</v>
      </c>
      <c r="AD126" s="33">
        <f>Richard!AD126-Courtenay!AD126</f>
        <v>0</v>
      </c>
      <c r="AE126" s="33">
        <f>Richard!AE126-Courtenay!AE126</f>
        <v>0</v>
      </c>
      <c r="AF126" s="33">
        <f>Richard!AF126-Courtenay!AF126</f>
        <v>0</v>
      </c>
      <c r="AG126" s="33">
        <f>Richard!AG126-Courtenay!AG126</f>
        <v>0</v>
      </c>
      <c r="AH126" s="33">
        <f>Richard!AH126-Courtenay!AH126</f>
        <v>0</v>
      </c>
      <c r="AI126" s="33">
        <f>Richard!AI126-Courtenay!AI126</f>
        <v>0</v>
      </c>
      <c r="AJ126" s="33">
        <f>Richard!AJ126-Courtenay!AJ126</f>
        <v>0</v>
      </c>
      <c r="AK126" s="33">
        <f>Richard!AK126-Courtenay!AK126</f>
        <v>0</v>
      </c>
      <c r="AL126" s="33">
        <f>Richard!AL126-Courtenay!AL126</f>
        <v>0</v>
      </c>
      <c r="AM126" s="33">
        <f>Richard!AM126-Courtenay!AM126</f>
        <v>0</v>
      </c>
      <c r="AN126" s="33">
        <f>Richard!AN126-Courtenay!AN126</f>
        <v>0</v>
      </c>
      <c r="AO126" s="33">
        <f>Richard!AO126-Courtenay!AO126</f>
        <v>0</v>
      </c>
      <c r="AP126" s="33">
        <f>Richard!AP126-Courtenay!AP126</f>
        <v>0</v>
      </c>
      <c r="AQ126" s="33">
        <f>Richard!AQ126-Courtenay!AQ126</f>
        <v>0</v>
      </c>
    </row>
    <row r="127" spans="1:43" x14ac:dyDescent="0.25">
      <c r="A127" s="12" t="s">
        <v>97</v>
      </c>
      <c r="B127" s="35">
        <v>12</v>
      </c>
      <c r="C127" s="38" t="s">
        <v>30</v>
      </c>
      <c r="D127" s="38" t="s">
        <v>96</v>
      </c>
      <c r="E127" s="37">
        <v>9</v>
      </c>
      <c r="F127" s="33">
        <f>Richard!F127-Courtenay!F127</f>
        <v>0</v>
      </c>
      <c r="G127" s="33">
        <f>Richard!G127-Courtenay!G127</f>
        <v>0</v>
      </c>
      <c r="H127" s="33">
        <f>Richard!H127-Courtenay!H127</f>
        <v>0</v>
      </c>
      <c r="I127" s="33">
        <f>Richard!I127-Courtenay!I127</f>
        <v>0</v>
      </c>
      <c r="J127" s="33">
        <f>Richard!J127-Courtenay!J127</f>
        <v>0</v>
      </c>
      <c r="K127" s="33">
        <f>Richard!K127-Courtenay!K127</f>
        <v>0</v>
      </c>
      <c r="L127" s="33">
        <f>Richard!L127-Courtenay!L127</f>
        <v>0</v>
      </c>
      <c r="M127" s="33">
        <f>Richard!M127-Courtenay!M127</f>
        <v>0</v>
      </c>
      <c r="N127" s="33">
        <f>Richard!N127-Courtenay!N127</f>
        <v>0</v>
      </c>
      <c r="O127" s="33">
        <f>Richard!O127-Courtenay!O127</f>
        <v>0</v>
      </c>
      <c r="P127" s="33">
        <f>Richard!P127-Courtenay!P127</f>
        <v>0</v>
      </c>
      <c r="Q127" s="33">
        <f>Richard!Q127-Courtenay!Q127</f>
        <v>0</v>
      </c>
      <c r="R127" s="33">
        <f>Richard!R127-Courtenay!R127</f>
        <v>0</v>
      </c>
      <c r="S127" s="33">
        <f>Richard!S127-Courtenay!S127</f>
        <v>0</v>
      </c>
      <c r="T127" s="33">
        <f>Richard!T127-Courtenay!T127</f>
        <v>0</v>
      </c>
      <c r="U127" s="33">
        <f>Richard!U127-Courtenay!U127</f>
        <v>0</v>
      </c>
      <c r="V127" s="33">
        <f>Richard!V127-Courtenay!V127</f>
        <v>0</v>
      </c>
      <c r="W127" s="33">
        <f>Richard!W127-Courtenay!W127</f>
        <v>0</v>
      </c>
      <c r="X127" s="33">
        <f>Richard!X127-Courtenay!X127</f>
        <v>0</v>
      </c>
      <c r="Y127" s="33">
        <f>Richard!Y127-Courtenay!Y127</f>
        <v>0</v>
      </c>
      <c r="Z127" s="33">
        <f>Richard!Z127-Courtenay!Z127</f>
        <v>0</v>
      </c>
      <c r="AA127" s="33">
        <f>Richard!AA127-Courtenay!AA127</f>
        <v>0</v>
      </c>
      <c r="AB127" s="33">
        <f>Richard!AB127-Courtenay!AB127</f>
        <v>0</v>
      </c>
      <c r="AC127" s="33">
        <f>Richard!AC127-Courtenay!AC127</f>
        <v>0</v>
      </c>
      <c r="AD127" s="33">
        <f>Richard!AD127-Courtenay!AD127</f>
        <v>0</v>
      </c>
      <c r="AE127" s="33">
        <f>Richard!AE127-Courtenay!AE127</f>
        <v>0</v>
      </c>
      <c r="AF127" s="33">
        <f>Richard!AF127-Courtenay!AF127</f>
        <v>0</v>
      </c>
      <c r="AG127" s="33">
        <f>Richard!AG127-Courtenay!AG127</f>
        <v>0</v>
      </c>
      <c r="AH127" s="33">
        <f>Richard!AH127-Courtenay!AH127</f>
        <v>0</v>
      </c>
      <c r="AI127" s="33">
        <f>Richard!AI127-Courtenay!AI127</f>
        <v>0</v>
      </c>
      <c r="AJ127" s="33">
        <f>Richard!AJ127-Courtenay!AJ127</f>
        <v>0</v>
      </c>
      <c r="AK127" s="33">
        <f>Richard!AK127-Courtenay!AK127</f>
        <v>0</v>
      </c>
      <c r="AL127" s="33">
        <f>Richard!AL127-Courtenay!AL127</f>
        <v>0</v>
      </c>
      <c r="AM127" s="33">
        <f>Richard!AM127-Courtenay!AM127</f>
        <v>0</v>
      </c>
      <c r="AN127" s="33">
        <f>Richard!AN127-Courtenay!AN127</f>
        <v>0</v>
      </c>
      <c r="AO127" s="33">
        <f>Richard!AO127-Courtenay!AO127</f>
        <v>0</v>
      </c>
      <c r="AP127" s="33">
        <f>Richard!AP127-Courtenay!AP127</f>
        <v>0</v>
      </c>
      <c r="AQ127" s="33">
        <f>Richard!AQ127-Courtenay!AQ127</f>
        <v>0</v>
      </c>
    </row>
    <row r="128" spans="1:43" x14ac:dyDescent="0.25">
      <c r="A128" s="14" t="s">
        <v>98</v>
      </c>
      <c r="B128" s="35">
        <v>12</v>
      </c>
      <c r="C128" s="36" t="s">
        <v>30</v>
      </c>
      <c r="D128" s="39" t="s">
        <v>94</v>
      </c>
      <c r="E128" s="37">
        <v>6</v>
      </c>
      <c r="F128" s="33">
        <f>Richard!F128-Courtenay!F128</f>
        <v>0</v>
      </c>
      <c r="G128" s="33">
        <f>Richard!G128-Courtenay!G128</f>
        <v>0</v>
      </c>
      <c r="H128" s="33">
        <f>Richard!H128-Courtenay!H128</f>
        <v>0</v>
      </c>
      <c r="I128" s="33">
        <f>Richard!I128-Courtenay!I128</f>
        <v>0</v>
      </c>
      <c r="J128" s="33">
        <f>Richard!J128-Courtenay!J128</f>
        <v>0</v>
      </c>
      <c r="K128" s="33">
        <f>Richard!K128-Courtenay!K128</f>
        <v>0</v>
      </c>
      <c r="L128" s="33">
        <f>Richard!L128-Courtenay!L128</f>
        <v>0</v>
      </c>
      <c r="M128" s="33">
        <f>Richard!M128-Courtenay!M128</f>
        <v>0</v>
      </c>
      <c r="N128" s="33">
        <f>Richard!N128-Courtenay!N128</f>
        <v>0</v>
      </c>
      <c r="O128" s="33">
        <f>Richard!O128-Courtenay!O128</f>
        <v>0</v>
      </c>
      <c r="P128" s="33">
        <f>Richard!P128-Courtenay!P128</f>
        <v>0</v>
      </c>
      <c r="Q128" s="33">
        <f>Richard!Q128-Courtenay!Q128</f>
        <v>0</v>
      </c>
      <c r="R128" s="33">
        <f>Richard!R128-Courtenay!R128</f>
        <v>0</v>
      </c>
      <c r="S128" s="33">
        <f>Richard!S128-Courtenay!S128</f>
        <v>0</v>
      </c>
      <c r="T128" s="33">
        <f>Richard!T128-Courtenay!T128</f>
        <v>0</v>
      </c>
      <c r="U128" s="33">
        <f>Richard!U128-Courtenay!U128</f>
        <v>0</v>
      </c>
      <c r="V128" s="33">
        <f>Richard!V128-Courtenay!V128</f>
        <v>0</v>
      </c>
      <c r="W128" s="33">
        <f>Richard!W128-Courtenay!W128</f>
        <v>0</v>
      </c>
      <c r="X128" s="33">
        <f>Richard!X128-Courtenay!X128</f>
        <v>0</v>
      </c>
      <c r="Y128" s="33">
        <f>Richard!Y128-Courtenay!Y128</f>
        <v>0</v>
      </c>
      <c r="Z128" s="33">
        <f>Richard!Z128-Courtenay!Z128</f>
        <v>0</v>
      </c>
      <c r="AA128" s="33">
        <f>Richard!AA128-Courtenay!AA128</f>
        <v>0</v>
      </c>
      <c r="AB128" s="33">
        <f>Richard!AB128-Courtenay!AB128</f>
        <v>0</v>
      </c>
      <c r="AC128" s="33">
        <f>Richard!AC128-Courtenay!AC128</f>
        <v>0</v>
      </c>
      <c r="AD128" s="33">
        <f>Richard!AD128-Courtenay!AD128</f>
        <v>0</v>
      </c>
      <c r="AE128" s="33">
        <f>Richard!AE128-Courtenay!AE128</f>
        <v>0</v>
      </c>
      <c r="AF128" s="33">
        <f>Richard!AF128-Courtenay!AF128</f>
        <v>0</v>
      </c>
      <c r="AG128" s="33">
        <f>Richard!AG128-Courtenay!AG128</f>
        <v>0</v>
      </c>
      <c r="AH128" s="33">
        <f>Richard!AH128-Courtenay!AH128</f>
        <v>0</v>
      </c>
      <c r="AI128" s="33">
        <f>Richard!AI128-Courtenay!AI128</f>
        <v>0</v>
      </c>
      <c r="AJ128" s="33">
        <f>Richard!AJ128-Courtenay!AJ128</f>
        <v>0</v>
      </c>
      <c r="AK128" s="33">
        <f>Richard!AK128-Courtenay!AK128</f>
        <v>0</v>
      </c>
      <c r="AL128" s="33">
        <f>Richard!AL128-Courtenay!AL128</f>
        <v>0</v>
      </c>
      <c r="AM128" s="33">
        <f>Richard!AM128-Courtenay!AM128</f>
        <v>0</v>
      </c>
      <c r="AN128" s="33">
        <f>Richard!AN128-Courtenay!AN128</f>
        <v>0</v>
      </c>
      <c r="AO128" s="33">
        <f>Richard!AO128-Courtenay!AO128</f>
        <v>0</v>
      </c>
      <c r="AP128" s="33">
        <f>Richard!AP128-Courtenay!AP128</f>
        <v>0</v>
      </c>
      <c r="AQ128" s="33">
        <f>Richard!AQ128-Courtenay!AQ128</f>
        <v>0</v>
      </c>
    </row>
    <row r="129" spans="1:43" x14ac:dyDescent="0.25">
      <c r="A129" s="14" t="s">
        <v>98</v>
      </c>
      <c r="B129" s="35">
        <v>12</v>
      </c>
      <c r="C129" s="36" t="s">
        <v>30</v>
      </c>
      <c r="D129" s="39" t="s">
        <v>95</v>
      </c>
      <c r="E129" s="37">
        <v>7</v>
      </c>
      <c r="F129" s="33">
        <f>Richard!F129-Courtenay!F129</f>
        <v>0</v>
      </c>
      <c r="G129" s="33">
        <f>Richard!G129-Courtenay!G129</f>
        <v>0</v>
      </c>
      <c r="H129" s="33">
        <f>Richard!H129-Courtenay!H129</f>
        <v>0</v>
      </c>
      <c r="I129" s="33">
        <f>Richard!I129-Courtenay!I129</f>
        <v>0</v>
      </c>
      <c r="J129" s="33">
        <f>Richard!J129-Courtenay!J129</f>
        <v>0</v>
      </c>
      <c r="K129" s="33">
        <f>Richard!K129-Courtenay!K129</f>
        <v>0</v>
      </c>
      <c r="L129" s="33">
        <f>Richard!L129-Courtenay!L129</f>
        <v>0</v>
      </c>
      <c r="M129" s="33">
        <f>Richard!M129-Courtenay!M129</f>
        <v>0</v>
      </c>
      <c r="N129" s="33">
        <f>Richard!N129-Courtenay!N129</f>
        <v>0</v>
      </c>
      <c r="O129" s="33">
        <f>Richard!O129-Courtenay!O129</f>
        <v>0</v>
      </c>
      <c r="P129" s="33">
        <f>Richard!P129-Courtenay!P129</f>
        <v>0</v>
      </c>
      <c r="Q129" s="33">
        <f>Richard!Q129-Courtenay!Q129</f>
        <v>0</v>
      </c>
      <c r="R129" s="33">
        <f>Richard!R129-Courtenay!R129</f>
        <v>0</v>
      </c>
      <c r="S129" s="33">
        <f>Richard!S129-Courtenay!S129</f>
        <v>0</v>
      </c>
      <c r="T129" s="33">
        <f>Richard!T129-Courtenay!T129</f>
        <v>0</v>
      </c>
      <c r="U129" s="33">
        <f>Richard!U129-Courtenay!U129</f>
        <v>0</v>
      </c>
      <c r="V129" s="33">
        <f>Richard!V129-Courtenay!V129</f>
        <v>0</v>
      </c>
      <c r="W129" s="33">
        <f>Richard!W129-Courtenay!W129</f>
        <v>0</v>
      </c>
      <c r="X129" s="33">
        <f>Richard!X129-Courtenay!X129</f>
        <v>0</v>
      </c>
      <c r="Y129" s="33">
        <f>Richard!Y129-Courtenay!Y129</f>
        <v>0</v>
      </c>
      <c r="Z129" s="33">
        <f>Richard!Z129-Courtenay!Z129</f>
        <v>0</v>
      </c>
      <c r="AA129" s="33">
        <f>Richard!AA129-Courtenay!AA129</f>
        <v>0</v>
      </c>
      <c r="AB129" s="33">
        <f>Richard!AB129-Courtenay!AB129</f>
        <v>0</v>
      </c>
      <c r="AC129" s="33">
        <f>Richard!AC129-Courtenay!AC129</f>
        <v>0</v>
      </c>
      <c r="AD129" s="33">
        <f>Richard!AD129-Courtenay!AD129</f>
        <v>0</v>
      </c>
      <c r="AE129" s="33">
        <f>Richard!AE129-Courtenay!AE129</f>
        <v>0</v>
      </c>
      <c r="AF129" s="33">
        <f>Richard!AF129-Courtenay!AF129</f>
        <v>0</v>
      </c>
      <c r="AG129" s="33">
        <f>Richard!AG129-Courtenay!AG129</f>
        <v>0</v>
      </c>
      <c r="AH129" s="33">
        <f>Richard!AH129-Courtenay!AH129</f>
        <v>0</v>
      </c>
      <c r="AI129" s="33">
        <f>Richard!AI129-Courtenay!AI129</f>
        <v>0</v>
      </c>
      <c r="AJ129" s="33">
        <f>Richard!AJ129-Courtenay!AJ129</f>
        <v>0</v>
      </c>
      <c r="AK129" s="33">
        <f>Richard!AK129-Courtenay!AK129</f>
        <v>0</v>
      </c>
      <c r="AL129" s="33">
        <f>Richard!AL129-Courtenay!AL129</f>
        <v>0</v>
      </c>
      <c r="AM129" s="33">
        <f>Richard!AM129-Courtenay!AM129</f>
        <v>0</v>
      </c>
      <c r="AN129" s="33">
        <f>Richard!AN129-Courtenay!AN129</f>
        <v>0</v>
      </c>
      <c r="AO129" s="33">
        <f>Richard!AO129-Courtenay!AO129</f>
        <v>0</v>
      </c>
      <c r="AP129" s="33">
        <f>Richard!AP129-Courtenay!AP129</f>
        <v>0</v>
      </c>
      <c r="AQ129" s="33">
        <f>Richard!AQ129-Courtenay!AQ129</f>
        <v>0</v>
      </c>
    </row>
    <row r="130" spans="1:43" x14ac:dyDescent="0.25">
      <c r="A130" s="14" t="s">
        <v>98</v>
      </c>
      <c r="B130" s="35">
        <v>12</v>
      </c>
      <c r="C130" s="36" t="s">
        <v>30</v>
      </c>
      <c r="D130" s="39" t="s">
        <v>96</v>
      </c>
      <c r="E130" s="37">
        <v>5</v>
      </c>
      <c r="F130" s="33">
        <f>Richard!F130-Courtenay!F130</f>
        <v>0</v>
      </c>
      <c r="G130" s="33">
        <f>Richard!G130-Courtenay!G130</f>
        <v>0</v>
      </c>
      <c r="H130" s="33">
        <f>Richard!H130-Courtenay!H130</f>
        <v>0</v>
      </c>
      <c r="I130" s="33">
        <f>Richard!I130-Courtenay!I130</f>
        <v>0</v>
      </c>
      <c r="J130" s="33">
        <f>Richard!J130-Courtenay!J130</f>
        <v>0</v>
      </c>
      <c r="K130" s="33">
        <f>Richard!K130-Courtenay!K130</f>
        <v>0</v>
      </c>
      <c r="L130" s="33">
        <f>Richard!L130-Courtenay!L130</f>
        <v>0</v>
      </c>
      <c r="M130" s="33">
        <f>Richard!M130-Courtenay!M130</f>
        <v>0</v>
      </c>
      <c r="N130" s="33">
        <f>Richard!N130-Courtenay!N130</f>
        <v>0</v>
      </c>
      <c r="O130" s="33">
        <f>Richard!O130-Courtenay!O130</f>
        <v>0</v>
      </c>
      <c r="P130" s="33">
        <f>Richard!P130-Courtenay!P130</f>
        <v>0</v>
      </c>
      <c r="Q130" s="33">
        <f>Richard!Q130-Courtenay!Q130</f>
        <v>0</v>
      </c>
      <c r="R130" s="33">
        <f>Richard!R130-Courtenay!R130</f>
        <v>0</v>
      </c>
      <c r="S130" s="33">
        <f>Richard!S130-Courtenay!S130</f>
        <v>0</v>
      </c>
      <c r="T130" s="33">
        <f>Richard!T130-Courtenay!T130</f>
        <v>0</v>
      </c>
      <c r="U130" s="33">
        <f>Richard!U130-Courtenay!U130</f>
        <v>0</v>
      </c>
      <c r="V130" s="33">
        <f>Richard!V130-Courtenay!V130</f>
        <v>0</v>
      </c>
      <c r="W130" s="33">
        <f>Richard!W130-Courtenay!W130</f>
        <v>0</v>
      </c>
      <c r="X130" s="33">
        <f>Richard!X130-Courtenay!X130</f>
        <v>0</v>
      </c>
      <c r="Y130" s="33">
        <f>Richard!Y130-Courtenay!Y130</f>
        <v>0</v>
      </c>
      <c r="Z130" s="33">
        <f>Richard!Z130-Courtenay!Z130</f>
        <v>0</v>
      </c>
      <c r="AA130" s="33">
        <f>Richard!AA130-Courtenay!AA130</f>
        <v>0</v>
      </c>
      <c r="AB130" s="33">
        <f>Richard!AB130-Courtenay!AB130</f>
        <v>0</v>
      </c>
      <c r="AC130" s="33">
        <f>Richard!AC130-Courtenay!AC130</f>
        <v>0</v>
      </c>
      <c r="AD130" s="33">
        <f>Richard!AD130-Courtenay!AD130</f>
        <v>0</v>
      </c>
      <c r="AE130" s="33">
        <f>Richard!AE130-Courtenay!AE130</f>
        <v>0</v>
      </c>
      <c r="AF130" s="33">
        <f>Richard!AF130-Courtenay!AF130</f>
        <v>0</v>
      </c>
      <c r="AG130" s="33">
        <f>Richard!AG130-Courtenay!AG130</f>
        <v>0</v>
      </c>
      <c r="AH130" s="33">
        <f>Richard!AH130-Courtenay!AH130</f>
        <v>0</v>
      </c>
      <c r="AI130" s="33">
        <f>Richard!AI130-Courtenay!AI130</f>
        <v>0</v>
      </c>
      <c r="AJ130" s="33">
        <f>Richard!AJ130-Courtenay!AJ130</f>
        <v>0</v>
      </c>
      <c r="AK130" s="33">
        <f>Richard!AK130-Courtenay!AK130</f>
        <v>0</v>
      </c>
      <c r="AL130" s="33">
        <f>Richard!AL130-Courtenay!AL130</f>
        <v>0</v>
      </c>
      <c r="AM130" s="33">
        <f>Richard!AM130-Courtenay!AM130</f>
        <v>0</v>
      </c>
      <c r="AN130" s="33">
        <f>Richard!AN130-Courtenay!AN130</f>
        <v>0</v>
      </c>
      <c r="AO130" s="33">
        <f>Richard!AO130-Courtenay!AO130</f>
        <v>0</v>
      </c>
      <c r="AP130" s="33">
        <f>Richard!AP130-Courtenay!AP130</f>
        <v>0</v>
      </c>
      <c r="AQ130" s="33">
        <f>Richard!AQ130-Courtenay!AQ130</f>
        <v>0</v>
      </c>
    </row>
    <row r="131" spans="1:43" x14ac:dyDescent="0.25">
      <c r="A131" s="16" t="s">
        <v>99</v>
      </c>
      <c r="B131" s="35">
        <v>12</v>
      </c>
      <c r="C131" s="36" t="s">
        <v>30</v>
      </c>
      <c r="D131" s="40" t="s">
        <v>94</v>
      </c>
      <c r="E131" s="37">
        <v>2</v>
      </c>
      <c r="F131" s="33">
        <f>Richard!F131-Courtenay!F131</f>
        <v>0</v>
      </c>
      <c r="G131" s="33">
        <f>Richard!G131-Courtenay!G131</f>
        <v>0</v>
      </c>
      <c r="H131" s="33">
        <f>Richard!H131-Courtenay!H131</f>
        <v>0</v>
      </c>
      <c r="I131" s="33">
        <f>Richard!I131-Courtenay!I131</f>
        <v>0</v>
      </c>
      <c r="J131" s="33">
        <f>Richard!J131-Courtenay!J131</f>
        <v>0</v>
      </c>
      <c r="K131" s="33">
        <f>Richard!K131-Courtenay!K131</f>
        <v>0</v>
      </c>
      <c r="L131" s="33">
        <f>Richard!L131-Courtenay!L131</f>
        <v>0</v>
      </c>
      <c r="M131" s="33">
        <f>Richard!M131-Courtenay!M131</f>
        <v>0</v>
      </c>
      <c r="N131" s="33">
        <f>Richard!N131-Courtenay!N131</f>
        <v>0</v>
      </c>
      <c r="O131" s="33">
        <f>Richard!O131-Courtenay!O131</f>
        <v>0</v>
      </c>
      <c r="P131" s="33">
        <f>Richard!P131-Courtenay!P131</f>
        <v>0</v>
      </c>
      <c r="Q131" s="33">
        <f>Richard!Q131-Courtenay!Q131</f>
        <v>0</v>
      </c>
      <c r="R131" s="33">
        <f>Richard!R131-Courtenay!R131</f>
        <v>0</v>
      </c>
      <c r="S131" s="33">
        <f>Richard!S131-Courtenay!S131</f>
        <v>0</v>
      </c>
      <c r="T131" s="33">
        <f>Richard!T131-Courtenay!T131</f>
        <v>0</v>
      </c>
      <c r="U131" s="33">
        <f>Richard!U131-Courtenay!U131</f>
        <v>0</v>
      </c>
      <c r="V131" s="33">
        <f>Richard!V131-Courtenay!V131</f>
        <v>0</v>
      </c>
      <c r="W131" s="33">
        <f>Richard!W131-Courtenay!W131</f>
        <v>0</v>
      </c>
      <c r="X131" s="33">
        <f>Richard!X131-Courtenay!X131</f>
        <v>0</v>
      </c>
      <c r="Y131" s="33">
        <f>Richard!Y131-Courtenay!Y131</f>
        <v>0</v>
      </c>
      <c r="Z131" s="33">
        <f>Richard!Z131-Courtenay!Z131</f>
        <v>0</v>
      </c>
      <c r="AA131" s="33">
        <f>Richard!AA131-Courtenay!AA131</f>
        <v>0</v>
      </c>
      <c r="AB131" s="33">
        <f>Richard!AB131-Courtenay!AB131</f>
        <v>0</v>
      </c>
      <c r="AC131" s="33">
        <f>Richard!AC131-Courtenay!AC131</f>
        <v>0</v>
      </c>
      <c r="AD131" s="33">
        <f>Richard!AD131-Courtenay!AD131</f>
        <v>0</v>
      </c>
      <c r="AE131" s="33">
        <f>Richard!AE131-Courtenay!AE131</f>
        <v>0</v>
      </c>
      <c r="AF131" s="33">
        <f>Richard!AF131-Courtenay!AF131</f>
        <v>0</v>
      </c>
      <c r="AG131" s="33">
        <f>Richard!AG131-Courtenay!AG131</f>
        <v>0</v>
      </c>
      <c r="AH131" s="33">
        <f>Richard!AH131-Courtenay!AH131</f>
        <v>0</v>
      </c>
      <c r="AI131" s="33">
        <f>Richard!AI131-Courtenay!AI131</f>
        <v>0</v>
      </c>
      <c r="AJ131" s="33">
        <f>Richard!AJ131-Courtenay!AJ131</f>
        <v>0</v>
      </c>
      <c r="AK131" s="33">
        <f>Richard!AK131-Courtenay!AK131</f>
        <v>0</v>
      </c>
      <c r="AL131" s="33">
        <f>Richard!AL131-Courtenay!AL131</f>
        <v>0</v>
      </c>
      <c r="AM131" s="33">
        <f>Richard!AM131-Courtenay!AM131</f>
        <v>0</v>
      </c>
      <c r="AN131" s="33">
        <f>Richard!AN131-Courtenay!AN131</f>
        <v>0</v>
      </c>
      <c r="AO131" s="33">
        <f>Richard!AO131-Courtenay!AO131</f>
        <v>0</v>
      </c>
      <c r="AP131" s="33">
        <f>Richard!AP131-Courtenay!AP131</f>
        <v>0</v>
      </c>
      <c r="AQ131" s="33">
        <f>Richard!AQ131-Courtenay!AQ131</f>
        <v>0</v>
      </c>
    </row>
    <row r="132" spans="1:43" x14ac:dyDescent="0.25">
      <c r="A132" s="16" t="s">
        <v>99</v>
      </c>
      <c r="B132" s="35">
        <v>12</v>
      </c>
      <c r="C132" s="36" t="s">
        <v>30</v>
      </c>
      <c r="D132" s="40" t="s">
        <v>95</v>
      </c>
      <c r="E132" s="37">
        <v>7</v>
      </c>
      <c r="F132" s="33">
        <f>Richard!F132-Courtenay!F132</f>
        <v>0</v>
      </c>
      <c r="G132" s="33">
        <f>Richard!G132-Courtenay!G132</f>
        <v>0</v>
      </c>
      <c r="H132" s="33">
        <f>Richard!H132-Courtenay!H132</f>
        <v>0</v>
      </c>
      <c r="I132" s="33">
        <f>Richard!I132-Courtenay!I132</f>
        <v>0</v>
      </c>
      <c r="J132" s="33">
        <f>Richard!J132-Courtenay!J132</f>
        <v>0</v>
      </c>
      <c r="K132" s="33">
        <f>Richard!K132-Courtenay!K132</f>
        <v>0</v>
      </c>
      <c r="L132" s="33">
        <f>Richard!L132-Courtenay!L132</f>
        <v>0</v>
      </c>
      <c r="M132" s="33">
        <f>Richard!M132-Courtenay!M132</f>
        <v>0</v>
      </c>
      <c r="N132" s="33">
        <f>Richard!N132-Courtenay!N132</f>
        <v>0</v>
      </c>
      <c r="O132" s="33">
        <f>Richard!O132-Courtenay!O132</f>
        <v>0</v>
      </c>
      <c r="P132" s="33">
        <f>Richard!P132-Courtenay!P132</f>
        <v>0</v>
      </c>
      <c r="Q132" s="33">
        <f>Richard!Q132-Courtenay!Q132</f>
        <v>0</v>
      </c>
      <c r="R132" s="33">
        <f>Richard!R132-Courtenay!R132</f>
        <v>0</v>
      </c>
      <c r="S132" s="33">
        <f>Richard!S132-Courtenay!S132</f>
        <v>0</v>
      </c>
      <c r="T132" s="33">
        <f>Richard!T132-Courtenay!T132</f>
        <v>0</v>
      </c>
      <c r="U132" s="33">
        <f>Richard!U132-Courtenay!U132</f>
        <v>0</v>
      </c>
      <c r="V132" s="33">
        <f>Richard!V132-Courtenay!V132</f>
        <v>0</v>
      </c>
      <c r="W132" s="33">
        <f>Richard!W132-Courtenay!W132</f>
        <v>0</v>
      </c>
      <c r="X132" s="33">
        <f>Richard!X132-Courtenay!X132</f>
        <v>0</v>
      </c>
      <c r="Y132" s="33">
        <f>Richard!Y132-Courtenay!Y132</f>
        <v>0</v>
      </c>
      <c r="Z132" s="33">
        <f>Richard!Z132-Courtenay!Z132</f>
        <v>0</v>
      </c>
      <c r="AA132" s="33">
        <f>Richard!AA132-Courtenay!AA132</f>
        <v>0</v>
      </c>
      <c r="AB132" s="33">
        <f>Richard!AB132-Courtenay!AB132</f>
        <v>0</v>
      </c>
      <c r="AC132" s="33">
        <f>Richard!AC132-Courtenay!AC132</f>
        <v>0</v>
      </c>
      <c r="AD132" s="33">
        <f>Richard!AD132-Courtenay!AD132</f>
        <v>0</v>
      </c>
      <c r="AE132" s="33">
        <f>Richard!AE132-Courtenay!AE132</f>
        <v>0</v>
      </c>
      <c r="AF132" s="33">
        <f>Richard!AF132-Courtenay!AF132</f>
        <v>0</v>
      </c>
      <c r="AG132" s="33">
        <f>Richard!AG132-Courtenay!AG132</f>
        <v>0</v>
      </c>
      <c r="AH132" s="33">
        <f>Richard!AH132-Courtenay!AH132</f>
        <v>0</v>
      </c>
      <c r="AI132" s="33">
        <f>Richard!AI132-Courtenay!AI132</f>
        <v>0</v>
      </c>
      <c r="AJ132" s="33">
        <f>Richard!AJ132-Courtenay!AJ132</f>
        <v>0</v>
      </c>
      <c r="AK132" s="33">
        <f>Richard!AK132-Courtenay!AK132</f>
        <v>0</v>
      </c>
      <c r="AL132" s="33">
        <f>Richard!AL132-Courtenay!AL132</f>
        <v>0</v>
      </c>
      <c r="AM132" s="33">
        <f>Richard!AM132-Courtenay!AM132</f>
        <v>0</v>
      </c>
      <c r="AN132" s="33">
        <f>Richard!AN132-Courtenay!AN132</f>
        <v>0</v>
      </c>
      <c r="AO132" s="33">
        <f>Richard!AO132-Courtenay!AO132</f>
        <v>0</v>
      </c>
      <c r="AP132" s="33">
        <f>Richard!AP132-Courtenay!AP132</f>
        <v>0</v>
      </c>
      <c r="AQ132" s="33">
        <f>Richard!AQ132-Courtenay!AQ132</f>
        <v>0</v>
      </c>
    </row>
    <row r="133" spans="1:43" x14ac:dyDescent="0.25">
      <c r="A133" s="16" t="s">
        <v>99</v>
      </c>
      <c r="B133" s="35">
        <v>12</v>
      </c>
      <c r="C133" s="36" t="s">
        <v>30</v>
      </c>
      <c r="D133" s="40" t="s">
        <v>96</v>
      </c>
      <c r="E133" s="37">
        <v>8</v>
      </c>
      <c r="F133" s="33">
        <f>Richard!F133-Courtenay!F133</f>
        <v>0</v>
      </c>
      <c r="G133" s="33">
        <f>Richard!G133-Courtenay!G133</f>
        <v>0</v>
      </c>
      <c r="H133" s="33">
        <f>Richard!H133-Courtenay!H133</f>
        <v>0</v>
      </c>
      <c r="I133" s="33">
        <f>Richard!I133-Courtenay!I133</f>
        <v>0</v>
      </c>
      <c r="J133" s="33">
        <f>Richard!J133-Courtenay!J133</f>
        <v>0</v>
      </c>
      <c r="K133" s="33">
        <f>Richard!K133-Courtenay!K133</f>
        <v>0</v>
      </c>
      <c r="L133" s="33">
        <f>Richard!L133-Courtenay!L133</f>
        <v>0</v>
      </c>
      <c r="M133" s="33">
        <f>Richard!M133-Courtenay!M133</f>
        <v>0</v>
      </c>
      <c r="N133" s="33">
        <f>Richard!N133-Courtenay!N133</f>
        <v>0</v>
      </c>
      <c r="O133" s="33">
        <f>Richard!O133-Courtenay!O133</f>
        <v>0</v>
      </c>
      <c r="P133" s="33">
        <f>Richard!P133-Courtenay!P133</f>
        <v>0</v>
      </c>
      <c r="Q133" s="33">
        <f>Richard!Q133-Courtenay!Q133</f>
        <v>0</v>
      </c>
      <c r="R133" s="33">
        <f>Richard!R133-Courtenay!R133</f>
        <v>0</v>
      </c>
      <c r="S133" s="33">
        <f>Richard!S133-Courtenay!S133</f>
        <v>0</v>
      </c>
      <c r="T133" s="33">
        <f>Richard!T133-Courtenay!T133</f>
        <v>0</v>
      </c>
      <c r="U133" s="33">
        <f>Richard!U133-Courtenay!U133</f>
        <v>0</v>
      </c>
      <c r="V133" s="33">
        <f>Richard!V133-Courtenay!V133</f>
        <v>0</v>
      </c>
      <c r="W133" s="33">
        <f>Richard!W133-Courtenay!W133</f>
        <v>0</v>
      </c>
      <c r="X133" s="33">
        <f>Richard!X133-Courtenay!X133</f>
        <v>0</v>
      </c>
      <c r="Y133" s="33">
        <f>Richard!Y133-Courtenay!Y133</f>
        <v>0</v>
      </c>
      <c r="Z133" s="33">
        <f>Richard!Z133-Courtenay!Z133</f>
        <v>0</v>
      </c>
      <c r="AA133" s="33">
        <f>Richard!AA133-Courtenay!AA133</f>
        <v>0</v>
      </c>
      <c r="AB133" s="33">
        <f>Richard!AB133-Courtenay!AB133</f>
        <v>0</v>
      </c>
      <c r="AC133" s="33">
        <f>Richard!AC133-Courtenay!AC133</f>
        <v>0</v>
      </c>
      <c r="AD133" s="33">
        <f>Richard!AD133-Courtenay!AD133</f>
        <v>0</v>
      </c>
      <c r="AE133" s="33">
        <f>Richard!AE133-Courtenay!AE133</f>
        <v>0</v>
      </c>
      <c r="AF133" s="33">
        <f>Richard!AF133-Courtenay!AF133</f>
        <v>0</v>
      </c>
      <c r="AG133" s="33">
        <f>Richard!AG133-Courtenay!AG133</f>
        <v>0</v>
      </c>
      <c r="AH133" s="33">
        <f>Richard!AH133-Courtenay!AH133</f>
        <v>0</v>
      </c>
      <c r="AI133" s="33">
        <f>Richard!AI133-Courtenay!AI133</f>
        <v>0</v>
      </c>
      <c r="AJ133" s="33">
        <f>Richard!AJ133-Courtenay!AJ133</f>
        <v>0</v>
      </c>
      <c r="AK133" s="33">
        <f>Richard!AK133-Courtenay!AK133</f>
        <v>0</v>
      </c>
      <c r="AL133" s="33">
        <f>Richard!AL133-Courtenay!AL133</f>
        <v>0</v>
      </c>
      <c r="AM133" s="33">
        <f>Richard!AM133-Courtenay!AM133</f>
        <v>0</v>
      </c>
      <c r="AN133" s="33">
        <f>Richard!AN133-Courtenay!AN133</f>
        <v>0</v>
      </c>
      <c r="AO133" s="33">
        <f>Richard!AO133-Courtenay!AO133</f>
        <v>0</v>
      </c>
      <c r="AP133" s="33">
        <f>Richard!AP133-Courtenay!AP133</f>
        <v>0</v>
      </c>
      <c r="AQ133" s="33">
        <f>Richard!AQ133-Courtenay!AQ133</f>
        <v>0</v>
      </c>
    </row>
    <row r="134" spans="1:43" x14ac:dyDescent="0.25">
      <c r="A134" s="8" t="s">
        <v>92</v>
      </c>
      <c r="B134" s="36">
        <v>13</v>
      </c>
      <c r="C134" s="36" t="s">
        <v>31</v>
      </c>
      <c r="D134" s="36" t="s">
        <v>94</v>
      </c>
      <c r="E134" s="37">
        <v>3</v>
      </c>
      <c r="F134" s="33">
        <f>Richard!F134-Courtenay!F134</f>
        <v>0</v>
      </c>
      <c r="G134" s="33">
        <f>Richard!G134-Courtenay!G134</f>
        <v>0</v>
      </c>
      <c r="H134" s="33">
        <f>Richard!H134-Courtenay!H134</f>
        <v>0</v>
      </c>
      <c r="I134" s="33">
        <f>Richard!I134-Courtenay!I134</f>
        <v>0</v>
      </c>
      <c r="J134" s="33">
        <f>Richard!J134-Courtenay!J134</f>
        <v>0</v>
      </c>
      <c r="K134" s="33">
        <f>Richard!K134-Courtenay!K134</f>
        <v>0</v>
      </c>
      <c r="L134" s="33">
        <f>Richard!L134-Courtenay!L134</f>
        <v>0</v>
      </c>
      <c r="M134" s="33">
        <f>Richard!M134-Courtenay!M134</f>
        <v>0</v>
      </c>
      <c r="N134" s="33">
        <f>Richard!N134-Courtenay!N134</f>
        <v>0</v>
      </c>
      <c r="O134" s="33">
        <f>Richard!O134-Courtenay!O134</f>
        <v>0</v>
      </c>
      <c r="P134" s="33">
        <f>Richard!P134-Courtenay!P134</f>
        <v>0</v>
      </c>
      <c r="Q134" s="33">
        <f>Richard!Q134-Courtenay!Q134</f>
        <v>0</v>
      </c>
      <c r="R134" s="33">
        <f>Richard!R134-Courtenay!R134</f>
        <v>0</v>
      </c>
      <c r="S134" s="33">
        <f>Richard!S134-Courtenay!S134</f>
        <v>0</v>
      </c>
      <c r="T134" s="33">
        <f>Richard!T134-Courtenay!T134</f>
        <v>0</v>
      </c>
      <c r="U134" s="33">
        <f>Richard!U134-Courtenay!U134</f>
        <v>0</v>
      </c>
      <c r="V134" s="33">
        <f>Richard!V134-Courtenay!V134</f>
        <v>0</v>
      </c>
      <c r="W134" s="33">
        <f>Richard!W134-Courtenay!W134</f>
        <v>0</v>
      </c>
      <c r="X134" s="33">
        <f>Richard!X134-Courtenay!X134</f>
        <v>0</v>
      </c>
      <c r="Y134" s="33">
        <f>Richard!Y134-Courtenay!Y134</f>
        <v>0</v>
      </c>
      <c r="Z134" s="33">
        <f>Richard!Z134-Courtenay!Z134</f>
        <v>0</v>
      </c>
      <c r="AA134" s="33">
        <f>Richard!AA134-Courtenay!AA134</f>
        <v>0</v>
      </c>
      <c r="AB134" s="33">
        <f>Richard!AB134-Courtenay!AB134</f>
        <v>0</v>
      </c>
      <c r="AC134" s="33">
        <f>Richard!AC134-Courtenay!AC134</f>
        <v>0</v>
      </c>
      <c r="AD134" s="33">
        <f>Richard!AD134-Courtenay!AD134</f>
        <v>0</v>
      </c>
      <c r="AE134" s="33">
        <f>Richard!AE134-Courtenay!AE134</f>
        <v>0</v>
      </c>
      <c r="AF134" s="33">
        <f>Richard!AF134-Courtenay!AF134</f>
        <v>0</v>
      </c>
      <c r="AG134" s="33">
        <f>Richard!AG134-Courtenay!AG134</f>
        <v>0</v>
      </c>
      <c r="AH134" s="33">
        <f>Richard!AH134-Courtenay!AH134</f>
        <v>0</v>
      </c>
      <c r="AI134" s="33">
        <f>Richard!AI134-Courtenay!AI134</f>
        <v>0</v>
      </c>
      <c r="AJ134" s="33">
        <f>Richard!AJ134-Courtenay!AJ134</f>
        <v>0</v>
      </c>
      <c r="AK134" s="33">
        <f>Richard!AK134-Courtenay!AK134</f>
        <v>0</v>
      </c>
      <c r="AL134" s="33">
        <f>Richard!AL134-Courtenay!AL134</f>
        <v>0</v>
      </c>
      <c r="AM134" s="33">
        <f>Richard!AM134-Courtenay!AM134</f>
        <v>0</v>
      </c>
      <c r="AN134" s="33">
        <f>Richard!AN134-Courtenay!AN134</f>
        <v>0</v>
      </c>
      <c r="AO134" s="33">
        <f>Richard!AO134-Courtenay!AO134</f>
        <v>0</v>
      </c>
      <c r="AP134" s="33">
        <f>Richard!AP134-Courtenay!AP134</f>
        <v>0</v>
      </c>
      <c r="AQ134" s="33">
        <f>Richard!AQ134-Courtenay!AQ134</f>
        <v>0</v>
      </c>
    </row>
    <row r="135" spans="1:43" x14ac:dyDescent="0.25">
      <c r="A135" s="8" t="s">
        <v>92</v>
      </c>
      <c r="B135" s="36">
        <v>13</v>
      </c>
      <c r="C135" s="36" t="s">
        <v>31</v>
      </c>
      <c r="D135" s="36" t="s">
        <v>95</v>
      </c>
      <c r="E135" s="37">
        <v>5</v>
      </c>
      <c r="F135" s="33">
        <f>Richard!F135-Courtenay!F135</f>
        <v>0</v>
      </c>
      <c r="G135" s="33">
        <f>Richard!G135-Courtenay!G135</f>
        <v>0</v>
      </c>
      <c r="H135" s="33">
        <f>Richard!H135-Courtenay!H135</f>
        <v>0</v>
      </c>
      <c r="I135" s="33">
        <f>Richard!I135-Courtenay!I135</f>
        <v>0</v>
      </c>
      <c r="J135" s="33">
        <f>Richard!J135-Courtenay!J135</f>
        <v>0</v>
      </c>
      <c r="K135" s="33">
        <f>Richard!K135-Courtenay!K135</f>
        <v>0</v>
      </c>
      <c r="L135" s="33">
        <f>Richard!L135-Courtenay!L135</f>
        <v>0</v>
      </c>
      <c r="M135" s="33">
        <f>Richard!M135-Courtenay!M135</f>
        <v>0</v>
      </c>
      <c r="N135" s="33">
        <f>Richard!N135-Courtenay!N135</f>
        <v>0</v>
      </c>
      <c r="O135" s="33">
        <f>Richard!O135-Courtenay!O135</f>
        <v>0</v>
      </c>
      <c r="P135" s="33">
        <f>Richard!P135-Courtenay!P135</f>
        <v>0</v>
      </c>
      <c r="Q135" s="33">
        <f>Richard!Q135-Courtenay!Q135</f>
        <v>0</v>
      </c>
      <c r="R135" s="33">
        <f>Richard!R135-Courtenay!R135</f>
        <v>0</v>
      </c>
      <c r="S135" s="33">
        <f>Richard!S135-Courtenay!S135</f>
        <v>0</v>
      </c>
      <c r="T135" s="33">
        <f>Richard!T135-Courtenay!T135</f>
        <v>0</v>
      </c>
      <c r="U135" s="33">
        <f>Richard!U135-Courtenay!U135</f>
        <v>0</v>
      </c>
      <c r="V135" s="33">
        <f>Richard!V135-Courtenay!V135</f>
        <v>0</v>
      </c>
      <c r="W135" s="33">
        <f>Richard!W135-Courtenay!W135</f>
        <v>0</v>
      </c>
      <c r="X135" s="33">
        <f>Richard!X135-Courtenay!X135</f>
        <v>0</v>
      </c>
      <c r="Y135" s="33">
        <f>Richard!Y135-Courtenay!Y135</f>
        <v>0</v>
      </c>
      <c r="Z135" s="33">
        <f>Richard!Z135-Courtenay!Z135</f>
        <v>0</v>
      </c>
      <c r="AA135" s="33">
        <f>Richard!AA135-Courtenay!AA135</f>
        <v>0</v>
      </c>
      <c r="AB135" s="33">
        <f>Richard!AB135-Courtenay!AB135</f>
        <v>0</v>
      </c>
      <c r="AC135" s="33">
        <f>Richard!AC135-Courtenay!AC135</f>
        <v>0</v>
      </c>
      <c r="AD135" s="33">
        <f>Richard!AD135-Courtenay!AD135</f>
        <v>0</v>
      </c>
      <c r="AE135" s="33">
        <f>Richard!AE135-Courtenay!AE135</f>
        <v>0</v>
      </c>
      <c r="AF135" s="33">
        <f>Richard!AF135-Courtenay!AF135</f>
        <v>0</v>
      </c>
      <c r="AG135" s="33">
        <f>Richard!AG135-Courtenay!AG135</f>
        <v>0</v>
      </c>
      <c r="AH135" s="33">
        <f>Richard!AH135-Courtenay!AH135</f>
        <v>0</v>
      </c>
      <c r="AI135" s="33">
        <f>Richard!AI135-Courtenay!AI135</f>
        <v>0</v>
      </c>
      <c r="AJ135" s="33">
        <f>Richard!AJ135-Courtenay!AJ135</f>
        <v>0</v>
      </c>
      <c r="AK135" s="33">
        <f>Richard!AK135-Courtenay!AK135</f>
        <v>0</v>
      </c>
      <c r="AL135" s="33">
        <f>Richard!AL135-Courtenay!AL135</f>
        <v>0</v>
      </c>
      <c r="AM135" s="33">
        <f>Richard!AM135-Courtenay!AM135</f>
        <v>0</v>
      </c>
      <c r="AN135" s="33">
        <f>Richard!AN135-Courtenay!AN135</f>
        <v>0</v>
      </c>
      <c r="AO135" s="33">
        <f>Richard!AO135-Courtenay!AO135</f>
        <v>0</v>
      </c>
      <c r="AP135" s="33">
        <f>Richard!AP135-Courtenay!AP135</f>
        <v>0</v>
      </c>
      <c r="AQ135" s="33">
        <f>Richard!AQ135-Courtenay!AQ135</f>
        <v>0</v>
      </c>
    </row>
    <row r="136" spans="1:43" x14ac:dyDescent="0.25">
      <c r="A136" s="8" t="s">
        <v>92</v>
      </c>
      <c r="B136" s="36">
        <v>13</v>
      </c>
      <c r="C136" s="36" t="s">
        <v>31</v>
      </c>
      <c r="D136" s="36" t="s">
        <v>96</v>
      </c>
      <c r="E136" s="37">
        <v>1</v>
      </c>
      <c r="F136" s="33">
        <f>Richard!F136-Courtenay!F136</f>
        <v>0</v>
      </c>
      <c r="G136" s="33">
        <f>Richard!G136-Courtenay!G136</f>
        <v>0</v>
      </c>
      <c r="H136" s="33">
        <f>Richard!H136-Courtenay!H136</f>
        <v>0</v>
      </c>
      <c r="I136" s="33">
        <f>Richard!I136-Courtenay!I136</f>
        <v>0</v>
      </c>
      <c r="J136" s="33">
        <f>Richard!J136-Courtenay!J136</f>
        <v>0</v>
      </c>
      <c r="K136" s="33">
        <f>Richard!K136-Courtenay!K136</f>
        <v>0</v>
      </c>
      <c r="L136" s="33">
        <f>Richard!L136-Courtenay!L136</f>
        <v>0</v>
      </c>
      <c r="M136" s="33">
        <f>Richard!M136-Courtenay!M136</f>
        <v>0</v>
      </c>
      <c r="N136" s="33">
        <f>Richard!N136-Courtenay!N136</f>
        <v>0</v>
      </c>
      <c r="O136" s="33">
        <f>Richard!O136-Courtenay!O136</f>
        <v>0</v>
      </c>
      <c r="P136" s="33">
        <f>Richard!P136-Courtenay!P136</f>
        <v>0</v>
      </c>
      <c r="Q136" s="33">
        <f>Richard!Q136-Courtenay!Q136</f>
        <v>0</v>
      </c>
      <c r="R136" s="33">
        <f>Richard!R136-Courtenay!R136</f>
        <v>0</v>
      </c>
      <c r="S136" s="33">
        <f>Richard!S136-Courtenay!S136</f>
        <v>0</v>
      </c>
      <c r="T136" s="33">
        <f>Richard!T136-Courtenay!T136</f>
        <v>0</v>
      </c>
      <c r="U136" s="33">
        <f>Richard!U136-Courtenay!U136</f>
        <v>0</v>
      </c>
      <c r="V136" s="33">
        <f>Richard!V136-Courtenay!V136</f>
        <v>0</v>
      </c>
      <c r="W136" s="33">
        <f>Richard!W136-Courtenay!W136</f>
        <v>0</v>
      </c>
      <c r="X136" s="33">
        <f>Richard!X136-Courtenay!X136</f>
        <v>0</v>
      </c>
      <c r="Y136" s="33">
        <f>Richard!Y136-Courtenay!Y136</f>
        <v>0</v>
      </c>
      <c r="Z136" s="33">
        <f>Richard!Z136-Courtenay!Z136</f>
        <v>0</v>
      </c>
      <c r="AA136" s="33">
        <f>Richard!AA136-Courtenay!AA136</f>
        <v>0</v>
      </c>
      <c r="AB136" s="33">
        <f>Richard!AB136-Courtenay!AB136</f>
        <v>0</v>
      </c>
      <c r="AC136" s="33">
        <f>Richard!AC136-Courtenay!AC136</f>
        <v>0</v>
      </c>
      <c r="AD136" s="33">
        <f>Richard!AD136-Courtenay!AD136</f>
        <v>0</v>
      </c>
      <c r="AE136" s="33">
        <f>Richard!AE136-Courtenay!AE136</f>
        <v>0</v>
      </c>
      <c r="AF136" s="33">
        <f>Richard!AF136-Courtenay!AF136</f>
        <v>0</v>
      </c>
      <c r="AG136" s="33">
        <f>Richard!AG136-Courtenay!AG136</f>
        <v>0</v>
      </c>
      <c r="AH136" s="33">
        <f>Richard!AH136-Courtenay!AH136</f>
        <v>0</v>
      </c>
      <c r="AI136" s="33">
        <f>Richard!AI136-Courtenay!AI136</f>
        <v>0</v>
      </c>
      <c r="AJ136" s="33">
        <f>Richard!AJ136-Courtenay!AJ136</f>
        <v>0</v>
      </c>
      <c r="AK136" s="33">
        <f>Richard!AK136-Courtenay!AK136</f>
        <v>0</v>
      </c>
      <c r="AL136" s="33">
        <f>Richard!AL136-Courtenay!AL136</f>
        <v>0</v>
      </c>
      <c r="AM136" s="33">
        <f>Richard!AM136-Courtenay!AM136</f>
        <v>0</v>
      </c>
      <c r="AN136" s="33">
        <f>Richard!AN136-Courtenay!AN136</f>
        <v>0</v>
      </c>
      <c r="AO136" s="33">
        <f>Richard!AO136-Courtenay!AO136</f>
        <v>0</v>
      </c>
      <c r="AP136" s="33">
        <f>Richard!AP136-Courtenay!AP136</f>
        <v>0</v>
      </c>
      <c r="AQ136" s="33">
        <f>Richard!AQ136-Courtenay!AQ136</f>
        <v>0</v>
      </c>
    </row>
    <row r="137" spans="1:43" x14ac:dyDescent="0.25">
      <c r="A137" s="12" t="s">
        <v>97</v>
      </c>
      <c r="B137" s="38">
        <v>13</v>
      </c>
      <c r="C137" s="38" t="s">
        <v>31</v>
      </c>
      <c r="D137" s="38" t="s">
        <v>94</v>
      </c>
      <c r="E137" s="37">
        <v>9</v>
      </c>
      <c r="F137" s="33">
        <f>Richard!F137-Courtenay!F137</f>
        <v>0</v>
      </c>
      <c r="G137" s="33">
        <f>Richard!G137-Courtenay!G137</f>
        <v>0</v>
      </c>
      <c r="H137" s="33">
        <f>Richard!H137-Courtenay!H137</f>
        <v>0</v>
      </c>
      <c r="I137" s="33">
        <f>Richard!I137-Courtenay!I137</f>
        <v>0</v>
      </c>
      <c r="J137" s="33">
        <f>Richard!J137-Courtenay!J137</f>
        <v>0</v>
      </c>
      <c r="K137" s="33">
        <f>Richard!K137-Courtenay!K137</f>
        <v>0</v>
      </c>
      <c r="L137" s="33">
        <f>Richard!L137-Courtenay!L137</f>
        <v>0</v>
      </c>
      <c r="M137" s="33">
        <f>Richard!M137-Courtenay!M137</f>
        <v>0</v>
      </c>
      <c r="N137" s="33">
        <f>Richard!N137-Courtenay!N137</f>
        <v>0</v>
      </c>
      <c r="O137" s="33">
        <f>Richard!O137-Courtenay!O137</f>
        <v>0</v>
      </c>
      <c r="P137" s="33">
        <f>Richard!P137-Courtenay!P137</f>
        <v>0</v>
      </c>
      <c r="Q137" s="33">
        <f>Richard!Q137-Courtenay!Q137</f>
        <v>0</v>
      </c>
      <c r="R137" s="33">
        <f>Richard!R137-Courtenay!R137</f>
        <v>0</v>
      </c>
      <c r="S137" s="33">
        <f>Richard!S137-Courtenay!S137</f>
        <v>0</v>
      </c>
      <c r="T137" s="33">
        <f>Richard!T137-Courtenay!T137</f>
        <v>0</v>
      </c>
      <c r="U137" s="33">
        <f>Richard!U137-Courtenay!U137</f>
        <v>0</v>
      </c>
      <c r="V137" s="33">
        <f>Richard!V137-Courtenay!V137</f>
        <v>0</v>
      </c>
      <c r="W137" s="33">
        <f>Richard!W137-Courtenay!W137</f>
        <v>0</v>
      </c>
      <c r="X137" s="33">
        <f>Richard!X137-Courtenay!X137</f>
        <v>0</v>
      </c>
      <c r="Y137" s="33">
        <f>Richard!Y137-Courtenay!Y137</f>
        <v>0</v>
      </c>
      <c r="Z137" s="33">
        <f>Richard!Z137-Courtenay!Z137</f>
        <v>0</v>
      </c>
      <c r="AA137" s="33">
        <f>Richard!AA137-Courtenay!AA137</f>
        <v>0</v>
      </c>
      <c r="AB137" s="33">
        <f>Richard!AB137-Courtenay!AB137</f>
        <v>0</v>
      </c>
      <c r="AC137" s="33">
        <f>Richard!AC137-Courtenay!AC137</f>
        <v>0</v>
      </c>
      <c r="AD137" s="33">
        <f>Richard!AD137-Courtenay!AD137</f>
        <v>0</v>
      </c>
      <c r="AE137" s="33">
        <f>Richard!AE137-Courtenay!AE137</f>
        <v>0</v>
      </c>
      <c r="AF137" s="33">
        <f>Richard!AF137-Courtenay!AF137</f>
        <v>0</v>
      </c>
      <c r="AG137" s="33">
        <f>Richard!AG137-Courtenay!AG137</f>
        <v>0</v>
      </c>
      <c r="AH137" s="33">
        <f>Richard!AH137-Courtenay!AH137</f>
        <v>0</v>
      </c>
      <c r="AI137" s="33">
        <f>Richard!AI137-Courtenay!AI137</f>
        <v>0</v>
      </c>
      <c r="AJ137" s="33">
        <f>Richard!AJ137-Courtenay!AJ137</f>
        <v>0</v>
      </c>
      <c r="AK137" s="33">
        <f>Richard!AK137-Courtenay!AK137</f>
        <v>0</v>
      </c>
      <c r="AL137" s="33">
        <f>Richard!AL137-Courtenay!AL137</f>
        <v>0</v>
      </c>
      <c r="AM137" s="33">
        <f>Richard!AM137-Courtenay!AM137</f>
        <v>0</v>
      </c>
      <c r="AN137" s="33">
        <f>Richard!AN137-Courtenay!AN137</f>
        <v>0</v>
      </c>
      <c r="AO137" s="33">
        <f>Richard!AO137-Courtenay!AO137</f>
        <v>0</v>
      </c>
      <c r="AP137" s="33">
        <f>Richard!AP137-Courtenay!AP137</f>
        <v>0</v>
      </c>
      <c r="AQ137" s="33">
        <f>Richard!AQ137-Courtenay!AQ137</f>
        <v>0</v>
      </c>
    </row>
    <row r="138" spans="1:43" x14ac:dyDescent="0.25">
      <c r="A138" s="12" t="s">
        <v>97</v>
      </c>
      <c r="B138" s="38">
        <v>13</v>
      </c>
      <c r="C138" s="38" t="s">
        <v>31</v>
      </c>
      <c r="D138" s="38" t="s">
        <v>95</v>
      </c>
      <c r="E138" s="37">
        <v>3</v>
      </c>
      <c r="F138" s="33">
        <f>Richard!F138-Courtenay!F138</f>
        <v>0</v>
      </c>
      <c r="G138" s="33">
        <f>Richard!G138-Courtenay!G138</f>
        <v>0</v>
      </c>
      <c r="H138" s="33">
        <f>Richard!H138-Courtenay!H138</f>
        <v>0</v>
      </c>
      <c r="I138" s="33">
        <f>Richard!I138-Courtenay!I138</f>
        <v>0</v>
      </c>
      <c r="J138" s="33">
        <f>Richard!J138-Courtenay!J138</f>
        <v>0</v>
      </c>
      <c r="K138" s="33">
        <f>Richard!K138-Courtenay!K138</f>
        <v>0</v>
      </c>
      <c r="L138" s="33">
        <f>Richard!L138-Courtenay!L138</f>
        <v>0</v>
      </c>
      <c r="M138" s="33">
        <f>Richard!M138-Courtenay!M138</f>
        <v>0</v>
      </c>
      <c r="N138" s="33">
        <f>Richard!N138-Courtenay!N138</f>
        <v>0</v>
      </c>
      <c r="O138" s="33">
        <f>Richard!O138-Courtenay!O138</f>
        <v>0</v>
      </c>
      <c r="P138" s="33">
        <f>Richard!P138-Courtenay!P138</f>
        <v>0</v>
      </c>
      <c r="Q138" s="33">
        <f>Richard!Q138-Courtenay!Q138</f>
        <v>0</v>
      </c>
      <c r="R138" s="33">
        <f>Richard!R138-Courtenay!R138</f>
        <v>0</v>
      </c>
      <c r="S138" s="33">
        <f>Richard!S138-Courtenay!S138</f>
        <v>0</v>
      </c>
      <c r="T138" s="33">
        <f>Richard!T138-Courtenay!T138</f>
        <v>0</v>
      </c>
      <c r="U138" s="33">
        <f>Richard!U138-Courtenay!U138</f>
        <v>0</v>
      </c>
      <c r="V138" s="33">
        <f>Richard!V138-Courtenay!V138</f>
        <v>0</v>
      </c>
      <c r="W138" s="33">
        <f>Richard!W138-Courtenay!W138</f>
        <v>0</v>
      </c>
      <c r="X138" s="33">
        <f>Richard!X138-Courtenay!X138</f>
        <v>0</v>
      </c>
      <c r="Y138" s="33">
        <f>Richard!Y138-Courtenay!Y138</f>
        <v>0</v>
      </c>
      <c r="Z138" s="33">
        <f>Richard!Z138-Courtenay!Z138</f>
        <v>0</v>
      </c>
      <c r="AA138" s="33">
        <f>Richard!AA138-Courtenay!AA138</f>
        <v>0</v>
      </c>
      <c r="AB138" s="33">
        <f>Richard!AB138-Courtenay!AB138</f>
        <v>0</v>
      </c>
      <c r="AC138" s="33">
        <f>Richard!AC138-Courtenay!AC138</f>
        <v>0</v>
      </c>
      <c r="AD138" s="33">
        <f>Richard!AD138-Courtenay!AD138</f>
        <v>0</v>
      </c>
      <c r="AE138" s="33">
        <f>Richard!AE138-Courtenay!AE138</f>
        <v>0</v>
      </c>
      <c r="AF138" s="33">
        <f>Richard!AF138-Courtenay!AF138</f>
        <v>0</v>
      </c>
      <c r="AG138" s="33">
        <f>Richard!AG138-Courtenay!AG138</f>
        <v>0</v>
      </c>
      <c r="AH138" s="33">
        <f>Richard!AH138-Courtenay!AH138</f>
        <v>0</v>
      </c>
      <c r="AI138" s="33">
        <f>Richard!AI138-Courtenay!AI138</f>
        <v>0</v>
      </c>
      <c r="AJ138" s="33">
        <f>Richard!AJ138-Courtenay!AJ138</f>
        <v>0</v>
      </c>
      <c r="AK138" s="33">
        <f>Richard!AK138-Courtenay!AK138</f>
        <v>0</v>
      </c>
      <c r="AL138" s="33">
        <f>Richard!AL138-Courtenay!AL138</f>
        <v>0</v>
      </c>
      <c r="AM138" s="33">
        <f>Richard!AM138-Courtenay!AM138</f>
        <v>0</v>
      </c>
      <c r="AN138" s="33">
        <f>Richard!AN138-Courtenay!AN138</f>
        <v>0</v>
      </c>
      <c r="AO138" s="33">
        <f>Richard!AO138-Courtenay!AO138</f>
        <v>0</v>
      </c>
      <c r="AP138" s="33">
        <f>Richard!AP138-Courtenay!AP138</f>
        <v>0</v>
      </c>
      <c r="AQ138" s="33">
        <f>Richard!AQ138-Courtenay!AQ138</f>
        <v>0</v>
      </c>
    </row>
    <row r="139" spans="1:43" x14ac:dyDescent="0.25">
      <c r="A139" s="12" t="s">
        <v>97</v>
      </c>
      <c r="B139" s="38">
        <v>13</v>
      </c>
      <c r="C139" s="38" t="s">
        <v>31</v>
      </c>
      <c r="D139" s="38" t="s">
        <v>96</v>
      </c>
      <c r="E139" s="37">
        <v>5</v>
      </c>
      <c r="F139" s="33">
        <f>Richard!F139-Courtenay!F139</f>
        <v>0</v>
      </c>
      <c r="G139" s="33">
        <f>Richard!G139-Courtenay!G139</f>
        <v>0</v>
      </c>
      <c r="H139" s="33">
        <f>Richard!H139-Courtenay!H139</f>
        <v>0</v>
      </c>
      <c r="I139" s="33">
        <f>Richard!I139-Courtenay!I139</f>
        <v>0</v>
      </c>
      <c r="J139" s="33">
        <f>Richard!J139-Courtenay!J139</f>
        <v>0</v>
      </c>
      <c r="K139" s="33">
        <f>Richard!K139-Courtenay!K139</f>
        <v>0</v>
      </c>
      <c r="L139" s="33">
        <f>Richard!L139-Courtenay!L139</f>
        <v>0</v>
      </c>
      <c r="M139" s="33">
        <f>Richard!M139-Courtenay!M139</f>
        <v>0</v>
      </c>
      <c r="N139" s="33">
        <f>Richard!N139-Courtenay!N139</f>
        <v>0</v>
      </c>
      <c r="O139" s="33">
        <f>Richard!O139-Courtenay!O139</f>
        <v>0</v>
      </c>
      <c r="P139" s="33">
        <f>Richard!P139-Courtenay!P139</f>
        <v>0</v>
      </c>
      <c r="Q139" s="33">
        <f>Richard!Q139-Courtenay!Q139</f>
        <v>0</v>
      </c>
      <c r="R139" s="33">
        <f>Richard!R139-Courtenay!R139</f>
        <v>0</v>
      </c>
      <c r="S139" s="33">
        <f>Richard!S139-Courtenay!S139</f>
        <v>0</v>
      </c>
      <c r="T139" s="33">
        <f>Richard!T139-Courtenay!T139</f>
        <v>0</v>
      </c>
      <c r="U139" s="33">
        <f>Richard!U139-Courtenay!U139</f>
        <v>0</v>
      </c>
      <c r="V139" s="33">
        <f>Richard!V139-Courtenay!V139</f>
        <v>0</v>
      </c>
      <c r="W139" s="33">
        <f>Richard!W139-Courtenay!W139</f>
        <v>0</v>
      </c>
      <c r="X139" s="33">
        <f>Richard!X139-Courtenay!X139</f>
        <v>0</v>
      </c>
      <c r="Y139" s="33">
        <f>Richard!Y139-Courtenay!Y139</f>
        <v>0</v>
      </c>
      <c r="Z139" s="33">
        <f>Richard!Z139-Courtenay!Z139</f>
        <v>0</v>
      </c>
      <c r="AA139" s="33">
        <f>Richard!AA139-Courtenay!AA139</f>
        <v>0</v>
      </c>
      <c r="AB139" s="33">
        <f>Richard!AB139-Courtenay!AB139</f>
        <v>0</v>
      </c>
      <c r="AC139" s="33">
        <f>Richard!AC139-Courtenay!AC139</f>
        <v>0</v>
      </c>
      <c r="AD139" s="33">
        <f>Richard!AD139-Courtenay!AD139</f>
        <v>0</v>
      </c>
      <c r="AE139" s="33">
        <f>Richard!AE139-Courtenay!AE139</f>
        <v>0</v>
      </c>
      <c r="AF139" s="33">
        <f>Richard!AF139-Courtenay!AF139</f>
        <v>0</v>
      </c>
      <c r="AG139" s="33">
        <f>Richard!AG139-Courtenay!AG139</f>
        <v>0</v>
      </c>
      <c r="AH139" s="33">
        <f>Richard!AH139-Courtenay!AH139</f>
        <v>0</v>
      </c>
      <c r="AI139" s="33">
        <f>Richard!AI139-Courtenay!AI139</f>
        <v>0</v>
      </c>
      <c r="AJ139" s="33">
        <f>Richard!AJ139-Courtenay!AJ139</f>
        <v>0</v>
      </c>
      <c r="AK139" s="33">
        <f>Richard!AK139-Courtenay!AK139</f>
        <v>0</v>
      </c>
      <c r="AL139" s="33">
        <f>Richard!AL139-Courtenay!AL139</f>
        <v>0</v>
      </c>
      <c r="AM139" s="33">
        <f>Richard!AM139-Courtenay!AM139</f>
        <v>0</v>
      </c>
      <c r="AN139" s="33">
        <f>Richard!AN139-Courtenay!AN139</f>
        <v>0</v>
      </c>
      <c r="AO139" s="33">
        <f>Richard!AO139-Courtenay!AO139</f>
        <v>0</v>
      </c>
      <c r="AP139" s="33">
        <f>Richard!AP139-Courtenay!AP139</f>
        <v>0</v>
      </c>
      <c r="AQ139" s="33">
        <f>Richard!AQ139-Courtenay!AQ139</f>
        <v>0</v>
      </c>
    </row>
    <row r="140" spans="1:43" x14ac:dyDescent="0.25">
      <c r="A140" s="14" t="s">
        <v>98</v>
      </c>
      <c r="B140" s="36">
        <v>13</v>
      </c>
      <c r="C140" s="36" t="s">
        <v>31</v>
      </c>
      <c r="D140" s="39" t="s">
        <v>94</v>
      </c>
      <c r="E140" s="37">
        <v>8</v>
      </c>
      <c r="F140" s="33">
        <f>Richard!F140-Courtenay!F140</f>
        <v>0</v>
      </c>
      <c r="G140" s="33">
        <f>Richard!G140-Courtenay!G140</f>
        <v>0</v>
      </c>
      <c r="H140" s="33">
        <f>Richard!H140-Courtenay!H140</f>
        <v>0</v>
      </c>
      <c r="I140" s="33">
        <f>Richard!I140-Courtenay!I140</f>
        <v>0</v>
      </c>
      <c r="J140" s="33">
        <f>Richard!J140-Courtenay!J140</f>
        <v>0</v>
      </c>
      <c r="K140" s="33">
        <f>Richard!K140-Courtenay!K140</f>
        <v>0</v>
      </c>
      <c r="L140" s="33">
        <f>Richard!L140-Courtenay!L140</f>
        <v>0</v>
      </c>
      <c r="M140" s="33">
        <f>Richard!M140-Courtenay!M140</f>
        <v>0</v>
      </c>
      <c r="N140" s="33">
        <f>Richard!N140-Courtenay!N140</f>
        <v>0</v>
      </c>
      <c r="O140" s="33">
        <f>Richard!O140-Courtenay!O140</f>
        <v>0</v>
      </c>
      <c r="P140" s="33">
        <f>Richard!P140-Courtenay!P140</f>
        <v>0</v>
      </c>
      <c r="Q140" s="33">
        <f>Richard!Q140-Courtenay!Q140</f>
        <v>0</v>
      </c>
      <c r="R140" s="33">
        <f>Richard!R140-Courtenay!R140</f>
        <v>0</v>
      </c>
      <c r="S140" s="33">
        <f>Richard!S140-Courtenay!S140</f>
        <v>0</v>
      </c>
      <c r="T140" s="33">
        <f>Richard!T140-Courtenay!T140</f>
        <v>0</v>
      </c>
      <c r="U140" s="33">
        <f>Richard!U140-Courtenay!U140</f>
        <v>0</v>
      </c>
      <c r="V140" s="33">
        <f>Richard!V140-Courtenay!V140</f>
        <v>0</v>
      </c>
      <c r="W140" s="33">
        <f>Richard!W140-Courtenay!W140</f>
        <v>0</v>
      </c>
      <c r="X140" s="33">
        <f>Richard!X140-Courtenay!X140</f>
        <v>0</v>
      </c>
      <c r="Y140" s="33">
        <f>Richard!Y140-Courtenay!Y140</f>
        <v>0</v>
      </c>
      <c r="Z140" s="33">
        <f>Richard!Z140-Courtenay!Z140</f>
        <v>0</v>
      </c>
      <c r="AA140" s="33">
        <f>Richard!AA140-Courtenay!AA140</f>
        <v>0</v>
      </c>
      <c r="AB140" s="33">
        <f>Richard!AB140-Courtenay!AB140</f>
        <v>0</v>
      </c>
      <c r="AC140" s="33">
        <f>Richard!AC140-Courtenay!AC140</f>
        <v>0</v>
      </c>
      <c r="AD140" s="33">
        <f>Richard!AD140-Courtenay!AD140</f>
        <v>0</v>
      </c>
      <c r="AE140" s="33">
        <f>Richard!AE140-Courtenay!AE140</f>
        <v>0</v>
      </c>
      <c r="AF140" s="33">
        <f>Richard!AF140-Courtenay!AF140</f>
        <v>0</v>
      </c>
      <c r="AG140" s="33">
        <f>Richard!AG140-Courtenay!AG140</f>
        <v>0</v>
      </c>
      <c r="AH140" s="33">
        <f>Richard!AH140-Courtenay!AH140</f>
        <v>0</v>
      </c>
      <c r="AI140" s="33">
        <f>Richard!AI140-Courtenay!AI140</f>
        <v>0</v>
      </c>
      <c r="AJ140" s="33">
        <f>Richard!AJ140-Courtenay!AJ140</f>
        <v>0</v>
      </c>
      <c r="AK140" s="33">
        <f>Richard!AK140-Courtenay!AK140</f>
        <v>0</v>
      </c>
      <c r="AL140" s="33">
        <f>Richard!AL140-Courtenay!AL140</f>
        <v>0</v>
      </c>
      <c r="AM140" s="33">
        <f>Richard!AM140-Courtenay!AM140</f>
        <v>0</v>
      </c>
      <c r="AN140" s="33">
        <f>Richard!AN140-Courtenay!AN140</f>
        <v>0</v>
      </c>
      <c r="AO140" s="33">
        <f>Richard!AO140-Courtenay!AO140</f>
        <v>0</v>
      </c>
      <c r="AP140" s="33">
        <f>Richard!AP140-Courtenay!AP140</f>
        <v>0</v>
      </c>
      <c r="AQ140" s="33">
        <f>Richard!AQ140-Courtenay!AQ140</f>
        <v>0</v>
      </c>
    </row>
    <row r="141" spans="1:43" x14ac:dyDescent="0.25">
      <c r="A141" s="14" t="s">
        <v>98</v>
      </c>
      <c r="B141" s="36">
        <v>13</v>
      </c>
      <c r="C141" s="36" t="s">
        <v>31</v>
      </c>
      <c r="D141" s="39" t="s">
        <v>95</v>
      </c>
      <c r="E141" s="37">
        <v>4</v>
      </c>
      <c r="F141" s="33">
        <f>Richard!F141-Courtenay!F141</f>
        <v>0</v>
      </c>
      <c r="G141" s="33">
        <f>Richard!G141-Courtenay!G141</f>
        <v>0</v>
      </c>
      <c r="H141" s="33">
        <f>Richard!H141-Courtenay!H141</f>
        <v>0</v>
      </c>
      <c r="I141" s="33">
        <f>Richard!I141-Courtenay!I141</f>
        <v>0</v>
      </c>
      <c r="J141" s="33">
        <f>Richard!J141-Courtenay!J141</f>
        <v>0</v>
      </c>
      <c r="K141" s="33">
        <f>Richard!K141-Courtenay!K141</f>
        <v>0</v>
      </c>
      <c r="L141" s="33">
        <f>Richard!L141-Courtenay!L141</f>
        <v>0</v>
      </c>
      <c r="M141" s="33">
        <f>Richard!M141-Courtenay!M141</f>
        <v>0</v>
      </c>
      <c r="N141" s="33">
        <f>Richard!N141-Courtenay!N141</f>
        <v>0</v>
      </c>
      <c r="O141" s="33">
        <f>Richard!O141-Courtenay!O141</f>
        <v>0</v>
      </c>
      <c r="P141" s="33">
        <f>Richard!P141-Courtenay!P141</f>
        <v>0</v>
      </c>
      <c r="Q141" s="33">
        <f>Richard!Q141-Courtenay!Q141</f>
        <v>0</v>
      </c>
      <c r="R141" s="33">
        <f>Richard!R141-Courtenay!R141</f>
        <v>0</v>
      </c>
      <c r="S141" s="33">
        <f>Richard!S141-Courtenay!S141</f>
        <v>0</v>
      </c>
      <c r="T141" s="33">
        <f>Richard!T141-Courtenay!T141</f>
        <v>0</v>
      </c>
      <c r="U141" s="33">
        <f>Richard!U141-Courtenay!U141</f>
        <v>0</v>
      </c>
      <c r="V141" s="33">
        <f>Richard!V141-Courtenay!V141</f>
        <v>0</v>
      </c>
      <c r="W141" s="33">
        <f>Richard!W141-Courtenay!W141</f>
        <v>0</v>
      </c>
      <c r="X141" s="33">
        <f>Richard!X141-Courtenay!X141</f>
        <v>0</v>
      </c>
      <c r="Y141" s="33">
        <f>Richard!Y141-Courtenay!Y141</f>
        <v>0</v>
      </c>
      <c r="Z141" s="33">
        <f>Richard!Z141-Courtenay!Z141</f>
        <v>0</v>
      </c>
      <c r="AA141" s="33">
        <f>Richard!AA141-Courtenay!AA141</f>
        <v>0</v>
      </c>
      <c r="AB141" s="33">
        <f>Richard!AB141-Courtenay!AB141</f>
        <v>0</v>
      </c>
      <c r="AC141" s="33">
        <f>Richard!AC141-Courtenay!AC141</f>
        <v>0</v>
      </c>
      <c r="AD141" s="33">
        <f>Richard!AD141-Courtenay!AD141</f>
        <v>0</v>
      </c>
      <c r="AE141" s="33">
        <f>Richard!AE141-Courtenay!AE141</f>
        <v>0</v>
      </c>
      <c r="AF141" s="33">
        <f>Richard!AF141-Courtenay!AF141</f>
        <v>0</v>
      </c>
      <c r="AG141" s="33">
        <f>Richard!AG141-Courtenay!AG141</f>
        <v>0</v>
      </c>
      <c r="AH141" s="33">
        <f>Richard!AH141-Courtenay!AH141</f>
        <v>0</v>
      </c>
      <c r="AI141" s="33">
        <f>Richard!AI141-Courtenay!AI141</f>
        <v>0</v>
      </c>
      <c r="AJ141" s="33">
        <f>Richard!AJ141-Courtenay!AJ141</f>
        <v>0</v>
      </c>
      <c r="AK141" s="33">
        <f>Richard!AK141-Courtenay!AK141</f>
        <v>0</v>
      </c>
      <c r="AL141" s="33">
        <f>Richard!AL141-Courtenay!AL141</f>
        <v>0</v>
      </c>
      <c r="AM141" s="33">
        <f>Richard!AM141-Courtenay!AM141</f>
        <v>0</v>
      </c>
      <c r="AN141" s="33">
        <f>Richard!AN141-Courtenay!AN141</f>
        <v>0</v>
      </c>
      <c r="AO141" s="33">
        <f>Richard!AO141-Courtenay!AO141</f>
        <v>0</v>
      </c>
      <c r="AP141" s="33">
        <f>Richard!AP141-Courtenay!AP141</f>
        <v>0</v>
      </c>
      <c r="AQ141" s="33">
        <f>Richard!AQ141-Courtenay!AQ141</f>
        <v>0</v>
      </c>
    </row>
    <row r="142" spans="1:43" x14ac:dyDescent="0.25">
      <c r="A142" s="14" t="s">
        <v>98</v>
      </c>
      <c r="B142" s="36">
        <v>13</v>
      </c>
      <c r="C142" s="36" t="s">
        <v>31</v>
      </c>
      <c r="D142" s="39" t="s">
        <v>96</v>
      </c>
      <c r="E142" s="37">
        <v>9</v>
      </c>
      <c r="F142" s="33">
        <f>Richard!F142-Courtenay!F142</f>
        <v>0</v>
      </c>
      <c r="G142" s="33">
        <f>Richard!G142-Courtenay!G142</f>
        <v>0</v>
      </c>
      <c r="H142" s="33">
        <f>Richard!H142-Courtenay!H142</f>
        <v>0</v>
      </c>
      <c r="I142" s="33">
        <f>Richard!I142-Courtenay!I142</f>
        <v>0</v>
      </c>
      <c r="J142" s="33">
        <f>Richard!J142-Courtenay!J142</f>
        <v>0</v>
      </c>
      <c r="K142" s="33">
        <f>Richard!K142-Courtenay!K142</f>
        <v>0</v>
      </c>
      <c r="L142" s="33">
        <f>Richard!L142-Courtenay!L142</f>
        <v>0</v>
      </c>
      <c r="M142" s="33">
        <f>Richard!M142-Courtenay!M142</f>
        <v>0</v>
      </c>
      <c r="N142" s="33">
        <f>Richard!N142-Courtenay!N142</f>
        <v>0</v>
      </c>
      <c r="O142" s="33">
        <f>Richard!O142-Courtenay!O142</f>
        <v>0</v>
      </c>
      <c r="P142" s="33">
        <f>Richard!P142-Courtenay!P142</f>
        <v>0</v>
      </c>
      <c r="Q142" s="33">
        <f>Richard!Q142-Courtenay!Q142</f>
        <v>0</v>
      </c>
      <c r="R142" s="33">
        <f>Richard!R142-Courtenay!R142</f>
        <v>0</v>
      </c>
      <c r="S142" s="33">
        <f>Richard!S142-Courtenay!S142</f>
        <v>0</v>
      </c>
      <c r="T142" s="33">
        <f>Richard!T142-Courtenay!T142</f>
        <v>0</v>
      </c>
      <c r="U142" s="33">
        <f>Richard!U142-Courtenay!U142</f>
        <v>0</v>
      </c>
      <c r="V142" s="33">
        <f>Richard!V142-Courtenay!V142</f>
        <v>0</v>
      </c>
      <c r="W142" s="33">
        <f>Richard!W142-Courtenay!W142</f>
        <v>0</v>
      </c>
      <c r="X142" s="33">
        <f>Richard!X142-Courtenay!X142</f>
        <v>0</v>
      </c>
      <c r="Y142" s="33">
        <f>Richard!Y142-Courtenay!Y142</f>
        <v>0</v>
      </c>
      <c r="Z142" s="33">
        <f>Richard!Z142-Courtenay!Z142</f>
        <v>0</v>
      </c>
      <c r="AA142" s="33">
        <f>Richard!AA142-Courtenay!AA142</f>
        <v>0</v>
      </c>
      <c r="AB142" s="33">
        <f>Richard!AB142-Courtenay!AB142</f>
        <v>0</v>
      </c>
      <c r="AC142" s="33">
        <f>Richard!AC142-Courtenay!AC142</f>
        <v>0</v>
      </c>
      <c r="AD142" s="33">
        <f>Richard!AD142-Courtenay!AD142</f>
        <v>0</v>
      </c>
      <c r="AE142" s="33">
        <f>Richard!AE142-Courtenay!AE142</f>
        <v>0</v>
      </c>
      <c r="AF142" s="33">
        <f>Richard!AF142-Courtenay!AF142</f>
        <v>0</v>
      </c>
      <c r="AG142" s="33">
        <f>Richard!AG142-Courtenay!AG142</f>
        <v>0</v>
      </c>
      <c r="AH142" s="33">
        <f>Richard!AH142-Courtenay!AH142</f>
        <v>0</v>
      </c>
      <c r="AI142" s="33">
        <f>Richard!AI142-Courtenay!AI142</f>
        <v>0</v>
      </c>
      <c r="AJ142" s="33">
        <f>Richard!AJ142-Courtenay!AJ142</f>
        <v>0</v>
      </c>
      <c r="AK142" s="33">
        <f>Richard!AK142-Courtenay!AK142</f>
        <v>0</v>
      </c>
      <c r="AL142" s="33">
        <f>Richard!AL142-Courtenay!AL142</f>
        <v>0</v>
      </c>
      <c r="AM142" s="33">
        <f>Richard!AM142-Courtenay!AM142</f>
        <v>0</v>
      </c>
      <c r="AN142" s="33">
        <f>Richard!AN142-Courtenay!AN142</f>
        <v>0</v>
      </c>
      <c r="AO142" s="33">
        <f>Richard!AO142-Courtenay!AO142</f>
        <v>0</v>
      </c>
      <c r="AP142" s="33">
        <f>Richard!AP142-Courtenay!AP142</f>
        <v>0</v>
      </c>
      <c r="AQ142" s="33">
        <f>Richard!AQ142-Courtenay!AQ142</f>
        <v>0</v>
      </c>
    </row>
    <row r="143" spans="1:43" x14ac:dyDescent="0.25">
      <c r="A143" s="16" t="s">
        <v>99</v>
      </c>
      <c r="B143" s="36">
        <v>13</v>
      </c>
      <c r="C143" s="36" t="s">
        <v>31</v>
      </c>
      <c r="D143" s="40" t="s">
        <v>94</v>
      </c>
      <c r="E143" s="37">
        <v>4</v>
      </c>
      <c r="F143" s="33">
        <f>Richard!F143-Courtenay!F143</f>
        <v>0</v>
      </c>
      <c r="G143" s="33">
        <f>Richard!G143-Courtenay!G143</f>
        <v>0</v>
      </c>
      <c r="H143" s="33">
        <f>Richard!H143-Courtenay!H143</f>
        <v>0</v>
      </c>
      <c r="I143" s="33">
        <f>Richard!I143-Courtenay!I143</f>
        <v>0</v>
      </c>
      <c r="J143" s="33">
        <f>Richard!J143-Courtenay!J143</f>
        <v>0</v>
      </c>
      <c r="K143" s="33">
        <f>Richard!K143-Courtenay!K143</f>
        <v>0</v>
      </c>
      <c r="L143" s="33">
        <f>Richard!L143-Courtenay!L143</f>
        <v>0</v>
      </c>
      <c r="M143" s="33">
        <f>Richard!M143-Courtenay!M143</f>
        <v>0</v>
      </c>
      <c r="N143" s="33">
        <f>Richard!N143-Courtenay!N143</f>
        <v>0</v>
      </c>
      <c r="O143" s="33">
        <f>Richard!O143-Courtenay!O143</f>
        <v>0</v>
      </c>
      <c r="P143" s="33">
        <f>Richard!P143-Courtenay!P143</f>
        <v>0</v>
      </c>
      <c r="Q143" s="33">
        <f>Richard!Q143-Courtenay!Q143</f>
        <v>0</v>
      </c>
      <c r="R143" s="33">
        <f>Richard!R143-Courtenay!R143</f>
        <v>0</v>
      </c>
      <c r="S143" s="33">
        <f>Richard!S143-Courtenay!S143</f>
        <v>0</v>
      </c>
      <c r="T143" s="33">
        <f>Richard!T143-Courtenay!T143</f>
        <v>0</v>
      </c>
      <c r="U143" s="33">
        <f>Richard!U143-Courtenay!U143</f>
        <v>0</v>
      </c>
      <c r="V143" s="33">
        <f>Richard!V143-Courtenay!V143</f>
        <v>0</v>
      </c>
      <c r="W143" s="33">
        <f>Richard!W143-Courtenay!W143</f>
        <v>0</v>
      </c>
      <c r="X143" s="33">
        <f>Richard!X143-Courtenay!X143</f>
        <v>0</v>
      </c>
      <c r="Y143" s="33">
        <f>Richard!Y143-Courtenay!Y143</f>
        <v>0</v>
      </c>
      <c r="Z143" s="33">
        <f>Richard!Z143-Courtenay!Z143</f>
        <v>0</v>
      </c>
      <c r="AA143" s="33">
        <f>Richard!AA143-Courtenay!AA143</f>
        <v>0</v>
      </c>
      <c r="AB143" s="33">
        <f>Richard!AB143-Courtenay!AB143</f>
        <v>0</v>
      </c>
      <c r="AC143" s="33">
        <f>Richard!AC143-Courtenay!AC143</f>
        <v>0</v>
      </c>
      <c r="AD143" s="33">
        <f>Richard!AD143-Courtenay!AD143</f>
        <v>0</v>
      </c>
      <c r="AE143" s="33">
        <f>Richard!AE143-Courtenay!AE143</f>
        <v>0</v>
      </c>
      <c r="AF143" s="33">
        <f>Richard!AF143-Courtenay!AF143</f>
        <v>0</v>
      </c>
      <c r="AG143" s="33">
        <f>Richard!AG143-Courtenay!AG143</f>
        <v>0</v>
      </c>
      <c r="AH143" s="33">
        <f>Richard!AH143-Courtenay!AH143</f>
        <v>0</v>
      </c>
      <c r="AI143" s="33">
        <f>Richard!AI143-Courtenay!AI143</f>
        <v>0</v>
      </c>
      <c r="AJ143" s="33">
        <f>Richard!AJ143-Courtenay!AJ143</f>
        <v>0</v>
      </c>
      <c r="AK143" s="33">
        <f>Richard!AK143-Courtenay!AK143</f>
        <v>0</v>
      </c>
      <c r="AL143" s="33">
        <f>Richard!AL143-Courtenay!AL143</f>
        <v>0</v>
      </c>
      <c r="AM143" s="33">
        <f>Richard!AM143-Courtenay!AM143</f>
        <v>0</v>
      </c>
      <c r="AN143" s="33">
        <f>Richard!AN143-Courtenay!AN143</f>
        <v>0</v>
      </c>
      <c r="AO143" s="33">
        <f>Richard!AO143-Courtenay!AO143</f>
        <v>0</v>
      </c>
      <c r="AP143" s="33">
        <f>Richard!AP143-Courtenay!AP143</f>
        <v>0</v>
      </c>
      <c r="AQ143" s="33">
        <f>Richard!AQ143-Courtenay!AQ143</f>
        <v>0</v>
      </c>
    </row>
    <row r="144" spans="1:43" x14ac:dyDescent="0.25">
      <c r="A144" s="16" t="s">
        <v>99</v>
      </c>
      <c r="B144" s="36">
        <v>13</v>
      </c>
      <c r="C144" s="36" t="s">
        <v>31</v>
      </c>
      <c r="D144" s="40" t="s">
        <v>95</v>
      </c>
      <c r="E144" s="37">
        <v>6</v>
      </c>
      <c r="F144" s="33">
        <f>Richard!F144-Courtenay!F144</f>
        <v>0</v>
      </c>
      <c r="G144" s="33">
        <f>Richard!G144-Courtenay!G144</f>
        <v>0</v>
      </c>
      <c r="H144" s="33">
        <f>Richard!H144-Courtenay!H144</f>
        <v>0</v>
      </c>
      <c r="I144" s="33">
        <f>Richard!I144-Courtenay!I144</f>
        <v>0</v>
      </c>
      <c r="J144" s="33">
        <f>Richard!J144-Courtenay!J144</f>
        <v>0</v>
      </c>
      <c r="K144" s="33">
        <f>Richard!K144-Courtenay!K144</f>
        <v>0</v>
      </c>
      <c r="L144" s="33">
        <f>Richard!L144-Courtenay!L144</f>
        <v>0</v>
      </c>
      <c r="M144" s="33">
        <f>Richard!M144-Courtenay!M144</f>
        <v>0</v>
      </c>
      <c r="N144" s="33">
        <f>Richard!N144-Courtenay!N144</f>
        <v>0</v>
      </c>
      <c r="O144" s="33">
        <f>Richard!O144-Courtenay!O144</f>
        <v>0</v>
      </c>
      <c r="P144" s="33">
        <f>Richard!P144-Courtenay!P144</f>
        <v>0</v>
      </c>
      <c r="Q144" s="33">
        <f>Richard!Q144-Courtenay!Q144</f>
        <v>0</v>
      </c>
      <c r="R144" s="33">
        <f>Richard!R144-Courtenay!R144</f>
        <v>0</v>
      </c>
      <c r="S144" s="33">
        <f>Richard!S144-Courtenay!S144</f>
        <v>0</v>
      </c>
      <c r="T144" s="33">
        <f>Richard!T144-Courtenay!T144</f>
        <v>0</v>
      </c>
      <c r="U144" s="33">
        <f>Richard!U144-Courtenay!U144</f>
        <v>0</v>
      </c>
      <c r="V144" s="33">
        <f>Richard!V144-Courtenay!V144</f>
        <v>0</v>
      </c>
      <c r="W144" s="33">
        <f>Richard!W144-Courtenay!W144</f>
        <v>0</v>
      </c>
      <c r="X144" s="33">
        <f>Richard!X144-Courtenay!X144</f>
        <v>0</v>
      </c>
      <c r="Y144" s="33">
        <f>Richard!Y144-Courtenay!Y144</f>
        <v>0</v>
      </c>
      <c r="Z144" s="33">
        <f>Richard!Z144-Courtenay!Z144</f>
        <v>0</v>
      </c>
      <c r="AA144" s="33">
        <f>Richard!AA144-Courtenay!AA144</f>
        <v>0</v>
      </c>
      <c r="AB144" s="33">
        <f>Richard!AB144-Courtenay!AB144</f>
        <v>0</v>
      </c>
      <c r="AC144" s="33">
        <f>Richard!AC144-Courtenay!AC144</f>
        <v>0</v>
      </c>
      <c r="AD144" s="33">
        <f>Richard!AD144-Courtenay!AD144</f>
        <v>0</v>
      </c>
      <c r="AE144" s="33">
        <f>Richard!AE144-Courtenay!AE144</f>
        <v>0</v>
      </c>
      <c r="AF144" s="33">
        <f>Richard!AF144-Courtenay!AF144</f>
        <v>0</v>
      </c>
      <c r="AG144" s="33">
        <f>Richard!AG144-Courtenay!AG144</f>
        <v>0</v>
      </c>
      <c r="AH144" s="33">
        <f>Richard!AH144-Courtenay!AH144</f>
        <v>0</v>
      </c>
      <c r="AI144" s="33">
        <f>Richard!AI144-Courtenay!AI144</f>
        <v>0</v>
      </c>
      <c r="AJ144" s="33">
        <f>Richard!AJ144-Courtenay!AJ144</f>
        <v>0</v>
      </c>
      <c r="AK144" s="33">
        <f>Richard!AK144-Courtenay!AK144</f>
        <v>0</v>
      </c>
      <c r="AL144" s="33">
        <f>Richard!AL144-Courtenay!AL144</f>
        <v>0</v>
      </c>
      <c r="AM144" s="33">
        <f>Richard!AM144-Courtenay!AM144</f>
        <v>0</v>
      </c>
      <c r="AN144" s="33">
        <f>Richard!AN144-Courtenay!AN144</f>
        <v>0</v>
      </c>
      <c r="AO144" s="33">
        <f>Richard!AO144-Courtenay!AO144</f>
        <v>0</v>
      </c>
      <c r="AP144" s="33">
        <f>Richard!AP144-Courtenay!AP144</f>
        <v>0</v>
      </c>
      <c r="AQ144" s="33">
        <f>Richard!AQ144-Courtenay!AQ144</f>
        <v>0</v>
      </c>
    </row>
    <row r="145" spans="1:43" x14ac:dyDescent="0.25">
      <c r="A145" s="16" t="s">
        <v>99</v>
      </c>
      <c r="B145" s="36">
        <v>13</v>
      </c>
      <c r="C145" s="36" t="s">
        <v>31</v>
      </c>
      <c r="D145" s="40" t="s">
        <v>96</v>
      </c>
      <c r="E145" s="37">
        <v>1</v>
      </c>
      <c r="F145" s="33">
        <f>Richard!F145-Courtenay!F145</f>
        <v>0</v>
      </c>
      <c r="G145" s="33">
        <f>Richard!G145-Courtenay!G145</f>
        <v>0</v>
      </c>
      <c r="H145" s="33">
        <f>Richard!H145-Courtenay!H145</f>
        <v>0</v>
      </c>
      <c r="I145" s="33">
        <f>Richard!I145-Courtenay!I145</f>
        <v>0</v>
      </c>
      <c r="J145" s="33">
        <f>Richard!J145-Courtenay!J145</f>
        <v>0</v>
      </c>
      <c r="K145" s="33">
        <f>Richard!K145-Courtenay!K145</f>
        <v>0</v>
      </c>
      <c r="L145" s="33">
        <f>Richard!L145-Courtenay!L145</f>
        <v>0</v>
      </c>
      <c r="M145" s="33">
        <f>Richard!M145-Courtenay!M145</f>
        <v>0</v>
      </c>
      <c r="N145" s="33">
        <f>Richard!N145-Courtenay!N145</f>
        <v>0</v>
      </c>
      <c r="O145" s="33">
        <f>Richard!O145-Courtenay!O145</f>
        <v>0</v>
      </c>
      <c r="P145" s="33">
        <f>Richard!P145-Courtenay!P145</f>
        <v>0</v>
      </c>
      <c r="Q145" s="33">
        <f>Richard!Q145-Courtenay!Q145</f>
        <v>0</v>
      </c>
      <c r="R145" s="33">
        <f>Richard!R145-Courtenay!R145</f>
        <v>0</v>
      </c>
      <c r="S145" s="33">
        <f>Richard!S145-Courtenay!S145</f>
        <v>0</v>
      </c>
      <c r="T145" s="33">
        <f>Richard!T145-Courtenay!T145</f>
        <v>0</v>
      </c>
      <c r="U145" s="33">
        <f>Richard!U145-Courtenay!U145</f>
        <v>0</v>
      </c>
      <c r="V145" s="33">
        <f>Richard!V145-Courtenay!V145</f>
        <v>0</v>
      </c>
      <c r="W145" s="33">
        <f>Richard!W145-Courtenay!W145</f>
        <v>0</v>
      </c>
      <c r="X145" s="33">
        <f>Richard!X145-Courtenay!X145</f>
        <v>0</v>
      </c>
      <c r="Y145" s="33">
        <f>Richard!Y145-Courtenay!Y145</f>
        <v>0</v>
      </c>
      <c r="Z145" s="33">
        <f>Richard!Z145-Courtenay!Z145</f>
        <v>0</v>
      </c>
      <c r="AA145" s="33">
        <f>Richard!AA145-Courtenay!AA145</f>
        <v>0</v>
      </c>
      <c r="AB145" s="33">
        <f>Richard!AB145-Courtenay!AB145</f>
        <v>0</v>
      </c>
      <c r="AC145" s="33">
        <f>Richard!AC145-Courtenay!AC145</f>
        <v>0</v>
      </c>
      <c r="AD145" s="33">
        <f>Richard!AD145-Courtenay!AD145</f>
        <v>0</v>
      </c>
      <c r="AE145" s="33">
        <f>Richard!AE145-Courtenay!AE145</f>
        <v>0</v>
      </c>
      <c r="AF145" s="33">
        <f>Richard!AF145-Courtenay!AF145</f>
        <v>0</v>
      </c>
      <c r="AG145" s="33">
        <f>Richard!AG145-Courtenay!AG145</f>
        <v>0</v>
      </c>
      <c r="AH145" s="33">
        <f>Richard!AH145-Courtenay!AH145</f>
        <v>0</v>
      </c>
      <c r="AI145" s="33">
        <f>Richard!AI145-Courtenay!AI145</f>
        <v>0</v>
      </c>
      <c r="AJ145" s="33">
        <f>Richard!AJ145-Courtenay!AJ145</f>
        <v>0</v>
      </c>
      <c r="AK145" s="33">
        <f>Richard!AK145-Courtenay!AK145</f>
        <v>0</v>
      </c>
      <c r="AL145" s="33">
        <f>Richard!AL145-Courtenay!AL145</f>
        <v>0</v>
      </c>
      <c r="AM145" s="33">
        <f>Richard!AM145-Courtenay!AM145</f>
        <v>0</v>
      </c>
      <c r="AN145" s="33">
        <f>Richard!AN145-Courtenay!AN145</f>
        <v>0</v>
      </c>
      <c r="AO145" s="33">
        <f>Richard!AO145-Courtenay!AO145</f>
        <v>0</v>
      </c>
      <c r="AP145" s="33">
        <f>Richard!AP145-Courtenay!AP145</f>
        <v>0</v>
      </c>
      <c r="AQ145" s="33">
        <f>Richard!AQ145-Courtenay!AQ145</f>
        <v>0</v>
      </c>
    </row>
    <row r="146" spans="1:43" s="29" customFormat="1" x14ac:dyDescent="0.25">
      <c r="F146" s="29">
        <f>SUM(F2:F145)</f>
        <v>0</v>
      </c>
      <c r="G146" s="29">
        <f t="shared" ref="G146:AQ146" si="0">SUM(G2:G145)</f>
        <v>0</v>
      </c>
      <c r="H146" s="29">
        <f t="shared" si="0"/>
        <v>0</v>
      </c>
      <c r="I146" s="29">
        <f t="shared" si="0"/>
        <v>0</v>
      </c>
      <c r="J146" s="29">
        <f t="shared" si="0"/>
        <v>0</v>
      </c>
      <c r="K146" s="29">
        <f t="shared" si="0"/>
        <v>0</v>
      </c>
      <c r="L146" s="29">
        <f t="shared" si="0"/>
        <v>0</v>
      </c>
      <c r="M146" s="29">
        <f t="shared" si="0"/>
        <v>0</v>
      </c>
      <c r="N146" s="29">
        <f t="shared" si="0"/>
        <v>0</v>
      </c>
      <c r="O146" s="29">
        <f>SUM(O2:O145)</f>
        <v>0</v>
      </c>
      <c r="P146" s="29">
        <f t="shared" si="0"/>
        <v>0</v>
      </c>
      <c r="Q146" s="29">
        <f t="shared" si="0"/>
        <v>0</v>
      </c>
      <c r="R146" s="29">
        <f t="shared" si="0"/>
        <v>0</v>
      </c>
      <c r="S146" s="29">
        <f t="shared" si="0"/>
        <v>0</v>
      </c>
      <c r="T146" s="29">
        <f t="shared" si="0"/>
        <v>0</v>
      </c>
      <c r="U146" s="29">
        <f t="shared" si="0"/>
        <v>0</v>
      </c>
      <c r="V146" s="29">
        <f t="shared" si="0"/>
        <v>0</v>
      </c>
      <c r="W146" s="29">
        <f t="shared" si="0"/>
        <v>0</v>
      </c>
      <c r="X146" s="29">
        <f t="shared" si="0"/>
        <v>0</v>
      </c>
      <c r="Y146" s="29">
        <f t="shared" si="0"/>
        <v>0</v>
      </c>
      <c r="Z146" s="29">
        <f t="shared" si="0"/>
        <v>0</v>
      </c>
      <c r="AA146" s="29">
        <f t="shared" si="0"/>
        <v>0</v>
      </c>
      <c r="AB146" s="29">
        <f>SUM(AB2:AB145)</f>
        <v>0</v>
      </c>
      <c r="AC146" s="29">
        <f t="shared" si="0"/>
        <v>0</v>
      </c>
      <c r="AD146" s="29">
        <f t="shared" si="0"/>
        <v>0</v>
      </c>
      <c r="AE146" s="29">
        <f t="shared" si="0"/>
        <v>0</v>
      </c>
      <c r="AF146" s="29">
        <f t="shared" si="0"/>
        <v>0</v>
      </c>
      <c r="AG146" s="29">
        <f t="shared" si="0"/>
        <v>0</v>
      </c>
      <c r="AH146" s="29">
        <f t="shared" si="0"/>
        <v>0</v>
      </c>
      <c r="AI146" s="29">
        <f t="shared" si="0"/>
        <v>0</v>
      </c>
      <c r="AJ146" s="29">
        <f t="shared" si="0"/>
        <v>0</v>
      </c>
      <c r="AK146" s="29">
        <f t="shared" si="0"/>
        <v>0</v>
      </c>
      <c r="AL146" s="29">
        <f t="shared" si="0"/>
        <v>0</v>
      </c>
      <c r="AM146" s="29">
        <f t="shared" si="0"/>
        <v>0</v>
      </c>
      <c r="AN146" s="29">
        <f t="shared" si="0"/>
        <v>0</v>
      </c>
      <c r="AO146" s="29">
        <f t="shared" si="0"/>
        <v>0</v>
      </c>
      <c r="AP146" s="29">
        <f t="shared" si="0"/>
        <v>0</v>
      </c>
      <c r="AQ146" s="29">
        <f t="shared" si="0"/>
        <v>0</v>
      </c>
    </row>
  </sheetData>
  <phoneticPr fontId="5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R1" sqref="R1"/>
    </sheetView>
  </sheetViews>
  <sheetFormatPr defaultRowHeight="15.75" x14ac:dyDescent="0.25"/>
  <sheetData>
    <row r="1" spans="1:44" s="28" customFormat="1" ht="111" thickBot="1" x14ac:dyDescent="0.3">
      <c r="A1" s="1" t="s">
        <v>65</v>
      </c>
      <c r="B1" s="30" t="s">
        <v>66</v>
      </c>
      <c r="C1" s="30" t="s">
        <v>67</v>
      </c>
      <c r="D1" s="30" t="s">
        <v>68</v>
      </c>
      <c r="E1" s="31" t="s">
        <v>69</v>
      </c>
      <c r="F1" s="30" t="s">
        <v>70</v>
      </c>
      <c r="G1" s="30" t="s">
        <v>71</v>
      </c>
      <c r="H1" s="30" t="s">
        <v>72</v>
      </c>
      <c r="I1" s="30" t="s">
        <v>73</v>
      </c>
      <c r="J1" s="30" t="s">
        <v>74</v>
      </c>
      <c r="K1" s="30" t="s">
        <v>113</v>
      </c>
      <c r="L1" s="30" t="s">
        <v>121</v>
      </c>
      <c r="M1" s="30" t="s">
        <v>120</v>
      </c>
      <c r="N1" s="30" t="s">
        <v>117</v>
      </c>
      <c r="O1" s="30" t="s">
        <v>118</v>
      </c>
      <c r="P1" s="30" t="s">
        <v>108</v>
      </c>
      <c r="Q1" s="30" t="s">
        <v>116</v>
      </c>
      <c r="R1" s="30" t="s">
        <v>77</v>
      </c>
      <c r="S1" s="30" t="s">
        <v>78</v>
      </c>
      <c r="T1" s="30" t="s">
        <v>107</v>
      </c>
      <c r="U1" s="30" t="s">
        <v>79</v>
      </c>
      <c r="V1" s="30" t="s">
        <v>80</v>
      </c>
      <c r="W1" s="30" t="s">
        <v>103</v>
      </c>
      <c r="X1" s="30" t="s">
        <v>82</v>
      </c>
      <c r="Y1" s="30" t="s">
        <v>83</v>
      </c>
      <c r="Z1" s="30" t="s">
        <v>114</v>
      </c>
      <c r="AA1" s="30" t="s">
        <v>104</v>
      </c>
      <c r="AB1" s="30" t="s">
        <v>110</v>
      </c>
      <c r="AC1" s="30" t="s">
        <v>84</v>
      </c>
      <c r="AD1" s="30" t="s">
        <v>33</v>
      </c>
      <c r="AE1" s="30" t="s">
        <v>32</v>
      </c>
      <c r="AF1" s="30" t="s">
        <v>119</v>
      </c>
      <c r="AG1" s="30" t="s">
        <v>85</v>
      </c>
      <c r="AH1" s="30" t="s">
        <v>86</v>
      </c>
      <c r="AI1" s="30" t="s">
        <v>90</v>
      </c>
      <c r="AJ1" s="30" t="s">
        <v>101</v>
      </c>
      <c r="AK1" s="30" t="s">
        <v>75</v>
      </c>
      <c r="AL1" s="30" t="s">
        <v>76</v>
      </c>
      <c r="AM1" s="30" t="s">
        <v>91</v>
      </c>
      <c r="AN1" s="30" t="s">
        <v>89</v>
      </c>
      <c r="AO1" s="30" t="s">
        <v>87</v>
      </c>
      <c r="AP1" s="30" t="s">
        <v>88</v>
      </c>
      <c r="AQ1" s="30" t="s">
        <v>81</v>
      </c>
      <c r="AR1" s="30"/>
    </row>
    <row r="2" spans="1:44" s="30" customFormat="1" ht="96" thickTop="1" thickBot="1" x14ac:dyDescent="0.3">
      <c r="A2" s="1" t="s">
        <v>34</v>
      </c>
      <c r="B2" s="30" t="s">
        <v>35</v>
      </c>
      <c r="C2" s="30" t="s">
        <v>36</v>
      </c>
      <c r="D2" s="30" t="s">
        <v>37</v>
      </c>
      <c r="E2" s="31" t="s">
        <v>38</v>
      </c>
      <c r="F2" s="30" t="s">
        <v>39</v>
      </c>
      <c r="G2" s="30" t="s">
        <v>40</v>
      </c>
      <c r="H2" s="30" t="s">
        <v>41</v>
      </c>
      <c r="I2" s="30" t="s">
        <v>42</v>
      </c>
      <c r="J2" s="30" t="s">
        <v>43</v>
      </c>
      <c r="K2" s="30" t="s">
        <v>113</v>
      </c>
      <c r="L2" s="30" t="s">
        <v>122</v>
      </c>
      <c r="M2" s="30" t="s">
        <v>51</v>
      </c>
      <c r="N2" s="30" t="s">
        <v>117</v>
      </c>
      <c r="O2" s="30" t="s">
        <v>118</v>
      </c>
      <c r="P2" s="30" t="s">
        <v>109</v>
      </c>
      <c r="Q2" s="30" t="s">
        <v>116</v>
      </c>
      <c r="R2" s="30" t="s">
        <v>46</v>
      </c>
      <c r="S2" s="30" t="s">
        <v>47</v>
      </c>
      <c r="T2" s="30" t="s">
        <v>106</v>
      </c>
      <c r="U2" s="30" t="s">
        <v>48</v>
      </c>
      <c r="V2" s="30" t="s">
        <v>49</v>
      </c>
      <c r="W2" s="30" t="s">
        <v>103</v>
      </c>
      <c r="X2" s="30" t="s">
        <v>52</v>
      </c>
      <c r="Y2" s="30" t="s">
        <v>53</v>
      </c>
      <c r="Z2" s="30" t="s">
        <v>115</v>
      </c>
      <c r="AA2" s="30" t="s">
        <v>105</v>
      </c>
      <c r="AB2" s="30" t="s">
        <v>111</v>
      </c>
      <c r="AC2" s="30" t="s">
        <v>54</v>
      </c>
      <c r="AD2" s="30" t="s">
        <v>55</v>
      </c>
      <c r="AE2" s="30" t="s">
        <v>60</v>
      </c>
      <c r="AF2" s="30" t="s">
        <v>119</v>
      </c>
      <c r="AG2" s="30" t="s">
        <v>56</v>
      </c>
      <c r="AH2" s="30" t="s">
        <v>57</v>
      </c>
      <c r="AI2" s="30" t="s">
        <v>62</v>
      </c>
      <c r="AJ2" s="30" t="s">
        <v>102</v>
      </c>
      <c r="AK2" s="30" t="s">
        <v>44</v>
      </c>
      <c r="AL2" s="30" t="s">
        <v>45</v>
      </c>
      <c r="AM2" s="30" t="s">
        <v>63</v>
      </c>
      <c r="AN2" s="30" t="s">
        <v>61</v>
      </c>
      <c r="AO2" s="30" t="s">
        <v>58</v>
      </c>
      <c r="AP2" s="30" t="s">
        <v>59</v>
      </c>
      <c r="AQ2" s="30" t="s">
        <v>50</v>
      </c>
    </row>
    <row r="3" spans="1:44" ht="16.5" thickTop="1" x14ac:dyDescent="0.25"/>
    <row r="6" spans="1:44" x14ac:dyDescent="0.25">
      <c r="L6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Richard</vt:lpstr>
      <vt:lpstr>Courtenay</vt:lpstr>
      <vt:lpstr>Subtraction</vt:lpstr>
      <vt:lpstr>Headers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Lab</dc:creator>
  <cp:lastModifiedBy>jjjj</cp:lastModifiedBy>
  <dcterms:created xsi:type="dcterms:W3CDTF">2014-06-04T22:06:39Z</dcterms:created>
  <dcterms:modified xsi:type="dcterms:W3CDTF">2017-03-04T21:14:23Z</dcterms:modified>
</cp:coreProperties>
</file>