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01 Supreme\2021\6307 SEML\GS Transition\"/>
    </mc:Choice>
  </mc:AlternateContent>
  <xr:revisionPtr revIDLastSave="0" documentId="13_ncr:1_{4D0D980A-F91D-4894-884D-0A6D91D971F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  <sheet name="Estimated CER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2" l="1"/>
  <c r="D5" i="2"/>
  <c r="D7" i="2" s="1"/>
  <c r="E25" i="2" l="1"/>
  <c r="E17" i="1"/>
  <c r="E18" i="1"/>
  <c r="E15" i="1"/>
  <c r="E6" i="1"/>
  <c r="E5" i="2"/>
  <c r="E13" i="2" s="1"/>
  <c r="E26" i="1" s="1"/>
  <c r="E7" i="2" l="1"/>
  <c r="E5" i="1" s="1"/>
  <c r="E7" i="1" s="1"/>
  <c r="E14" i="2"/>
  <c r="E16" i="2" s="1"/>
  <c r="E17" i="2" s="1"/>
  <c r="E16" i="1"/>
  <c r="E19" i="1" s="1"/>
  <c r="D43" i="1" l="1"/>
  <c r="D40" i="1"/>
  <c r="D44" i="1"/>
  <c r="D41" i="1"/>
  <c r="D42" i="1"/>
  <c r="E19" i="2"/>
  <c r="E20" i="2" s="1"/>
  <c r="E24" i="1" s="1"/>
  <c r="E23" i="1"/>
  <c r="D45" i="1" l="1"/>
  <c r="E27" i="1"/>
  <c r="E29" i="1" s="1"/>
  <c r="C43" i="1" s="1"/>
  <c r="F43" i="1" s="1"/>
  <c r="E36" i="1" l="1"/>
  <c r="C42" i="1"/>
  <c r="F42" i="1" s="1"/>
  <c r="C41" i="1"/>
  <c r="F41" i="1" s="1"/>
  <c r="C40" i="1"/>
  <c r="F40" i="1" s="1"/>
  <c r="C44" i="1"/>
  <c r="F44" i="1" s="1"/>
  <c r="F45" i="1" l="1"/>
  <c r="C45" i="1"/>
</calcChain>
</file>

<file path=xl/sharedStrings.xml><?xml version="1.0" encoding="utf-8"?>
<sst xmlns="http://schemas.openxmlformats.org/spreadsheetml/2006/main" count="145" uniqueCount="121">
  <si>
    <r>
      <t>Bey = EG</t>
    </r>
    <r>
      <rPr>
        <sz val="8"/>
        <color indexed="8"/>
        <rFont val="Calibri"/>
        <family val="2"/>
      </rPr>
      <t>PJ,y</t>
    </r>
    <r>
      <rPr>
        <sz val="11"/>
        <color theme="1"/>
        <rFont val="Calibri"/>
        <family val="2"/>
        <charset val="1"/>
        <scheme val="minor"/>
      </rPr>
      <t xml:space="preserve"> x EF</t>
    </r>
    <r>
      <rPr>
        <sz val="8"/>
        <color indexed="8"/>
        <rFont val="Calibri"/>
        <family val="2"/>
      </rPr>
      <t>grid, CM,y</t>
    </r>
  </si>
  <si>
    <r>
      <t>EF</t>
    </r>
    <r>
      <rPr>
        <sz val="8"/>
        <color indexed="8"/>
        <rFont val="Calibri"/>
        <family val="2"/>
      </rPr>
      <t>grid, CM,y</t>
    </r>
  </si>
  <si>
    <t>MWh/year</t>
  </si>
  <si>
    <t>tCO2/MWh</t>
  </si>
  <si>
    <t>MW</t>
  </si>
  <si>
    <t>Operating hours</t>
  </si>
  <si>
    <t>hours/year</t>
  </si>
  <si>
    <t>%</t>
  </si>
  <si>
    <t>Parameter</t>
  </si>
  <si>
    <t>Unit</t>
  </si>
  <si>
    <t>Source</t>
  </si>
  <si>
    <t>Net electricity generation</t>
  </si>
  <si>
    <t>Development Net capacity</t>
  </si>
  <si>
    <t xml:space="preserve">Combined margin CO2 emission factor for grid </t>
  </si>
  <si>
    <t>Sumatera Grid Emission Factor</t>
  </si>
  <si>
    <t>Electricity Generation</t>
  </si>
  <si>
    <t xml:space="preserve">Bey </t>
  </si>
  <si>
    <t>tCO2/year</t>
  </si>
  <si>
    <t>Baseline emissions in year y</t>
  </si>
  <si>
    <r>
      <t>Baseline Emissions (Be</t>
    </r>
    <r>
      <rPr>
        <b/>
        <sz val="9"/>
        <color indexed="9"/>
        <rFont val="Calibri"/>
        <family val="2"/>
      </rPr>
      <t>y</t>
    </r>
    <r>
      <rPr>
        <b/>
        <sz val="11"/>
        <color indexed="9"/>
        <rFont val="Calibri"/>
        <family val="2"/>
      </rPr>
      <t>)</t>
    </r>
  </si>
  <si>
    <t>Combined margin CO2 emission factor for 
grid connected power generation in year y</t>
  </si>
  <si>
    <t>Quantity of net electricity generation that is produced 
and fed into the grid for greenfield power plant</t>
  </si>
  <si>
    <r>
      <t>EG</t>
    </r>
    <r>
      <rPr>
        <sz val="8"/>
        <color indexed="8"/>
        <rFont val="Calibri"/>
        <family val="2"/>
      </rPr>
      <t xml:space="preserve">PJ,y </t>
    </r>
    <r>
      <rPr>
        <sz val="11"/>
        <color indexed="8"/>
        <rFont val="Calibri"/>
        <family val="2"/>
      </rPr>
      <t>or EG</t>
    </r>
    <r>
      <rPr>
        <sz val="8"/>
        <color indexed="8"/>
        <rFont val="Calibri"/>
        <family val="2"/>
      </rPr>
      <t>facility,y</t>
    </r>
  </si>
  <si>
    <r>
      <t>In the greenfield renewable energy power plants, quantity of net e lectricity generation 
that is produced and fed into the grid  (EG</t>
    </r>
    <r>
      <rPr>
        <sz val="8"/>
        <color indexed="8"/>
        <rFont val="Calibri"/>
        <family val="2"/>
      </rPr>
      <t>PJ,y</t>
    </r>
    <r>
      <rPr>
        <sz val="11"/>
        <color theme="1"/>
        <rFont val="Calibri"/>
        <family val="2"/>
        <charset val="1"/>
        <scheme val="minor"/>
      </rPr>
      <t>)is the same as quantity of net electricity 
generation supplied by the project plant to the grid in year y (EG</t>
    </r>
    <r>
      <rPr>
        <sz val="8"/>
        <color indexed="8"/>
        <rFont val="Calibri"/>
        <family val="2"/>
      </rPr>
      <t>facility,y</t>
    </r>
    <r>
      <rPr>
        <sz val="11"/>
        <color theme="1"/>
        <rFont val="Calibri"/>
        <family val="2"/>
        <charset val="1"/>
        <scheme val="minor"/>
      </rPr>
      <t>)</t>
    </r>
  </si>
  <si>
    <t>Project Emissions (Pey)</t>
  </si>
  <si>
    <t>Project emissions from the operation of geothermal power plants due to the release of non-condesable gases (PE GP,y)</t>
  </si>
  <si>
    <r>
      <t>Project emissions from fossil fuel consumption (PE</t>
    </r>
    <r>
      <rPr>
        <b/>
        <sz val="8"/>
        <color indexed="8"/>
        <rFont val="Calibri"/>
        <family val="2"/>
      </rPr>
      <t>FF,y</t>
    </r>
    <r>
      <rPr>
        <b/>
        <sz val="11"/>
        <color indexed="8"/>
        <rFont val="Calibri"/>
        <family val="2"/>
      </rPr>
      <t>)</t>
    </r>
  </si>
  <si>
    <t>tCH4/t steam</t>
  </si>
  <si>
    <t>Global warming potential of methane</t>
  </si>
  <si>
    <t>tCO2e/tCH4</t>
  </si>
  <si>
    <t>Average mass fraction of carbon dioxide in
 the produced steam in year y</t>
  </si>
  <si>
    <t>Average mass fraction of methane in the produced steam
 in year y</t>
  </si>
  <si>
    <r>
      <t>PE</t>
    </r>
    <r>
      <rPr>
        <sz val="8"/>
        <color indexed="8"/>
        <rFont val="Calibri"/>
        <family val="2"/>
      </rPr>
      <t>GP,y</t>
    </r>
    <r>
      <rPr>
        <sz val="11"/>
        <color theme="1"/>
        <rFont val="Calibri"/>
        <family val="2"/>
        <charset val="1"/>
        <scheme val="minor"/>
      </rPr>
      <t xml:space="preserve"> = (w</t>
    </r>
    <r>
      <rPr>
        <sz val="8"/>
        <color indexed="8"/>
        <rFont val="Calibri"/>
        <family val="2"/>
      </rPr>
      <t>steam,CO2,y</t>
    </r>
    <r>
      <rPr>
        <sz val="11"/>
        <color theme="1"/>
        <rFont val="Calibri"/>
        <family val="2"/>
        <charset val="1"/>
        <scheme val="minor"/>
      </rPr>
      <t xml:space="preserve"> + w</t>
    </r>
    <r>
      <rPr>
        <sz val="8"/>
        <color indexed="8"/>
        <rFont val="Calibri"/>
        <family val="2"/>
      </rPr>
      <t>steam,CH4,y</t>
    </r>
    <r>
      <rPr>
        <sz val="11"/>
        <color theme="1"/>
        <rFont val="Calibri"/>
        <family val="2"/>
        <charset val="1"/>
        <scheme val="minor"/>
      </rPr>
      <t xml:space="preserve">  x  GWP</t>
    </r>
    <r>
      <rPr>
        <sz val="8"/>
        <color indexed="8"/>
        <rFont val="Calibri"/>
        <family val="2"/>
      </rPr>
      <t>CH4</t>
    </r>
    <r>
      <rPr>
        <sz val="11"/>
        <color theme="1"/>
        <rFont val="Calibri"/>
        <family val="2"/>
        <charset val="1"/>
        <scheme val="minor"/>
      </rPr>
      <t>) x M</t>
    </r>
    <r>
      <rPr>
        <sz val="8"/>
        <color indexed="8"/>
        <rFont val="Calibri"/>
        <family val="2"/>
      </rPr>
      <t>steam,y</t>
    </r>
  </si>
  <si>
    <t>Non condensable gases levels</t>
  </si>
  <si>
    <r>
      <t>w</t>
    </r>
    <r>
      <rPr>
        <sz val="8"/>
        <color indexed="8"/>
        <rFont val="Calibri"/>
        <family val="2"/>
      </rPr>
      <t xml:space="preserve"> steam,CO2,y </t>
    </r>
  </si>
  <si>
    <r>
      <t xml:space="preserve">w </t>
    </r>
    <r>
      <rPr>
        <sz val="8"/>
        <color indexed="8"/>
        <rFont val="Calibri"/>
        <family val="2"/>
      </rPr>
      <t>steam,CH4,y</t>
    </r>
  </si>
  <si>
    <r>
      <t>GWP</t>
    </r>
    <r>
      <rPr>
        <sz val="8"/>
        <color indexed="8"/>
        <rFont val="Calibri"/>
        <family val="2"/>
      </rPr>
      <t>CH4</t>
    </r>
  </si>
  <si>
    <r>
      <t>M</t>
    </r>
    <r>
      <rPr>
        <sz val="8"/>
        <color indexed="8"/>
        <rFont val="Calibri"/>
        <family val="2"/>
      </rPr>
      <t>steam,y</t>
    </r>
  </si>
  <si>
    <t>tsteam/year</t>
  </si>
  <si>
    <t xml:space="preserve">calculated </t>
  </si>
  <si>
    <t>tNCG/year</t>
  </si>
  <si>
    <t>Percentage of CO2 in the NCGs</t>
  </si>
  <si>
    <t>tCO2/tNCG</t>
  </si>
  <si>
    <t>calculated</t>
  </si>
  <si>
    <t xml:space="preserve">Average mass fraction of CO2 in the produced steam </t>
  </si>
  <si>
    <t>CO2 in the NCGs per year</t>
  </si>
  <si>
    <t>tCO2/tsteam</t>
  </si>
  <si>
    <t>Percentage of CH4 in the NCGs</t>
  </si>
  <si>
    <r>
      <t>CH</t>
    </r>
    <r>
      <rPr>
        <sz val="8"/>
        <color indexed="8"/>
        <rFont val="Calibri"/>
        <family val="2"/>
      </rPr>
      <t>4</t>
    </r>
    <r>
      <rPr>
        <sz val="11"/>
        <color theme="1"/>
        <rFont val="Calibri"/>
        <family val="2"/>
        <charset val="1"/>
        <scheme val="minor"/>
      </rPr>
      <t xml:space="preserve"> in the NCGs per year</t>
    </r>
  </si>
  <si>
    <t>tCH4/year</t>
  </si>
  <si>
    <t xml:space="preserve">Average mass fraction of CH4 in the produced steam </t>
  </si>
  <si>
    <t>tCH4/tsteam</t>
  </si>
  <si>
    <t>t steam/year</t>
  </si>
  <si>
    <r>
      <t>Emissions Reductions (ER</t>
    </r>
    <r>
      <rPr>
        <b/>
        <sz val="8"/>
        <color indexed="9"/>
        <rFont val="Calibri"/>
        <family val="2"/>
      </rPr>
      <t>y</t>
    </r>
    <r>
      <rPr>
        <b/>
        <sz val="11"/>
        <color indexed="9"/>
        <rFont val="Calibri"/>
        <family val="2"/>
      </rPr>
      <t>)</t>
    </r>
  </si>
  <si>
    <t xml:space="preserve">Project emissions from fossil fuel consumption </t>
  </si>
  <si>
    <r>
      <t>PE</t>
    </r>
    <r>
      <rPr>
        <b/>
        <sz val="8"/>
        <color indexed="8"/>
        <rFont val="Calibri"/>
        <family val="2"/>
      </rPr>
      <t>FF,y</t>
    </r>
  </si>
  <si>
    <r>
      <t xml:space="preserve">PE </t>
    </r>
    <r>
      <rPr>
        <b/>
        <sz val="8"/>
        <color indexed="8"/>
        <rFont val="Calibri"/>
        <family val="2"/>
      </rPr>
      <t>GP,y</t>
    </r>
  </si>
  <si>
    <t>Pey</t>
  </si>
  <si>
    <t>ERy</t>
  </si>
  <si>
    <t>tCO2/t steam</t>
  </si>
  <si>
    <t>Fossil fuel consumption</t>
  </si>
  <si>
    <r>
      <t>Pey = PE</t>
    </r>
    <r>
      <rPr>
        <sz val="8"/>
        <color indexed="8"/>
        <rFont val="Calibri"/>
        <family val="2"/>
      </rPr>
      <t>FF,y</t>
    </r>
    <r>
      <rPr>
        <sz val="11"/>
        <color theme="1"/>
        <rFont val="Calibri"/>
        <family val="2"/>
        <charset val="1"/>
        <scheme val="minor"/>
      </rPr>
      <t xml:space="preserve"> + PE</t>
    </r>
    <r>
      <rPr>
        <sz val="8"/>
        <color indexed="8"/>
        <rFont val="Calibri"/>
        <family val="2"/>
      </rPr>
      <t xml:space="preserve"> GP,y</t>
    </r>
    <r>
      <rPr>
        <sz val="11"/>
        <color theme="1"/>
        <rFont val="Calibri"/>
        <family val="2"/>
        <charset val="1"/>
        <scheme val="minor"/>
      </rPr>
      <t xml:space="preserve"> </t>
    </r>
  </si>
  <si>
    <t>CO2 emission coefficient of fuel type i in year y</t>
  </si>
  <si>
    <t>The quantity of fuel type i combusted in process j 
during the year y</t>
  </si>
  <si>
    <t>FC i,j,y</t>
  </si>
  <si>
    <t>COEF i,y</t>
  </si>
  <si>
    <t>NCVi,y</t>
  </si>
  <si>
    <t>Type of fuel combusted during the year y</t>
  </si>
  <si>
    <t>i</t>
  </si>
  <si>
    <t>Diesel oil</t>
  </si>
  <si>
    <t>m3/year</t>
  </si>
  <si>
    <t>tCO2/m3</t>
  </si>
  <si>
    <t>The weighted average net calorific value of the fuel type i in year y</t>
  </si>
  <si>
    <t>The weighted average CO2 emission factor of fuel type i in year y</t>
  </si>
  <si>
    <t>GJ/m3</t>
  </si>
  <si>
    <t>tCO2/GJ</t>
  </si>
  <si>
    <t>EF CO2,i,y</t>
  </si>
  <si>
    <t>The  net calorific value of diesel oil</t>
  </si>
  <si>
    <t xml:space="preserve">The quantity of diesel oil combusted  </t>
  </si>
  <si>
    <t>CO2 emission factor of diesel oil</t>
  </si>
  <si>
    <r>
      <t xml:space="preserve">PEFFy = PE FC,j,y
PE </t>
    </r>
    <r>
      <rPr>
        <sz val="8"/>
        <color indexed="8"/>
        <rFont val="Calibri"/>
        <family val="2"/>
      </rPr>
      <t>FC,j,y</t>
    </r>
    <r>
      <rPr>
        <sz val="11"/>
        <color indexed="8"/>
        <rFont val="Calibri"/>
        <family val="2"/>
      </rPr>
      <t xml:space="preserve"> = </t>
    </r>
    <r>
      <rPr>
        <sz val="11"/>
        <color indexed="8"/>
        <rFont val="Calibri"/>
        <family val="2"/>
      </rPr>
      <t xml:space="preserve">∑ FC </t>
    </r>
    <r>
      <rPr>
        <sz val="8"/>
        <color indexed="8"/>
        <rFont val="Calibri"/>
        <family val="2"/>
      </rPr>
      <t>i,j,y</t>
    </r>
    <r>
      <rPr>
        <sz val="11"/>
        <color indexed="8"/>
        <rFont val="Calibri"/>
        <family val="2"/>
      </rPr>
      <t xml:space="preserve"> x COEF </t>
    </r>
    <r>
      <rPr>
        <sz val="8"/>
        <color indexed="8"/>
        <rFont val="Calibri"/>
        <family val="2"/>
      </rPr>
      <t>i,y</t>
    </r>
    <r>
      <rPr>
        <sz val="11"/>
        <color indexed="8"/>
        <rFont val="Calibri"/>
        <family val="2"/>
      </rPr>
      <t xml:space="preserve">
COEF</t>
    </r>
    <r>
      <rPr>
        <sz val="8"/>
        <color indexed="8"/>
        <rFont val="Calibri"/>
        <family val="2"/>
      </rPr>
      <t>i,y</t>
    </r>
    <r>
      <rPr>
        <sz val="11"/>
        <color indexed="8"/>
        <rFont val="Calibri"/>
        <family val="2"/>
      </rPr>
      <t xml:space="preserve"> = NCV</t>
    </r>
    <r>
      <rPr>
        <sz val="9"/>
        <color indexed="8"/>
        <rFont val="Calibri"/>
        <family val="2"/>
      </rPr>
      <t>i,y</t>
    </r>
    <r>
      <rPr>
        <sz val="11"/>
        <color indexed="8"/>
        <rFont val="Calibri"/>
        <family val="2"/>
      </rPr>
      <t xml:space="preserve"> x EF</t>
    </r>
    <r>
      <rPr>
        <sz val="8"/>
        <color indexed="8"/>
        <rFont val="Calibri"/>
        <family val="2"/>
      </rPr>
      <t xml:space="preserve"> CO2,i,y</t>
    </r>
  </si>
  <si>
    <t>2006 IPCC Guidelines for National Greenhouse Gas 
Inventories, Volume 2, Chapter 1, Table 1.4</t>
  </si>
  <si>
    <t>Leakage (Ley)</t>
  </si>
  <si>
    <t>Not considered as per ACM 0002</t>
  </si>
  <si>
    <r>
      <t>ERy = BE</t>
    </r>
    <r>
      <rPr>
        <sz val="8"/>
        <color indexed="8"/>
        <rFont val="Calibri"/>
        <family val="2"/>
      </rPr>
      <t>y</t>
    </r>
    <r>
      <rPr>
        <sz val="11"/>
        <color theme="1"/>
        <rFont val="Calibri"/>
        <family val="2"/>
        <charset val="1"/>
        <scheme val="minor"/>
      </rPr>
      <t xml:space="preserve"> - Pey - Ley</t>
    </r>
  </si>
  <si>
    <t>Ley</t>
  </si>
  <si>
    <t>2006 IPCC Guidelines for National Greenhouse Gas Inventories, Volume 2, Chapter 1, Table 1.2,</t>
  </si>
  <si>
    <t>assumed to be 0, but will be monitored in
 actual implementation</t>
  </si>
  <si>
    <t>%Take or Pay</t>
  </si>
  <si>
    <t>Density of diesel oil</t>
  </si>
  <si>
    <t>kg/m3</t>
  </si>
  <si>
    <t>Energy Statistics Manual, IEA, 2004 Table A3.8 page 181</t>
  </si>
  <si>
    <t>GJ/Gg</t>
  </si>
  <si>
    <t>Steam and Non condesable gases</t>
  </si>
  <si>
    <t>Quantity of steam produced in year</t>
  </si>
  <si>
    <t xml:space="preserve">Non condensable gases </t>
  </si>
  <si>
    <t xml:space="preserve">Quantity of steam produced in year y </t>
  </si>
  <si>
    <t xml:space="preserve">Emissions of non-condensable gases from the operation 
of geothermal power plants </t>
  </si>
  <si>
    <t>Project Emission</t>
  </si>
  <si>
    <t xml:space="preserve">Emission reductions </t>
  </si>
  <si>
    <t>Steam flowrate</t>
  </si>
  <si>
    <t>Installed capacity</t>
  </si>
  <si>
    <t>Year</t>
  </si>
  <si>
    <r>
      <t>Estimation of project activity emissions (tonnes of CO</t>
    </r>
    <r>
      <rPr>
        <b/>
        <vertAlign val="subscript"/>
        <sz val="11"/>
        <color indexed="8"/>
        <rFont val="Times New Roman"/>
        <family val="1"/>
      </rPr>
      <t>2</t>
    </r>
    <r>
      <rPr>
        <b/>
        <sz val="11"/>
        <color indexed="8"/>
        <rFont val="Times New Roman"/>
        <family val="1"/>
      </rPr>
      <t>e)</t>
    </r>
  </si>
  <si>
    <r>
      <t>Estimation of baseline emissions (tonnes of CO</t>
    </r>
    <r>
      <rPr>
        <b/>
        <vertAlign val="subscript"/>
        <sz val="11"/>
        <color indexed="8"/>
        <rFont val="Times New Roman"/>
        <family val="1"/>
      </rPr>
      <t>2</t>
    </r>
    <r>
      <rPr>
        <b/>
        <sz val="11"/>
        <color indexed="8"/>
        <rFont val="Times New Roman"/>
        <family val="1"/>
      </rPr>
      <t>e)</t>
    </r>
  </si>
  <si>
    <r>
      <t>Estimation of leakage (tonnes of CO</t>
    </r>
    <r>
      <rPr>
        <b/>
        <vertAlign val="subscript"/>
        <sz val="11"/>
        <color indexed="8"/>
        <rFont val="Times New Roman"/>
        <family val="1"/>
      </rPr>
      <t>2</t>
    </r>
    <r>
      <rPr>
        <b/>
        <sz val="11"/>
        <color indexed="8"/>
        <rFont val="Times New Roman"/>
        <family val="1"/>
      </rPr>
      <t>e)</t>
    </r>
  </si>
  <si>
    <r>
      <t>Estimation of overall emission reduction (tonnes of CO</t>
    </r>
    <r>
      <rPr>
        <b/>
        <vertAlign val="subscript"/>
        <sz val="11"/>
        <color indexed="8"/>
        <rFont val="Times New Roman"/>
        <family val="1"/>
      </rPr>
      <t>2</t>
    </r>
    <r>
      <rPr>
        <b/>
        <sz val="11"/>
        <color indexed="8"/>
        <rFont val="Times New Roman"/>
        <family val="1"/>
      </rPr>
      <t>e)</t>
    </r>
  </si>
  <si>
    <r>
      <t>Total tonnes of CO</t>
    </r>
    <r>
      <rPr>
        <b/>
        <vertAlign val="subscript"/>
        <sz val="11"/>
        <color indexed="8"/>
        <rFont val="Times New Roman"/>
        <family val="1"/>
      </rPr>
      <t>2</t>
    </r>
    <r>
      <rPr>
        <b/>
        <sz val="11"/>
        <color indexed="8"/>
        <rFont val="Times New Roman"/>
        <family val="1"/>
      </rPr>
      <t>e</t>
    </r>
  </si>
  <si>
    <t>Turbine Tech Spec</t>
  </si>
  <si>
    <t>PRC</t>
  </si>
  <si>
    <t>Original PDD</t>
  </si>
  <si>
    <t xml:space="preserve">kg/second 
</t>
  </si>
  <si>
    <t>calculated by Indonesian DNA in 2009</t>
  </si>
  <si>
    <t>Approved FS by 20/02/2017</t>
  </si>
  <si>
    <t>Test Report by 19/12/2019</t>
  </si>
  <si>
    <t>Design sheet by 28/12/2017</t>
  </si>
  <si>
    <t>1 (16/12/2019-15/12/2020)</t>
  </si>
  <si>
    <t>2 (16/12/2020-15/12/2021)</t>
  </si>
  <si>
    <t>3 (16/12/2021-15/12/2022)</t>
  </si>
  <si>
    <t>4 (16/12/2022-15/12/2023)</t>
  </si>
  <si>
    <t>5 (16/12/2023-15/12/2024)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</si>
</sst>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_);_(@_)"/>
    <numFmt numFmtId="166" formatCode="_(* #,##0.000_);_(* \(#,##0.000\);_(* &quot;-&quot;_);_(@_)"/>
    <numFmt numFmtId="167" formatCode="0.0%"/>
    <numFmt numFmtId="168" formatCode="#,##0.000"/>
  </numFmts>
  <fonts count="22" x14ac:knownFonts="1">
    <font>
      <sz val="11"/>
      <color theme="1"/>
      <name val="Calibri"/>
      <family val="2"/>
      <charset val="1"/>
      <scheme val="minor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9"/>
      <color indexed="9"/>
      <name val="Calibri"/>
      <family val="2"/>
    </font>
    <font>
      <sz val="11"/>
      <color indexed="8"/>
      <name val="Calibri"/>
      <family val="2"/>
    </font>
    <font>
      <b/>
      <sz val="8"/>
      <color indexed="8"/>
      <name val="Calibri"/>
      <family val="2"/>
    </font>
    <font>
      <b/>
      <sz val="8"/>
      <color indexed="9"/>
      <name val="Calibri"/>
      <family val="2"/>
    </font>
    <font>
      <sz val="9"/>
      <color indexed="8"/>
      <name val="Calibri"/>
      <family val="2"/>
    </font>
    <font>
      <b/>
      <sz val="11"/>
      <color indexed="8"/>
      <name val="Times New Roman"/>
      <family val="1"/>
    </font>
    <font>
      <b/>
      <vertAlign val="subscript"/>
      <sz val="11"/>
      <color indexed="8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64">
    <xf numFmtId="0" fontId="0" fillId="0" borderId="0" xfId="0"/>
    <xf numFmtId="0" fontId="14" fillId="0" borderId="1" xfId="0" applyFont="1" applyBorder="1"/>
    <xf numFmtId="0" fontId="0" fillId="0" borderId="1" xfId="0" applyBorder="1"/>
    <xf numFmtId="1" fontId="0" fillId="0" borderId="1" xfId="0" applyNumberFormat="1" applyBorder="1"/>
    <xf numFmtId="9" fontId="0" fillId="0" borderId="1" xfId="0" applyNumberFormat="1" applyBorder="1"/>
    <xf numFmtId="164" fontId="13" fillId="0" borderId="1" xfId="1" applyFont="1" applyBorder="1"/>
    <xf numFmtId="164" fontId="0" fillId="0" borderId="1" xfId="0" applyNumberFormat="1" applyBorder="1"/>
    <xf numFmtId="0" fontId="15" fillId="2" borderId="1" xfId="0" applyFont="1" applyFill="1" applyBorder="1"/>
    <xf numFmtId="0" fontId="16" fillId="0" borderId="1" xfId="0" applyFont="1" applyBorder="1"/>
    <xf numFmtId="0" fontId="15" fillId="2" borderId="0" xfId="0" applyFont="1" applyFill="1"/>
    <xf numFmtId="0" fontId="17" fillId="2" borderId="0" xfId="0" applyFont="1" applyFill="1"/>
    <xf numFmtId="164" fontId="14" fillId="0" borderId="1" xfId="0" applyNumberFormat="1" applyFont="1" applyBorder="1"/>
    <xf numFmtId="0" fontId="0" fillId="0" borderId="1" xfId="0" applyBorder="1" applyAlignment="1">
      <alignment wrapText="1"/>
    </xf>
    <xf numFmtId="166" fontId="13" fillId="0" borderId="1" xfId="1" applyNumberFormat="1" applyFont="1" applyBorder="1"/>
    <xf numFmtId="0" fontId="14" fillId="0" borderId="1" xfId="0" applyFont="1" applyBorder="1" applyAlignment="1">
      <alignment wrapText="1"/>
    </xf>
    <xf numFmtId="0" fontId="14" fillId="3" borderId="1" xfId="0" applyFont="1" applyFill="1" applyBorder="1"/>
    <xf numFmtId="0" fontId="0" fillId="0" borderId="0" xfId="0" applyAlignment="1">
      <alignment horizontal="left"/>
    </xf>
    <xf numFmtId="0" fontId="14" fillId="0" borderId="0" xfId="0" applyFont="1"/>
    <xf numFmtId="0" fontId="14" fillId="0" borderId="2" xfId="0" applyFont="1" applyBorder="1" applyAlignment="1">
      <alignment wrapText="1"/>
    </xf>
    <xf numFmtId="0" fontId="14" fillId="0" borderId="3" xfId="0" applyFont="1" applyBorder="1"/>
    <xf numFmtId="164" fontId="14" fillId="0" borderId="4" xfId="0" applyNumberFormat="1" applyFont="1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4" fillId="0" borderId="5" xfId="0" applyFont="1" applyBorder="1"/>
    <xf numFmtId="0" fontId="14" fillId="0" borderId="6" xfId="0" applyFont="1" applyBorder="1"/>
    <xf numFmtId="164" fontId="14" fillId="0" borderId="0" xfId="0" applyNumberFormat="1" applyFont="1"/>
    <xf numFmtId="0" fontId="18" fillId="3" borderId="2" xfId="0" applyFont="1" applyFill="1" applyBorder="1" applyAlignment="1">
      <alignment wrapText="1"/>
    </xf>
    <xf numFmtId="0" fontId="18" fillId="3" borderId="3" xfId="0" applyFont="1" applyFill="1" applyBorder="1" applyAlignment="1">
      <alignment wrapText="1"/>
    </xf>
    <xf numFmtId="0" fontId="18" fillId="3" borderId="4" xfId="0" applyFont="1" applyFill="1" applyBorder="1" applyAlignment="1">
      <alignment wrapText="1"/>
    </xf>
    <xf numFmtId="164" fontId="14" fillId="0" borderId="1" xfId="1" applyFont="1" applyFill="1" applyBorder="1" applyAlignment="1"/>
    <xf numFmtId="165" fontId="13" fillId="0" borderId="1" xfId="1" applyNumberFormat="1" applyFont="1" applyBorder="1"/>
    <xf numFmtId="164" fontId="0" fillId="0" borderId="0" xfId="0" applyNumberFormat="1"/>
    <xf numFmtId="2" fontId="0" fillId="0" borderId="1" xfId="0" applyNumberFormat="1" applyBorder="1"/>
    <xf numFmtId="1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vertical="center"/>
    </xf>
    <xf numFmtId="0" fontId="19" fillId="0" borderId="7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center" vertical="top" wrapText="1"/>
    </xf>
    <xf numFmtId="0" fontId="20" fillId="0" borderId="9" xfId="0" applyFont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center" vertical="top" wrapText="1"/>
    </xf>
    <xf numFmtId="0" fontId="19" fillId="0" borderId="9" xfId="0" applyFont="1" applyBorder="1" applyAlignment="1">
      <alignment horizontal="center" vertical="top" wrapText="1"/>
    </xf>
    <xf numFmtId="164" fontId="20" fillId="0" borderId="10" xfId="0" applyNumberFormat="1" applyFont="1" applyBorder="1" applyAlignment="1">
      <alignment horizontal="center" vertical="top" wrapText="1"/>
    </xf>
    <xf numFmtId="164" fontId="12" fillId="0" borderId="10" xfId="0" applyNumberFormat="1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9" fontId="0" fillId="0" borderId="1" xfId="2" applyFont="1" applyFill="1" applyBorder="1"/>
    <xf numFmtId="3" fontId="0" fillId="0" borderId="1" xfId="0" applyNumberFormat="1" applyBorder="1"/>
    <xf numFmtId="168" fontId="0" fillId="0" borderId="1" xfId="0" applyNumberFormat="1" applyBorder="1"/>
    <xf numFmtId="0" fontId="15" fillId="2" borderId="1" xfId="0" applyFont="1" applyFill="1" applyBorder="1" applyAlignment="1">
      <alignment horizontal="center"/>
    </xf>
    <xf numFmtId="0" fontId="0" fillId="4" borderId="1" xfId="0" applyFill="1" applyBorder="1"/>
    <xf numFmtId="9" fontId="0" fillId="4" borderId="1" xfId="0" applyNumberFormat="1" applyFill="1" applyBorder="1"/>
    <xf numFmtId="167" fontId="0" fillId="4" borderId="1" xfId="0" applyNumberFormat="1" applyFill="1" applyBorder="1"/>
    <xf numFmtId="10" fontId="0" fillId="4" borderId="1" xfId="0" applyNumberFormat="1" applyFill="1" applyBorder="1"/>
    <xf numFmtId="0" fontId="16" fillId="3" borderId="2" xfId="0" applyFont="1" applyFill="1" applyBorder="1" applyAlignment="1">
      <alignment horizontal="left"/>
    </xf>
    <xf numFmtId="0" fontId="16" fillId="3" borderId="3" xfId="0" applyFont="1" applyFill="1" applyBorder="1" applyAlignment="1">
      <alignment horizontal="left"/>
    </xf>
    <xf numFmtId="0" fontId="16" fillId="3" borderId="4" xfId="0" applyFont="1" applyFill="1" applyBorder="1" applyAlignment="1">
      <alignment horizontal="left"/>
    </xf>
    <xf numFmtId="0" fontId="21" fillId="3" borderId="1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5" fillId="2" borderId="12" xfId="0" applyFont="1" applyFill="1" applyBorder="1" applyAlignment="1">
      <alignment horizontal="left"/>
    </xf>
    <xf numFmtId="0" fontId="15" fillId="2" borderId="11" xfId="0" applyFont="1" applyFill="1" applyBorder="1" applyAlignment="1">
      <alignment horizontal="left"/>
    </xf>
    <xf numFmtId="0" fontId="15" fillId="2" borderId="13" xfId="0" applyFont="1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0" fontId="0" fillId="3" borderId="14" xfId="0" applyFill="1" applyBorder="1" applyAlignment="1">
      <alignment horizontal="left"/>
    </xf>
    <xf numFmtId="0" fontId="14" fillId="3" borderId="1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6"/>
  <sheetViews>
    <sheetView tabSelected="1" zoomScale="90" zoomScaleNormal="90" workbookViewId="0">
      <selection activeCell="I6" sqref="I6"/>
    </sheetView>
  </sheetViews>
  <sheetFormatPr defaultRowHeight="14.5" x14ac:dyDescent="0.35"/>
  <cols>
    <col min="2" max="2" width="47.453125" customWidth="1"/>
    <col min="3" max="3" width="12.7265625" customWidth="1"/>
    <col min="4" max="4" width="12.7265625" hidden="1" customWidth="1"/>
    <col min="5" max="5" width="16.1796875" bestFit="1" customWidth="1"/>
    <col min="6" max="6" width="43.26953125" bestFit="1" customWidth="1"/>
  </cols>
  <sheetData>
    <row r="1" spans="2:6" x14ac:dyDescent="0.35">
      <c r="B1" s="7" t="s">
        <v>8</v>
      </c>
      <c r="C1" s="47" t="s">
        <v>9</v>
      </c>
      <c r="D1" s="47" t="s">
        <v>110</v>
      </c>
      <c r="E1" s="47" t="s">
        <v>109</v>
      </c>
      <c r="F1" s="47" t="s">
        <v>10</v>
      </c>
    </row>
    <row r="2" spans="2:6" x14ac:dyDescent="0.35">
      <c r="B2" s="52" t="s">
        <v>15</v>
      </c>
      <c r="C2" s="53"/>
      <c r="D2" s="53"/>
      <c r="E2" s="53"/>
      <c r="F2" s="54"/>
    </row>
    <row r="3" spans="2:6" x14ac:dyDescent="0.35">
      <c r="B3" s="2" t="s">
        <v>101</v>
      </c>
      <c r="C3" s="2" t="s">
        <v>4</v>
      </c>
      <c r="D3" s="5">
        <v>234</v>
      </c>
      <c r="E3" s="30">
        <v>88.81</v>
      </c>
      <c r="F3" s="34" t="s">
        <v>108</v>
      </c>
    </row>
    <row r="4" spans="2:6" x14ac:dyDescent="0.35">
      <c r="B4" s="2" t="s">
        <v>12</v>
      </c>
      <c r="C4" s="2" t="s">
        <v>4</v>
      </c>
      <c r="D4" s="3">
        <v>220</v>
      </c>
      <c r="E4" s="3">
        <v>80</v>
      </c>
      <c r="F4" s="33" t="s">
        <v>113</v>
      </c>
    </row>
    <row r="5" spans="2:6" x14ac:dyDescent="0.35">
      <c r="B5" s="2" t="s">
        <v>5</v>
      </c>
      <c r="C5" s="2" t="s">
        <v>6</v>
      </c>
      <c r="D5" s="2">
        <f>24*365</f>
        <v>8760</v>
      </c>
      <c r="E5" s="2">
        <f>24*365</f>
        <v>8760</v>
      </c>
      <c r="F5" s="33" t="s">
        <v>113</v>
      </c>
    </row>
    <row r="6" spans="2:6" x14ac:dyDescent="0.35">
      <c r="B6" s="2" t="s">
        <v>88</v>
      </c>
      <c r="C6" s="2" t="s">
        <v>7</v>
      </c>
      <c r="D6" s="4">
        <v>0.9</v>
      </c>
      <c r="E6" s="4">
        <v>0.9</v>
      </c>
      <c r="F6" s="33" t="s">
        <v>113</v>
      </c>
    </row>
    <row r="7" spans="2:6" x14ac:dyDescent="0.35">
      <c r="B7" s="2" t="s">
        <v>11</v>
      </c>
      <c r="C7" s="2" t="s">
        <v>2</v>
      </c>
      <c r="D7" s="5">
        <f>D6*D5*D4</f>
        <v>1734480</v>
      </c>
      <c r="E7" s="5">
        <f>E6*E5*E4</f>
        <v>630720</v>
      </c>
      <c r="F7" s="33" t="s">
        <v>113</v>
      </c>
    </row>
    <row r="8" spans="2:6" x14ac:dyDescent="0.35">
      <c r="B8" s="55" t="s">
        <v>14</v>
      </c>
      <c r="C8" s="55"/>
      <c r="D8" s="55"/>
      <c r="E8" s="55"/>
      <c r="F8" s="55"/>
    </row>
    <row r="9" spans="2:6" x14ac:dyDescent="0.35">
      <c r="B9" s="2" t="s">
        <v>13</v>
      </c>
      <c r="C9" s="2" t="s">
        <v>3</v>
      </c>
      <c r="D9" s="2">
        <v>0.74299999999999999</v>
      </c>
      <c r="E9" s="2">
        <v>0.74299999999999999</v>
      </c>
      <c r="F9" s="8" t="s">
        <v>112</v>
      </c>
    </row>
    <row r="10" spans="2:6" x14ac:dyDescent="0.35">
      <c r="B10" s="55" t="s">
        <v>93</v>
      </c>
      <c r="C10" s="55"/>
      <c r="D10" s="55"/>
      <c r="E10" s="55"/>
      <c r="F10" s="55"/>
    </row>
    <row r="11" spans="2:6" ht="17.25" customHeight="1" x14ac:dyDescent="0.35">
      <c r="B11" s="43" t="s">
        <v>100</v>
      </c>
      <c r="C11" s="2" t="s">
        <v>111</v>
      </c>
      <c r="D11" s="12">
        <v>289</v>
      </c>
      <c r="E11" s="48">
        <v>158</v>
      </c>
      <c r="F11" s="12" t="s">
        <v>114</v>
      </c>
    </row>
    <row r="12" spans="2:6" x14ac:dyDescent="0.35">
      <c r="B12" s="2" t="s">
        <v>33</v>
      </c>
      <c r="C12" s="2" t="s">
        <v>7</v>
      </c>
      <c r="D12" s="44">
        <v>0.02</v>
      </c>
      <c r="E12" s="49">
        <v>0.02</v>
      </c>
      <c r="F12" s="12" t="s">
        <v>115</v>
      </c>
    </row>
    <row r="13" spans="2:6" x14ac:dyDescent="0.35">
      <c r="B13" s="2" t="s">
        <v>94</v>
      </c>
      <c r="C13" s="2" t="s">
        <v>38</v>
      </c>
      <c r="D13" s="45">
        <v>16405027.199999999</v>
      </c>
      <c r="E13" s="5">
        <f>E11*E5*3600*E6/1000</f>
        <v>4484419.2</v>
      </c>
      <c r="F13" s="2" t="s">
        <v>39</v>
      </c>
    </row>
    <row r="14" spans="2:6" x14ac:dyDescent="0.35">
      <c r="B14" s="2" t="s">
        <v>95</v>
      </c>
      <c r="C14" s="2" t="s">
        <v>40</v>
      </c>
      <c r="D14" s="45">
        <v>328100.54399999999</v>
      </c>
      <c r="E14" s="6">
        <f>E12*E13</f>
        <v>89688.384000000005</v>
      </c>
      <c r="F14" s="2" t="s">
        <v>39</v>
      </c>
    </row>
    <row r="15" spans="2:6" x14ac:dyDescent="0.35">
      <c r="B15" s="2" t="s">
        <v>41</v>
      </c>
      <c r="C15" s="2" t="s">
        <v>42</v>
      </c>
      <c r="D15" s="44">
        <v>0.9</v>
      </c>
      <c r="E15" s="50">
        <v>0.96499999999999997</v>
      </c>
      <c r="F15" s="12" t="s">
        <v>115</v>
      </c>
    </row>
    <row r="16" spans="2:6" x14ac:dyDescent="0.35">
      <c r="B16" s="2" t="s">
        <v>45</v>
      </c>
      <c r="C16" s="2" t="s">
        <v>17</v>
      </c>
      <c r="D16" s="45">
        <v>295290.48960000003</v>
      </c>
      <c r="E16" s="6">
        <f>E15*E14</f>
        <v>86549.290560000009</v>
      </c>
      <c r="F16" s="2" t="s">
        <v>39</v>
      </c>
    </row>
    <row r="17" spans="2:6" x14ac:dyDescent="0.35">
      <c r="B17" s="2" t="s">
        <v>44</v>
      </c>
      <c r="C17" s="2" t="s">
        <v>46</v>
      </c>
      <c r="D17" s="46">
        <v>1.8000000000000002E-2</v>
      </c>
      <c r="E17" s="2">
        <f>E16/E13</f>
        <v>1.9300000000000001E-2</v>
      </c>
      <c r="F17" s="2" t="s">
        <v>39</v>
      </c>
    </row>
    <row r="18" spans="2:6" x14ac:dyDescent="0.35">
      <c r="B18" s="2" t="s">
        <v>47</v>
      </c>
      <c r="C18" s="2" t="s">
        <v>7</v>
      </c>
      <c r="D18" s="46">
        <v>0</v>
      </c>
      <c r="E18" s="51">
        <v>0</v>
      </c>
      <c r="F18" s="12" t="s">
        <v>115</v>
      </c>
    </row>
    <row r="19" spans="2:6" x14ac:dyDescent="0.35">
      <c r="B19" s="2" t="s">
        <v>48</v>
      </c>
      <c r="C19" s="2" t="s">
        <v>49</v>
      </c>
      <c r="D19" s="45">
        <v>0</v>
      </c>
      <c r="E19" s="6">
        <f>E18*E14</f>
        <v>0</v>
      </c>
      <c r="F19" s="2" t="s">
        <v>43</v>
      </c>
    </row>
    <row r="20" spans="2:6" x14ac:dyDescent="0.35">
      <c r="B20" s="2" t="s">
        <v>50</v>
      </c>
      <c r="C20" s="2" t="s">
        <v>51</v>
      </c>
      <c r="D20" s="45">
        <v>0</v>
      </c>
      <c r="E20" s="2">
        <f>E19/E13</f>
        <v>0</v>
      </c>
      <c r="F20" s="2" t="s">
        <v>43</v>
      </c>
    </row>
    <row r="21" spans="2:6" x14ac:dyDescent="0.35">
      <c r="B21" s="55" t="s">
        <v>60</v>
      </c>
      <c r="C21" s="55"/>
      <c r="D21" s="55"/>
      <c r="E21" s="55"/>
      <c r="F21" s="55"/>
    </row>
    <row r="22" spans="2:6" ht="29" x14ac:dyDescent="0.35">
      <c r="B22" s="2" t="s">
        <v>78</v>
      </c>
      <c r="C22" s="2" t="s">
        <v>70</v>
      </c>
      <c r="D22" s="2">
        <v>0</v>
      </c>
      <c r="E22" s="2">
        <v>0</v>
      </c>
      <c r="F22" s="12" t="s">
        <v>87</v>
      </c>
    </row>
    <row r="23" spans="2:6" ht="29" x14ac:dyDescent="0.35">
      <c r="B23" s="2" t="s">
        <v>89</v>
      </c>
      <c r="C23" s="2" t="s">
        <v>90</v>
      </c>
      <c r="D23" s="2">
        <v>843.9</v>
      </c>
      <c r="E23" s="2">
        <v>843.9</v>
      </c>
      <c r="F23" s="12" t="s">
        <v>91</v>
      </c>
    </row>
    <row r="24" spans="2:6" ht="30.75" customHeight="1" x14ac:dyDescent="0.35">
      <c r="B24" s="2" t="s">
        <v>77</v>
      </c>
      <c r="C24" s="12" t="s">
        <v>92</v>
      </c>
      <c r="D24" s="12">
        <v>43300</v>
      </c>
      <c r="E24" s="12">
        <v>43300</v>
      </c>
      <c r="F24" s="12" t="s">
        <v>86</v>
      </c>
    </row>
    <row r="25" spans="2:6" x14ac:dyDescent="0.35">
      <c r="B25" s="2"/>
      <c r="C25" s="2" t="s">
        <v>74</v>
      </c>
      <c r="D25" s="2">
        <f>D24*D23/1000000</f>
        <v>36.540869999999998</v>
      </c>
      <c r="E25" s="2">
        <f>E24*E23/1000000</f>
        <v>36.540869999999998</v>
      </c>
      <c r="F25" s="12" t="s">
        <v>43</v>
      </c>
    </row>
    <row r="26" spans="2:6" ht="43.5" x14ac:dyDescent="0.35">
      <c r="B26" s="2" t="s">
        <v>79</v>
      </c>
      <c r="C26" s="2" t="s">
        <v>75</v>
      </c>
      <c r="D26" s="2">
        <v>7.4800000000000005E-2</v>
      </c>
      <c r="E26" s="2">
        <v>7.4800000000000005E-2</v>
      </c>
      <c r="F26" s="12" t="s">
        <v>81</v>
      </c>
    </row>
  </sheetData>
  <mergeCells count="4">
    <mergeCell ref="B2:F2"/>
    <mergeCell ref="B8:F8"/>
    <mergeCell ref="B10:F10"/>
    <mergeCell ref="B21:F21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45"/>
  <sheetViews>
    <sheetView topLeftCell="A32" zoomScale="80" zoomScaleNormal="80" workbookViewId="0">
      <selection activeCell="B45" sqref="B45"/>
    </sheetView>
  </sheetViews>
  <sheetFormatPr defaultRowHeight="14.5" x14ac:dyDescent="0.35"/>
  <cols>
    <col min="2" max="2" width="68" customWidth="1"/>
    <col min="3" max="3" width="16.54296875" bestFit="1" customWidth="1"/>
    <col min="4" max="4" width="13.54296875" bestFit="1" customWidth="1"/>
    <col min="5" max="5" width="25.7265625" customWidth="1"/>
    <col min="6" max="6" width="22.7265625" customWidth="1"/>
  </cols>
  <sheetData>
    <row r="2" spans="2:6" x14ac:dyDescent="0.35">
      <c r="B2" s="9" t="s">
        <v>19</v>
      </c>
      <c r="C2" s="10"/>
      <c r="D2" s="10"/>
      <c r="E2" s="10"/>
    </row>
    <row r="3" spans="2:6" x14ac:dyDescent="0.35">
      <c r="B3" s="56" t="s">
        <v>0</v>
      </c>
      <c r="C3" s="56"/>
      <c r="D3" s="56"/>
      <c r="E3" s="56"/>
    </row>
    <row r="4" spans="2:6" ht="48" customHeight="1" x14ac:dyDescent="0.35">
      <c r="B4" s="60" t="s">
        <v>23</v>
      </c>
      <c r="C4" s="60"/>
      <c r="D4" s="60"/>
      <c r="E4" s="60"/>
    </row>
    <row r="5" spans="2:6" ht="30" customHeight="1" x14ac:dyDescent="0.35">
      <c r="B5" s="12" t="s">
        <v>21</v>
      </c>
      <c r="C5" s="2" t="s">
        <v>22</v>
      </c>
      <c r="D5" s="2" t="s">
        <v>2</v>
      </c>
      <c r="E5" s="6">
        <f>Data!E7</f>
        <v>630720</v>
      </c>
    </row>
    <row r="6" spans="2:6" ht="29" x14ac:dyDescent="0.35">
      <c r="B6" s="12" t="s">
        <v>20</v>
      </c>
      <c r="C6" s="2" t="s">
        <v>1</v>
      </c>
      <c r="D6" s="2" t="s">
        <v>3</v>
      </c>
      <c r="E6" s="2">
        <f>Data!E9</f>
        <v>0.74299999999999999</v>
      </c>
    </row>
    <row r="7" spans="2:6" x14ac:dyDescent="0.35">
      <c r="B7" s="1" t="s">
        <v>18</v>
      </c>
      <c r="C7" s="1" t="s">
        <v>16</v>
      </c>
      <c r="D7" s="1" t="s">
        <v>17</v>
      </c>
      <c r="E7" s="11">
        <f>E5*E6</f>
        <v>468624.96</v>
      </c>
      <c r="F7" s="31"/>
    </row>
    <row r="9" spans="2:6" x14ac:dyDescent="0.35">
      <c r="B9" s="57" t="s">
        <v>24</v>
      </c>
      <c r="C9" s="58"/>
      <c r="D9" s="58"/>
      <c r="E9" s="59"/>
    </row>
    <row r="10" spans="2:6" x14ac:dyDescent="0.35">
      <c r="B10" s="61" t="s">
        <v>61</v>
      </c>
      <c r="C10" s="61"/>
      <c r="D10" s="61"/>
      <c r="E10" s="61"/>
    </row>
    <row r="11" spans="2:6" x14ac:dyDescent="0.35">
      <c r="B11" s="21"/>
      <c r="C11" s="16"/>
      <c r="D11" s="16"/>
      <c r="E11" s="22"/>
    </row>
    <row r="12" spans="2:6" x14ac:dyDescent="0.35">
      <c r="B12" s="62" t="s">
        <v>26</v>
      </c>
      <c r="C12" s="62"/>
      <c r="D12" s="62"/>
      <c r="E12" s="62"/>
    </row>
    <row r="13" spans="2:6" ht="50.25" customHeight="1" x14ac:dyDescent="0.35">
      <c r="B13" s="26" t="s">
        <v>80</v>
      </c>
      <c r="C13" s="27"/>
      <c r="D13" s="27"/>
      <c r="E13" s="28"/>
    </row>
    <row r="14" spans="2:6" x14ac:dyDescent="0.35">
      <c r="B14" s="2" t="s">
        <v>67</v>
      </c>
      <c r="C14" s="2" t="s">
        <v>68</v>
      </c>
      <c r="D14" s="2"/>
      <c r="E14" s="2" t="s">
        <v>69</v>
      </c>
    </row>
    <row r="15" spans="2:6" ht="29" x14ac:dyDescent="0.35">
      <c r="B15" s="12" t="s">
        <v>63</v>
      </c>
      <c r="C15" s="2" t="s">
        <v>64</v>
      </c>
      <c r="D15" s="2" t="s">
        <v>70</v>
      </c>
      <c r="E15" s="2">
        <f>Data!E22</f>
        <v>0</v>
      </c>
    </row>
    <row r="16" spans="2:6" x14ac:dyDescent="0.35">
      <c r="B16" s="2" t="s">
        <v>62</v>
      </c>
      <c r="C16" s="2" t="s">
        <v>65</v>
      </c>
      <c r="D16" s="2" t="s">
        <v>71</v>
      </c>
      <c r="E16" s="30">
        <f>E17*E18</f>
        <v>2.7332570760000001</v>
      </c>
    </row>
    <row r="17" spans="2:6" x14ac:dyDescent="0.35">
      <c r="B17" s="2" t="s">
        <v>72</v>
      </c>
      <c r="C17" s="2" t="s">
        <v>66</v>
      </c>
      <c r="D17" s="2" t="s">
        <v>74</v>
      </c>
      <c r="E17" s="32">
        <f>Data!E25</f>
        <v>36.540869999999998</v>
      </c>
    </row>
    <row r="18" spans="2:6" x14ac:dyDescent="0.35">
      <c r="B18" s="2" t="s">
        <v>73</v>
      </c>
      <c r="C18" s="2" t="s">
        <v>76</v>
      </c>
      <c r="D18" s="2" t="s">
        <v>75</v>
      </c>
      <c r="E18" s="2">
        <f>Data!E26</f>
        <v>7.4800000000000005E-2</v>
      </c>
    </row>
    <row r="19" spans="2:6" x14ac:dyDescent="0.35">
      <c r="B19" s="1" t="s">
        <v>54</v>
      </c>
      <c r="C19" s="1" t="s">
        <v>55</v>
      </c>
      <c r="D19" s="1" t="s">
        <v>17</v>
      </c>
      <c r="E19" s="29">
        <f>E15*E16</f>
        <v>0</v>
      </c>
    </row>
    <row r="20" spans="2:6" x14ac:dyDescent="0.35">
      <c r="B20" s="23"/>
      <c r="C20" s="17"/>
      <c r="D20" s="17"/>
      <c r="E20" s="24"/>
    </row>
    <row r="21" spans="2:6" x14ac:dyDescent="0.35">
      <c r="B21" s="15" t="s">
        <v>25</v>
      </c>
      <c r="C21" s="15"/>
      <c r="D21" s="15"/>
      <c r="E21" s="15"/>
      <c r="F21" s="17"/>
    </row>
    <row r="22" spans="2:6" x14ac:dyDescent="0.35">
      <c r="B22" s="56" t="s">
        <v>32</v>
      </c>
      <c r="C22" s="56"/>
      <c r="D22" s="56"/>
      <c r="E22" s="56"/>
    </row>
    <row r="23" spans="2:6" ht="29" x14ac:dyDescent="0.35">
      <c r="B23" s="12" t="s">
        <v>30</v>
      </c>
      <c r="C23" s="2" t="s">
        <v>34</v>
      </c>
      <c r="D23" s="2" t="s">
        <v>59</v>
      </c>
      <c r="E23" s="13">
        <f>Data!E17</f>
        <v>1.9300000000000001E-2</v>
      </c>
    </row>
    <row r="24" spans="2:6" ht="30" customHeight="1" x14ac:dyDescent="0.35">
      <c r="B24" s="12" t="s">
        <v>31</v>
      </c>
      <c r="C24" s="2" t="s">
        <v>35</v>
      </c>
      <c r="D24" s="2" t="s">
        <v>27</v>
      </c>
      <c r="E24" s="2">
        <f>Data!E20</f>
        <v>0</v>
      </c>
    </row>
    <row r="25" spans="2:6" x14ac:dyDescent="0.35">
      <c r="B25" s="2" t="s">
        <v>28</v>
      </c>
      <c r="C25" s="2" t="s">
        <v>36</v>
      </c>
      <c r="D25" s="2" t="s">
        <v>29</v>
      </c>
      <c r="E25" s="2">
        <v>21</v>
      </c>
    </row>
    <row r="26" spans="2:6" x14ac:dyDescent="0.35">
      <c r="B26" s="2" t="s">
        <v>96</v>
      </c>
      <c r="C26" s="2" t="s">
        <v>37</v>
      </c>
      <c r="D26" s="2" t="s">
        <v>52</v>
      </c>
      <c r="E26" s="6">
        <f>Data!E13</f>
        <v>4484419.2</v>
      </c>
    </row>
    <row r="27" spans="2:6" ht="29" x14ac:dyDescent="0.35">
      <c r="B27" s="14" t="s">
        <v>97</v>
      </c>
      <c r="C27" s="1" t="s">
        <v>56</v>
      </c>
      <c r="D27" s="1" t="s">
        <v>17</v>
      </c>
      <c r="E27" s="11">
        <f>(E23+(E24*E25))*E26</f>
        <v>86549.290560000009</v>
      </c>
    </row>
    <row r="28" spans="2:6" x14ac:dyDescent="0.35">
      <c r="B28" s="18"/>
      <c r="C28" s="19"/>
      <c r="D28" s="19"/>
      <c r="E28" s="20"/>
    </row>
    <row r="29" spans="2:6" x14ac:dyDescent="0.35">
      <c r="B29" s="1" t="s">
        <v>98</v>
      </c>
      <c r="C29" s="1" t="s">
        <v>57</v>
      </c>
      <c r="D29" s="1" t="s">
        <v>17</v>
      </c>
      <c r="E29" s="11">
        <f>E19+E27</f>
        <v>86549.290560000009</v>
      </c>
      <c r="F29" s="31"/>
    </row>
    <row r="30" spans="2:6" x14ac:dyDescent="0.35">
      <c r="B30" s="17"/>
      <c r="C30" s="17"/>
      <c r="D30" s="17"/>
      <c r="E30" s="25"/>
    </row>
    <row r="31" spans="2:6" x14ac:dyDescent="0.35">
      <c r="B31" s="57" t="s">
        <v>82</v>
      </c>
      <c r="C31" s="58"/>
      <c r="D31" s="58"/>
      <c r="E31" s="59"/>
    </row>
    <row r="32" spans="2:6" x14ac:dyDescent="0.35">
      <c r="B32" s="2" t="s">
        <v>83</v>
      </c>
      <c r="C32" s="1" t="s">
        <v>85</v>
      </c>
      <c r="D32" s="1" t="s">
        <v>17</v>
      </c>
      <c r="E32" s="1">
        <v>0</v>
      </c>
    </row>
    <row r="34" spans="2:6" x14ac:dyDescent="0.35">
      <c r="B34" s="63" t="s">
        <v>53</v>
      </c>
      <c r="C34" s="63"/>
      <c r="D34" s="63"/>
      <c r="E34" s="63"/>
    </row>
    <row r="35" spans="2:6" x14ac:dyDescent="0.35">
      <c r="B35" s="56" t="s">
        <v>84</v>
      </c>
      <c r="C35" s="56"/>
      <c r="D35" s="56"/>
      <c r="E35" s="56"/>
    </row>
    <row r="36" spans="2:6" x14ac:dyDescent="0.35">
      <c r="B36" s="2" t="s">
        <v>99</v>
      </c>
      <c r="C36" s="1" t="s">
        <v>58</v>
      </c>
      <c r="D36" s="1" t="s">
        <v>17</v>
      </c>
      <c r="E36" s="11">
        <f>E7-E29-E32</f>
        <v>382075.66944000003</v>
      </c>
      <c r="F36" s="31"/>
    </row>
    <row r="38" spans="2:6" ht="15" thickBot="1" x14ac:dyDescent="0.4"/>
    <row r="39" spans="2:6" ht="72.5" thickBot="1" x14ac:dyDescent="0.4">
      <c r="B39" s="35" t="s">
        <v>102</v>
      </c>
      <c r="C39" s="36" t="s">
        <v>103</v>
      </c>
      <c r="D39" s="36" t="s">
        <v>104</v>
      </c>
      <c r="E39" s="36" t="s">
        <v>105</v>
      </c>
      <c r="F39" s="36" t="s">
        <v>106</v>
      </c>
    </row>
    <row r="40" spans="2:6" ht="15" thickBot="1" x14ac:dyDescent="0.4">
      <c r="B40" s="37" t="s">
        <v>116</v>
      </c>
      <c r="C40" s="41">
        <f>$E$29</f>
        <v>86549.290560000009</v>
      </c>
      <c r="D40" s="41">
        <f>$E$7</f>
        <v>468624.96</v>
      </c>
      <c r="E40" s="38">
        <v>0</v>
      </c>
      <c r="F40" s="41">
        <f>D40-C40</f>
        <v>382075.66944000003</v>
      </c>
    </row>
    <row r="41" spans="2:6" ht="15" thickBot="1" x14ac:dyDescent="0.4">
      <c r="B41" s="37" t="s">
        <v>117</v>
      </c>
      <c r="C41" s="41">
        <f t="shared" ref="C41:C44" si="0">$E$29</f>
        <v>86549.290560000009</v>
      </c>
      <c r="D41" s="41">
        <f t="shared" ref="D41:D44" si="1">$E$7</f>
        <v>468624.96</v>
      </c>
      <c r="E41" s="39">
        <v>0</v>
      </c>
      <c r="F41" s="41">
        <f t="shared" ref="F41:F44" si="2">D41-C41</f>
        <v>382075.66944000003</v>
      </c>
    </row>
    <row r="42" spans="2:6" ht="15" thickBot="1" x14ac:dyDescent="0.4">
      <c r="B42" s="37" t="s">
        <v>118</v>
      </c>
      <c r="C42" s="41">
        <f t="shared" si="0"/>
        <v>86549.290560000009</v>
      </c>
      <c r="D42" s="41">
        <f t="shared" si="1"/>
        <v>468624.96</v>
      </c>
      <c r="E42" s="39">
        <v>0</v>
      </c>
      <c r="F42" s="41">
        <f t="shared" si="2"/>
        <v>382075.66944000003</v>
      </c>
    </row>
    <row r="43" spans="2:6" ht="15" thickBot="1" x14ac:dyDescent="0.4">
      <c r="B43" s="37" t="s">
        <v>119</v>
      </c>
      <c r="C43" s="41">
        <f t="shared" si="0"/>
        <v>86549.290560000009</v>
      </c>
      <c r="D43" s="41">
        <f t="shared" si="1"/>
        <v>468624.96</v>
      </c>
      <c r="E43" s="39">
        <v>0</v>
      </c>
      <c r="F43" s="41">
        <f t="shared" si="2"/>
        <v>382075.66944000003</v>
      </c>
    </row>
    <row r="44" spans="2:6" ht="15" thickBot="1" x14ac:dyDescent="0.4">
      <c r="B44" s="37" t="s">
        <v>120</v>
      </c>
      <c r="C44" s="41">
        <f t="shared" si="0"/>
        <v>86549.290560000009</v>
      </c>
      <c r="D44" s="41">
        <f t="shared" si="1"/>
        <v>468624.96</v>
      </c>
      <c r="E44" s="39">
        <v>0</v>
      </c>
      <c r="F44" s="41">
        <f t="shared" si="2"/>
        <v>382075.66944000003</v>
      </c>
    </row>
    <row r="45" spans="2:6" ht="16.5" thickBot="1" x14ac:dyDescent="0.4">
      <c r="B45" s="40" t="s">
        <v>107</v>
      </c>
      <c r="C45" s="42">
        <f>SUM(C40:C44)</f>
        <v>432746.45280000003</v>
      </c>
      <c r="D45" s="42">
        <f>SUM(D40:D44)</f>
        <v>2343124.8000000003</v>
      </c>
      <c r="E45" s="42">
        <v>0</v>
      </c>
      <c r="F45" s="42">
        <f>SUM(F40:F44)</f>
        <v>1910378.3472000002</v>
      </c>
    </row>
  </sheetData>
  <mergeCells count="9">
    <mergeCell ref="B35:E35"/>
    <mergeCell ref="B31:E31"/>
    <mergeCell ref="B9:E9"/>
    <mergeCell ref="B4:E4"/>
    <mergeCell ref="B3:E3"/>
    <mergeCell ref="B10:E10"/>
    <mergeCell ref="B22:E22"/>
    <mergeCell ref="B12:E12"/>
    <mergeCell ref="B34:E34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9E80DE7DAD124DAEECEC4B7408A616" ma:contentTypeVersion="17" ma:contentTypeDescription="Create a new document." ma:contentTypeScope="" ma:versionID="b1231af34a20daacbd2bcb992c7c22b8">
  <xsd:schema xmlns:xsd="http://www.w3.org/2001/XMLSchema" xmlns:xs="http://www.w3.org/2001/XMLSchema" xmlns:p="http://schemas.microsoft.com/office/2006/metadata/properties" xmlns:ns2="67bf1ea7-2ab5-4791-a86c-fbb288d6efab" xmlns:ns3="483a8049-3e5f-4bd9-bf3a-eda53c12e2f7" targetNamespace="http://schemas.microsoft.com/office/2006/metadata/properties" ma:root="true" ma:fieldsID="4292e9c46e0ab31ca09a9c54f86fffdf" ns2:_="" ns3:_="">
    <xsd:import namespace="67bf1ea7-2ab5-4791-a86c-fbb288d6efab"/>
    <xsd:import namespace="483a8049-3e5f-4bd9-bf3a-eda53c12e2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Lastmodified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bf1ea7-2ab5-4791-a86c-fbb288d6ef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astmodified" ma:index="20" nillable="true" ma:displayName="Last modified" ma:default="[today]" ma:format="DateTime" ma:internalName="Lastmodified">
      <xsd:simpleType>
        <xsd:restriction base="dms:DateTime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9bfe9bd9-1ab8-4ab7-bb84-19e4d58351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3a8049-3e5f-4bd9-bf3a-eda53c12e2f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e370fd94-c7e0-4991-b19d-d2009987abc0}" ma:internalName="TaxCatchAll" ma:showField="CatchAllData" ma:web="483a8049-3e5f-4bd9-bf3a-eda53c12e2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BD14-F71B-4644-B298-03C37AD4B9F4}"/>
</file>

<file path=customXml/itemProps2.xml><?xml version="1.0" encoding="utf-8"?>
<ds:datastoreItem xmlns:ds="http://schemas.openxmlformats.org/officeDocument/2006/customXml" ds:itemID="{DE794BC3-0F79-41D3-8CF4-491CB68C67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Estimated CERs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2011-04-14T07:30:04Z</dcterms:created>
  <dcterms:modified xsi:type="dcterms:W3CDTF">2023-03-28T04:31:51Z</dcterms:modified>
</cp:coreProperties>
</file>