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DieseArbeitsmappe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narendra/OneDrive/Kosher/Kosher Projects/Vena-Indonesia/Wind/RCP-Tolo Indonesia/"/>
    </mc:Choice>
  </mc:AlternateContent>
  <xr:revisionPtr revIDLastSave="0" documentId="13_ncr:1_{34023883-0EA4-1343-9432-E341F8218BDA}" xr6:coauthVersionLast="47" xr6:coauthVersionMax="47" xr10:uidLastSave="{00000000-0000-0000-0000-000000000000}"/>
  <bookViews>
    <workbookView xWindow="0" yWindow="500" windowWidth="25400" windowHeight="13780" tabRatio="848" activeTab="2" xr2:uid="{00000000-000D-0000-FFFF-FFFF00000000}"/>
  </bookViews>
  <sheets>
    <sheet name="CDM Projects until 2013-14_old" sheetId="111" state="hidden" r:id="rId1"/>
    <sheet name="Notes on Plausibility" sheetId="128" state="hidden" r:id="rId2"/>
    <sheet name="GS Emissions Reductions" sheetId="136" r:id="rId3"/>
    <sheet name="Transfers (2G)" sheetId="56" state="hidden" r:id="rId4"/>
    <sheet name="Transfers (5G)" sheetId="5" state="hidden" r:id="rId5"/>
    <sheet name="Stat 0910" sheetId="118" state="hidden" r:id="rId6"/>
    <sheet name="Unit_Gen 0910" sheetId="77" state="hidden" r:id="rId7"/>
  </sheets>
  <externalReferences>
    <externalReference r:id="rId8"/>
  </externalReferences>
  <definedNames>
    <definedName name="_xlnm._FilterDatabase" localSheetId="0" hidden="1">'CDM Projects until 2013-14_old'!$A$17:$AW$1268</definedName>
    <definedName name="_xlnm._FilterDatabase" localSheetId="1" hidden="1">'Notes on Plausibility'!$A$1:$D$749</definedName>
    <definedName name="A">#REF!</definedName>
    <definedName name="AA" localSheetId="1">#REF!</definedName>
    <definedName name="AA">#REF!</definedName>
    <definedName name="Aux_Coal">#REF!</definedName>
    <definedName name="Aux_CoalR1">#REF!</definedName>
    <definedName name="Aux_CoalR2">#REF!</definedName>
    <definedName name="Aux_CoalR3">#REF!</definedName>
    <definedName name="Aux_CoalR4">#REF!</definedName>
    <definedName name="Aux_CoalR5">#REF!</definedName>
    <definedName name="Aux_CoalR5.new">#REF!</definedName>
    <definedName name="Aux_CoalR6">#REF!</definedName>
    <definedName name="Aux_CoalR7.1">#REF!</definedName>
    <definedName name="Aux_CoalR7.2">#REF!</definedName>
    <definedName name="Aux_CoalR8">#REF!</definedName>
    <definedName name="Aux_Diesel">#REF!</definedName>
    <definedName name="Aux_DieselOC">#REF!</definedName>
    <definedName name="Aux_Gas">#REF!</definedName>
    <definedName name="Aux_GasOC">#REF!</definedName>
    <definedName name="Aux_GasR1">#REF!</definedName>
    <definedName name="Aux_GasR2">#REF!</definedName>
    <definedName name="Aux_GasR3">#REF!</definedName>
    <definedName name="Aux_Hydro">#REF!</definedName>
    <definedName name="Aux_Lign">#REF!</definedName>
    <definedName name="Aux_LignR1">#REF!</definedName>
    <definedName name="Aux_LignR2">#REF!</definedName>
    <definedName name="Aux_LignR3">#REF!</definedName>
    <definedName name="Aux_Napt">#REF!</definedName>
    <definedName name="Aux_Nuclear">#REF!</definedName>
    <definedName name="Aux_Oil">#REF!</definedName>
    <definedName name="Bottom_ash" localSheetId="0">#REF!</definedName>
    <definedName name="Bottom_ash" localSheetId="1">#REF!</definedName>
    <definedName name="Bottom_ash" localSheetId="5">#REF!</definedName>
    <definedName name="Bottom_ash" localSheetId="3">#REF!</definedName>
    <definedName name="Bottom_ash">#REF!</definedName>
    <definedName name="Data_full">#REF!</definedName>
    <definedName name="DD" localSheetId="1">#REF!</definedName>
    <definedName name="DD">#REF!</definedName>
    <definedName name="Density_Diesel" localSheetId="2">[1]Assumptions!$I$22</definedName>
    <definedName name="Density_Diesel">#REF!</definedName>
    <definedName name="Density_DieselOC">#REF!</definedName>
    <definedName name="Density_Naphta">#REF!</definedName>
    <definedName name="Density_Oil" localSheetId="2">[1]Assumptions!$H$22</definedName>
    <definedName name="Density_Oil">#REF!</definedName>
    <definedName name="Fly_ash" localSheetId="0">#REF!</definedName>
    <definedName name="Fly_ash" localSheetId="1">#REF!</definedName>
    <definedName name="Fly_ash" localSheetId="5">#REF!</definedName>
    <definedName name="Fly_ash" localSheetId="3">#REF!</definedName>
    <definedName name="Fly_ash">#REF!</definedName>
    <definedName name="Flyash" localSheetId="1">#REF!</definedName>
    <definedName name="Flyash">#REF!</definedName>
    <definedName name="GCV_Coal">#REF!</definedName>
    <definedName name="GCV_Diesel">#REF!</definedName>
    <definedName name="GCV_DieselOC">#REF!</definedName>
    <definedName name="GCV_Gas">#REF!</definedName>
    <definedName name="GCV_Naphta">#REF!</definedName>
    <definedName name="GCV_Oil">#REF!</definedName>
    <definedName name="I22Density_Naphta">#REF!</definedName>
    <definedName name="kJ_kcal" localSheetId="2">[1]Assumptions!$D$67</definedName>
    <definedName name="kJ_kcal">#REF!</definedName>
    <definedName name="MJ_kWh">#REF!</definedName>
    <definedName name="Op" localSheetId="1">#REF!</definedName>
    <definedName name="Op">#REF!</definedName>
    <definedName name="OpHours_Hydro" localSheetId="0">#REF!</definedName>
    <definedName name="OpHours_Hydro" localSheetId="1">#REF!</definedName>
    <definedName name="OpHours_Hydro" localSheetId="5">#REF!</definedName>
    <definedName name="OpHours_Hydro" localSheetId="3">#REF!</definedName>
    <definedName name="OpHours_Hydro">#REF!</definedName>
    <definedName name="PLF_Gas" localSheetId="0">#REF!</definedName>
    <definedName name="PLF_Gas" localSheetId="1">#REF!</definedName>
    <definedName name="PLF_Gas" localSheetId="5">#REF!</definedName>
    <definedName name="PLF_Gas" localSheetId="3">#REF!</definedName>
    <definedName name="PLF_Gas">#REF!</definedName>
    <definedName name="_xlnm.Print_Area" localSheetId="3">'Transfers (2G)'!$B$2:$K$120</definedName>
    <definedName name="_xlnm.Print_Area" localSheetId="4">'Transfers (5G)'!$B$2:$I$69,'Transfers (5G)'!$K$2:$Q$68</definedName>
    <definedName name="SpecCons_OillF2">#REF!</definedName>
    <definedName name="SpecCons_OillF2_Lign">#REF!</definedName>
    <definedName name="SpecEm_Coal">#REF!</definedName>
    <definedName name="SpecEm_CoalR1">#REF!</definedName>
    <definedName name="SpecEm_CoalR2">#REF!</definedName>
    <definedName name="SpecEm_CoalR3">#REF!</definedName>
    <definedName name="SpecEm_CoalR4">#REF!</definedName>
    <definedName name="SpecEm_CoalR5">#REF!</definedName>
    <definedName name="SpecEm_CoalR5.new">#REF!</definedName>
    <definedName name="SpecEm_CoalR6">#REF!</definedName>
    <definedName name="SpecEm_CoalR7.1">#REF!</definedName>
    <definedName name="SpecEm_CoalR7.2">#REF!</definedName>
    <definedName name="SpecEm_CoalR8">#REF!</definedName>
    <definedName name="SpecEm_Diesel">#REF!</definedName>
    <definedName name="SpecEm_DieselOC">#REF!</definedName>
    <definedName name="SpecEm_DieselR1">#REF!</definedName>
    <definedName name="SpecEm_DieselR2">#REF!</definedName>
    <definedName name="SpecEm_DieselR3">#REF!</definedName>
    <definedName name="SpecEm_DieselR4" localSheetId="2">[1]Assumptions!$G$53</definedName>
    <definedName name="SpecEm_DieselR4">#REF!</definedName>
    <definedName name="SpecEm_Gas">#REF!</definedName>
    <definedName name="SpecEm_GasOC">#REF!</definedName>
    <definedName name="SpecEm_GasR1">#REF!</definedName>
    <definedName name="SpecEm_GasR2">#REF!</definedName>
    <definedName name="SpecEm_GasR3">#REF!</definedName>
    <definedName name="SpecEm_Lignite">#REF!</definedName>
    <definedName name="SpecEm_LignR1">#REF!</definedName>
    <definedName name="SpecEm_LignR2">#REF!</definedName>
    <definedName name="SpecEm_LignR3">#REF!</definedName>
    <definedName name="SpecEm_Naphta">#REF!</definedName>
    <definedName name="SpecEm_Oil">#REF!</definedName>
    <definedName name="Weight_BM">#REF!</definedName>
    <definedName name="Weight_O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36" l="1"/>
  <c r="H6" i="136" l="1"/>
  <c r="N13" i="136"/>
  <c r="N12" i="136"/>
  <c r="C6" i="136"/>
  <c r="J13" i="136" l="1"/>
  <c r="I13" i="136"/>
  <c r="J11" i="136"/>
  <c r="I11" i="136"/>
  <c r="C11" i="136" l="1"/>
  <c r="H5" i="136" s="1"/>
  <c r="K5" i="136" l="1"/>
  <c r="C204" i="128"/>
  <c r="C110" i="128"/>
  <c r="C726" i="128"/>
  <c r="C716" i="128"/>
  <c r="C703" i="128"/>
  <c r="C695" i="128"/>
  <c r="C692" i="128"/>
  <c r="C685" i="128"/>
  <c r="C676" i="128"/>
  <c r="C675" i="128"/>
  <c r="C657" i="128"/>
  <c r="C635" i="128"/>
  <c r="C606" i="128"/>
  <c r="C589" i="128"/>
  <c r="C587" i="128"/>
  <c r="C576" i="128"/>
  <c r="C572" i="128"/>
  <c r="C562" i="128"/>
  <c r="C554" i="128"/>
  <c r="C551" i="128"/>
  <c r="C522" i="128"/>
  <c r="C514" i="128"/>
  <c r="C509" i="128"/>
  <c r="C506" i="128"/>
  <c r="C499" i="128"/>
  <c r="C480" i="128"/>
  <c r="C470" i="128"/>
  <c r="C462" i="128"/>
  <c r="C449" i="128"/>
  <c r="C444" i="128"/>
  <c r="C429" i="128"/>
  <c r="C427" i="128"/>
  <c r="C419" i="128"/>
  <c r="C417" i="128"/>
  <c r="C406" i="128"/>
  <c r="C403" i="128"/>
  <c r="C382" i="128"/>
  <c r="C156" i="128"/>
  <c r="C147" i="128"/>
  <c r="C56" i="128"/>
  <c r="C35" i="128"/>
  <c r="C174" i="128"/>
  <c r="C617" i="128"/>
  <c r="C17" i="128"/>
  <c r="C20" i="128"/>
  <c r="C26" i="128"/>
  <c r="C52" i="128"/>
  <c r="C72" i="128"/>
  <c r="C126" i="128"/>
  <c r="C130" i="128"/>
  <c r="C164" i="128"/>
  <c r="C176" i="128"/>
  <c r="C216" i="128"/>
  <c r="C411" i="128"/>
  <c r="C434" i="128"/>
  <c r="C491" i="128"/>
  <c r="D105" i="56"/>
  <c r="C106" i="56"/>
  <c r="I106" i="56" s="1"/>
  <c r="D106" i="56"/>
  <c r="E3" i="118"/>
  <c r="I3" i="118"/>
  <c r="D4" i="118"/>
  <c r="H4" i="118"/>
  <c r="C5" i="118"/>
  <c r="G5" i="118"/>
  <c r="M5" i="118"/>
  <c r="F8" i="118"/>
  <c r="J8" i="118"/>
  <c r="J17" i="118"/>
  <c r="F3" i="118"/>
  <c r="J3" i="118"/>
  <c r="E4" i="118"/>
  <c r="I4" i="118"/>
  <c r="D5" i="118"/>
  <c r="H5" i="118"/>
  <c r="C8" i="118"/>
  <c r="G8" i="118"/>
  <c r="C17" i="118"/>
  <c r="G17" i="118"/>
  <c r="K17" i="118"/>
  <c r="C3" i="118"/>
  <c r="G3" i="118"/>
  <c r="M3" i="118"/>
  <c r="F4" i="118"/>
  <c r="J4" i="118"/>
  <c r="E5" i="118"/>
  <c r="I5" i="118"/>
  <c r="D8" i="118"/>
  <c r="H8" i="118"/>
  <c r="D17" i="118"/>
  <c r="H17" i="118"/>
  <c r="D3" i="118"/>
  <c r="H3" i="118"/>
  <c r="C4" i="118"/>
  <c r="G4" i="118"/>
  <c r="M4" i="118"/>
  <c r="F5" i="118"/>
  <c r="J5" i="118"/>
  <c r="E8" i="118"/>
  <c r="I8" i="118"/>
  <c r="E17" i="118"/>
  <c r="I17" i="118"/>
  <c r="C90" i="56"/>
  <c r="C99" i="56"/>
  <c r="F117" i="56"/>
  <c r="E117" i="56"/>
  <c r="D117" i="56"/>
  <c r="C117" i="56"/>
  <c r="F126" i="56"/>
  <c r="E126" i="56"/>
  <c r="D126" i="56"/>
  <c r="C126" i="56"/>
  <c r="D130" i="56"/>
  <c r="D135" i="56" s="1"/>
  <c r="E135" i="56"/>
  <c r="F135" i="56"/>
  <c r="C135" i="56"/>
  <c r="E98" i="5"/>
  <c r="E100" i="5"/>
  <c r="E104" i="5" s="1"/>
  <c r="F134" i="56"/>
  <c r="F125" i="56"/>
  <c r="I133" i="56"/>
  <c r="I132" i="56"/>
  <c r="J133" i="56"/>
  <c r="J132" i="56"/>
  <c r="I131" i="56"/>
  <c r="E134" i="56"/>
  <c r="C134" i="56"/>
  <c r="J106" i="56"/>
  <c r="E125" i="56"/>
  <c r="D125" i="56"/>
  <c r="C125" i="56"/>
  <c r="J124" i="56"/>
  <c r="I124" i="56"/>
  <c r="J123" i="56"/>
  <c r="I123" i="56"/>
  <c r="I122" i="56"/>
  <c r="J121" i="56"/>
  <c r="F116" i="56"/>
  <c r="E116" i="56"/>
  <c r="D116" i="56"/>
  <c r="C116" i="56"/>
  <c r="F118" i="56"/>
  <c r="F103" i="56"/>
  <c r="F105" i="56"/>
  <c r="F104" i="56"/>
  <c r="E104" i="56"/>
  <c r="E106" i="56"/>
  <c r="J115" i="56"/>
  <c r="J114" i="56"/>
  <c r="I115" i="56"/>
  <c r="I114" i="56"/>
  <c r="I113" i="56"/>
  <c r="J112" i="56"/>
  <c r="C78" i="56"/>
  <c r="I78" i="56" s="1"/>
  <c r="D79" i="56"/>
  <c r="J79" i="56" s="1"/>
  <c r="D78" i="56"/>
  <c r="J78" i="56" s="1"/>
  <c r="D88" i="56"/>
  <c r="D87" i="56"/>
  <c r="D97" i="56"/>
  <c r="J97" i="56" s="1"/>
  <c r="D96" i="56"/>
  <c r="J96" i="56" s="1"/>
  <c r="I105" i="56"/>
  <c r="I104" i="56"/>
  <c r="J103" i="56"/>
  <c r="J94" i="56"/>
  <c r="J85" i="56"/>
  <c r="I97" i="56"/>
  <c r="I96" i="56"/>
  <c r="I95" i="56"/>
  <c r="I88" i="56"/>
  <c r="I87" i="56"/>
  <c r="I86" i="56"/>
  <c r="C43" i="56"/>
  <c r="I43" i="56" s="1"/>
  <c r="D43" i="56"/>
  <c r="J43" i="56" s="1"/>
  <c r="C42" i="56"/>
  <c r="I42" i="56" s="1"/>
  <c r="D42" i="56"/>
  <c r="D40" i="56"/>
  <c r="J40" i="56" s="1"/>
  <c r="C41" i="56"/>
  <c r="C34" i="56"/>
  <c r="I34" i="56" s="1"/>
  <c r="C33" i="56"/>
  <c r="C32" i="56"/>
  <c r="C25" i="56"/>
  <c r="I25" i="56" s="1"/>
  <c r="D25" i="56"/>
  <c r="J25" i="56" s="1"/>
  <c r="C24" i="56"/>
  <c r="D24" i="56"/>
  <c r="J24" i="56" s="1"/>
  <c r="D22" i="56"/>
  <c r="J22" i="56" s="1"/>
  <c r="C23" i="56"/>
  <c r="I23" i="56" s="1"/>
  <c r="C70" i="56"/>
  <c r="I70" i="56" s="1"/>
  <c r="D70" i="56"/>
  <c r="J70" i="56" s="1"/>
  <c r="C69" i="56"/>
  <c r="I69" i="56" s="1"/>
  <c r="D69" i="56"/>
  <c r="J69" i="56" s="1"/>
  <c r="D103" i="5"/>
  <c r="C61" i="56"/>
  <c r="I61" i="56" s="1"/>
  <c r="D61" i="56"/>
  <c r="J61" i="56" s="1"/>
  <c r="C60" i="56"/>
  <c r="I60" i="56" s="1"/>
  <c r="D60" i="56"/>
  <c r="J60" i="56" s="1"/>
  <c r="D34" i="56"/>
  <c r="J34" i="56" s="1"/>
  <c r="D33" i="56"/>
  <c r="J33" i="56" s="1"/>
  <c r="C16" i="56"/>
  <c r="I16" i="56" s="1"/>
  <c r="D16" i="56"/>
  <c r="C15" i="56"/>
  <c r="D15" i="56"/>
  <c r="J15" i="56" s="1"/>
  <c r="D67" i="56"/>
  <c r="J67" i="56" s="1"/>
  <c r="D58" i="56"/>
  <c r="D52" i="56"/>
  <c r="J52" i="56" s="1"/>
  <c r="D51" i="56"/>
  <c r="J51" i="56" s="1"/>
  <c r="D49" i="56"/>
  <c r="J49" i="56" s="1"/>
  <c r="D31" i="56"/>
  <c r="J31" i="56" s="1"/>
  <c r="D13" i="56"/>
  <c r="D99" i="5"/>
  <c r="M99" i="5" s="1"/>
  <c r="F99" i="5"/>
  <c r="O99" i="5" s="1"/>
  <c r="C68" i="56"/>
  <c r="C59" i="56"/>
  <c r="I59" i="56" s="1"/>
  <c r="C52" i="56"/>
  <c r="I52" i="56" s="1"/>
  <c r="C51" i="56"/>
  <c r="I51" i="56" s="1"/>
  <c r="C50" i="56"/>
  <c r="C14" i="56"/>
  <c r="I14" i="56" s="1"/>
  <c r="L19" i="5"/>
  <c r="M19" i="5"/>
  <c r="N19" i="5"/>
  <c r="O19" i="5"/>
  <c r="P19" i="5"/>
  <c r="L18" i="5"/>
  <c r="M18" i="5"/>
  <c r="N18" i="5"/>
  <c r="O18" i="5"/>
  <c r="P18" i="5"/>
  <c r="L79" i="5"/>
  <c r="M79" i="5"/>
  <c r="N79" i="5"/>
  <c r="O79" i="5"/>
  <c r="P79" i="5"/>
  <c r="L78" i="5"/>
  <c r="M78" i="5"/>
  <c r="N78" i="5"/>
  <c r="O78" i="5"/>
  <c r="P78" i="5"/>
  <c r="L139" i="5"/>
  <c r="M139" i="5"/>
  <c r="N139" i="5"/>
  <c r="O139" i="5"/>
  <c r="P139" i="5"/>
  <c r="L138" i="5"/>
  <c r="M138" i="5"/>
  <c r="N138" i="5"/>
  <c r="O138" i="5"/>
  <c r="P138" i="5"/>
  <c r="L127" i="5"/>
  <c r="M127" i="5"/>
  <c r="N127" i="5"/>
  <c r="O127" i="5"/>
  <c r="P127" i="5"/>
  <c r="L126" i="5"/>
  <c r="M126" i="5"/>
  <c r="N126" i="5"/>
  <c r="O126" i="5"/>
  <c r="P126" i="5"/>
  <c r="L91" i="5"/>
  <c r="M91" i="5"/>
  <c r="N91" i="5"/>
  <c r="O91" i="5"/>
  <c r="O92" i="5" s="1"/>
  <c r="P91" i="5"/>
  <c r="L90" i="5"/>
  <c r="M90" i="5"/>
  <c r="N90" i="5"/>
  <c r="O90" i="5"/>
  <c r="P90" i="5"/>
  <c r="L103" i="5"/>
  <c r="N103" i="5"/>
  <c r="O103" i="5"/>
  <c r="P103" i="5"/>
  <c r="L102" i="5"/>
  <c r="M102" i="5"/>
  <c r="N102" i="5"/>
  <c r="O102" i="5"/>
  <c r="P102" i="5"/>
  <c r="L115" i="5"/>
  <c r="M115" i="5"/>
  <c r="N115" i="5"/>
  <c r="O115" i="5"/>
  <c r="P115" i="5"/>
  <c r="L114" i="5"/>
  <c r="M114" i="5"/>
  <c r="N114" i="5"/>
  <c r="O114" i="5"/>
  <c r="P114" i="5"/>
  <c r="C89" i="56"/>
  <c r="C98" i="56"/>
  <c r="E95" i="56"/>
  <c r="E97" i="56"/>
  <c r="F95" i="56"/>
  <c r="F96" i="56"/>
  <c r="I117" i="5"/>
  <c r="E117" i="5"/>
  <c r="C117" i="5"/>
  <c r="D117" i="5"/>
  <c r="F117" i="5"/>
  <c r="G117" i="5"/>
  <c r="P136" i="5"/>
  <c r="P135" i="5"/>
  <c r="P134" i="5"/>
  <c r="P133" i="5"/>
  <c r="O137" i="5"/>
  <c r="O135" i="5"/>
  <c r="O134" i="5"/>
  <c r="O133" i="5"/>
  <c r="N137" i="5"/>
  <c r="N136" i="5"/>
  <c r="N134" i="5"/>
  <c r="N133" i="5"/>
  <c r="M137" i="5"/>
  <c r="M136" i="5"/>
  <c r="M135" i="5"/>
  <c r="M133" i="5"/>
  <c r="L137" i="5"/>
  <c r="L136" i="5"/>
  <c r="L135" i="5"/>
  <c r="L134" i="5"/>
  <c r="P124" i="5"/>
  <c r="P123" i="5"/>
  <c r="P122" i="5"/>
  <c r="P121" i="5"/>
  <c r="O125" i="5"/>
  <c r="O123" i="5"/>
  <c r="O122" i="5"/>
  <c r="O121" i="5"/>
  <c r="N125" i="5"/>
  <c r="N124" i="5"/>
  <c r="N122" i="5"/>
  <c r="N121" i="5"/>
  <c r="M125" i="5"/>
  <c r="M124" i="5"/>
  <c r="M123" i="5"/>
  <c r="M121" i="5"/>
  <c r="L125" i="5"/>
  <c r="L124" i="5"/>
  <c r="L123" i="5"/>
  <c r="L122" i="5"/>
  <c r="P112" i="5"/>
  <c r="P111" i="5"/>
  <c r="P110" i="5"/>
  <c r="P109" i="5"/>
  <c r="O113" i="5"/>
  <c r="O111" i="5"/>
  <c r="O110" i="5"/>
  <c r="O109" i="5"/>
  <c r="N113" i="5"/>
  <c r="N112" i="5"/>
  <c r="N110" i="5"/>
  <c r="N109" i="5"/>
  <c r="M113" i="5"/>
  <c r="M112" i="5"/>
  <c r="M111" i="5"/>
  <c r="M109" i="5"/>
  <c r="L113" i="5"/>
  <c r="L112" i="5"/>
  <c r="L111" i="5"/>
  <c r="L110" i="5"/>
  <c r="I142" i="5"/>
  <c r="I141" i="5"/>
  <c r="H141" i="5"/>
  <c r="G141" i="5"/>
  <c r="F141" i="5"/>
  <c r="E141" i="5"/>
  <c r="D141" i="5"/>
  <c r="C141" i="5"/>
  <c r="I140" i="5"/>
  <c r="H140" i="5"/>
  <c r="G140" i="5"/>
  <c r="F140" i="5"/>
  <c r="E140" i="5"/>
  <c r="D140" i="5"/>
  <c r="C140" i="5"/>
  <c r="I130" i="5"/>
  <c r="I129" i="5"/>
  <c r="H129" i="5"/>
  <c r="G129" i="5"/>
  <c r="F129" i="5"/>
  <c r="E129" i="5"/>
  <c r="D129" i="5"/>
  <c r="C129" i="5"/>
  <c r="I128" i="5"/>
  <c r="H128" i="5"/>
  <c r="G128" i="5"/>
  <c r="F128" i="5"/>
  <c r="E128" i="5"/>
  <c r="D128" i="5"/>
  <c r="C128" i="5"/>
  <c r="E49" i="56"/>
  <c r="E52" i="56"/>
  <c r="E50" i="56"/>
  <c r="E58" i="56"/>
  <c r="E59" i="56"/>
  <c r="E61" i="56"/>
  <c r="E67" i="56"/>
  <c r="E70" i="56"/>
  <c r="E68" i="56"/>
  <c r="E76" i="56"/>
  <c r="E79" i="56"/>
  <c r="L67" i="5"/>
  <c r="M67" i="5"/>
  <c r="N67" i="5"/>
  <c r="O67" i="5"/>
  <c r="P67" i="5"/>
  <c r="L66" i="5"/>
  <c r="M66" i="5"/>
  <c r="N66" i="5"/>
  <c r="O66" i="5"/>
  <c r="P66" i="5"/>
  <c r="E31" i="56"/>
  <c r="E32" i="56"/>
  <c r="E34" i="56"/>
  <c r="E40" i="56"/>
  <c r="E41" i="56"/>
  <c r="E43" i="56"/>
  <c r="E88" i="56"/>
  <c r="L31" i="5"/>
  <c r="M31" i="5"/>
  <c r="N31" i="5"/>
  <c r="O31" i="5"/>
  <c r="P31" i="5"/>
  <c r="L30" i="5"/>
  <c r="M30" i="5"/>
  <c r="N30" i="5"/>
  <c r="O30" i="5"/>
  <c r="P30" i="5"/>
  <c r="L43" i="5"/>
  <c r="M43" i="5"/>
  <c r="N43" i="5"/>
  <c r="O43" i="5"/>
  <c r="P43" i="5"/>
  <c r="L42" i="5"/>
  <c r="M42" i="5"/>
  <c r="N42" i="5"/>
  <c r="O42" i="5"/>
  <c r="P42" i="5"/>
  <c r="L55" i="5"/>
  <c r="M55" i="5"/>
  <c r="N55" i="5"/>
  <c r="O55" i="5"/>
  <c r="P55" i="5"/>
  <c r="L54" i="5"/>
  <c r="M54" i="5"/>
  <c r="N54" i="5"/>
  <c r="O54" i="5"/>
  <c r="P54" i="5"/>
  <c r="M13" i="5"/>
  <c r="N13" i="5"/>
  <c r="O13" i="5"/>
  <c r="P13" i="5"/>
  <c r="L14" i="5"/>
  <c r="N14" i="5"/>
  <c r="O14" i="5"/>
  <c r="P14" i="5"/>
  <c r="L15" i="5"/>
  <c r="M15" i="5"/>
  <c r="O15" i="5"/>
  <c r="P15" i="5"/>
  <c r="L16" i="5"/>
  <c r="M16" i="5"/>
  <c r="N16" i="5"/>
  <c r="N20" i="5" s="1"/>
  <c r="P16" i="5"/>
  <c r="L17" i="5"/>
  <c r="M17" i="5"/>
  <c r="N17" i="5"/>
  <c r="O17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I22" i="5"/>
  <c r="M25" i="5"/>
  <c r="N25" i="5"/>
  <c r="O25" i="5"/>
  <c r="P25" i="5"/>
  <c r="L26" i="5"/>
  <c r="N26" i="5"/>
  <c r="O26" i="5"/>
  <c r="P26" i="5"/>
  <c r="L27" i="5"/>
  <c r="M27" i="5"/>
  <c r="O27" i="5"/>
  <c r="P27" i="5"/>
  <c r="L28" i="5"/>
  <c r="M28" i="5"/>
  <c r="N28" i="5"/>
  <c r="P28" i="5"/>
  <c r="L29" i="5"/>
  <c r="M29" i="5"/>
  <c r="N29" i="5"/>
  <c r="O29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I34" i="5"/>
  <c r="M37" i="5"/>
  <c r="N37" i="5"/>
  <c r="O37" i="5"/>
  <c r="P37" i="5"/>
  <c r="L38" i="5"/>
  <c r="N38" i="5"/>
  <c r="O38" i="5"/>
  <c r="P38" i="5"/>
  <c r="L39" i="5"/>
  <c r="L44" i="5" s="1"/>
  <c r="M39" i="5"/>
  <c r="O39" i="5"/>
  <c r="P39" i="5"/>
  <c r="L40" i="5"/>
  <c r="M40" i="5"/>
  <c r="N40" i="5"/>
  <c r="P40" i="5"/>
  <c r="L41" i="5"/>
  <c r="M41" i="5"/>
  <c r="N41" i="5"/>
  <c r="O41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I46" i="5"/>
  <c r="M49" i="5"/>
  <c r="N49" i="5"/>
  <c r="O49" i="5"/>
  <c r="P49" i="5"/>
  <c r="L50" i="5"/>
  <c r="N50" i="5"/>
  <c r="O50" i="5"/>
  <c r="P50" i="5"/>
  <c r="L51" i="5"/>
  <c r="M51" i="5"/>
  <c r="O51" i="5"/>
  <c r="P51" i="5"/>
  <c r="L52" i="5"/>
  <c r="M52" i="5"/>
  <c r="N52" i="5"/>
  <c r="P52" i="5"/>
  <c r="L53" i="5"/>
  <c r="M53" i="5"/>
  <c r="N53" i="5"/>
  <c r="O53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I58" i="5"/>
  <c r="M61" i="5"/>
  <c r="N61" i="5"/>
  <c r="O61" i="5"/>
  <c r="P61" i="5"/>
  <c r="L62" i="5"/>
  <c r="N62" i="5"/>
  <c r="O62" i="5"/>
  <c r="P62" i="5"/>
  <c r="L63" i="5"/>
  <c r="M63" i="5"/>
  <c r="O63" i="5"/>
  <c r="P63" i="5"/>
  <c r="L64" i="5"/>
  <c r="M64" i="5"/>
  <c r="N64" i="5"/>
  <c r="P64" i="5"/>
  <c r="L65" i="5"/>
  <c r="M65" i="5"/>
  <c r="N65" i="5"/>
  <c r="O65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I70" i="5"/>
  <c r="M73" i="5"/>
  <c r="N73" i="5"/>
  <c r="O73" i="5"/>
  <c r="O80" i="5" s="1"/>
  <c r="P73" i="5"/>
  <c r="L74" i="5"/>
  <c r="N74" i="5"/>
  <c r="O74" i="5"/>
  <c r="P74" i="5"/>
  <c r="L75" i="5"/>
  <c r="M75" i="5"/>
  <c r="O75" i="5"/>
  <c r="P75" i="5"/>
  <c r="L76" i="5"/>
  <c r="M76" i="5"/>
  <c r="N76" i="5"/>
  <c r="P76" i="5"/>
  <c r="L77" i="5"/>
  <c r="M77" i="5"/>
  <c r="N77" i="5"/>
  <c r="O77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I82" i="5"/>
  <c r="M85" i="5"/>
  <c r="N85" i="5"/>
  <c r="O85" i="5"/>
  <c r="P85" i="5"/>
  <c r="L86" i="5"/>
  <c r="N86" i="5"/>
  <c r="O86" i="5"/>
  <c r="P86" i="5"/>
  <c r="L87" i="5"/>
  <c r="M87" i="5"/>
  <c r="O87" i="5"/>
  <c r="P87" i="5"/>
  <c r="L88" i="5"/>
  <c r="M88" i="5"/>
  <c r="N88" i="5"/>
  <c r="P88" i="5"/>
  <c r="L89" i="5"/>
  <c r="M89" i="5"/>
  <c r="N89" i="5"/>
  <c r="O89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I94" i="5"/>
  <c r="F97" i="5"/>
  <c r="M97" i="5"/>
  <c r="N97" i="5"/>
  <c r="P97" i="5"/>
  <c r="F98" i="5"/>
  <c r="O98" i="5" s="1"/>
  <c r="G98" i="5"/>
  <c r="G104" i="5" s="1"/>
  <c r="I98" i="5"/>
  <c r="I105" i="5" s="1"/>
  <c r="L98" i="5"/>
  <c r="L99" i="5"/>
  <c r="P99" i="5"/>
  <c r="C100" i="5"/>
  <c r="C104" i="5" s="1"/>
  <c r="D100" i="5"/>
  <c r="M100" i="5" s="1"/>
  <c r="P100" i="5"/>
  <c r="D101" i="5"/>
  <c r="M101" i="5" s="1"/>
  <c r="L101" i="5"/>
  <c r="N101" i="5"/>
  <c r="O101" i="5"/>
  <c r="H104" i="5"/>
  <c r="H105" i="5"/>
  <c r="C116" i="5"/>
  <c r="D116" i="5"/>
  <c r="E116" i="5"/>
  <c r="F116" i="5"/>
  <c r="G116" i="5"/>
  <c r="H116" i="5"/>
  <c r="I116" i="5"/>
  <c r="H117" i="5"/>
  <c r="I118" i="5"/>
  <c r="E13" i="56"/>
  <c r="E14" i="56"/>
  <c r="E16" i="56"/>
  <c r="F13" i="56"/>
  <c r="F15" i="56"/>
  <c r="F14" i="56"/>
  <c r="E22" i="56"/>
  <c r="F22" i="56"/>
  <c r="F24" i="56"/>
  <c r="F23" i="56"/>
  <c r="E23" i="56"/>
  <c r="E25" i="56"/>
  <c r="F31" i="56"/>
  <c r="F32" i="56"/>
  <c r="F33" i="56"/>
  <c r="F40" i="56"/>
  <c r="F42" i="56"/>
  <c r="F41" i="56"/>
  <c r="F49" i="56"/>
  <c r="F50" i="56"/>
  <c r="F51" i="56"/>
  <c r="F58" i="56"/>
  <c r="F59" i="56"/>
  <c r="F60" i="56"/>
  <c r="F67" i="56"/>
  <c r="F68" i="56"/>
  <c r="F69" i="56"/>
  <c r="F77" i="56"/>
  <c r="F78" i="56"/>
  <c r="E77" i="56"/>
  <c r="E86" i="56"/>
  <c r="F86" i="56"/>
  <c r="F87" i="56"/>
  <c r="J105" i="56"/>
  <c r="J107" i="56" s="1"/>
  <c r="E105" i="5"/>
  <c r="N98" i="5"/>
  <c r="C79" i="56"/>
  <c r="I79" i="56" s="1"/>
  <c r="C16" i="118"/>
  <c r="I16" i="118"/>
  <c r="G16" i="118"/>
  <c r="D16" i="118"/>
  <c r="H16" i="118"/>
  <c r="K16" i="118"/>
  <c r="E16" i="118"/>
  <c r="J16" i="118"/>
  <c r="C558" i="128"/>
  <c r="C566" i="128"/>
  <c r="C560" i="128"/>
  <c r="C467" i="128"/>
  <c r="C376" i="128"/>
  <c r="C335" i="128"/>
  <c r="C330" i="128"/>
  <c r="C306" i="128"/>
  <c r="C279" i="128"/>
  <c r="C275" i="128"/>
  <c r="C247" i="128"/>
  <c r="C222" i="128"/>
  <c r="C210" i="128"/>
  <c r="C180" i="128"/>
  <c r="C171" i="128"/>
  <c r="C141" i="128"/>
  <c r="I68" i="56"/>
  <c r="I33" i="56"/>
  <c r="J88" i="56"/>
  <c r="K88" i="56" s="1"/>
  <c r="K133" i="56"/>
  <c r="C529" i="128"/>
  <c r="C524" i="128"/>
  <c r="C518" i="128"/>
  <c r="C575" i="128"/>
  <c r="C579" i="128"/>
  <c r="C711" i="128"/>
  <c r="C632" i="128"/>
  <c r="C609" i="128"/>
  <c r="C268" i="128"/>
  <c r="C489" i="128"/>
  <c r="C475" i="128"/>
  <c r="C379" i="128"/>
  <c r="C355" i="128"/>
  <c r="C474" i="128"/>
  <c r="C460" i="128"/>
  <c r="C373" i="128"/>
  <c r="C49" i="128"/>
  <c r="C687" i="128"/>
  <c r="C670" i="128"/>
  <c r="C297" i="128"/>
  <c r="C274" i="128"/>
  <c r="C266" i="128"/>
  <c r="C246" i="128"/>
  <c r="C239" i="128"/>
  <c r="C179" i="128"/>
  <c r="C163" i="128"/>
  <c r="C155" i="128"/>
  <c r="C125" i="128"/>
  <c r="C92" i="128"/>
  <c r="C67" i="128"/>
  <c r="C717" i="128"/>
  <c r="C710" i="128"/>
  <c r="C661" i="128"/>
  <c r="C656" i="128"/>
  <c r="C650" i="128"/>
  <c r="C642" i="128"/>
  <c r="C633" i="128"/>
  <c r="C616" i="128"/>
  <c r="C607" i="128"/>
  <c r="C549" i="128"/>
  <c r="C534" i="128"/>
  <c r="C528" i="128"/>
  <c r="C525" i="128"/>
  <c r="C519" i="128"/>
  <c r="C490" i="128"/>
  <c r="C458" i="128"/>
  <c r="C447" i="128"/>
  <c r="C430" i="128"/>
  <c r="C423" i="128"/>
  <c r="C405" i="128"/>
  <c r="C389" i="128"/>
  <c r="C375" i="128"/>
  <c r="C356" i="128"/>
  <c r="C343" i="128"/>
  <c r="C303" i="128"/>
  <c r="C51" i="128"/>
  <c r="C44" i="128"/>
  <c r="C38" i="128"/>
  <c r="C19" i="128"/>
  <c r="C278" i="128"/>
  <c r="C215" i="128"/>
  <c r="C208" i="128"/>
  <c r="C188" i="128"/>
  <c r="C173" i="128"/>
  <c r="C151" i="128"/>
  <c r="C129" i="128"/>
  <c r="C114" i="128"/>
  <c r="C83" i="128"/>
  <c r="C71" i="128"/>
  <c r="C723" i="128"/>
  <c r="C546" i="128"/>
  <c r="C390" i="128"/>
  <c r="C4" i="128"/>
  <c r="C645" i="128"/>
  <c r="C644" i="128"/>
  <c r="C636" i="128"/>
  <c r="C621" i="128"/>
  <c r="C610" i="128"/>
  <c r="C582" i="128"/>
  <c r="C574" i="128"/>
  <c r="C556" i="128"/>
  <c r="C508" i="128"/>
  <c r="C457" i="128"/>
  <c r="C442" i="128"/>
  <c r="C385" i="128"/>
  <c r="C371" i="128"/>
  <c r="C369" i="128"/>
  <c r="C365" i="128"/>
  <c r="C334" i="128"/>
  <c r="C323" i="128"/>
  <c r="C305" i="128"/>
  <c r="C25" i="128"/>
  <c r="C257" i="128"/>
  <c r="C727" i="128"/>
  <c r="C358" i="128"/>
  <c r="C583" i="128"/>
  <c r="C608" i="128"/>
  <c r="C622" i="128"/>
  <c r="C611" i="128"/>
  <c r="C679" i="128"/>
  <c r="C671" i="128"/>
  <c r="C655" i="128"/>
  <c r="M103" i="5"/>
  <c r="F99" i="56"/>
  <c r="I50" i="56"/>
  <c r="L100" i="5"/>
  <c r="L104" i="5" s="1"/>
  <c r="C718" i="128"/>
  <c r="J58" i="56"/>
  <c r="I15" i="56"/>
  <c r="J42" i="56"/>
  <c r="E89" i="56"/>
  <c r="J13" i="56"/>
  <c r="I24" i="56"/>
  <c r="I41" i="56"/>
  <c r="E90" i="56" l="1"/>
  <c r="J130" i="56"/>
  <c r="J134" i="56" s="1"/>
  <c r="J116" i="56"/>
  <c r="I104" i="5"/>
  <c r="C62" i="56"/>
  <c r="K115" i="56"/>
  <c r="F72" i="56"/>
  <c r="L56" i="5"/>
  <c r="P32" i="5"/>
  <c r="E63" i="56"/>
  <c r="Q102" i="5"/>
  <c r="Q90" i="5"/>
  <c r="Q78" i="5"/>
  <c r="Q18" i="5"/>
  <c r="L20" i="5"/>
  <c r="K105" i="56"/>
  <c r="K114" i="56"/>
  <c r="D76" i="56"/>
  <c r="C26" i="56"/>
  <c r="P98" i="5"/>
  <c r="N100" i="5"/>
  <c r="N104" i="5" s="1"/>
  <c r="D62" i="56"/>
  <c r="K15" i="56"/>
  <c r="C27" i="56"/>
  <c r="C77" i="56"/>
  <c r="G105" i="5"/>
  <c r="E27" i="56"/>
  <c r="Q42" i="5"/>
  <c r="E35" i="56"/>
  <c r="Q67" i="5"/>
  <c r="F26" i="56"/>
  <c r="E72" i="56"/>
  <c r="O116" i="5"/>
  <c r="N128" i="5"/>
  <c r="P128" i="5"/>
  <c r="M140" i="5"/>
  <c r="E26" i="56"/>
  <c r="M92" i="5"/>
  <c r="K6" i="136"/>
  <c r="H7" i="136"/>
  <c r="I98" i="56"/>
  <c r="D134" i="56"/>
  <c r="D105" i="5"/>
  <c r="N92" i="5"/>
  <c r="L80" i="5"/>
  <c r="M80" i="5"/>
  <c r="O68" i="5"/>
  <c r="P68" i="5"/>
  <c r="N56" i="5"/>
  <c r="O56" i="5"/>
  <c r="M44" i="5"/>
  <c r="P56" i="5"/>
  <c r="M56" i="5"/>
  <c r="Q43" i="5"/>
  <c r="Q66" i="5"/>
  <c r="Q68" i="5" s="1"/>
  <c r="L116" i="5"/>
  <c r="N116" i="5"/>
  <c r="M128" i="5"/>
  <c r="L140" i="5"/>
  <c r="N140" i="5"/>
  <c r="P140" i="5"/>
  <c r="Q114" i="5"/>
  <c r="M116" i="5"/>
  <c r="Q103" i="5"/>
  <c r="Q91" i="5"/>
  <c r="Q126" i="5"/>
  <c r="O140" i="5"/>
  <c r="N80" i="5"/>
  <c r="Q19" i="5"/>
  <c r="Q20" i="5" s="1"/>
  <c r="D104" i="5"/>
  <c r="C105" i="5"/>
  <c r="E53" i="56"/>
  <c r="F108" i="56"/>
  <c r="J76" i="56"/>
  <c r="J80" i="56" s="1"/>
  <c r="F62" i="56"/>
  <c r="F37" i="56"/>
  <c r="F17" i="56"/>
  <c r="I17" i="56"/>
  <c r="F91" i="56"/>
  <c r="Q55" i="5"/>
  <c r="N68" i="5"/>
  <c r="C71" i="56"/>
  <c r="O44" i="5"/>
  <c r="E107" i="56"/>
  <c r="Q54" i="5"/>
  <c r="F45" i="56"/>
  <c r="F63" i="56"/>
  <c r="I107" i="56"/>
  <c r="I125" i="56"/>
  <c r="D54" i="56"/>
  <c r="D99" i="56"/>
  <c r="D17" i="56"/>
  <c r="I116" i="56"/>
  <c r="Q79" i="5"/>
  <c r="Q80" i="5" s="1"/>
  <c r="Q138" i="5"/>
  <c r="C107" i="56"/>
  <c r="Q31" i="5"/>
  <c r="E44" i="56"/>
  <c r="E71" i="56"/>
  <c r="D72" i="56"/>
  <c r="K123" i="56"/>
  <c r="C108" i="56"/>
  <c r="F105" i="5"/>
  <c r="P116" i="5"/>
  <c r="K124" i="56"/>
  <c r="C17" i="56"/>
  <c r="F100" i="56"/>
  <c r="I134" i="56"/>
  <c r="E80" i="56"/>
  <c r="F109" i="56"/>
  <c r="N44" i="5"/>
  <c r="L32" i="5"/>
  <c r="E17" i="56"/>
  <c r="D27" i="56"/>
  <c r="C45" i="56"/>
  <c r="K132" i="56"/>
  <c r="K134" i="56" s="1"/>
  <c r="E81" i="56"/>
  <c r="D98" i="56"/>
  <c r="P104" i="5"/>
  <c r="L68" i="5"/>
  <c r="C35" i="56"/>
  <c r="C36" i="56"/>
  <c r="F71" i="56"/>
  <c r="F89" i="56"/>
  <c r="C459" i="128"/>
  <c r="C484" i="128"/>
  <c r="C725" i="128"/>
  <c r="C664" i="128"/>
  <c r="C708" i="128"/>
  <c r="C265" i="128"/>
  <c r="C169" i="128"/>
  <c r="J87" i="56"/>
  <c r="D107" i="56"/>
  <c r="D108" i="56"/>
  <c r="C463" i="128"/>
  <c r="F55" i="56"/>
  <c r="F64" i="56"/>
  <c r="C63" i="56"/>
  <c r="E18" i="56"/>
  <c r="C544" i="128"/>
  <c r="C493" i="128"/>
  <c r="C597" i="128"/>
  <c r="E45" i="56"/>
  <c r="D90" i="56"/>
  <c r="D26" i="56"/>
  <c r="D44" i="56"/>
  <c r="D71" i="56"/>
  <c r="J16" i="56"/>
  <c r="J17" i="56" s="1"/>
  <c r="E98" i="56"/>
  <c r="E62" i="56"/>
  <c r="F18" i="56"/>
  <c r="C54" i="56"/>
  <c r="F54" i="56"/>
  <c r="D35" i="56"/>
  <c r="E99" i="56"/>
  <c r="F27" i="56"/>
  <c r="F73" i="56"/>
  <c r="C53" i="56"/>
  <c r="F98" i="56"/>
  <c r="C95" i="128"/>
  <c r="C550" i="128"/>
  <c r="C517" i="128"/>
  <c r="C604" i="128"/>
  <c r="C659" i="128"/>
  <c r="C691" i="128"/>
  <c r="F35" i="56"/>
  <c r="D53" i="56"/>
  <c r="D36" i="56"/>
  <c r="C538" i="128"/>
  <c r="D45" i="56"/>
  <c r="F19" i="56"/>
  <c r="F28" i="56"/>
  <c r="F44" i="56"/>
  <c r="K24" i="56"/>
  <c r="D18" i="56"/>
  <c r="E54" i="56"/>
  <c r="F46" i="56"/>
  <c r="F36" i="56"/>
  <c r="C18" i="56"/>
  <c r="F90" i="56"/>
  <c r="F53" i="56"/>
  <c r="C541" i="128"/>
  <c r="C701" i="128"/>
  <c r="C15" i="128"/>
  <c r="F107" i="56"/>
  <c r="C697" i="128"/>
  <c r="I26" i="56"/>
  <c r="K106" i="56"/>
  <c r="C16" i="128"/>
  <c r="C145" i="128"/>
  <c r="K97" i="56"/>
  <c r="J98" i="56"/>
  <c r="K70" i="56"/>
  <c r="P80" i="5"/>
  <c r="Q127" i="5"/>
  <c r="C72" i="56"/>
  <c r="K43" i="56"/>
  <c r="P44" i="5"/>
  <c r="M20" i="5"/>
  <c r="D63" i="56"/>
  <c r="I89" i="56"/>
  <c r="C44" i="56"/>
  <c r="J125" i="56"/>
  <c r="J71" i="56"/>
  <c r="P92" i="5"/>
  <c r="K42" i="56"/>
  <c r="K44" i="56" s="1"/>
  <c r="K60" i="56"/>
  <c r="C669" i="128"/>
  <c r="C637" i="128"/>
  <c r="J26" i="56"/>
  <c r="K78" i="56"/>
  <c r="I44" i="56"/>
  <c r="K69" i="56"/>
  <c r="Q30" i="5"/>
  <c r="Q32" i="5" s="1"/>
  <c r="K33" i="56"/>
  <c r="J44" i="56"/>
  <c r="F76" i="56"/>
  <c r="I32" i="56"/>
  <c r="I35" i="56" s="1"/>
  <c r="O128" i="5"/>
  <c r="K34" i="56"/>
  <c r="K25" i="56"/>
  <c r="K79" i="56"/>
  <c r="L92" i="5"/>
  <c r="I106" i="5"/>
  <c r="M68" i="5"/>
  <c r="O32" i="5"/>
  <c r="N32" i="5"/>
  <c r="Q139" i="5"/>
  <c r="J62" i="56"/>
  <c r="K96" i="56"/>
  <c r="E108" i="56"/>
  <c r="M104" i="5"/>
  <c r="M32" i="5"/>
  <c r="P20" i="5"/>
  <c r="L128" i="5"/>
  <c r="K52" i="56"/>
  <c r="D89" i="56"/>
  <c r="O20" i="5"/>
  <c r="E36" i="56"/>
  <c r="Q115" i="5"/>
  <c r="Q116" i="5" s="1"/>
  <c r="I62" i="56"/>
  <c r="J53" i="56"/>
  <c r="C7" i="128"/>
  <c r="C11" i="128"/>
  <c r="C18" i="128"/>
  <c r="C65" i="128"/>
  <c r="C74" i="128"/>
  <c r="C75" i="128"/>
  <c r="C79" i="128"/>
  <c r="C91" i="128"/>
  <c r="C94" i="128"/>
  <c r="C96" i="128"/>
  <c r="C99" i="128"/>
  <c r="C109" i="128"/>
  <c r="C118" i="128"/>
  <c r="C132" i="128"/>
  <c r="C148" i="128"/>
  <c r="C168" i="128"/>
  <c r="C194" i="128"/>
  <c r="C223" i="128"/>
  <c r="C234" i="128"/>
  <c r="C243" i="128"/>
  <c r="C245" i="128"/>
  <c r="C263" i="128"/>
  <c r="C280" i="128"/>
  <c r="C284" i="128"/>
  <c r="C287" i="128"/>
  <c r="C298" i="128"/>
  <c r="C308" i="128"/>
  <c r="C315" i="128"/>
  <c r="C332" i="128"/>
  <c r="C380" i="128"/>
  <c r="C387" i="128"/>
  <c r="C398" i="128"/>
  <c r="C400" i="128"/>
  <c r="C413" i="128"/>
  <c r="C416" i="128"/>
  <c r="C5" i="128"/>
  <c r="C27" i="128"/>
  <c r="C36" i="128"/>
  <c r="C40" i="128"/>
  <c r="C59" i="128"/>
  <c r="C61" i="128"/>
  <c r="C73" i="128"/>
  <c r="C77" i="128"/>
  <c r="C81" i="128"/>
  <c r="C85" i="128"/>
  <c r="C97" i="128"/>
  <c r="C101" i="128"/>
  <c r="C103" i="128"/>
  <c r="C104" i="128"/>
  <c r="C138" i="128"/>
  <c r="C175" i="128"/>
  <c r="C203" i="128"/>
  <c r="C219" i="128"/>
  <c r="C272" i="128"/>
  <c r="C301" i="128"/>
  <c r="C313" i="128"/>
  <c r="C363" i="128"/>
  <c r="C9" i="128"/>
  <c r="C31" i="128"/>
  <c r="C53" i="128"/>
  <c r="C69" i="128"/>
  <c r="C88" i="128"/>
  <c r="C105" i="128"/>
  <c r="C131" i="128"/>
  <c r="C135" i="128"/>
  <c r="C150" i="128"/>
  <c r="C161" i="128"/>
  <c r="C182" i="128"/>
  <c r="C186" i="128"/>
  <c r="C198" i="128"/>
  <c r="C251" i="128"/>
  <c r="C262" i="128"/>
  <c r="C326" i="128"/>
  <c r="C336" i="128"/>
  <c r="C346" i="128"/>
  <c r="C357" i="128"/>
  <c r="C178" i="128"/>
  <c r="C217" i="128"/>
  <c r="C252" i="128"/>
  <c r="C283" i="128"/>
  <c r="C142" i="128"/>
  <c r="C165" i="128"/>
  <c r="C3" i="128"/>
  <c r="C39" i="128"/>
  <c r="C54" i="128"/>
  <c r="C78" i="128"/>
  <c r="C127" i="128"/>
  <c r="C184" i="128"/>
  <c r="C190" i="128"/>
  <c r="C209" i="128"/>
  <c r="C242" i="128"/>
  <c r="C259" i="128"/>
  <c r="C316" i="128"/>
  <c r="C319" i="128"/>
  <c r="C324" i="128"/>
  <c r="C134" i="128"/>
  <c r="C256" i="128"/>
  <c r="C32" i="128"/>
  <c r="C133" i="128"/>
  <c r="C289" i="128"/>
  <c r="C577" i="128"/>
  <c r="C501" i="128"/>
  <c r="C395" i="128"/>
  <c r="I10" i="118"/>
  <c r="G10" i="118"/>
  <c r="C231" i="128"/>
  <c r="E7" i="118"/>
  <c r="H7" i="118"/>
  <c r="I7" i="118"/>
  <c r="L17" i="118"/>
  <c r="K9" i="118" s="1"/>
  <c r="F7" i="118"/>
  <c r="C381" i="128"/>
  <c r="F10" i="118"/>
  <c r="H18" i="118"/>
  <c r="G11" i="118" s="1"/>
  <c r="J18" i="118"/>
  <c r="G18" i="118"/>
  <c r="F11" i="118" s="1"/>
  <c r="E18" i="118"/>
  <c r="E11" i="118" s="1"/>
  <c r="C530" i="128"/>
  <c r="G7" i="118"/>
  <c r="C504" i="128"/>
  <c r="K3" i="118"/>
  <c r="K18" i="118"/>
  <c r="H10" i="118"/>
  <c r="J10" i="118"/>
  <c r="K4" i="118"/>
  <c r="C503" i="128"/>
  <c r="D10" i="118"/>
  <c r="C393" i="128"/>
  <c r="C333" i="128"/>
  <c r="C585" i="128"/>
  <c r="C599" i="128"/>
  <c r="C314" i="128"/>
  <c r="D18" i="118"/>
  <c r="D11" i="118" s="1"/>
  <c r="C535" i="128"/>
  <c r="C559" i="128"/>
  <c r="F16" i="118"/>
  <c r="F17" i="118"/>
  <c r="L16" i="118"/>
  <c r="E10" i="118"/>
  <c r="K8" i="118"/>
  <c r="D9" i="118" s="1"/>
  <c r="D7" i="118"/>
  <c r="C10" i="118"/>
  <c r="C588" i="128"/>
  <c r="C580" i="128"/>
  <c r="C7" i="118"/>
  <c r="K5" i="118"/>
  <c r="K10" i="118" s="1"/>
  <c r="J7" i="118"/>
  <c r="I18" i="118"/>
  <c r="H11" i="118" s="1"/>
  <c r="C192" i="128"/>
  <c r="C724" i="128"/>
  <c r="C18" i="118"/>
  <c r="C11" i="118" s="1"/>
  <c r="C201" i="128"/>
  <c r="C226" i="128"/>
  <c r="C63" i="128"/>
  <c r="C112" i="128"/>
  <c r="C300" i="128"/>
  <c r="C361" i="128"/>
  <c r="C520" i="128"/>
  <c r="C115" i="128"/>
  <c r="C401" i="128"/>
  <c r="C282" i="128"/>
  <c r="C349" i="128"/>
  <c r="C354" i="128"/>
  <c r="C586" i="128"/>
  <c r="C107" i="128"/>
  <c r="C122" i="128"/>
  <c r="C421" i="128"/>
  <c r="C497" i="128"/>
  <c r="C30" i="128"/>
  <c r="C119" i="128"/>
  <c r="C496" i="128"/>
  <c r="C557" i="128"/>
  <c r="C276" i="128"/>
  <c r="C426" i="128"/>
  <c r="C139" i="128"/>
  <c r="C255" i="128"/>
  <c r="C468" i="128"/>
  <c r="C214" i="128"/>
  <c r="C89" i="128"/>
  <c r="C391" i="128"/>
  <c r="C172" i="128"/>
  <c r="C561" i="128"/>
  <c r="C415" i="128"/>
  <c r="C43" i="128"/>
  <c r="C55" i="128"/>
  <c r="C705" i="128"/>
  <c r="C347" i="128"/>
  <c r="C451" i="128"/>
  <c r="C627" i="128"/>
  <c r="C591" i="128"/>
  <c r="C23" i="128"/>
  <c r="C352" i="128"/>
  <c r="C341" i="128"/>
  <c r="C230" i="128"/>
  <c r="C339" i="128"/>
  <c r="C581" i="128"/>
  <c r="C409" i="128"/>
  <c r="C33" i="128"/>
  <c r="C728" i="128"/>
  <c r="C494" i="128"/>
  <c r="C487" i="128"/>
  <c r="C677" i="128"/>
  <c r="C146" i="128"/>
  <c r="C678" i="128"/>
  <c r="C547" i="128"/>
  <c r="C270" i="128"/>
  <c r="C428" i="128"/>
  <c r="C452" i="128"/>
  <c r="C68" i="128"/>
  <c r="C117" i="128"/>
  <c r="C540" i="128"/>
  <c r="C410" i="128"/>
  <c r="C291" i="128"/>
  <c r="C485" i="128"/>
  <c r="J35" i="56"/>
  <c r="K61" i="56"/>
  <c r="C13" i="128"/>
  <c r="K51" i="56"/>
  <c r="K53" i="56" s="1"/>
  <c r="I53" i="56"/>
  <c r="O97" i="5"/>
  <c r="O104" i="5" s="1"/>
  <c r="F104" i="5"/>
  <c r="I71" i="56"/>
  <c r="C311" i="128"/>
  <c r="C578" i="128"/>
  <c r="C140" i="128"/>
  <c r="C170" i="128"/>
  <c r="C12" i="128"/>
  <c r="C113" i="128"/>
  <c r="C471" i="128"/>
  <c r="C652" i="128"/>
  <c r="C603" i="128"/>
  <c r="C267" i="128"/>
  <c r="C542" i="128"/>
  <c r="C221" i="128"/>
  <c r="C465" i="128"/>
  <c r="C483" i="128"/>
  <c r="C654" i="128"/>
  <c r="C700" i="128"/>
  <c r="C293" i="128"/>
  <c r="C320" i="128"/>
  <c r="C370" i="128"/>
  <c r="C378" i="128"/>
  <c r="C383" i="128"/>
  <c r="C396" i="128"/>
  <c r="C397" i="128"/>
  <c r="C408" i="128"/>
  <c r="C424" i="128"/>
  <c r="C432" i="128"/>
  <c r="C437" i="128"/>
  <c r="C440" i="128"/>
  <c r="C455" i="128"/>
  <c r="C478" i="128"/>
  <c r="C502" i="128"/>
  <c r="C510" i="128"/>
  <c r="C526" i="128"/>
  <c r="C563" i="128"/>
  <c r="C570" i="128"/>
  <c r="C21" i="128"/>
  <c r="C24" i="128"/>
  <c r="C42" i="128"/>
  <c r="C158" i="128"/>
  <c r="C183" i="128"/>
  <c r="C195" i="128"/>
  <c r="C213" i="128"/>
  <c r="C338" i="128"/>
  <c r="C344" i="128"/>
  <c r="C348" i="128"/>
  <c r="C351" i="128"/>
  <c r="C545" i="128"/>
  <c r="C598" i="128"/>
  <c r="C601" i="128"/>
  <c r="C615" i="128"/>
  <c r="C619" i="128"/>
  <c r="C631" i="128"/>
  <c r="C643" i="128"/>
  <c r="C648" i="128"/>
  <c r="C674" i="128"/>
  <c r="C680" i="128"/>
  <c r="C698" i="128"/>
  <c r="C713" i="128"/>
  <c r="C720" i="128"/>
  <c r="C613" i="128"/>
  <c r="C623" i="128"/>
  <c r="C646" i="128"/>
  <c r="C683" i="128"/>
  <c r="C537" i="128"/>
  <c r="C233" i="128"/>
  <c r="C536" i="128"/>
  <c r="C641" i="128"/>
  <c r="C593" i="128"/>
  <c r="C337" i="128"/>
  <c r="C402" i="128"/>
  <c r="C665" i="128"/>
  <c r="C448" i="128"/>
  <c r="C618" i="128"/>
  <c r="C144" i="128"/>
  <c r="C34" i="128"/>
  <c r="C185" i="128"/>
  <c r="C521" i="128"/>
  <c r="C157" i="128"/>
  <c r="C8" i="128"/>
  <c r="C464" i="128"/>
  <c r="C625" i="128"/>
  <c r="C715" i="128"/>
  <c r="C706" i="128"/>
  <c r="C422" i="128"/>
  <c r="C66" i="128"/>
  <c r="C76" i="128"/>
  <c r="C681" i="128"/>
  <c r="Q128" i="5" l="1"/>
  <c r="K116" i="56"/>
  <c r="K107" i="56"/>
  <c r="Q92" i="5"/>
  <c r="K98" i="56"/>
  <c r="C80" i="56"/>
  <c r="C81" i="56"/>
  <c r="I77" i="56"/>
  <c r="I80" i="56" s="1"/>
  <c r="Q140" i="5"/>
  <c r="Q44" i="5"/>
  <c r="D81" i="56"/>
  <c r="D80" i="56"/>
  <c r="K125" i="56"/>
  <c r="K80" i="56"/>
  <c r="K7" i="136"/>
  <c r="H8" i="136"/>
  <c r="K26" i="56"/>
  <c r="K71" i="56"/>
  <c r="Q56" i="5"/>
  <c r="K62" i="56"/>
  <c r="K16" i="56"/>
  <c r="K17" i="56" s="1"/>
  <c r="J89" i="56"/>
  <c r="K87" i="56"/>
  <c r="K89" i="56" s="1"/>
  <c r="C261" i="128"/>
  <c r="C647" i="128"/>
  <c r="F80" i="56"/>
  <c r="F81" i="56"/>
  <c r="F82" i="56"/>
  <c r="K35" i="56"/>
  <c r="C292" i="128"/>
  <c r="C248" i="128"/>
  <c r="C299" i="128"/>
  <c r="C573" i="128"/>
  <c r="C412" i="128"/>
  <c r="C693" i="128"/>
  <c r="C600" i="128"/>
  <c r="C420" i="128"/>
  <c r="C128" i="128"/>
  <c r="C249" i="128"/>
  <c r="C64" i="128"/>
  <c r="C224" i="128"/>
  <c r="C218" i="128"/>
  <c r="C45" i="128"/>
  <c r="K7" i="118"/>
  <c r="C719" i="128"/>
  <c r="C469" i="128"/>
  <c r="C100" i="128"/>
  <c r="C29" i="128"/>
  <c r="C626" i="128"/>
  <c r="C539" i="128"/>
  <c r="C191" i="128"/>
  <c r="C253" i="128"/>
  <c r="C592" i="128"/>
  <c r="C495" i="128"/>
  <c r="C149" i="128"/>
  <c r="C285" i="128"/>
  <c r="C515" i="128"/>
  <c r="H9" i="118"/>
  <c r="C368" i="128"/>
  <c r="I9" i="118"/>
  <c r="F18" i="118"/>
  <c r="C309" i="128"/>
  <c r="C364" i="128"/>
  <c r="C392" i="128"/>
  <c r="C374" i="128"/>
  <c r="C658" i="128"/>
  <c r="C721" i="128"/>
  <c r="F9" i="118"/>
  <c r="J9" i="118"/>
  <c r="C220" i="128"/>
  <c r="C500" i="128"/>
  <c r="C258" i="128"/>
  <c r="C653" i="128"/>
  <c r="C620" i="128"/>
  <c r="C663" i="128"/>
  <c r="C513" i="128"/>
  <c r="C62" i="128"/>
  <c r="C443" i="128"/>
  <c r="C435" i="128"/>
  <c r="C241" i="128"/>
  <c r="C386" i="128"/>
  <c r="C690" i="128"/>
  <c r="C254" i="128"/>
  <c r="C82" i="128"/>
  <c r="C486" i="128"/>
  <c r="C205" i="128"/>
  <c r="C614" i="128"/>
  <c r="E9" i="118"/>
  <c r="C9" i="118"/>
  <c r="G9" i="118"/>
  <c r="E6" i="118"/>
  <c r="J6" i="118"/>
  <c r="C6" i="118"/>
  <c r="K6" i="118"/>
  <c r="I6" i="118"/>
  <c r="H6" i="118"/>
  <c r="G6" i="118"/>
  <c r="F6" i="118"/>
  <c r="D6" i="118"/>
  <c r="C567" i="128"/>
  <c r="C492" i="128"/>
  <c r="C453" i="128"/>
  <c r="C325" i="128"/>
  <c r="C605" i="128"/>
  <c r="C702" i="128"/>
  <c r="C159" i="128"/>
  <c r="C48" i="128"/>
  <c r="C624" i="128"/>
  <c r="C543" i="128"/>
  <c r="C436" i="128"/>
  <c r="C682" i="128"/>
  <c r="C488" i="128"/>
  <c r="C288" i="128"/>
  <c r="C532" i="128"/>
  <c r="C612" i="128"/>
  <c r="C90" i="128"/>
  <c r="C277" i="128"/>
  <c r="C602" i="128"/>
  <c r="C694" i="128"/>
  <c r="C684" i="128"/>
  <c r="C154" i="128"/>
  <c r="C482" i="128"/>
  <c r="C666" i="128"/>
  <c r="C10" i="128"/>
  <c r="C321" i="128"/>
  <c r="C548" i="128"/>
  <c r="C206" i="128"/>
  <c r="C197" i="128"/>
  <c r="C229" i="128"/>
  <c r="C688" i="128"/>
  <c r="C328" i="128"/>
  <c r="C240" i="128"/>
  <c r="C196" i="128"/>
  <c r="C225" i="128"/>
  <c r="C181" i="128"/>
  <c r="C729" i="128"/>
  <c r="C707" i="128"/>
  <c r="C418" i="128"/>
  <c r="C244" i="128"/>
  <c r="C271" i="128"/>
  <c r="C124" i="128"/>
  <c r="C384" i="128"/>
  <c r="C228" i="128"/>
  <c r="C329" i="128"/>
  <c r="C445" i="128"/>
  <c r="C50" i="128"/>
  <c r="C367" i="128"/>
  <c r="C640" i="128"/>
  <c r="C431" i="128"/>
  <c r="C714" i="128"/>
  <c r="C340" i="128"/>
  <c r="C238" i="128"/>
  <c r="C232" i="128"/>
  <c r="C212" i="128"/>
  <c r="C438" i="128"/>
  <c r="C286" i="128"/>
  <c r="C46" i="128"/>
  <c r="C187" i="128"/>
  <c r="C236" i="128"/>
  <c r="C312" i="128"/>
  <c r="C414" i="128"/>
  <c r="C260" i="128"/>
  <c r="C6" i="128"/>
  <c r="C87" i="128"/>
  <c r="C302" i="128"/>
  <c r="C689" i="128"/>
  <c r="C476" i="128"/>
  <c r="C461" i="128"/>
  <c r="C668" i="128"/>
  <c r="C667" i="128"/>
  <c r="C672" i="128"/>
  <c r="C673" i="128"/>
  <c r="C630" i="128"/>
  <c r="C629" i="128"/>
  <c r="C568" i="128"/>
  <c r="C569" i="128"/>
  <c r="C564" i="128"/>
  <c r="C565" i="128"/>
  <c r="C512" i="128"/>
  <c r="C511" i="128"/>
  <c r="C638" i="128"/>
  <c r="C639" i="128"/>
  <c r="C473" i="128"/>
  <c r="C472" i="128"/>
  <c r="C595" i="128"/>
  <c r="C70" i="128"/>
  <c r="C137" i="128"/>
  <c r="C93" i="128"/>
  <c r="C456" i="128"/>
  <c r="C516" i="128"/>
  <c r="C425" i="128"/>
  <c r="C37" i="128"/>
  <c r="C28" i="128"/>
  <c r="C162" i="128"/>
  <c r="C433" i="128"/>
  <c r="C250" i="128"/>
  <c r="C353" i="128"/>
  <c r="C108" i="128"/>
  <c r="C399" i="128"/>
  <c r="C466" i="128"/>
  <c r="C441" i="128"/>
  <c r="C327" i="128"/>
  <c r="C439" i="128"/>
  <c r="C310" i="128"/>
  <c r="C722" i="128"/>
  <c r="C505" i="128"/>
  <c r="C60" i="128"/>
  <c r="C211" i="128"/>
  <c r="C166" i="128"/>
  <c r="C143" i="128"/>
  <c r="C177" i="128"/>
  <c r="C273" i="128"/>
  <c r="C116" i="128"/>
  <c r="C199" i="128"/>
  <c r="C98" i="128"/>
  <c r="C377" i="128"/>
  <c r="C407" i="128"/>
  <c r="C304" i="128"/>
  <c r="C531" i="128"/>
  <c r="C160" i="128"/>
  <c r="C651" i="128"/>
  <c r="C628" i="128"/>
  <c r="C696" i="128"/>
  <c r="C533" i="128"/>
  <c r="C507" i="128"/>
  <c r="C446" i="128"/>
  <c r="C523" i="128"/>
  <c r="C699" i="128"/>
  <c r="C686" i="128"/>
  <c r="C14" i="128"/>
  <c r="C123" i="128"/>
  <c r="C2" i="128"/>
  <c r="C584" i="128"/>
  <c r="C662" i="128"/>
  <c r="C555" i="128"/>
  <c r="C594" i="128"/>
  <c r="C322" i="128"/>
  <c r="C345" i="128"/>
  <c r="C360" i="128"/>
  <c r="C479" i="128"/>
  <c r="C296" i="128"/>
  <c r="C136" i="128"/>
  <c r="C22" i="128"/>
  <c r="C294" i="128"/>
  <c r="C477" i="128"/>
  <c r="C57" i="128"/>
  <c r="C269" i="128"/>
  <c r="C237" i="128"/>
  <c r="C342" i="128"/>
  <c r="C295" i="128"/>
  <c r="C307" i="128"/>
  <c r="C596" i="128"/>
  <c r="H9" i="136" l="1"/>
  <c r="H10" i="136" s="1"/>
  <c r="K10" i="136" s="1"/>
  <c r="K8" i="136"/>
  <c r="C193" i="128"/>
  <c r="C84" i="128"/>
  <c r="C41" i="128"/>
  <c r="C498" i="128"/>
  <c r="C634" i="128"/>
  <c r="C331" i="128"/>
  <c r="C202" i="128"/>
  <c r="C552" i="128"/>
  <c r="C152" i="128"/>
  <c r="C450" i="128"/>
  <c r="C106" i="128"/>
  <c r="C571" i="128"/>
  <c r="C350" i="128"/>
  <c r="C481" i="128"/>
  <c r="C58" i="128"/>
  <c r="C404" i="128"/>
  <c r="C318" i="128"/>
  <c r="C590" i="128"/>
  <c r="C712" i="128"/>
  <c r="C290" i="128"/>
  <c r="C281" i="128"/>
  <c r="C388" i="128"/>
  <c r="C362" i="128"/>
  <c r="C86" i="128"/>
  <c r="C704" i="128"/>
  <c r="C359" i="128"/>
  <c r="C80" i="128"/>
  <c r="C207" i="128"/>
  <c r="C111" i="128"/>
  <c r="C527" i="128"/>
  <c r="C394" i="128"/>
  <c r="C120" i="128"/>
  <c r="C153" i="128"/>
  <c r="C317" i="128"/>
  <c r="C660" i="128"/>
  <c r="C102" i="128"/>
  <c r="C235" i="128"/>
  <c r="C47" i="128"/>
  <c r="C649" i="128"/>
  <c r="C264" i="128"/>
  <c r="C553" i="128"/>
  <c r="H11" i="136" l="1"/>
  <c r="H13" i="136" s="1"/>
  <c r="K9" i="136"/>
  <c r="C366" i="128"/>
  <c r="C709" i="128"/>
  <c r="C372" i="128"/>
  <c r="C454" i="128"/>
  <c r="C227" i="128"/>
  <c r="C167" i="128"/>
  <c r="C189" i="128"/>
  <c r="C200" i="128"/>
  <c r="C121" i="128"/>
  <c r="K11" i="136" l="1"/>
  <c r="K13" i="136" s="1"/>
</calcChain>
</file>

<file path=xl/sharedStrings.xml><?xml version="1.0" encoding="utf-8"?>
<sst xmlns="http://schemas.openxmlformats.org/spreadsheetml/2006/main" count="19835" uniqueCount="4377">
  <si>
    <t>CDM10705</t>
  </si>
  <si>
    <t>Grid Connected Solar Photovoltaic Power Project by M/s. ZF Steering Gear (India) Ltd</t>
  </si>
  <si>
    <t>CDM10381</t>
  </si>
  <si>
    <t>Grid-connected renewable energy project in Maharashtra, India</t>
  </si>
  <si>
    <t>CDM07370</t>
  </si>
  <si>
    <t>5.30 MW Bundled Wind Power Project in India</t>
  </si>
  <si>
    <t>CDM11241</t>
  </si>
  <si>
    <t>Yelisirur wind power project, India</t>
  </si>
  <si>
    <t>Bhoruka Power Corporation</t>
  </si>
  <si>
    <t>CDM09530</t>
  </si>
  <si>
    <t>Srinivasa Hatcheries Limited 3MW Wind Project 2010</t>
  </si>
  <si>
    <t>CDM09320</t>
  </si>
  <si>
    <t>27.3 MW Wind energy farm at Mokla Rajasthan by HZL</t>
  </si>
  <si>
    <t>CDM11000</t>
  </si>
  <si>
    <t>Renewable Wind Energy by Fortune Five Hydel Projects (P) Limited</t>
  </si>
  <si>
    <t>CDM08787</t>
  </si>
  <si>
    <t>52.50 MW Wind energy farm at Mokla Rajasthan by HZL</t>
  </si>
  <si>
    <t>CDM09327</t>
  </si>
  <si>
    <t>Grid connected solar PV based power generation at Naini, Allahabad, India</t>
  </si>
  <si>
    <t>CDM11231</t>
  </si>
  <si>
    <t>Wind power project in Tamil Nadu by SWPPL</t>
  </si>
  <si>
    <t>Simran Wind Project</t>
  </si>
  <si>
    <t>CDM11366</t>
  </si>
  <si>
    <t>Biomass based power project at Ambala, India</t>
  </si>
  <si>
    <t>CDM06548</t>
  </si>
  <si>
    <t>Kattepura Mini Hydel Scheme at Karnataka, India</t>
  </si>
  <si>
    <t>Sai Nireeha Power Project</t>
  </si>
  <si>
    <t>CDM10436</t>
  </si>
  <si>
    <t>Binwa-IV Hydro Electric Project</t>
  </si>
  <si>
    <t>CDM10488</t>
  </si>
  <si>
    <t>Solar power project in Gujarat, India</t>
  </si>
  <si>
    <t>CDM07398</t>
  </si>
  <si>
    <t>6 MW bundled Wind Power Project in Rajkot and Kutch districts of Gujarat</t>
  </si>
  <si>
    <t>Kutch Salt &amp; Allied Industries</t>
  </si>
  <si>
    <t>CDM08096</t>
  </si>
  <si>
    <t>Wind power project by UPL, India</t>
  </si>
  <si>
    <t>Ultramarine &amp; Pigments</t>
  </si>
  <si>
    <t>CDM07510</t>
  </si>
  <si>
    <t>8 MW bundled wind power project by Bannari Amman Spinning Mills Limited in Tamil Nadu, India</t>
  </si>
  <si>
    <t>Plist</t>
  </si>
  <si>
    <t>CDM10334</t>
  </si>
  <si>
    <t>25.5 MW Wind Energy Farm at Nandurbar Maharashtra by HZL</t>
  </si>
  <si>
    <t>CDM10456</t>
  </si>
  <si>
    <t>Bundled Wind Power Project by EnKing International (EKIESL-CDM.August-11-02)</t>
  </si>
  <si>
    <t>CDM08206</t>
  </si>
  <si>
    <t>Installation of 240 MW Hydroelectric Project at Kutehr in the Chamba district of Himachal Pradesh by JSW Energy</t>
  </si>
  <si>
    <t>CDM11486</t>
  </si>
  <si>
    <t>Renewable Wind Energy by Rayala Wind Power Company Private Limited</t>
  </si>
  <si>
    <t>CDM07930</t>
  </si>
  <si>
    <t>18 MW Wind Mill Project of GSFC Ltd</t>
  </si>
  <si>
    <t>CDM05223</t>
  </si>
  <si>
    <t>K. N. RAM WIND POWER CDM PROJECT</t>
  </si>
  <si>
    <t>CDM05846</t>
  </si>
  <si>
    <t>24 MW wind power project in Tamil Nadu, India</t>
  </si>
  <si>
    <t>GS713</t>
  </si>
  <si>
    <t>CDM11004</t>
  </si>
  <si>
    <t>UNOSUGEN Natural gas based grid connected Combined cycle power generation project</t>
  </si>
  <si>
    <t>CDM07689</t>
  </si>
  <si>
    <t>8 MW Bundled Wind Power Project at Jaisalmer, Rajasthan</t>
  </si>
  <si>
    <t>CDM09462</t>
  </si>
  <si>
    <t>Wind Project by VBM</t>
  </si>
  <si>
    <t>VBM Power &amp; Infrastructure</t>
  </si>
  <si>
    <t>CDM06710</t>
  </si>
  <si>
    <t>13.2 MW Wind Mill Power Project in Theni district of Tamil Nadu, by JISL-India</t>
  </si>
  <si>
    <t>GS851</t>
  </si>
  <si>
    <t>CDM08570</t>
  </si>
  <si>
    <t>Wind Power Project at Tamil Nadu, India</t>
  </si>
  <si>
    <t>CDM10398</t>
  </si>
  <si>
    <t>2 MW Bundled Solar Power Project Orissa</t>
  </si>
  <si>
    <t>CDM10693</t>
  </si>
  <si>
    <t>Wind Power Project at Rajkot, Gujarat</t>
  </si>
  <si>
    <t>ReNew Wind Energy</t>
  </si>
  <si>
    <t>CDM06583</t>
  </si>
  <si>
    <t>Dam spillage based small hydro power project in Maharashtra, India</t>
  </si>
  <si>
    <t>Mohite &amp; Mohite</t>
  </si>
  <si>
    <t>CDM06585</t>
  </si>
  <si>
    <t>Wind power project at Gadag district, Karnataka</t>
  </si>
  <si>
    <t>CDM09175</t>
  </si>
  <si>
    <t>9 MW Wind Energy Farm at Jodhpur Rajasthan by HZL</t>
  </si>
  <si>
    <t>CDM10353</t>
  </si>
  <si>
    <t>Paudital Lassa SHEP by M/s. Greenko Hatkoti Energy Private Limited</t>
  </si>
  <si>
    <t>CDM06708</t>
  </si>
  <si>
    <t>ECIL Bundled Wind Energy Project in India</t>
  </si>
  <si>
    <t>CDM07106</t>
  </si>
  <si>
    <t>5X0.8 MW Wind Power Project by Texmo Industries</t>
  </si>
  <si>
    <t>CDM11602</t>
  </si>
  <si>
    <t>Grid Connected Solar Photovoltaic Power Project by M/s. Mono Steel (India) Ltd. in Gujarat</t>
  </si>
  <si>
    <t>CDM09285</t>
  </si>
  <si>
    <t>2.10 MW Bundled Wind Power Generation in Tamil Nadu and Madhya Pradesh</t>
  </si>
  <si>
    <t>Tamil Nadu &amp; Madhya Pradesh</t>
  </si>
  <si>
    <t>CDM11288</t>
  </si>
  <si>
    <t>Solar Photovoltaic based Power Plant, India 3</t>
  </si>
  <si>
    <t>ESP Urja</t>
  </si>
  <si>
    <t>CDM11034</t>
  </si>
  <si>
    <t>Grid Connected Solar Power Project by M/s. GSPC Pipavav Power Company Ltd. in Gujarat</t>
  </si>
  <si>
    <t>CDM06861</t>
  </si>
  <si>
    <t>7.5 MW Poultry litter based grid connected power plant in Andhra Pradesh , India</t>
  </si>
  <si>
    <t>PSR Green Power Projects</t>
  </si>
  <si>
    <t>CDM09487</t>
  </si>
  <si>
    <t>33 MW Wind Power Project of GSFC Ltd.</t>
  </si>
  <si>
    <t>CDM08230</t>
  </si>
  <si>
    <t>Bundled Wind Power Project- Parikh Gp (EKI CDM.Sept-10-01)</t>
  </si>
  <si>
    <t>CDM07405</t>
  </si>
  <si>
    <t>Wind Project Activity by PPS Enviro Power Pvt. Limited</t>
  </si>
  <si>
    <t>CDM09330</t>
  </si>
  <si>
    <t>21 MW Wind energy farm at Palladam, TamilNadu by HZL</t>
  </si>
  <si>
    <t>AMS-III.AH.</t>
  </si>
  <si>
    <t>CDM09357</t>
  </si>
  <si>
    <t>Grid connected electricity generation project activity</t>
  </si>
  <si>
    <t>CDM11022</t>
  </si>
  <si>
    <t>1.5 MW Wind Power Plant of Zenith Silk Mills at Kosha Village, in Kutch district of Gujarat state, India</t>
  </si>
  <si>
    <t>CDM07717</t>
  </si>
  <si>
    <t>Gonal Small Hydro Project by South West Hydro</t>
  </si>
  <si>
    <t>South West Hydro Power</t>
  </si>
  <si>
    <t>CDM07440</t>
  </si>
  <si>
    <t>10 MW Biomass based renewable energy generation for the grid by Junagadh Power Projects (P) Ltd in Junagadh District, Gujarat</t>
  </si>
  <si>
    <t>Junagadh Power Projects</t>
  </si>
  <si>
    <t>CDM07860</t>
  </si>
  <si>
    <t>9.9 MW Wind power Project by Texmo Industries at A.P. and Gujarat, India</t>
  </si>
  <si>
    <t>Andhra Pradesh &amp; Gujarat</t>
  </si>
  <si>
    <t>CDM07368</t>
  </si>
  <si>
    <t>Bundled Wind Project Activity in Tamil Nadu by MMP</t>
  </si>
  <si>
    <t>CDM07531</t>
  </si>
  <si>
    <t>Wind Power Project at Bhachau by Powerica Limited</t>
  </si>
  <si>
    <t>CDM11245</t>
  </si>
  <si>
    <t>Solar Power project at Jaisalmer District in Rajasthan</t>
  </si>
  <si>
    <t>CDM08789</t>
  </si>
  <si>
    <t>15 MW Wind energy farm at Gopalpura, Karnataka by HZL</t>
  </si>
  <si>
    <t>CDM10990</t>
  </si>
  <si>
    <t>Jeori Hydro-Electric Project</t>
  </si>
  <si>
    <t>Technology House (India)</t>
  </si>
  <si>
    <t>CDM08751</t>
  </si>
  <si>
    <t>10 MW Biomass based renewable energy generation for the grid by Bhavnagar Biomass Power Projects Pvt Ltd</t>
  </si>
  <si>
    <t>Bhavnagar Biomass Power Projects</t>
  </si>
  <si>
    <t>CDM10961</t>
  </si>
  <si>
    <t>Grid Connected Gas based Combined Cycle Power Project in Andhra Pradesh</t>
  </si>
  <si>
    <t>CDM11211</t>
  </si>
  <si>
    <t>Wind power project in Jamnagar District, Gujarat, India</t>
  </si>
  <si>
    <t>CDM09559</t>
  </si>
  <si>
    <t>Wind Energy Project at Jaisalmer district, Rajasthan by Enn Enn Corp Limited</t>
  </si>
  <si>
    <t>CDM07455</t>
  </si>
  <si>
    <t>Grid connected Wind Power Generation Project by Premier Mills Private Limited</t>
  </si>
  <si>
    <t>CDM11816</t>
  </si>
  <si>
    <t>Wind Power Project by EON Electric limited in Rajasthan</t>
  </si>
  <si>
    <t>CDM09270</t>
  </si>
  <si>
    <t>5 MW Solar Photovoltaic at Rapar Khokhara, Anjar, District Kutch of Gujarat</t>
  </si>
  <si>
    <t>CDM08438</t>
  </si>
  <si>
    <t>Wind Power Project activity by HRG</t>
  </si>
  <si>
    <t>H.G. Rangan Goud</t>
  </si>
  <si>
    <t>CDM08248</t>
  </si>
  <si>
    <t>Ubhara Hydel Power Project, Chamba, Himachal Pradesh</t>
  </si>
  <si>
    <t>CDM10273</t>
  </si>
  <si>
    <t>Solar PV power project based on polycrystalline technology by Aravali Infrapower Limited</t>
  </si>
  <si>
    <t>Aravali Infrapower</t>
  </si>
  <si>
    <t>CDM08450</t>
  </si>
  <si>
    <t>Grid connected renewable power generation at Tamil Nadu, India</t>
  </si>
  <si>
    <t>CDM07320</t>
  </si>
  <si>
    <t>Wind Power Project at Tamil Nadu, India by Nippo</t>
  </si>
  <si>
    <t>Nippo Batteries</t>
  </si>
  <si>
    <t>CDM06983</t>
  </si>
  <si>
    <t>Bundled Wind Power Project at Tamil Nadu &amp; Karnataka, India</t>
  </si>
  <si>
    <t>CDM08467</t>
  </si>
  <si>
    <t>Generation of electricity from 3.0MW capacity wind turbines by Avon Cycles Limited</t>
  </si>
  <si>
    <t>Avon Cycles</t>
  </si>
  <si>
    <t>CDM10394</t>
  </si>
  <si>
    <t>Bundled Wind Energy Project at Tamil Nadu, India by EAIPL</t>
  </si>
  <si>
    <t>Ecologikol</t>
  </si>
  <si>
    <t>kCERs CP1</t>
  </si>
  <si>
    <t>kCERs CP2</t>
  </si>
  <si>
    <t>Total issuance (kCERs)</t>
  </si>
  <si>
    <t>Voluntary cancel-lations</t>
  </si>
  <si>
    <t>Supported by CDM Loan Scheme</t>
  </si>
  <si>
    <t>Invest-ment kUS$/tCO2</t>
  </si>
  <si>
    <t>IRR % excl. CER</t>
  </si>
  <si>
    <t>IRR bench-mark</t>
  </si>
  <si>
    <t xml:space="preserve">   IRR  %     incl. CER</t>
  </si>
  <si>
    <t>CER price  US$/tCO2</t>
  </si>
  <si>
    <t>GMR Industries</t>
  </si>
  <si>
    <t>EE industry</t>
  </si>
  <si>
    <t>Cement</t>
  </si>
  <si>
    <t>AMS-II.D.</t>
  </si>
  <si>
    <t>Oil to natural gas</t>
  </si>
  <si>
    <t>Chemicals</t>
  </si>
  <si>
    <t>AMS-III.D.</t>
  </si>
  <si>
    <t>Clinker replacement</t>
  </si>
  <si>
    <t>ACM5</t>
  </si>
  <si>
    <t>HFCs</t>
  </si>
  <si>
    <t>HFC23</t>
  </si>
  <si>
    <t>AM1</t>
  </si>
  <si>
    <t>CDM03206</t>
  </si>
  <si>
    <t>CDM06694</t>
  </si>
  <si>
    <t>URS</t>
  </si>
  <si>
    <t>Enn Enn Corp.</t>
  </si>
  <si>
    <t>AM8</t>
  </si>
  <si>
    <t>Usha Martin</t>
  </si>
  <si>
    <t>International Development Enterprises</t>
  </si>
  <si>
    <t>AMS-II.C.</t>
  </si>
  <si>
    <t>Austria (Kommunalkredit)</t>
  </si>
  <si>
    <t>ADB CDM Facility</t>
  </si>
  <si>
    <t>AMS-III.H.</t>
  </si>
  <si>
    <t>APITCO</t>
  </si>
  <si>
    <t>France (Lafarge)</t>
  </si>
  <si>
    <t>Shreyans Industries</t>
  </si>
  <si>
    <t>Petrochemicals</t>
  </si>
  <si>
    <t>ACM10+AMS-I.D.</t>
  </si>
  <si>
    <t>ICF</t>
  </si>
  <si>
    <t>Textiles</t>
  </si>
  <si>
    <t>JK Cement</t>
  </si>
  <si>
    <t>United K. (Noble Carbon)</t>
  </si>
  <si>
    <t>AM18</t>
  </si>
  <si>
    <t>Forest residues: sawmill waste</t>
  </si>
  <si>
    <t>Transport</t>
  </si>
  <si>
    <t>AMS-III.C.</t>
  </si>
  <si>
    <t>Indo Rama</t>
  </si>
  <si>
    <t>Sweden (Tricorona Carbon Asset Management Sweden)</t>
  </si>
  <si>
    <t>Single cycle to combined cycle</t>
  </si>
  <si>
    <t>Paper</t>
  </si>
  <si>
    <t>Birla</t>
  </si>
  <si>
    <t>Loyal Textile Mills</t>
  </si>
  <si>
    <t>ACM2+ACM6</t>
  </si>
  <si>
    <t>Motorbikes</t>
  </si>
  <si>
    <t>Shree Cement</t>
  </si>
  <si>
    <t>United K. (Climate Change Investment I S.A. SICAR)</t>
  </si>
  <si>
    <t>Carbon black gas</t>
  </si>
  <si>
    <t>Phillips Carbon Black</t>
  </si>
  <si>
    <t>Tricorona Carbon Asset Management Sweden</t>
  </si>
  <si>
    <t>Indo Gulf Fertilisers</t>
  </si>
  <si>
    <t>Emami Group</t>
  </si>
  <si>
    <t>CDM04563</t>
  </si>
  <si>
    <t>CDM12110</t>
  </si>
  <si>
    <t>NSL Power</t>
  </si>
  <si>
    <t>BalanceCO2</t>
  </si>
  <si>
    <t xml:space="preserve">Karnataka </t>
  </si>
  <si>
    <t>GM Wind Farms</t>
  </si>
  <si>
    <t>Mahalaxmi Group</t>
  </si>
  <si>
    <t>Maharashtra &amp; Rajasthan</t>
  </si>
  <si>
    <t>several</t>
  </si>
  <si>
    <t>Frenz Greenearth Technologies</t>
  </si>
  <si>
    <t xml:space="preserve">Maharashtra &amp; Karnataka </t>
  </si>
  <si>
    <t>Dalmia Laminators</t>
  </si>
  <si>
    <t>AMS-I.F.</t>
  </si>
  <si>
    <t>ICONTEC</t>
  </si>
  <si>
    <t>Mahati Hydro Power Projects</t>
  </si>
  <si>
    <t>Shradda</t>
  </si>
  <si>
    <t>Ecolutions Carbon</t>
  </si>
  <si>
    <t>Switzerland (Swiss Carbon Asset)</t>
  </si>
  <si>
    <t>Deloitte &amp; Touche</t>
  </si>
  <si>
    <t>Switzerland (Grütter Consulting)</t>
  </si>
  <si>
    <t>many</t>
  </si>
  <si>
    <t>Bundled clean energy project in jamnagar, Gujarat</t>
  </si>
  <si>
    <t>Several</t>
  </si>
  <si>
    <t>Rajasthan &amp; Maharashtra</t>
  </si>
  <si>
    <t>Bundled Wind Power Project in Tamil Nadu</t>
  </si>
  <si>
    <t>Netherlands (CAF)</t>
  </si>
  <si>
    <t>Australia (Perenia)</t>
  </si>
  <si>
    <t>EKI Energy Services</t>
  </si>
  <si>
    <t>AM15</t>
  </si>
  <si>
    <t>CDM04303</t>
  </si>
  <si>
    <t>Drolia Energy from Waste Heat - CDM Project</t>
  </si>
  <si>
    <t>CDM06674</t>
  </si>
  <si>
    <t>CDM04400</t>
  </si>
  <si>
    <t>10 MW Manjanadka Hydro project, Karnataka, India</t>
  </si>
  <si>
    <t>CDM12050</t>
  </si>
  <si>
    <t>Grütter consulting</t>
  </si>
  <si>
    <t>CDM06112</t>
  </si>
  <si>
    <t>SENES Consultants</t>
  </si>
  <si>
    <t>CDM07554</t>
  </si>
  <si>
    <t>CDM09612</t>
  </si>
  <si>
    <t>Biomass based power project by Shri Shyam Warehousing and Power Pvt. Ltd.</t>
  </si>
  <si>
    <t>CDM07447</t>
  </si>
  <si>
    <t>CDM09733</t>
  </si>
  <si>
    <t>CDM01585</t>
  </si>
  <si>
    <t>CDM10115</t>
  </si>
  <si>
    <t>2.75 MW Bundled Wind Power Project in Karnataka</t>
  </si>
  <si>
    <t>CDM07166</t>
  </si>
  <si>
    <t>CDM10630</t>
  </si>
  <si>
    <t>Usha Martin Limited - Waste Heat Recovery Based Captive Power Project activity</t>
  </si>
  <si>
    <t>CDM00347</t>
  </si>
  <si>
    <t>CDM10640</t>
  </si>
  <si>
    <t>Wind Power Project in Kutch, Gujarat by SDL</t>
  </si>
  <si>
    <t>CDM04687</t>
  </si>
  <si>
    <t>GTN Enterprises</t>
  </si>
  <si>
    <t>CDM02661</t>
  </si>
  <si>
    <t>CDM02380</t>
  </si>
  <si>
    <t>CDM03714</t>
  </si>
  <si>
    <t>CDM09635</t>
  </si>
  <si>
    <t>Nargund Wind Power Project in Karnataka (India)</t>
  </si>
  <si>
    <t>CDM02464</t>
  </si>
  <si>
    <t>AMS-I.D.+AMS-III.E.</t>
  </si>
  <si>
    <t>CDM00419</t>
  </si>
  <si>
    <t>CDM00985</t>
  </si>
  <si>
    <t>Italy (Asja Ambiente Italia)</t>
  </si>
  <si>
    <t>CDM04851</t>
  </si>
  <si>
    <t>CDM11258</t>
  </si>
  <si>
    <t>CDM05399</t>
  </si>
  <si>
    <t>Electrotherm Electric Vehicles, India</t>
  </si>
  <si>
    <t>CDM11306</t>
  </si>
  <si>
    <t>CDM06850</t>
  </si>
  <si>
    <t>Gujarat JHM Hotels</t>
  </si>
  <si>
    <t>CDM07424</t>
  </si>
  <si>
    <t>CDM06865</t>
  </si>
  <si>
    <t>CDM06995</t>
  </si>
  <si>
    <t>Green Business Solutions</t>
  </si>
  <si>
    <t>CDM07321</t>
  </si>
  <si>
    <t>CDM07527</t>
  </si>
  <si>
    <t>10.5 MW wind power project in Ossiya, Rajasthan by Gujarat Fluorochemicals Limited (GFL)</t>
  </si>
  <si>
    <t>CDM06906</t>
  </si>
  <si>
    <t>CDM08896</t>
  </si>
  <si>
    <t>CDM11826</t>
  </si>
  <si>
    <t>Clean Energy Project in the State of Tamil Nadu</t>
  </si>
  <si>
    <t>CDM10341</t>
  </si>
  <si>
    <t>CDM09573</t>
  </si>
  <si>
    <t>IOT Mabagas Limited power plant, Pudhuchatram</t>
  </si>
  <si>
    <t>Netherlands (Mabanaft)</t>
  </si>
  <si>
    <t>Do-inc.</t>
  </si>
  <si>
    <t>CDM08114</t>
  </si>
  <si>
    <t>CDM09595</t>
  </si>
  <si>
    <t>15 MW Biomass Power Project by Shalivahana Green Energy Limited</t>
  </si>
  <si>
    <t>GIFTECH Solutions</t>
  </si>
  <si>
    <t>CDM07336</t>
  </si>
  <si>
    <t>CDM09826</t>
  </si>
  <si>
    <t>KPMG</t>
  </si>
  <si>
    <t>CDM10131</t>
  </si>
  <si>
    <t>Amrit Environmental Technologies, Ernst &amp; Young</t>
  </si>
  <si>
    <t>CDM00420</t>
  </si>
  <si>
    <t>CDM10249</t>
  </si>
  <si>
    <t>7.5 MW Poultry Litter Project by Redan Infrastructure Private limited</t>
  </si>
  <si>
    <t>CDM07918</t>
  </si>
  <si>
    <t>CDM10535</t>
  </si>
  <si>
    <t>CDM00863</t>
  </si>
  <si>
    <t>CDM10559</t>
  </si>
  <si>
    <t>Palor II SHP Project</t>
  </si>
  <si>
    <t>CDM07558</t>
  </si>
  <si>
    <t>CDM10939</t>
  </si>
  <si>
    <t>Avoidance of Wastewater and On-site Energy Use Emissions and Renewable Energy Generation in IFB Agro Distillery</t>
  </si>
  <si>
    <t>CDM00815</t>
  </si>
  <si>
    <t>United K. (EDF Trading), Switzerland (Climate Cent Foundation)</t>
  </si>
  <si>
    <t>CDM00042</t>
  </si>
  <si>
    <t>5 MW Dehar Grid-connected SHP in Himachal Pradesh, India</t>
  </si>
  <si>
    <t xml:space="preserve">Germany (KfW) </t>
  </si>
  <si>
    <t>Netherlands (SenterNovem)</t>
  </si>
  <si>
    <t>CDM00044</t>
  </si>
  <si>
    <t>Biomass in Rajasthan - Electricity generation from mustard crop residues</t>
  </si>
  <si>
    <t>CDM00029</t>
  </si>
  <si>
    <t>Clarion 12MW (Gross) Renewable Sources Biomass Power Project</t>
  </si>
  <si>
    <t>United K. (EDF Trading), Switzerland (Bunge Emissions Group)</t>
  </si>
  <si>
    <t>Clarion Power Corporation</t>
  </si>
  <si>
    <t>CDM00065</t>
  </si>
  <si>
    <t>SRS Bagasse Cogeneration Project</t>
  </si>
  <si>
    <t>United K. (Agrinergy+EDF Trading)</t>
  </si>
  <si>
    <t>CDM00082</t>
  </si>
  <si>
    <t>APCL proposed 7.5 MW Mustard Crop Residue based Power Project</t>
  </si>
  <si>
    <t>Alwar Power Company</t>
  </si>
  <si>
    <t>CDM00124</t>
  </si>
  <si>
    <t>20 MW Kabini Hydro Electric Power Project, SKPCL, India</t>
  </si>
  <si>
    <t>United K. (Total Gas &amp; Power), Switzerland (Mitsubishi)</t>
  </si>
  <si>
    <t>Subhash Kabini Power Corporation</t>
  </si>
  <si>
    <t>United K. (ABN AMRO Bank)</t>
  </si>
  <si>
    <t>CDM00119</t>
  </si>
  <si>
    <t>DSL Biomass based Power Project at Pagara</t>
  </si>
  <si>
    <t>Germany (KfW), Italy (Asja Ambiente Italia), United K. (Drax Power)</t>
  </si>
  <si>
    <t>CDM00048</t>
  </si>
  <si>
    <t>4.5 MW Maujhi Grid-connected SHP in Himachal Pradesh, India</t>
  </si>
  <si>
    <t>CDM00063</t>
  </si>
  <si>
    <t>10.25MW Chunchi Doddi Grid-connected SHP in Karnataka, India</t>
  </si>
  <si>
    <t>CDM00117</t>
  </si>
  <si>
    <t>24 MW Biomass Based Renewable Electricity Generation &amp; Consumption in Ropar, Punjab, India</t>
  </si>
  <si>
    <t>AM4</t>
  </si>
  <si>
    <t>CDM00010</t>
  </si>
  <si>
    <t>18 MW Biomass Power Project in Tamilnadu, India</t>
  </si>
  <si>
    <t>Sweden (Government of Sweden), United K. (Noble Carbon)</t>
  </si>
  <si>
    <t>Grid connected 3MWp Solar PV power plant at Raichur District of Karnataka State, India</t>
  </si>
  <si>
    <t>CDM11702</t>
  </si>
  <si>
    <t>USHODAYA WIND POWER</t>
  </si>
  <si>
    <t>CDM05738</t>
  </si>
  <si>
    <t>7.45 MW Bundled Wind Power Generation in India</t>
  </si>
  <si>
    <t>CDM11175</t>
  </si>
  <si>
    <t>Solar PV Power project at Nachna, Jaisalmer District in Rajasthan</t>
  </si>
  <si>
    <t>Saidham Overseas</t>
  </si>
  <si>
    <t>CDM07925</t>
  </si>
  <si>
    <t>9.9 MW Biomass based power plant at Khas, Gujarat</t>
  </si>
  <si>
    <t>CDM10320</t>
  </si>
  <si>
    <t>7.5MW Biomass based power project by Circars Power Industries Ltd.</t>
  </si>
  <si>
    <t>CDM06148</t>
  </si>
  <si>
    <t>7 MW Bundled Hydro power project at Himachal Pradesh of Raajratna Energy Holdings Pvt. Ltd</t>
  </si>
  <si>
    <t>CDM11057</t>
  </si>
  <si>
    <t>20 MW Roura- II Hydro Electric Project by Roura Non Conventional Energy Pvt Ltd</t>
  </si>
  <si>
    <t>13.75 MW wind power project at Bellary &amp; Davangere district in the state Karnataka, India</t>
  </si>
  <si>
    <t>CDM04876</t>
  </si>
  <si>
    <t>3 MW Grid connected Wind Electricity Generation at Gadag District, Karnataka</t>
  </si>
  <si>
    <t>Mac. Charles Le-Meridian</t>
  </si>
  <si>
    <t>CDM11726</t>
  </si>
  <si>
    <t>Wind Power Project at Jath, Maharashtra</t>
  </si>
  <si>
    <t>CDM09310</t>
  </si>
  <si>
    <t>3.2 MW Wind Power Project in Gujarat by Rajlakshmi Minerals</t>
  </si>
  <si>
    <t>CDM06970</t>
  </si>
  <si>
    <t>31.5 MW grid connected wind power project in Rajasthan</t>
  </si>
  <si>
    <t>CDM07196</t>
  </si>
  <si>
    <t>4.5 MW Sechi grid-connected hydro electric project in Himachal Pradesh.</t>
  </si>
  <si>
    <t>Ascent Hydro Projects</t>
  </si>
  <si>
    <t>CDM11224</t>
  </si>
  <si>
    <t>Solar Photovoltaic Power project at Jaisalmer District in Rajasthan.</t>
  </si>
  <si>
    <t>Vasavi Solar Power</t>
  </si>
  <si>
    <t>1.65 MW Wind Power Project by G. R. Engineering Pvt. Ltd.</t>
  </si>
  <si>
    <t>CDM08659</t>
  </si>
  <si>
    <t>8.4 MW (0.6 MW X 14 Nos) Wind Power Project by Sri Padmabalaji Steels Pvt Ltd, Coimbatore, Tamil Nadu, India</t>
  </si>
  <si>
    <t>CDM11891</t>
  </si>
  <si>
    <t>Grid connected solar photovoltaic power plant in Bikaner, Rajasthan, India</t>
  </si>
  <si>
    <t>CDM11853</t>
  </si>
  <si>
    <t>Renewable Energy Project at Amravathi</t>
  </si>
  <si>
    <t>CDM11364</t>
  </si>
  <si>
    <t>Solar Photovoltaic Power project at Askandra Village, Jaisalmer District in Rajasthan</t>
  </si>
  <si>
    <t>CDM07002</t>
  </si>
  <si>
    <t>2.8 MW Wind power project in Tamil Nadu &amp; Rajasthan</t>
  </si>
  <si>
    <t>CDM07562</t>
  </si>
  <si>
    <t>Bundled Wind Power Project in Satara district, Maharashtra and Tirunelveli district, Tamil Nadu India</t>
  </si>
  <si>
    <t>CDM07195</t>
  </si>
  <si>
    <t>4.80 MWrenewable energy project by Aleo Manali Hydropower Pvt. Ltd.</t>
  </si>
  <si>
    <t>CDM08012</t>
  </si>
  <si>
    <t>Solar Thermal Power project at Kutcch District in Gujarat</t>
  </si>
  <si>
    <t>Cargo Solar Power</t>
  </si>
  <si>
    <t>CDM08371</t>
  </si>
  <si>
    <t>Greenhouse Gas Emission Reductions Through Wind Energy Technology - Reliance Clean Power Pvt. Ltd.</t>
  </si>
  <si>
    <t>CDM06106</t>
  </si>
  <si>
    <t>4.5MW Bundled Wind Power Project in Tirunelveli, Tamilnadu, India</t>
  </si>
  <si>
    <t>Krishna Institute of Medical Science</t>
  </si>
  <si>
    <t>CDM11263</t>
  </si>
  <si>
    <t>98.7 MW wind power project at Ratlam in Madhya Pradesh by DJ Energy Private Limited</t>
  </si>
  <si>
    <t>DJ Energy</t>
  </si>
  <si>
    <t>CDM10695</t>
  </si>
  <si>
    <t>Bundled Wind Power Project activity by Muthoot Fincorp Limited</t>
  </si>
  <si>
    <t>CDM10454</t>
  </si>
  <si>
    <t>24.75MW Basavanna hydro project in Karnataka, India</t>
  </si>
  <si>
    <t>Krshna Hydro Energy</t>
  </si>
  <si>
    <t>CDM06601</t>
  </si>
  <si>
    <t>Gangani Small Hydro Electric Project</t>
  </si>
  <si>
    <t>CDM11423</t>
  </si>
  <si>
    <t>Solar PV Power project at Jaisalmer District in Rajasthan</t>
  </si>
  <si>
    <t>CDM06470</t>
  </si>
  <si>
    <t>Generation of electricity from 4x1.5 MW capacity Wind Mills by KRBL Ltd. at Ratan Ka Bas site, Jodhpur district, Rajasthan, India</t>
  </si>
  <si>
    <t>CDM06806</t>
  </si>
  <si>
    <t>GHG abatement from distillery wastewater treatment project</t>
  </si>
  <si>
    <t>Green Elephant India</t>
  </si>
  <si>
    <t>CDM10737</t>
  </si>
  <si>
    <t>Solar power project at Jodhpur, Rajasthan</t>
  </si>
  <si>
    <t>CDM09179</t>
  </si>
  <si>
    <t>Tidong Hydropower Project</t>
  </si>
  <si>
    <t>CDM07252</t>
  </si>
  <si>
    <t>2*0.8 MW Wind Power CDM Project by Siddaganga Oil Extractions Pvt. Ltd., Andhra Pradesh, India</t>
  </si>
  <si>
    <t>CDM07818</t>
  </si>
  <si>
    <t>Greenhouse Gas Emission Reductions Through Thermal Solar Power Technology - Rajasthan Sun Technique Energy Pvt. Ltd</t>
  </si>
  <si>
    <t>CDM11098</t>
  </si>
  <si>
    <t>Sinner wind power project in Maharashtra</t>
  </si>
  <si>
    <t>CDM11831</t>
  </si>
  <si>
    <t>GHG abatement through solar power generation in Bikaner, Rajasthan, India</t>
  </si>
  <si>
    <t>CDM06969</t>
  </si>
  <si>
    <t>Bundled Wind Power Project by Gangamai Industries and Construction Limited</t>
  </si>
  <si>
    <t>CDM11101</t>
  </si>
  <si>
    <t>Kaladonger wind power project in Rajasthan</t>
  </si>
  <si>
    <t>Bindu Vayu Urja</t>
  </si>
  <si>
    <t>CDM07571</t>
  </si>
  <si>
    <t>1.8 MW Wind Power Project in Tamil Nadu, India</t>
  </si>
  <si>
    <t>Coimbatore Pioneer Fertilizers</t>
  </si>
  <si>
    <t>CDM08183</t>
  </si>
  <si>
    <t>Wind Power Project by Tirupati Microtech Pvt. Ltd. (EKI-CDM.June-11-02)</t>
  </si>
  <si>
    <t>CDM10349</t>
  </si>
  <si>
    <t>Grid connected solar PV project by VIL and CPPL</t>
  </si>
  <si>
    <t>Videocon Industries Limited</t>
  </si>
  <si>
    <t>CDM07299</t>
  </si>
  <si>
    <t>Rice Husk based Co-generation Power Project at Usher Eco Power Limited, Chhata, Uttar Pradesh, India</t>
  </si>
  <si>
    <t>CDM10375</t>
  </si>
  <si>
    <t>Integrated biomass power project at Perundurai, Erode district, Tamil Nadu, India</t>
  </si>
  <si>
    <t>Perundurai Green Energy</t>
  </si>
  <si>
    <t>CDM08040</t>
  </si>
  <si>
    <t>Wind Power Project by Rajasthan Gum Private Limited (EKI.CDM.Mar-11-03)</t>
  </si>
  <si>
    <t>CDM11782</t>
  </si>
  <si>
    <t>Wind Power Project at Tadas, Karnataka</t>
  </si>
  <si>
    <t>CDM06385</t>
  </si>
  <si>
    <t>1.35MW Captive Power Generation Plant</t>
  </si>
  <si>
    <t>MAC Oil Palm</t>
  </si>
  <si>
    <t>CDM08390</t>
  </si>
  <si>
    <t>Wind power project by Riddhi Siddhi Gluco Biols Limited (RSGBL)</t>
  </si>
  <si>
    <t>Riddhi Siddhi</t>
  </si>
  <si>
    <t>CDM05240</t>
  </si>
  <si>
    <t>Bundled Grid connected 2.9 MW Wind Power Project in INDIA by KAMAL ENGINEERING CORPORATION [UNIT OF KEC INDUSTRIES LTD]</t>
  </si>
  <si>
    <t>Kamal Engineering</t>
  </si>
  <si>
    <t>CDM11776</t>
  </si>
  <si>
    <t>5 MW Solar PV Power Project at NTPC-Dadri, a Business unit of NTPC limited</t>
  </si>
  <si>
    <t>CDM07675</t>
  </si>
  <si>
    <t>1.5 MW Wind Power CDM Project by M/s.Kilburn Chemicals Limited, Tamilnadu, India (Renewable Energy Wind)</t>
  </si>
  <si>
    <t>CDM11441</t>
  </si>
  <si>
    <t>3 MW Wind power project in Madhyapradesh</t>
  </si>
  <si>
    <t>CDM11569</t>
  </si>
  <si>
    <t>Solar Power Project by M AND B Switchgears Limited</t>
  </si>
  <si>
    <t>CDM11606</t>
  </si>
  <si>
    <t>5MW Solar PV Power Project in Jodhpur District, Rajasthan</t>
  </si>
  <si>
    <t>CDM05589</t>
  </si>
  <si>
    <t>Wind power project of KSPL in Karnataka</t>
  </si>
  <si>
    <t>KMMI Steel</t>
  </si>
  <si>
    <t>CDM07661</t>
  </si>
  <si>
    <t>Bundled Wind Power Project in Barmer and Jaisalmer, Rajasthan</t>
  </si>
  <si>
    <t>Rajendra Exim</t>
  </si>
  <si>
    <t>CDM07119</t>
  </si>
  <si>
    <t>4.25 MW Wind Power Project in Tamilnadu by Amarjothi Spinning Mills Ltd</t>
  </si>
  <si>
    <t>Amarjothi Spinning Mills</t>
  </si>
  <si>
    <t>CDM11190</t>
  </si>
  <si>
    <t>1 MW Hydro Power Project by M/s Oreva Energy Pvt. Ltd. at Wanakbori, Kheda, Gujarat</t>
  </si>
  <si>
    <t>CDM07497</t>
  </si>
  <si>
    <t>Grid Connected Wind Power Generation in Tamil Nadu, India</t>
  </si>
  <si>
    <t>CDM07477</t>
  </si>
  <si>
    <t>2.5 MW power generation through installation of wind turbine generators in Tamil Nadu, India</t>
  </si>
  <si>
    <t>Fort Projects</t>
  </si>
  <si>
    <t>CDM08734</t>
  </si>
  <si>
    <t>3 MW bundled wind power project in Tamil Nadu</t>
  </si>
  <si>
    <t>Armstrong Spinning Mills</t>
  </si>
  <si>
    <t>CDM11754</t>
  </si>
  <si>
    <t>9MW Biomass Power Project at Yedlapur Village in Raichur District, Karnataka, India</t>
  </si>
  <si>
    <t>CDM07488</t>
  </si>
  <si>
    <t>Bundled Wind Project in TKM</t>
  </si>
  <si>
    <t>CDM11362</t>
  </si>
  <si>
    <t>5 MW Solar PV Power Project by Azure Power</t>
  </si>
  <si>
    <t>Power generation from waste heat of non-recovery type coke ovens at JSPL</t>
  </si>
  <si>
    <t>CDM00402</t>
  </si>
  <si>
    <t>Bagasse Based cogeneration power project of Rana Sugars Limited, Amritsar District, Punjab;</t>
  </si>
  <si>
    <t>Switzerland (Mercuria Energy Trading), United K. (Deutsche Bank)</t>
  </si>
  <si>
    <t>Rana Sugars</t>
  </si>
  <si>
    <t>CDM00233</t>
  </si>
  <si>
    <t>Sri Balaji 6 MW Non-Conventional Renewable Sources Biomass Power Project</t>
  </si>
  <si>
    <t>Sweden (Tricorona Carbon Asset Management Sweden), Switzerland, United K. (Econergy), Germany (Fels-Werke)</t>
  </si>
  <si>
    <t>Sri Balaji Biomas Power</t>
  </si>
  <si>
    <t>GS382</t>
  </si>
  <si>
    <t>CDM00283</t>
  </si>
  <si>
    <t>8MW Waste Heat Recovery based Captive Power Project at OCL</t>
  </si>
  <si>
    <t>Switzerland (Electrabel)</t>
  </si>
  <si>
    <t>OCL India</t>
  </si>
  <si>
    <t>CDM00211</t>
  </si>
  <si>
    <t>8.5 MW Biomass based Power Project</t>
  </si>
  <si>
    <t>United K. (Sempra Energy Europe), Switzerland (Vitol)</t>
  </si>
  <si>
    <t>CDM00332</t>
  </si>
  <si>
    <t>Ganpati co-generation project at Medak, Andhra Pradesh</t>
  </si>
  <si>
    <t>United K. (Noble Carbon), Switzerland (Vitol)</t>
  </si>
  <si>
    <t>Ganpati sugar Industries</t>
  </si>
  <si>
    <t>7.5 MW Biomass (Mustard crop residue) based Power Project at RIICO Industrial area, Rajasthan by M/s Amrit Environmental Technologies Pvt. Ltd.</t>
  </si>
  <si>
    <t>CDM00188</t>
  </si>
  <si>
    <t>KMS Power 6 MW Renewable Sources Biomass Power Project.</t>
  </si>
  <si>
    <t>Sweden (Tricorona Carbon Asset Management Sweden), Germany (K plus S Kali)</t>
  </si>
  <si>
    <t>KMS Power Private</t>
  </si>
  <si>
    <t>CDM00421</t>
  </si>
  <si>
    <t>Biomass Power Project at Kalpataru Energy Venture Private Limited, Bayana Tehsil, Bharatpur District, Rajasthan</t>
  </si>
  <si>
    <t>Kalpatura Energy Ventures, Ernst &amp; Young</t>
  </si>
  <si>
    <t>CDM00573</t>
  </si>
  <si>
    <t>Taraila Small Hydroelectric Project of Ginni Global Ltd.</t>
  </si>
  <si>
    <t>CDM00576</t>
  </si>
  <si>
    <t>Waste heat recovery project based on technology up-gradation at Apollo Tyres, Vadodara, India</t>
  </si>
  <si>
    <t>Apollo Tyres</t>
  </si>
  <si>
    <t>CDM00189</t>
  </si>
  <si>
    <t>Perpetual 7.5 MW Non-Conventional Renewable Sources Biomass Power Project</t>
  </si>
  <si>
    <t>Perpetual Energy Systems Private</t>
  </si>
  <si>
    <t>CDM00190</t>
  </si>
  <si>
    <t xml:space="preserve">Indur 7.5 MW Non-Conventional Renewable Sources Biomass Power Project </t>
  </si>
  <si>
    <t>Indur Green Power Private</t>
  </si>
  <si>
    <t>CDM00566</t>
  </si>
  <si>
    <t xml:space="preserve">Waste heat recovery based captive power project at Monnet </t>
  </si>
  <si>
    <t>Monnet Ispat</t>
  </si>
  <si>
    <t>CDM00187</t>
  </si>
  <si>
    <t xml:space="preserve">Satyamaharshi 6 MW Biomass Power Project </t>
  </si>
  <si>
    <t>France (Velcan Energy), Switzerland</t>
  </si>
  <si>
    <t>Satyamaharshi Power Corporation</t>
  </si>
  <si>
    <t>CDM00668</t>
  </si>
  <si>
    <t>3 MW Poultry Litter Based Power Generation Project, Hyderabad</t>
  </si>
  <si>
    <t>CDM00222</t>
  </si>
  <si>
    <t>Electricity generation at 8 MW captive power plant using enthalpy of flue gases from blast furnace operations of Kalyani Steels Limited, in Karnataka state of India.</t>
  </si>
  <si>
    <t>Sweden (Tricorona Carbon Asset Management Sweden), Switzerland, United K. (EDF Trading ), Netherlands (Nuon Energy)</t>
  </si>
  <si>
    <t>CDM00411</t>
  </si>
  <si>
    <t>12 MW hydropower plant in Bhandardara in Maharashtra, India.</t>
  </si>
  <si>
    <t>CDM00392</t>
  </si>
  <si>
    <t>VGL - Waste Heat based 4 MW Captive Power Project at Raipur</t>
  </si>
  <si>
    <t>CDM00265</t>
  </si>
  <si>
    <t>JBSL–Waste Heat Recovery Based Captive Power Project</t>
  </si>
  <si>
    <t>Jai Balaji Sponge</t>
  </si>
  <si>
    <t>CDM00457</t>
  </si>
  <si>
    <t>Switching of fuel from Naphtha to Natural gas at United Phosphorus Limited (UPL)</t>
  </si>
  <si>
    <t>United K. (Noble Carbon), Switzerland (Mercuria Energy Trading)</t>
  </si>
  <si>
    <t>CDM00439</t>
  </si>
  <si>
    <t>Demand side energy conservation &amp; reduction measures at IPCL – Gandhar Complex</t>
  </si>
  <si>
    <t>CDM00348</t>
  </si>
  <si>
    <t xml:space="preserve">Generation of electricity from 6.25 MW capacity wind mills by Sun-n-Sand Hotels Pvt. Ltd at Soda Mada Rajasthan </t>
  </si>
  <si>
    <t>CDM00403</t>
  </si>
  <si>
    <t>“Blended cement with increased blend” at Orient cement’s Devapur and Jalgaon plants in  India</t>
  </si>
  <si>
    <t>Maharashtra &amp; Andhra Pradesh</t>
  </si>
  <si>
    <t>CDM00451</t>
  </si>
  <si>
    <t xml:space="preserve">56.25 MW bundled wind energy project in Tirunelveli and Coimbatore districts in Tamilnadu, India. </t>
  </si>
  <si>
    <t>Switzerland (Bunge Emissions Group), United K. (EDF Trading))</t>
  </si>
  <si>
    <t>CDM00393</t>
  </si>
  <si>
    <t>Switching of fossil fuel from Naptha &amp; Diesel to Biomass (agricultural residue) for 9 MW Power Generation Unit of M/s. My Home Power limited (MHPL) and Supply to APTRANSCO Grid.</t>
  </si>
  <si>
    <t>United K. (Noble Carbon), Switzerland (MyClimate)</t>
  </si>
  <si>
    <t>CDM00310</t>
  </si>
  <si>
    <t>Energy Efficiency Measures At a Thermal Power Generating Station Of CESC-limited, BBGS</t>
  </si>
  <si>
    <t>United K. (3C)</t>
  </si>
  <si>
    <t>CDM00350</t>
  </si>
  <si>
    <t>Generation of electricity from 2.5 MW capacity wind mills by Gujarat JHM Hotels Pvt. Ltd at Soda Mada Rajasthan</t>
  </si>
  <si>
    <t>AMS-III.I.+AMS-III.H.+AMS-I.C.+AMS-III.D.</t>
  </si>
  <si>
    <t>CDM00437</t>
  </si>
  <si>
    <t xml:space="preserve">SIDPL Methane extraction and Power generation project </t>
  </si>
  <si>
    <t>Sweden (Tricorona Carbon Asset Management Sweden), Switzerland, France (EDF Trading)</t>
  </si>
  <si>
    <t>CDM00687</t>
  </si>
  <si>
    <t>Methane recovery and power generation in a distillery plant</t>
  </si>
  <si>
    <t>United K. (J.Aron+Drax Power)</t>
  </si>
  <si>
    <t>CDM00648</t>
  </si>
  <si>
    <t>Agrawal RE Project</t>
  </si>
  <si>
    <t>CDM00271</t>
  </si>
  <si>
    <t>OSIL - Waste Heat Recovery Based Captive Power Project</t>
  </si>
  <si>
    <t>United K. (NATIXIS+Climate Change Investment I S.A. SICAR), Switzerland (Mercuria Energy Trading)</t>
  </si>
  <si>
    <t>Orissa Sponge Iron</t>
  </si>
  <si>
    <t>CDM00156</t>
  </si>
  <si>
    <t>Mahatma Gandhi Hydro Electric Tail Race Hydro Power Project of APPL, India</t>
  </si>
  <si>
    <t>Japan (Chubu Electric)</t>
  </si>
  <si>
    <t>Ambuthirtha Power Private</t>
  </si>
  <si>
    <t>CDM00517</t>
  </si>
  <si>
    <t>10.0 MW Biomass based independent power project of Jalkheri Power Private Limited, Jalkheri, Punjab.</t>
  </si>
  <si>
    <t>Jalkheri Power Private</t>
  </si>
  <si>
    <t>CDM00404</t>
  </si>
  <si>
    <t>Shri Bajrang WHR CDM Project</t>
  </si>
  <si>
    <t>United K. (Agrinergy+Noble Carbon), Switzerland (Bunge Emissions Group)</t>
  </si>
  <si>
    <t>CDM00640</t>
  </si>
  <si>
    <t>11.25 MW wind power project in Dhule, Maharashtra, India</t>
  </si>
  <si>
    <t>Godrej Agrovet</t>
  </si>
  <si>
    <t>CDM00264</t>
  </si>
  <si>
    <t>10 MW Biomass (Rice Husk) Based Power Generation Unit of M/s Rukmani Power and Steel Ltd.(RPSL)</t>
  </si>
  <si>
    <t>Rukmani Power &amp; Steel</t>
  </si>
  <si>
    <t>CDM00537</t>
  </si>
  <si>
    <t>6.0 MW Biomass based power project of Agri Gold Projects Limited (AGPL), Prakasham District, Andhra Pradesh.</t>
  </si>
  <si>
    <t>Agri Gold Projects</t>
  </si>
  <si>
    <t>CDM00378</t>
  </si>
  <si>
    <t>SRGEL Non-Conventional Energy Sources Biomass Power Project</t>
  </si>
  <si>
    <t>CDM00221</t>
  </si>
  <si>
    <t>12MW Captive Power Project based on Waste Heat Recovery of Industrial Waste Gases</t>
  </si>
  <si>
    <t>CDM00349</t>
  </si>
  <si>
    <t>Generation of electricity from 4 MW capacity wind mills by Sun-n-Sand Hotels Pvt. Ltd. at Supa, Maharashtra</t>
  </si>
  <si>
    <t>CDM00351</t>
  </si>
  <si>
    <t>Generation of electricity from 1.2 MW capacity wind mills by Sun-n-Sand Hotels Pvt. Ltd. at Satara, Maharashtra</t>
  </si>
  <si>
    <t>CDM00448</t>
  </si>
  <si>
    <t>7.5 MW wind farm of REI Agro Ltd. at Soda village in the state of Rajasthan, India.</t>
  </si>
  <si>
    <t>CDM00302</t>
  </si>
  <si>
    <t>GHG Emissions Reduction through Energy Efficiency Improvements</t>
  </si>
  <si>
    <t xml:space="preserve">France (Rhodia Energy) </t>
  </si>
  <si>
    <t>Durapur Cement Works</t>
  </si>
  <si>
    <t>CDM00412</t>
  </si>
  <si>
    <t>CR-303</t>
  </si>
  <si>
    <t>CR-304</t>
  </si>
  <si>
    <t>CR-237</t>
  </si>
  <si>
    <t>CR-298</t>
  </si>
  <si>
    <t>SR-125</t>
  </si>
  <si>
    <t>CR-263</t>
  </si>
  <si>
    <t>Yes</t>
  </si>
  <si>
    <t>OK</t>
  </si>
  <si>
    <t>CR-126</t>
  </si>
  <si>
    <t>This is not SR-118.
Commissioning expected Jan/Apr 2012 (PDD p.38)</t>
  </si>
  <si>
    <t>CR-299</t>
  </si>
  <si>
    <t>to be commissioned from FY 14/15 (PDD p.6)</t>
  </si>
  <si>
    <t>Registered Sep. 2013.
Retroactive change till 2009-10</t>
  </si>
  <si>
    <t>Registered Dec. 2012.
Retroactive change till 2009-10</t>
  </si>
  <si>
    <t>Registered Mar. 2013. Retroactive change till 2011-12</t>
  </si>
  <si>
    <t>Registered Dec. 2011. Retroactive change till 2009-10</t>
  </si>
  <si>
    <t>SR-38</t>
  </si>
  <si>
    <t>Wind Power Project by MGM Minerals Limited</t>
  </si>
  <si>
    <t>CDM08947</t>
  </si>
  <si>
    <t>Wind energy project in Theni, Tamil Nadu</t>
  </si>
  <si>
    <t>CDM10339</t>
  </si>
  <si>
    <t>Grid connected solar PV power plant in Jodhpur, Rajasthan</t>
  </si>
  <si>
    <t>Northwest Energy</t>
  </si>
  <si>
    <t>CDM12190</t>
  </si>
  <si>
    <t>Grid connected natural gas based electricity generation power plant at Vemagiri, Andhra Pradesh, India</t>
  </si>
  <si>
    <t>CDM06176</t>
  </si>
  <si>
    <t>Grid connected renewable electricity generation project by SCCPL in Tamil Nadu, India</t>
  </si>
  <si>
    <t>Sreyas Carbon</t>
  </si>
  <si>
    <t>GS1022</t>
  </si>
  <si>
    <t>CDM07846</t>
  </si>
  <si>
    <t>2 MW Gogripur Hydro Power Project at Village Gogripur, District Karnal of State Haryana (India)</t>
  </si>
  <si>
    <t>CDM06443</t>
  </si>
  <si>
    <t>Grid-connected electricity generation from 39 MW wind energy by GACL in Gujarat</t>
  </si>
  <si>
    <t>CDM05612</t>
  </si>
  <si>
    <t>Run of River Hydroelectric Project on Alaknanda River in Uttarakhand</t>
  </si>
  <si>
    <t>CDM10502</t>
  </si>
  <si>
    <t>Wind power project in Madhya Pradesh, India</t>
  </si>
  <si>
    <t>1.25 MW Wind Power Project in Gujarat</t>
  </si>
  <si>
    <t>CDM06992</t>
  </si>
  <si>
    <t>3.0 MW Wind Power Project Activity by BVSR Constructions Private Limited</t>
  </si>
  <si>
    <t>3.70 MW Grid Connected Wind Power Project in Madhya Pradesh</t>
  </si>
  <si>
    <t>CDM10335</t>
  </si>
  <si>
    <t>Grid Connected Renewable Energy Generation by Asian Fabricx Private Limited</t>
  </si>
  <si>
    <t>CDM07427</t>
  </si>
  <si>
    <t>Wind Power Project Activity by Hindusthan Vidyut Products Limited</t>
  </si>
  <si>
    <t>Hindusthan Vidyut Products</t>
  </si>
  <si>
    <t>CDM09474</t>
  </si>
  <si>
    <t>10 MW solar power project by NKG Infrastructure Limited</t>
  </si>
  <si>
    <t>CDM08622</t>
  </si>
  <si>
    <t>Bundled 9.00 MW wind power Generation project in Rajasthan, India by M/s. Gangadhar Narsingdas Agrawal Group</t>
  </si>
  <si>
    <t>CDM07609</t>
  </si>
  <si>
    <t>Grid-connected electricity generation from 21 MW wind energy by GACL in Gujarat</t>
  </si>
  <si>
    <t>CDM09287</t>
  </si>
  <si>
    <t>Grid Interactive Solar Photovoltaic Power Project in Gujarat</t>
  </si>
  <si>
    <t>CDM07228</t>
  </si>
  <si>
    <t>Small hydro power project by PHPPL, India</t>
  </si>
  <si>
    <t>Prodigy Hydro Power Private</t>
  </si>
  <si>
    <t>CDM07955</t>
  </si>
  <si>
    <t>Bundled Wind Power Project in Tamil Nadu by KTV Power and Logistics Private Limited</t>
  </si>
  <si>
    <t>CDM07129</t>
  </si>
  <si>
    <t>6.6 MW bundled wind based project activity in Karnataka, India</t>
  </si>
  <si>
    <t>Guatam Freight</t>
  </si>
  <si>
    <t>CDM07312</t>
  </si>
  <si>
    <t>1.65 MW Wind Power Project for the grid by SVS Projects Private Limited</t>
  </si>
  <si>
    <t>CDM08462</t>
  </si>
  <si>
    <t>1.2 MW Biomass Gasification Power Generation Project in Vadodara District of Gujarat, India</t>
  </si>
  <si>
    <t>Ankur Scientific Energy Technologies</t>
  </si>
  <si>
    <t>CDM08729</t>
  </si>
  <si>
    <t>Bundled Grid Connected Wind power project by Maris Group</t>
  </si>
  <si>
    <t>CDM10309</t>
  </si>
  <si>
    <t>Kiran Energy Solar PV Project</t>
  </si>
  <si>
    <t>Solarfield Energy</t>
  </si>
  <si>
    <t>CDM09095</t>
  </si>
  <si>
    <t>18.9MW Wind Power Project at Tamil Nadu, India</t>
  </si>
  <si>
    <t>CDM09122</t>
  </si>
  <si>
    <t>Wind Project in Gujarat by Surajbari Windfarm Development Pvt. Ltd</t>
  </si>
  <si>
    <t>Surajbari Windfarm Development</t>
  </si>
  <si>
    <t>CDM11183</t>
  </si>
  <si>
    <t>Wind Power Project in Gujarat, India</t>
  </si>
  <si>
    <t>CDM08710</t>
  </si>
  <si>
    <t>14.7 MW Bundled Wind Power Project in the state of Maharashtra and Rajasthan, India</t>
  </si>
  <si>
    <t>CDM11174</t>
  </si>
  <si>
    <t>Renewable Wind Energy Project</t>
  </si>
  <si>
    <t>CDM10916</t>
  </si>
  <si>
    <t>Mithapur Solar Power Project</t>
  </si>
  <si>
    <t>CDM11351</t>
  </si>
  <si>
    <t>Wind Power Project in Rajasthan &amp; Maharashtra by Sterling Agro Industries Ltd</t>
  </si>
  <si>
    <t>CDM08224</t>
  </si>
  <si>
    <t>Wind Power Project by Rajasthan Gum Private Limited (EKI.CDM.July-11-01)</t>
  </si>
  <si>
    <t>Rajasthan &amp; Karnataka</t>
  </si>
  <si>
    <t>CDM10417</t>
  </si>
  <si>
    <t>Solar Thermal Power Plant by Godawari Green Energy Limited</t>
  </si>
  <si>
    <t>CDM10404</t>
  </si>
  <si>
    <t>Bundled Wind Power Project by EnKing International (EKIESL-CDM.July-11-02)</t>
  </si>
  <si>
    <t>Madhya Pradesh &amp; Rajasthan</t>
  </si>
  <si>
    <t>CDM09012</t>
  </si>
  <si>
    <t>Grid Connected wind power generation project by GSPL in Gujarat</t>
  </si>
  <si>
    <t>Gujarat State Petronet</t>
  </si>
  <si>
    <t>CDM07324</t>
  </si>
  <si>
    <t>2 x 1.5 MW Wind Power Project by Alagar Jewellers</t>
  </si>
  <si>
    <t>CDM08364</t>
  </si>
  <si>
    <t>Wind Project by WFL in Tirunelvelli, Tamil Nadu</t>
  </si>
  <si>
    <t>Weizmann Group</t>
  </si>
  <si>
    <t>CDM09373</t>
  </si>
  <si>
    <t>Grid Connected Wind Power Project in Tamil Nadu</t>
  </si>
  <si>
    <t>CDM07311</t>
  </si>
  <si>
    <t>Grid Connected Wind Energy Project in Tamil Nadu</t>
  </si>
  <si>
    <t>CDM09391</t>
  </si>
  <si>
    <t>150 MW Wind Power Project of NuPower Renewables Limited</t>
  </si>
  <si>
    <t>CDM10743</t>
  </si>
  <si>
    <t>14.70 MW Wind Power Project at Jath, Maharashtra</t>
  </si>
  <si>
    <t>CDM08859</t>
  </si>
  <si>
    <t>Wind Power Project in Karnataka India</t>
  </si>
  <si>
    <t>Malaxmi Wind Power</t>
  </si>
  <si>
    <t>CDM08894</t>
  </si>
  <si>
    <t>Kakkayam Small Hydroelectric Project</t>
  </si>
  <si>
    <t>CDM09093</t>
  </si>
  <si>
    <t>Wind Power Project by RKLPL (EKIESL-CDM.September -11-01)</t>
  </si>
  <si>
    <t>CDM08774</t>
  </si>
  <si>
    <t>Wind Power Project by Gomathy Power Company (EKIESL.CDM.September-11-02)</t>
  </si>
  <si>
    <t>CDM11875</t>
  </si>
  <si>
    <t>Wind Power Project in Gujarat by Sadbhav Engineering Limited</t>
  </si>
  <si>
    <t>CDM11893</t>
  </si>
  <si>
    <t>Solar PV power project by Roha Dyechem Pvt. Ltd. (EKIESL.CDM.Aug-11-02)</t>
  </si>
  <si>
    <t>CDM11629</t>
  </si>
  <si>
    <t>Biomass based power generation by Haveri Bioenergy Private Limited</t>
  </si>
  <si>
    <t>CDM08225</t>
  </si>
  <si>
    <t>Biomass based cogeneration project at Bhagwati Vintrade, Ramgarh, Jharkhand, India</t>
  </si>
  <si>
    <t>CDM11460</t>
  </si>
  <si>
    <t>Biomass based power generation by Dharwad Bioenergy Private Limited</t>
  </si>
  <si>
    <t>CDM07513</t>
  </si>
  <si>
    <t>Hydro-based power generation project by New Asian Infrastructure Development Private Limited in Maharashtra, India</t>
  </si>
  <si>
    <t>New Asian Infrastructure Development</t>
  </si>
  <si>
    <t>CDM08906</t>
  </si>
  <si>
    <t>GHG abatement through Solar Power Generation at Jaisalmer, Rajasthan, India</t>
  </si>
  <si>
    <t>Precision Technik</t>
  </si>
  <si>
    <t>CDM09028</t>
  </si>
  <si>
    <t>Wind Energy Based Electricity Generation Project in Rajasthan</t>
  </si>
  <si>
    <t>Itarsi Oils &amp; Flours</t>
  </si>
  <si>
    <t>CDM08532</t>
  </si>
  <si>
    <t>Wind power project in Maharashtra, India – Andhra Lake Phase - II</t>
  </si>
  <si>
    <t>CDM08523</t>
  </si>
  <si>
    <t>13.3 MW grid connected bundled wind electricity generation project at Rajasthan and Karnataka, India</t>
  </si>
  <si>
    <t>Karnataka &amp; Rajasthan</t>
  </si>
  <si>
    <t>Enn Enn corp.</t>
  </si>
  <si>
    <t>sseveral</t>
  </si>
  <si>
    <t>CDM09492</t>
  </si>
  <si>
    <t>Grid connected wind power project in Maharashtra, India by Bhilwara</t>
  </si>
  <si>
    <t>Bhilwara Green Energy</t>
  </si>
  <si>
    <t>CDM05698</t>
  </si>
  <si>
    <t>Bundled Wind Project Activity by M/s Bhagyanagar India Limited and M/s Surana Telecom and Power Limited</t>
  </si>
  <si>
    <t>CDM10269</t>
  </si>
  <si>
    <t>Hydro power project by Sneha Kinetic Power Projects Private Limited</t>
  </si>
  <si>
    <t>CDM06002</t>
  </si>
  <si>
    <t>16.5 MW Grid-connected, Bundled Wind Power Project, Jodhpur, Rajasthan, India</t>
  </si>
  <si>
    <t>Terapanth Foods</t>
  </si>
  <si>
    <t>CDM06069</t>
  </si>
  <si>
    <t>10.4 MW wind power project at Tiwari site of Jodhpur district in the state of Rajasthan, India</t>
  </si>
  <si>
    <t>CDM06859</t>
  </si>
  <si>
    <t>Bundled wind power project in Western India</t>
  </si>
  <si>
    <t>CDM08779</t>
  </si>
  <si>
    <t>Rasi Seeds Pvt. Ltd. 2Nos x 1.5 MW Wind Project 2011 Akal, Rajasthan</t>
  </si>
  <si>
    <t>CDM08328</t>
  </si>
  <si>
    <t>3 MW bundled wind Power Project in Tamil Nadu</t>
  </si>
  <si>
    <t>CDM06547</t>
  </si>
  <si>
    <t>1.5 MW Wind Energy Project by M/s. Allum Veerabhadrappa in Chitradurga district, Karnataka.</t>
  </si>
  <si>
    <t>CDM06741</t>
  </si>
  <si>
    <t>Grid Connected Rangit IV Hydro Power Project</t>
  </si>
  <si>
    <t>Jal Power Corporation</t>
  </si>
  <si>
    <t>CDM07057</t>
  </si>
  <si>
    <t>Wind Electricity Generation in Rajasthan and Tamil Nadu, India</t>
  </si>
  <si>
    <t>CDM11132</t>
  </si>
  <si>
    <t>CDM10994</t>
  </si>
  <si>
    <t>DGEN Natural gas based grid connected Combined cycle power generation project</t>
  </si>
  <si>
    <t>CDM06918</t>
  </si>
  <si>
    <t>Wind Energy Project in Tamilnadu, India – structured by Sri Shanmugavel Group</t>
  </si>
  <si>
    <t>CDM04056</t>
  </si>
  <si>
    <t>GHG mitigation through wind energy program in India</t>
  </si>
  <si>
    <t>Gujarat &amp; Maharashtra &amp; Rajasthan &amp; Karnataka</t>
  </si>
  <si>
    <t>CDM09176</t>
  </si>
  <si>
    <t>Wind Power Project activity by ACCPL</t>
  </si>
  <si>
    <t>Arvind Construction</t>
  </si>
  <si>
    <t>CDM06498</t>
  </si>
  <si>
    <t>Rishiganga Hydroelectric Project (RGHEP), India</t>
  </si>
  <si>
    <t>CDM05304</t>
  </si>
  <si>
    <t>74 MW wind energy project in Tamilnadu, India</t>
  </si>
  <si>
    <t>CDM07766</t>
  </si>
  <si>
    <t>Biomass based co-generation project by ACJKEL</t>
  </si>
  <si>
    <t>CDM05307</t>
  </si>
  <si>
    <t>Emissions free electricity generation using wind energy</t>
  </si>
  <si>
    <t>Muthoot Fincorp</t>
  </si>
  <si>
    <t>CDM08463</t>
  </si>
  <si>
    <t>Green Energy Project at Kutch by Powerica Limited</t>
  </si>
  <si>
    <t>CDM07337</t>
  </si>
  <si>
    <t>Bundled Wind Project by Sahyadri Industries Limited</t>
  </si>
  <si>
    <t>Sahyadri Industries</t>
  </si>
  <si>
    <t>AMS-I.D.+AMS-III.AO.</t>
  </si>
  <si>
    <t>CDM08565</t>
  </si>
  <si>
    <t>HPPCL Integrated Kashang Hydro Electric Project</t>
  </si>
  <si>
    <t>CDM07459</t>
  </si>
  <si>
    <t>7.2 MW grid connected wind electricity generation project in Tamil Nadu, India</t>
  </si>
  <si>
    <t>CDM08872</t>
  </si>
  <si>
    <t>40.5 MW Wind Power Project by GMDC</t>
  </si>
  <si>
    <t>Gujarat Mineral Development Corporation</t>
  </si>
  <si>
    <t>CDM08830</t>
  </si>
  <si>
    <t>Grid Connected Solar Power Project in Gujarat by GHI Energy Private Limited</t>
  </si>
  <si>
    <t>CDM11070</t>
  </si>
  <si>
    <t>Renewable Wind Power Project in Maharashtra</t>
  </si>
  <si>
    <t>CDM06805</t>
  </si>
  <si>
    <t>Phata Byung Hydro Electric Project (76MW)</t>
  </si>
  <si>
    <t>CDM05664</t>
  </si>
  <si>
    <t>6 MW wind power project of Asian Star Company Limited at Tamil Nadu, India</t>
  </si>
  <si>
    <t>CDM07400</t>
  </si>
  <si>
    <t>1.6 MW Wind Power Project by M/s. Prachar Energy in Rajasthan, India</t>
  </si>
  <si>
    <t>CDM08763</t>
  </si>
  <si>
    <t>Bundled Wind Power Project in South India</t>
  </si>
  <si>
    <t>Brilliant Bio Pharma</t>
  </si>
  <si>
    <t>CDM10438</t>
  </si>
  <si>
    <t>Wind Power Project in Tamil Nadu by Savita Oil Technologies Ltd.</t>
  </si>
  <si>
    <t>Power generation through MSW at Karimnagar, Andhra Pradesh</t>
  </si>
  <si>
    <t>CDM09521</t>
  </si>
  <si>
    <t>10 MWp Grid Interactive Solar Power Project in Gujarat Solar Park, India</t>
  </si>
  <si>
    <t>CDM08285</t>
  </si>
  <si>
    <t>Suzlon 8.40 MW Wind Power Project</t>
  </si>
  <si>
    <t>Kishangarh Hi-tech Textile Park</t>
  </si>
  <si>
    <t>CDM10766</t>
  </si>
  <si>
    <t>Grid Connected Solar Photovoltaic Power Project by M/s EMCO Limited</t>
  </si>
  <si>
    <t>EMCO, MITCON</t>
  </si>
  <si>
    <t>Tehri Biomass co-gen CDM Project</t>
  </si>
  <si>
    <t>CDM02890</t>
  </si>
  <si>
    <t>CDM02664</t>
  </si>
  <si>
    <t>5.8 MW Wind Energy Generation by M/s Patspin India Limited.</t>
  </si>
  <si>
    <t>Patspin India</t>
  </si>
  <si>
    <t>CDM03020</t>
  </si>
  <si>
    <t>Bharat Petroleum Corporation Limited (BPCL)’s Wind Power Project, India</t>
  </si>
  <si>
    <t>Bharat Petroleum Corporation</t>
  </si>
  <si>
    <t>CDM02427</t>
  </si>
  <si>
    <t>Reliance Innoventures</t>
  </si>
  <si>
    <t>CDM02175</t>
  </si>
  <si>
    <t>CDM01481</t>
  </si>
  <si>
    <t>10 MW Biomass based renewable energy generation for the grid at Varam Bio Energy (P) Limited in Bhandara District, Maharashtra</t>
  </si>
  <si>
    <t>CDM02869</t>
  </si>
  <si>
    <t>10 MW Biomass based renewable energy generation for the grid, Jalagon District, Maharashtra, India</t>
  </si>
  <si>
    <t>Sri Guruprabha Power</t>
  </si>
  <si>
    <t>CDM02700</t>
  </si>
  <si>
    <t>Shri Bajrang RE Project</t>
  </si>
  <si>
    <t>CDM02757</t>
  </si>
  <si>
    <t>10 MW Biomass based renewable energy generation for the grid at ASN Power Projects (P) Limited in Chandrapur District,Maharashtra</t>
  </si>
  <si>
    <t>CDM01970</t>
  </si>
  <si>
    <t>Netherlands (Netherlands Clean Development Facility)</t>
  </si>
  <si>
    <t>Dodson-Lindblom Hydro Power</t>
  </si>
  <si>
    <t>CDM03364</t>
  </si>
  <si>
    <t>13.25 MW Wind Power Generation by RMTL, in Kutch, Gujarat</t>
  </si>
  <si>
    <t>Ratnamani Metals and Tubes</t>
  </si>
  <si>
    <t>CDM03091</t>
  </si>
  <si>
    <t>42.5 MW Wind Power Project by VRL Logistics Ltd in Karnataka State (India)</t>
  </si>
  <si>
    <t>VRL Logistics</t>
  </si>
  <si>
    <t>CDM02646</t>
  </si>
  <si>
    <t>CDM09879</t>
  </si>
  <si>
    <t>CDM00620</t>
  </si>
  <si>
    <t>3.76 MW Electricity Generation project from Poultry Litter in Tamil Nadu</t>
  </si>
  <si>
    <t>Agricultural residues: poultry litter</t>
  </si>
  <si>
    <t>AMS-III.D.+AMS-I.D.</t>
  </si>
  <si>
    <t>Subhashri Bioenergies</t>
  </si>
  <si>
    <t>CDM10057</t>
  </si>
  <si>
    <t>CDM02952</t>
  </si>
  <si>
    <t>119.8 MW Natural Gas based Combined Cycle Power Plant, at Tanjavur, Tamilnadu by M/s Aban Power Company Limited</t>
  </si>
  <si>
    <t>25.6 MW grid connected Wind Power based electricity generation project in Karnataka, India.</t>
  </si>
  <si>
    <t>100 MW Wind Power Project by RS India Wind Energy Pvt. Ltd. at Matrewadi &amp; Varekrwadi, Satara district in Maharashtra</t>
  </si>
  <si>
    <t>Maharashtra</t>
  </si>
  <si>
    <t>RS India Wind Energy</t>
  </si>
  <si>
    <t>Grid connected energy efficient power generation</t>
  </si>
  <si>
    <t>EE supply side</t>
  </si>
  <si>
    <t>Higher efficiency coal power</t>
  </si>
  <si>
    <t>ACM13</t>
  </si>
  <si>
    <t>Adani Power</t>
  </si>
  <si>
    <t>Year 2011-2012</t>
  </si>
  <si>
    <t>Year 2011-2012  (Imports only)</t>
  </si>
  <si>
    <t>PRAGATI CCCP -III</t>
  </si>
  <si>
    <t>MEJIA TPS EXT</t>
  </si>
  <si>
    <t>INDRA GANDHI STPP</t>
  </si>
  <si>
    <t>JSW RATNAGIRI TPP</t>
  </si>
  <si>
    <t>KUTTIYADI Add ext</t>
  </si>
  <si>
    <t>KAKATIYA TPP</t>
  </si>
  <si>
    <t>UDUPI TPP</t>
  </si>
  <si>
    <t>JALDHAKA I&amp;II</t>
  </si>
  <si>
    <t>TEESTA  I-III</t>
  </si>
  <si>
    <t>Year 2009-2010</t>
  </si>
  <si>
    <t>Wind power project by AL – Wind Energy in Tamilnadu</t>
  </si>
  <si>
    <t>AL-Wind Energy</t>
  </si>
  <si>
    <t xml:space="preserve">Wind energy based power project at Karnataka </t>
  </si>
  <si>
    <t>V.M. Salgaocar &amp; Brother</t>
  </si>
  <si>
    <t>8 MW wind power plant by K.S Oils Limited</t>
  </si>
  <si>
    <t>Agrinergy</t>
  </si>
  <si>
    <t>5 MW Debal Grid-connected Hydroelectric Project in Uttaranchal, India</t>
  </si>
  <si>
    <t>Rakchad Small Hydro Electric Project</t>
  </si>
  <si>
    <t>United K. (Agrinergy)</t>
  </si>
  <si>
    <t>14.1 MW grid connected wind energy project in Tamilnadu by ITC Limited</t>
  </si>
  <si>
    <t xml:space="preserve">Tamil Nadu </t>
  </si>
  <si>
    <t>ITC Group</t>
  </si>
  <si>
    <t>9.0 MW grid connected bundled wind electricity generation project at Tirunelveli, Tamilnadu</t>
  </si>
  <si>
    <t>Redphoenix Consultancy</t>
  </si>
  <si>
    <t xml:space="preserve">7.5 MW bundled small-scale wind project, Sangli District, Maharashtra, India </t>
  </si>
  <si>
    <t>Spain (Government of Spain), Sweden (Government of Sweden+Asian Development Bank)</t>
  </si>
  <si>
    <t>Shree Nakoda Ispat Ltd 12 MW Biomass power generation project</t>
  </si>
  <si>
    <t>Bundled green power supply to grid</t>
  </si>
  <si>
    <t>Karnataka &amp; Madhya Pradesh</t>
  </si>
  <si>
    <t>CDM05183</t>
  </si>
  <si>
    <t xml:space="preserve">Hydro electric power project by SJVNL in Himachal Pradesh </t>
  </si>
  <si>
    <t>Sweden (IBRD)</t>
  </si>
  <si>
    <t>CDM04718</t>
  </si>
  <si>
    <t>KS Oils Wind Power project in Tamil Nadu</t>
  </si>
  <si>
    <t xml:space="preserve">KS Oil </t>
  </si>
  <si>
    <t>CDM05807</t>
  </si>
  <si>
    <t>19.8MW grid connected Wind farm project by KPR Mill Private Limited, Tamil Nadu, India at Villages: Keelaveeranam, Kuruchampatti,, Vadi, Ayansurandi, Rajagopalaperi, District: Tirunelveli, Tamilnadu bu M/s K.P.R. Mill Private Limited</t>
  </si>
  <si>
    <t>KPR Mills</t>
  </si>
  <si>
    <t>CDM04625</t>
  </si>
  <si>
    <t>6 MW Biomass based grid connected power generation by m/s Armstrong Energy PVT. LTD Nashik, Maharashtra</t>
  </si>
  <si>
    <t xml:space="preserve">Centre for Environment Education and Development </t>
  </si>
  <si>
    <t>CDM06188</t>
  </si>
  <si>
    <t>5 MW Solar PV Power Project in Sivagangai Village, Sivaganga District, Tamil Nadu</t>
  </si>
  <si>
    <t>Solar</t>
  </si>
  <si>
    <t>Solar PV</t>
  </si>
  <si>
    <t>Sapphire Industrial Infrastructure</t>
  </si>
  <si>
    <t>CDM06422</t>
  </si>
  <si>
    <t>Greenhouse Gas Emission Reductions Through Super Critical Technology - Jharkhand Integrated Power Ltd.</t>
  </si>
  <si>
    <t>Jharkhand</t>
  </si>
  <si>
    <t>CDM03878</t>
  </si>
  <si>
    <t>Dalmia Chini Mills Nigohi Project</t>
  </si>
  <si>
    <t>CDM06374</t>
  </si>
  <si>
    <t>Greenhouse Gas Emission Reductions through Super-critical Technology - Coastal Andhra Power Ltd.</t>
  </si>
  <si>
    <t>CDM01551</t>
  </si>
  <si>
    <t>Biomass based power project of Rayapati Power Generation Private Limited</t>
  </si>
  <si>
    <t>Rayapati Power Generation Private</t>
  </si>
  <si>
    <t>CDM10063</t>
  </si>
  <si>
    <t>CDM06557</t>
  </si>
  <si>
    <t>Kohinoor Wind Power Project in Rajasthan</t>
  </si>
  <si>
    <t>Enercon</t>
  </si>
  <si>
    <t>CDM06416</t>
  </si>
  <si>
    <t>10 MW Bhavani Barrage-2 Small Hydroelectric Project for a Grid connected system, Tamil Nadu, India</t>
  </si>
  <si>
    <t>12.5 MW Small Scale Grid Connected “Wind Electricity Generation Project” by KRBL Ltd., District Dhule, Maharashtra, India</t>
  </si>
  <si>
    <t>3 MW Hydro Power Project by Oreva Energy Pvt. Ltd.</t>
  </si>
  <si>
    <t>CDM05363</t>
  </si>
  <si>
    <t>18 MW Wind energy project by Indowind Energy Limited</t>
  </si>
  <si>
    <t>Indowind Energy</t>
  </si>
  <si>
    <t>SUGEN CCCP</t>
  </si>
  <si>
    <t>Lignite</t>
  </si>
  <si>
    <t>CAPACITY MW AS ON 31/03/2010</t>
  </si>
  <si>
    <t>CDM07394</t>
  </si>
  <si>
    <t>15 MW bundled grid connected wind energy project in Gujarat, India</t>
  </si>
  <si>
    <t>CDM05356</t>
  </si>
  <si>
    <t>Renewable Biomass based Energy Generation project in a Distillery at Uttar Pradesh</t>
  </si>
  <si>
    <t>United Spirits</t>
  </si>
  <si>
    <t>CDM06546</t>
  </si>
  <si>
    <t>Tata Power - Wind power project at Samana in Jamnagar district, Gujarat</t>
  </si>
  <si>
    <t>CDM09129</t>
  </si>
  <si>
    <t>CIL SOLAR CDM Project</t>
  </si>
  <si>
    <t>CDM04735</t>
  </si>
  <si>
    <t>Grid connected bundled wind power project in Maharashtra aggregated by Resurge Energy Private Limited</t>
  </si>
  <si>
    <t>CDM09436</t>
  </si>
  <si>
    <t>Solar Photovoltaic Power Project at Jalgaon, Maharashtra</t>
  </si>
  <si>
    <t>Jain Irrigation Systems</t>
  </si>
  <si>
    <t>CDM07411</t>
  </si>
  <si>
    <t>2.1 MW Wind Power Project in Rajasthan</t>
  </si>
  <si>
    <t>Toyop Relief</t>
  </si>
  <si>
    <t>CDM08109</t>
  </si>
  <si>
    <t>WAMS Wind Project</t>
  </si>
  <si>
    <t>CDM11808</t>
  </si>
  <si>
    <t>Lalpur wind farm in Gujarat</t>
  </si>
  <si>
    <t>CDM11605</t>
  </si>
  <si>
    <t>15 MW Solar Power Project in Gujarat</t>
  </si>
  <si>
    <t>CDM08261</t>
  </si>
  <si>
    <t>Wind based power generation by Panama Wind Energy Private Limited in Maharashtra, India</t>
  </si>
  <si>
    <t>Panama Wind Energy</t>
  </si>
  <si>
    <t>CDM10957</t>
  </si>
  <si>
    <t>Solar Photovoltaic based Power Plant, India 2</t>
  </si>
  <si>
    <t>Millenium Synergy (Gujrat)</t>
  </si>
  <si>
    <t>CDM10494</t>
  </si>
  <si>
    <t>Renewable wind energy project by Frost International Limited</t>
  </si>
  <si>
    <t>CDM10299</t>
  </si>
  <si>
    <t>Bundled project activity in the state of Tamil Nadu by GRT group</t>
  </si>
  <si>
    <t>CDM10988</t>
  </si>
  <si>
    <t>Wind power project in Maharashtra by TVS Energy Limited</t>
  </si>
  <si>
    <t>CDM08810</t>
  </si>
  <si>
    <t>Renewable Energy Bundled Wind Project in India</t>
  </si>
  <si>
    <t>Madhya Pradesh &amp; Gujarat</t>
  </si>
  <si>
    <t>Eastman International</t>
  </si>
  <si>
    <t>CDM04610</t>
  </si>
  <si>
    <t>111 MW Sawra Kuddu Hydro Electric Power Project in Himachal Pradesh</t>
  </si>
  <si>
    <t>Himachal Pradesh Power Corporation</t>
  </si>
  <si>
    <t>CDM11416</t>
  </si>
  <si>
    <t>Wind power project in Rajasthan, India</t>
  </si>
  <si>
    <t>CDM07483</t>
  </si>
  <si>
    <t>6 MW Wind Power Project (WPP) at Davangere, Karnataka, India.</t>
  </si>
  <si>
    <t>CDM05920</t>
  </si>
  <si>
    <t>6.5 MW Bundled Small Hydro Electric Project in Maharashtra State, India</t>
  </si>
  <si>
    <t>CDM10662</t>
  </si>
  <si>
    <t>Wind power project in Rajasthan</t>
  </si>
  <si>
    <t>Mytrah Energy</t>
  </si>
  <si>
    <t>CDM07576</t>
  </si>
  <si>
    <t>35.10 MW Wind Energy Project by Ruchi Soya Industries Limited, India</t>
  </si>
  <si>
    <t>CDM08901</t>
  </si>
  <si>
    <t>Grid Connected Wind Power Generation by Devendran Coal International Private Limited.</t>
  </si>
  <si>
    <t>CDM10396</t>
  </si>
  <si>
    <t>2 MWp grid connected bundled solar power project in Orissa</t>
  </si>
  <si>
    <t>CDM11438</t>
  </si>
  <si>
    <t>Wind Power Project at Vaspet, Maharashtra</t>
  </si>
  <si>
    <t>CDM08321</t>
  </si>
  <si>
    <t>Solar PV Power Plants by PESPL and SEPL</t>
  </si>
  <si>
    <t>Precious Energy Services, Solitaire Energies</t>
  </si>
  <si>
    <t>CDM06984</t>
  </si>
  <si>
    <t>Biomass based heat and power generation plant, Sonepat</t>
  </si>
  <si>
    <t>Sunstar Overseas</t>
  </si>
  <si>
    <t>CDM09317</t>
  </si>
  <si>
    <t>15 MW Solar Photovoltaic Power Project at Gujarat</t>
  </si>
  <si>
    <t>CDM10711</t>
  </si>
  <si>
    <t>Green Energy Project at Gujarat by Powerica Limited</t>
  </si>
  <si>
    <t>CDM10437</t>
  </si>
  <si>
    <t>Bundle Wind Power Project- EnKing International (EKIESL.CDM-Aug.11-03)</t>
  </si>
  <si>
    <t>CDM07317</t>
  </si>
  <si>
    <t>7.2 MW Bundled Wind Power Project by TCP Limited. In Tamilnadu, India.</t>
  </si>
  <si>
    <t>CDM10894</t>
  </si>
  <si>
    <t>Bundled Solar Photovoltic Power project at Chadiyana, Patan District in Gujarat</t>
  </si>
  <si>
    <t>CDM08809</t>
  </si>
  <si>
    <t>Renewable Wind Power Project by Ratnagiri Wind Power Projects Private Limited</t>
  </si>
  <si>
    <t>Ratnagiri Wind Power Projects</t>
  </si>
  <si>
    <t>CDM07962</t>
  </si>
  <si>
    <t>Wind Power Project by Astra Lifecare (India) Private Limited at Gujarat, India</t>
  </si>
  <si>
    <t>CDM11663</t>
  </si>
  <si>
    <t>Solar Project in Rajasthan by Sunborne Energy Rajasthan Solar Private Limited</t>
  </si>
  <si>
    <t>CDM08097</t>
  </si>
  <si>
    <t>3.3 MW Wind power project at Theni by FFF-Site SF158 &amp; SF317</t>
  </si>
  <si>
    <t>Foods Fats &amp; Fertilizers</t>
  </si>
  <si>
    <t>CDM10825</t>
  </si>
  <si>
    <t>Grid connected solar PV based power generation at Shivlakha, Kutch, India</t>
  </si>
  <si>
    <t>CDM07409</t>
  </si>
  <si>
    <t>Grid connected Wind Power Project by M/s Geetarani Mohanty at Tamil Nadu, India</t>
  </si>
  <si>
    <t>CDM11440</t>
  </si>
  <si>
    <t>Jhalakoti Hydro Electric Power, Uttarkhand, India</t>
  </si>
  <si>
    <t>CDM09533</t>
  </si>
  <si>
    <t>Wind Power Project at Tirupur District, Tamilnadu,India</t>
  </si>
  <si>
    <t>Artika Cotton Mills</t>
  </si>
  <si>
    <t>CDM11811</t>
  </si>
  <si>
    <t>Nallakonda wind farm in Andhra Pradesh</t>
  </si>
  <si>
    <t>CDM05909</t>
  </si>
  <si>
    <t>8.45 MW bundled wind energy project in Gujarat</t>
  </si>
  <si>
    <t>CDM11154</t>
  </si>
  <si>
    <t>CDM Project of Fuel Switch from Heavy Fuel Oil (HFO) to Liquefied Natural Gas (LNG) in DG Sets</t>
  </si>
  <si>
    <t>CDM05469</t>
  </si>
  <si>
    <t>7.5 MW wind power project by Dhanji Developers at Nashik, Maharashtra, India</t>
  </si>
  <si>
    <t>CDM08413</t>
  </si>
  <si>
    <t>Grid Connected Wind Power Generation Project by Ruchi Soya Industries Limited in Madhya Pradesh</t>
  </si>
  <si>
    <t>CDM10487</t>
  </si>
  <si>
    <t>Wind Power Project in Gujarat</t>
  </si>
  <si>
    <t>CDM06854</t>
  </si>
  <si>
    <t>2 x 1.5MW Wind Power Projects by Idupulapadu Cotton Mills Private Limited</t>
  </si>
  <si>
    <t>CDM07732</t>
  </si>
  <si>
    <t>4.2 MW Wind Power CDM Project by Shri Tradco India Pvt. Ltd., Rajasthan, India</t>
  </si>
  <si>
    <t>CDM08196</t>
  </si>
  <si>
    <t>Bundled Wind Power Project- EnKing International (CDM.March-11-02)</t>
  </si>
  <si>
    <t>CDM07378</t>
  </si>
  <si>
    <t>Rongnichu Hydroelectric Project (RHEP), India</t>
  </si>
  <si>
    <t>CDM11085</t>
  </si>
  <si>
    <t>Bundled Wind Power Project by Peethambra Granites Pvt Ltd (EKIESL-CDM. November -11-01)</t>
  </si>
  <si>
    <t>CDM07011</t>
  </si>
  <si>
    <t>SPUL small scale Biomass based cogeneration project</t>
  </si>
  <si>
    <t>CDM11699</t>
  </si>
  <si>
    <t>8.0 MW Wind Power Project activity by Sree Iswarya Textiles Private Limited</t>
  </si>
  <si>
    <t>CDM11693</t>
  </si>
  <si>
    <t>10 MW Solar Photovoltaic Power Plant in Rajkot, Gujarat (India)</t>
  </si>
  <si>
    <t>CDM08020</t>
  </si>
  <si>
    <t>4 MW Solar Energy based Power Plant</t>
  </si>
  <si>
    <t>Intrax Systems</t>
  </si>
  <si>
    <t>CDM07849</t>
  </si>
  <si>
    <t>2.10 MW Wind Project in Rajasthan</t>
  </si>
  <si>
    <t>CDM07915</t>
  </si>
  <si>
    <t>Wind energy based electricity generation project located at Chavaneswar, Satara district, Maharashtra, India</t>
  </si>
  <si>
    <t>CDM06034</t>
  </si>
  <si>
    <t>GHG emission reductions through methane avoidance in North Bengal</t>
  </si>
  <si>
    <t>CNG Agrocare</t>
  </si>
  <si>
    <t>CDM05505</t>
  </si>
  <si>
    <t>Wind based renewable energy project by CLP Wind Farms India Private Limited in Gujarat</t>
  </si>
  <si>
    <t>CDM11568</t>
  </si>
  <si>
    <t>Generation of Electricity from 2.50 MW wind turbine in Tirunelveli District, Tamilnadu, India by M/s. Woodbriar Estate Ltd</t>
  </si>
  <si>
    <t>CDM08108</t>
  </si>
  <si>
    <t>CDM08899</t>
  </si>
  <si>
    <t>8 MW Biomass based Power Plant at Kishanganj, Baran District, Rajasthan</t>
  </si>
  <si>
    <t>Orient Green Power Company, Agrinergy</t>
  </si>
  <si>
    <t>CDM07485</t>
  </si>
  <si>
    <t>KL Rathi Steels 4.5 MW Wind Power Project at Jaisalmer District, Rajasthan</t>
  </si>
  <si>
    <t>CDM05458</t>
  </si>
  <si>
    <t>10.2 MW grid connected wind energy project in Gujarat, India</t>
  </si>
  <si>
    <t>CDM11220</t>
  </si>
  <si>
    <t>Solar PV Power project at Nachna-2, Jaisalmer District in Rajasthan</t>
  </si>
  <si>
    <t>LMEL 25 MW Waste Heat based Captive Power Plant.</t>
  </si>
  <si>
    <t>CDM11857</t>
  </si>
  <si>
    <t>9.9 MW Bundled Wind Power Project in Madhya Pradesh, India.</t>
  </si>
  <si>
    <t>CDM10895</t>
  </si>
  <si>
    <t>Solar Photovoltaic Based Power Plant, India</t>
  </si>
  <si>
    <t>CDM11489</t>
  </si>
  <si>
    <t>Solar PV Power project by Sovox Renewables Pvt. Ltd.</t>
  </si>
  <si>
    <t>Rajasthan &amp; Punjab</t>
  </si>
  <si>
    <t>CDM11162</t>
  </si>
  <si>
    <t>GHG abatement through wind power generation in Tamil Nadu, India</t>
  </si>
  <si>
    <t>CDM08687</t>
  </si>
  <si>
    <t>Bundled Wind Project-I of Shivashri in Sadawaghapur Maharashtra</t>
  </si>
  <si>
    <t>CDM11683</t>
  </si>
  <si>
    <t>Solar PV Power Project by DMPL in Fatepur, Gujarat</t>
  </si>
  <si>
    <t>CDM11684</t>
  </si>
  <si>
    <t>Solar PV Power Project by MMPL in Fatepur, Gujarat</t>
  </si>
  <si>
    <t>CDM11972</t>
  </si>
  <si>
    <t>Tadas wind farm in Karnataka</t>
  </si>
  <si>
    <t>CDM11171</t>
  </si>
  <si>
    <t>Solar Power Project in Jaisalmer District in Rajasthan</t>
  </si>
  <si>
    <t>Finehope Allied Engineering</t>
  </si>
  <si>
    <t>CDM08740</t>
  </si>
  <si>
    <t>1.725 MW Mini Hydel Scheme on Nagavali River, Andhra Pradesh, India</t>
  </si>
  <si>
    <t>Andhra Pradesh</t>
  </si>
  <si>
    <t>Existing dam</t>
  </si>
  <si>
    <t>Emission free electricity generation at Harihar, Karnataka</t>
  </si>
  <si>
    <t>Installation of Wind power project by Kilburn Chemicals Ltd</t>
  </si>
  <si>
    <t>Kilburn Chemicals</t>
  </si>
  <si>
    <t>5 MW Sahu Hydro Electric Project for a grid connected system in Himachal Pradesh, India</t>
  </si>
  <si>
    <t>Renewable energy project at Maharashtra</t>
  </si>
  <si>
    <t>Bundled Grid Connected wind power Project from Tamilnadu, India</t>
  </si>
  <si>
    <t>3 MW wind farm project for Gupta Coalfields &amp; Washeries Limited</t>
  </si>
  <si>
    <t>Gupta Coalfields &amp; Washeries</t>
  </si>
  <si>
    <t>340 MW Gas based combined cycle power project expansion at Hazira</t>
  </si>
  <si>
    <t>Fossil fuel switch</t>
  </si>
  <si>
    <t>New natural gas plant</t>
  </si>
  <si>
    <t>AM29</t>
  </si>
  <si>
    <t>Essar Group</t>
  </si>
  <si>
    <t>correction 2</t>
  </si>
  <si>
    <t>Hydro Electric Power Project of Celerity Power Pvt. Ltd</t>
  </si>
  <si>
    <t>6 MW Harangi Phase-II Hydro Power Project in Karnataka, India</t>
  </si>
  <si>
    <t>Manglad Small Hydroelectric Project</t>
  </si>
  <si>
    <t>5 MW Wind power project by UIC Udyog Limited</t>
  </si>
  <si>
    <t>UIC Udyog, Agrinergy</t>
  </si>
  <si>
    <t>AGARTALA GT</t>
  </si>
  <si>
    <t>ROKHIA GT</t>
  </si>
  <si>
    <t>PONG</t>
  </si>
  <si>
    <t>GANGUWAL</t>
  </si>
  <si>
    <t>KOTLA</t>
  </si>
  <si>
    <t>18 MW Singatalur-Huligudda Hydro power Project, Karnataka, India</t>
  </si>
  <si>
    <t>Thungabhadra Power Private</t>
  </si>
  <si>
    <t>CDM09823</t>
  </si>
  <si>
    <t>CDM02791</t>
  </si>
  <si>
    <t>Badyar Hydro (4.90 MW) Plant at Uttarakhand</t>
  </si>
  <si>
    <t>CDM04169</t>
  </si>
  <si>
    <t>Rice husk based Cogeneration Projects at a cluster of rice mills, India.</t>
  </si>
  <si>
    <t>West Bengal &amp; Orissa</t>
  </si>
  <si>
    <t>CDM09699</t>
  </si>
  <si>
    <t>CDM04134</t>
  </si>
  <si>
    <t>7 MW Wind Power Project of Man Industries at Kutch, Gujarat</t>
  </si>
  <si>
    <t>MAN Industries</t>
  </si>
  <si>
    <t>CDM06336</t>
  </si>
  <si>
    <t>Vaayu India Wind Power Project in Jaisalmer, Rajasthan</t>
  </si>
  <si>
    <t>CDM05998</t>
  </si>
  <si>
    <t>1.2 MW Wind Power Project in Tamil Nadu by RCR-Eco Power</t>
  </si>
  <si>
    <t>CDM05009</t>
  </si>
  <si>
    <t>“10.5 MW Wind Power Project” at Kutch district of Gujarat, India, by M/s Energy Infratech Private Limited” in Jangi village</t>
  </si>
  <si>
    <t>Energy Infratech</t>
  </si>
  <si>
    <t>Sigrun group bundled wind power Version 01 September 09, 2007 project</t>
  </si>
  <si>
    <t>Tamil Nadu &amp; Karnataka</t>
  </si>
  <si>
    <t>Sigrun Group</t>
  </si>
  <si>
    <t>Rice Husk based cogeneration plant</t>
  </si>
  <si>
    <t>Carbon Tech Traders</t>
  </si>
  <si>
    <t>1.25 MW Wind Power Project at Rajasthan, India</t>
  </si>
  <si>
    <t>Bhabani Pigments</t>
  </si>
  <si>
    <t>1.2 MW wind power project of Matrix Clothing at Gujarat, India</t>
  </si>
  <si>
    <t>7.5 MW Wind Power project in Jodhpur, Rajasthan</t>
  </si>
  <si>
    <t>Wind power project by ICSA India Ltd.</t>
  </si>
  <si>
    <t>Small Hydro Power Project at Jirah</t>
  </si>
  <si>
    <t>Bundled Wind Project in Maharashtra</t>
  </si>
  <si>
    <t>Shivashri Techno Homes</t>
  </si>
  <si>
    <t>1.5 MW Wind Power Project in Sinnar, Maharashtra</t>
  </si>
  <si>
    <t>GLC</t>
  </si>
  <si>
    <t>5.10 MW Bundled Wind Power Project in India</t>
  </si>
  <si>
    <t>Maharashtra &amp; Gujarat</t>
  </si>
  <si>
    <t>Standard Greases (Silvassa)</t>
  </si>
  <si>
    <t>2 x 2.5MW Sainj Hydro Electric Project implemented in Shimla District of Himachal Pradesh.</t>
  </si>
  <si>
    <t>Himshakti Projects</t>
  </si>
  <si>
    <t>Wind based power generation by SRHHL</t>
  </si>
  <si>
    <t>Sree Rayalaseema</t>
  </si>
  <si>
    <t>KODERMA</t>
  </si>
  <si>
    <t>MYNTDU</t>
  </si>
  <si>
    <t>KARCHAM WANGTOO</t>
  </si>
  <si>
    <t>DURGAPUR STEEL TPS</t>
  </si>
  <si>
    <t>BASIN BRIDGE GT</t>
  </si>
  <si>
    <t>NARIMAN GT</t>
  </si>
  <si>
    <t>VALUTHUR GT</t>
  </si>
  <si>
    <t>KUTTALAM GT</t>
  </si>
  <si>
    <t>Year 2008-2009  (Imports only)</t>
  </si>
  <si>
    <t>2007-08</t>
  </si>
  <si>
    <t xml:space="preserve">24 MW Kut Hydro Power Project </t>
  </si>
  <si>
    <t>CDM01387</t>
  </si>
  <si>
    <t>Bundled wind energy power projects (2003 policy) in Rajasthan</t>
  </si>
  <si>
    <t>CDM04874</t>
  </si>
  <si>
    <t>15.2 MW wind energy project in Madhya Pradesh by Manganese Ore (India) Limited.</t>
  </si>
  <si>
    <t>Manganese Ore</t>
  </si>
  <si>
    <t>CDM05362</t>
  </si>
  <si>
    <t>CDM12054</t>
  </si>
  <si>
    <t>10 MW Biomass based Power Project in Powayan, District Shahjahanpur, Uttar Pradesh</t>
  </si>
  <si>
    <t>CDM11083</t>
  </si>
  <si>
    <t>CCX Bundled Wind Power Project</t>
  </si>
  <si>
    <t>Madhya Pradesh &amp; Tamil Nadu &amp; Karnataka</t>
  </si>
  <si>
    <t>Biogas and Bagasse based Co-generation project activity in Aurangabad</t>
  </si>
  <si>
    <t>CDM11832</t>
  </si>
  <si>
    <t>Biomass Power Project in Haveri District of Karnataka State, India</t>
  </si>
  <si>
    <t>CDM11320</t>
  </si>
  <si>
    <t>Chakala wind power project in Maharashtra</t>
  </si>
  <si>
    <t>CDM08833</t>
  </si>
  <si>
    <t>3 MW grid connected wind power project by M/s Geetarani Mohanty</t>
  </si>
  <si>
    <t>Geetarani Mohanty</t>
  </si>
  <si>
    <t>CDM11662</t>
  </si>
  <si>
    <t>Wind Power Project in Rajasthan by RSPL Limited</t>
  </si>
  <si>
    <t>CDM10758</t>
  </si>
  <si>
    <t>Core CarbonX Bundled Wind Power Project</t>
  </si>
  <si>
    <t>CDM11477</t>
  </si>
  <si>
    <t>Jamanwada wind power project in Gujarat</t>
  </si>
  <si>
    <t>CDM07113</t>
  </si>
  <si>
    <t>Rice Husk Based Cogeneration project in Haryana, India by Goel International Pvt. Ltd</t>
  </si>
  <si>
    <t>Goel International</t>
  </si>
  <si>
    <t>CDM11407</t>
  </si>
  <si>
    <t>Priyadarshini - Pertinent Wind Power Project in Maharashtra</t>
  </si>
  <si>
    <t>CDM04588</t>
  </si>
  <si>
    <t>18 MW Wind Power Project in Kutch (Gujarat in India) managed by Aarvee Denims &amp; Exports Ltd.</t>
  </si>
  <si>
    <t>Aarvee Denims &amp; Exports</t>
  </si>
  <si>
    <t>CDM07756</t>
  </si>
  <si>
    <t>Bundled project of 3.6 MW wind based power generation in Rajasthan</t>
  </si>
  <si>
    <t>CDM11545</t>
  </si>
  <si>
    <t>Nekkiladi Hydro Power Project</t>
  </si>
  <si>
    <t>CDM12120</t>
  </si>
  <si>
    <t>5 MW Solar PV Power Project at Port Blair (A &amp; N)</t>
  </si>
  <si>
    <t>Andaman and Nicobar</t>
  </si>
  <si>
    <t>CDM11221</t>
  </si>
  <si>
    <t>5MW Solar PV Power Plant by GMPL</t>
  </si>
  <si>
    <t>Ganeshvani Merchandise</t>
  </si>
  <si>
    <t>CDM08716</t>
  </si>
  <si>
    <t>Wind energy based power generation project by Nakoda Limited at Madhya Pradesh, India</t>
  </si>
  <si>
    <t>CDM11834</t>
  </si>
  <si>
    <t>Grid Connected Solar Power Project in Bikaner</t>
  </si>
  <si>
    <t>CDM07012</t>
  </si>
  <si>
    <t>Electricity generation from bundled wind energy project in Maharashtra aggregated by Resurge Energy Private Limited</t>
  </si>
  <si>
    <t>CDM08667</t>
  </si>
  <si>
    <t>Wind Power Project in Tirupur District</t>
  </si>
  <si>
    <t>CDM11668</t>
  </si>
  <si>
    <t>2 MW Bundled Solar Power Project in Gujarat, India</t>
  </si>
  <si>
    <t>CDM06384</t>
  </si>
  <si>
    <t>Bundle Wind Power Project-EnKing International (CDM.SEP-09-01)</t>
  </si>
  <si>
    <t>CDM08850</t>
  </si>
  <si>
    <t>Small scale bundle wind energy project in India.</t>
  </si>
  <si>
    <t>CDM08824</t>
  </si>
  <si>
    <t>LTML Wind Energy Project in Tamil Nadu</t>
  </si>
  <si>
    <t>CDM08193</t>
  </si>
  <si>
    <t>6.6 MW Bundled Wind Power Project in Tamil Nadu</t>
  </si>
  <si>
    <t>CDM08431</t>
  </si>
  <si>
    <t>4.8 MW Wind Power CDM Project by Golden Hatcheries</t>
  </si>
  <si>
    <t>CDM04517</t>
  </si>
  <si>
    <t>1.5 MW Small Hydro Project at Yeleswaram, East Godavari Dist., Andhra Pradesh, India</t>
  </si>
  <si>
    <t>Manihamsa Power Projects</t>
  </si>
  <si>
    <t>CDM01510</t>
  </si>
  <si>
    <t>10.2 MW Wind Energy CDM Project by RRECL at village Pohara, Pohara-Baramsar, District Jaisalmer, Rajasthan, India</t>
  </si>
  <si>
    <t>CDM05625</t>
  </si>
  <si>
    <t>Electricity generation through environment friendly technology</t>
  </si>
  <si>
    <t>Hi-Tec Arai</t>
  </si>
  <si>
    <t>Chhattisgarh</t>
    <phoneticPr fontId="0" type="noConversion"/>
  </si>
  <si>
    <t>Asia &amp; Pacific</t>
    <phoneticPr fontId="0" type="noConversion"/>
  </si>
  <si>
    <t>Maharashtra</t>
    <phoneticPr fontId="0" type="noConversion"/>
  </si>
  <si>
    <t>Rajasthan</t>
    <phoneticPr fontId="0" type="noConversion"/>
  </si>
  <si>
    <t>several</t>
    <phoneticPr fontId="0" type="noConversion"/>
  </si>
  <si>
    <t>Perenia</t>
    <phoneticPr fontId="0" type="noConversion"/>
  </si>
  <si>
    <t>Suashish Diamonds</t>
    <phoneticPr fontId="0" type="noConversion"/>
  </si>
  <si>
    <t>Ernst &amp; Young</t>
    <phoneticPr fontId="0" type="noConversion"/>
  </si>
  <si>
    <t>First Climate</t>
    <phoneticPr fontId="0" type="noConversion"/>
  </si>
  <si>
    <t>Maharashtra &amp; Rajasthan</t>
    <phoneticPr fontId="0" type="noConversion"/>
  </si>
  <si>
    <t>Indus Financial and Technical Consultants</t>
    <phoneticPr fontId="0" type="noConversion"/>
  </si>
  <si>
    <t>Sikkim</t>
    <phoneticPr fontId="0" type="noConversion"/>
  </si>
  <si>
    <t>CLP Wind Farms</t>
    <phoneticPr fontId="0" type="noConversion"/>
  </si>
  <si>
    <t>Sahyadri Industries</t>
    <phoneticPr fontId="0" type="noConversion"/>
  </si>
  <si>
    <t>Haryana</t>
    <phoneticPr fontId="0" type="noConversion"/>
  </si>
  <si>
    <t>Gangamai Industries and Construction</t>
    <phoneticPr fontId="0" type="noConversion"/>
  </si>
  <si>
    <t>TÜV-Nord</t>
    <phoneticPr fontId="0" type="noConversion"/>
  </si>
  <si>
    <t>Tamil Nadu</t>
    <phoneticPr fontId="0" type="noConversion"/>
  </si>
  <si>
    <t>Core CarbonX Solutions</t>
    <phoneticPr fontId="0" type="noConversion"/>
  </si>
  <si>
    <t>Gujarat</t>
    <phoneticPr fontId="0" type="noConversion"/>
  </si>
  <si>
    <t>Karnataka</t>
    <phoneticPr fontId="0" type="noConversion"/>
  </si>
  <si>
    <t>AMS-I.D.</t>
    <phoneticPr fontId="0" type="noConversion"/>
  </si>
  <si>
    <t>Deloitte Touche Tohmatsu India</t>
    <phoneticPr fontId="0" type="noConversion"/>
  </si>
  <si>
    <t>Nagreeka Foils</t>
    <phoneticPr fontId="0" type="noConversion"/>
  </si>
  <si>
    <t>United K. (Agrinergy)</t>
    <phoneticPr fontId="0" type="noConversion"/>
  </si>
  <si>
    <t>Andhra Pradesh</t>
    <phoneticPr fontId="0" type="noConversion"/>
  </si>
  <si>
    <t>ACM2</t>
    <phoneticPr fontId="0" type="noConversion"/>
  </si>
  <si>
    <t>MSPL</t>
    <phoneticPr fontId="0" type="noConversion"/>
  </si>
  <si>
    <t>Punjab</t>
    <phoneticPr fontId="0" type="noConversion"/>
  </si>
  <si>
    <t>Enercon</t>
    <phoneticPr fontId="0" type="noConversion"/>
  </si>
  <si>
    <t>MITCON</t>
    <phoneticPr fontId="0" type="noConversion"/>
  </si>
  <si>
    <t>Gensol Consultants</t>
    <phoneticPr fontId="0" type="noConversion"/>
  </si>
  <si>
    <t>Marudhar Fashions</t>
    <phoneticPr fontId="0" type="noConversion"/>
  </si>
  <si>
    <t>Bhabani Pigments</t>
    <phoneticPr fontId="0" type="noConversion"/>
  </si>
  <si>
    <t>ABI Energy Consultancy Services</t>
    <phoneticPr fontId="0" type="noConversion"/>
  </si>
  <si>
    <t>Reliance Industries</t>
    <phoneticPr fontId="0" type="noConversion"/>
  </si>
  <si>
    <t>Punjab &amp; Uttar Pradesh</t>
    <phoneticPr fontId="0" type="noConversion"/>
  </si>
  <si>
    <t>Many</t>
    <phoneticPr fontId="0" type="noConversion"/>
  </si>
  <si>
    <t>Madhya Pradesh</t>
    <phoneticPr fontId="0" type="noConversion"/>
  </si>
  <si>
    <t>Sterling Agro Industries</t>
    <phoneticPr fontId="0" type="noConversion"/>
  </si>
  <si>
    <t>Jindal Steel &amp; Power</t>
    <phoneticPr fontId="0" type="noConversion"/>
  </si>
  <si>
    <t>Energy Infratech</t>
    <phoneticPr fontId="0" type="noConversion"/>
  </si>
  <si>
    <t>General Carbon</t>
    <phoneticPr fontId="0" type="noConversion"/>
  </si>
  <si>
    <t>Zenith Energy Services</t>
    <phoneticPr fontId="0" type="noConversion"/>
  </si>
  <si>
    <t>Urs Productively</t>
    <phoneticPr fontId="0" type="noConversion"/>
  </si>
  <si>
    <t>Uttarakhand</t>
    <phoneticPr fontId="0" type="noConversion"/>
  </si>
  <si>
    <t>SMEC</t>
    <phoneticPr fontId="0" type="noConversion"/>
  </si>
  <si>
    <t>Green Business Solutions</t>
    <phoneticPr fontId="0" type="noConversion"/>
  </si>
  <si>
    <t>Full time hours</t>
  </si>
  <si>
    <t>Invest-ment MUS$</t>
  </si>
  <si>
    <t>Invest-ment US$/kW</t>
  </si>
  <si>
    <t>Enercon Wind Farm (Hindustan) Ltd in Rajasthan</t>
  </si>
  <si>
    <t>KOPILI</t>
  </si>
  <si>
    <t>DOYANG</t>
  </si>
  <si>
    <t>TAGO</t>
  </si>
  <si>
    <t>KORBA-EAST</t>
  </si>
  <si>
    <t>URAN GT</t>
  </si>
  <si>
    <t>CDM04733</t>
  </si>
  <si>
    <t>Kadamane Mini Hydel Scheme – 2</t>
  </si>
  <si>
    <t>Switzerland (Bunge Emissions Group)</t>
  </si>
  <si>
    <t>Nagarjuna Fertilizers and Chemicals</t>
  </si>
  <si>
    <t>CDM06113</t>
  </si>
  <si>
    <t>Wind Project Activity by Ideal Detonators Pvt Limited</t>
  </si>
  <si>
    <t>CDM05965</t>
  </si>
  <si>
    <t>21 MW Wind Power Project by Indian Oil Corporation Limited in Gujarat</t>
  </si>
  <si>
    <t>Indian Oil Corporation</t>
  </si>
  <si>
    <t>CDM05151</t>
  </si>
  <si>
    <t>10.5 MW wind mill project of ICF in the state of Tamil Nadu</t>
  </si>
  <si>
    <t>Integral Coach Factory</t>
  </si>
  <si>
    <t>CDM02012</t>
  </si>
  <si>
    <t>9.9 MW Bundled Wind Power Project in Maharashtra by REI Agro Limited</t>
  </si>
  <si>
    <t>CDM09671</t>
  </si>
  <si>
    <t>CDM06907</t>
  </si>
  <si>
    <t>Wind Power Project by Bhabani Pigments Pvt. Ltd. at Tamilnadu, India</t>
  </si>
  <si>
    <t>CDM04205</t>
  </si>
  <si>
    <t>Natural Gas based grid connected power project at Peddapuram, A.P. by Gautami Power Limited</t>
  </si>
  <si>
    <t>Gautami Power</t>
  </si>
  <si>
    <t>CDM10550</t>
  </si>
  <si>
    <t>CDM05931</t>
  </si>
  <si>
    <t>1.8 MW Small Scale Wind Energy Project in Maharashtra-India by M/s Biotech Vision Care Pvt. Ltd.</t>
  </si>
  <si>
    <t>Ecolutions</t>
  </si>
  <si>
    <t>CDM05888</t>
  </si>
  <si>
    <t>ABI Energy Consultancy Services</t>
  </si>
  <si>
    <t>K_GUDEM NEW</t>
  </si>
  <si>
    <t>R_GUNDEM - B</t>
  </si>
  <si>
    <t>NELLORE</t>
  </si>
  <si>
    <t>RAYAL SEEMA</t>
  </si>
  <si>
    <t>VIJESWARAN GT</t>
  </si>
  <si>
    <t>R_GUNDEM STPS</t>
  </si>
  <si>
    <t>SIMHADRI</t>
  </si>
  <si>
    <t>JEGURUPADU GT</t>
  </si>
  <si>
    <t>GODAVARI GT</t>
  </si>
  <si>
    <t>KONDAPALLI GT</t>
  </si>
  <si>
    <t>LVS POWER DG</t>
  </si>
  <si>
    <t>YELHANKA (DG)</t>
  </si>
  <si>
    <t>KAIGA</t>
  </si>
  <si>
    <t>BELLARY DG</t>
  </si>
  <si>
    <t>TANIR BAVI</t>
  </si>
  <si>
    <t>BELGAUM DG</t>
  </si>
  <si>
    <t>BRAMHAPURAM DG</t>
  </si>
  <si>
    <t>KOJIKODE DG</t>
  </si>
  <si>
    <t>KASARGODE DG</t>
  </si>
  <si>
    <t>KAYAM KULAM GT</t>
  </si>
  <si>
    <t>ENNORE</t>
  </si>
  <si>
    <t>TUTICORIN</t>
  </si>
  <si>
    <t>METTUR</t>
  </si>
  <si>
    <t>NORTH CHENNAI</t>
  </si>
  <si>
    <t>Rural Education for Development Society (REDS) CDM Photovoltaic Lighting Project</t>
  </si>
  <si>
    <t>AMS-I.A.</t>
  </si>
  <si>
    <t>Women for Sustainable Development</t>
  </si>
  <si>
    <t>CDM03223</t>
  </si>
  <si>
    <t>4.5 MW Grid connected Wind Electricity Generation at Tirunelveli District, Tamil Nadu</t>
  </si>
  <si>
    <t>CDM03684</t>
  </si>
  <si>
    <t>CDM03278</t>
  </si>
  <si>
    <t>CDM02723</t>
  </si>
  <si>
    <t>3.66 MW poultry litter based power generation project by Raus Power in India</t>
  </si>
  <si>
    <t>AMS-III.E.+AMS-I.D.</t>
  </si>
  <si>
    <t>Switzerland (South Pole Carbon Asset Management+Climate Cent Foundation)</t>
  </si>
  <si>
    <t>South Pole Carbon Asset Management</t>
  </si>
  <si>
    <t>CDM09870</t>
  </si>
  <si>
    <t>GS400</t>
  </si>
  <si>
    <t>CDM03969</t>
  </si>
  <si>
    <t>CDM03343</t>
  </si>
  <si>
    <t>CDM03468</t>
  </si>
  <si>
    <t xml:space="preserve">Integrated Municipal Waste Processing Complex at Ghazipur, Delhi </t>
  </si>
  <si>
    <t>Delhi</t>
  </si>
  <si>
    <t>Landfill gas</t>
  </si>
  <si>
    <t>Combustion of MSW</t>
  </si>
  <si>
    <t>AM25</t>
  </si>
  <si>
    <t>East Delhi Waste Processing Company</t>
  </si>
  <si>
    <t>CDM03948</t>
  </si>
  <si>
    <t>Methane extraction and energy generation project activity at Shirala, Maharasthra</t>
  </si>
  <si>
    <t>Waste water</t>
  </si>
  <si>
    <t>AMS-III.H.+AMS-I.D.</t>
  </si>
  <si>
    <t>CDM03365</t>
  </si>
  <si>
    <t>CDM03739</t>
  </si>
  <si>
    <t>CDM03743</t>
  </si>
  <si>
    <t>CDM01685</t>
  </si>
  <si>
    <t>Sintex 7.5 MW Natural gas based package cogeneration project, Gujarat – India</t>
  </si>
  <si>
    <t>Cogeneration</t>
  </si>
  <si>
    <t>AM14</t>
  </si>
  <si>
    <t>CDM10088</t>
  </si>
  <si>
    <t>CDM03277</t>
  </si>
  <si>
    <t>CDM02273</t>
  </si>
  <si>
    <t>CDM09819</t>
  </si>
  <si>
    <t>CDM03548</t>
  </si>
  <si>
    <t>Utilization of waste gas heat for power generation</t>
  </si>
  <si>
    <t>Non-ferrous metals heat</t>
  </si>
  <si>
    <t>Sterlite Industries</t>
  </si>
  <si>
    <t>CDM03786</t>
  </si>
  <si>
    <t>CDM03805</t>
  </si>
  <si>
    <t>CDM03812</t>
  </si>
  <si>
    <t>CDM03749</t>
  </si>
  <si>
    <t>CDM04107</t>
  </si>
  <si>
    <t>CDM03094</t>
  </si>
  <si>
    <t>Sirim</t>
  </si>
  <si>
    <t>CDM03784</t>
  </si>
  <si>
    <t>Switzerland (Holcim)</t>
  </si>
  <si>
    <t>CDM03898</t>
  </si>
  <si>
    <t>Switzerland (RWE)</t>
  </si>
  <si>
    <t>CDM01468</t>
  </si>
  <si>
    <t>CDM09952</t>
  </si>
  <si>
    <t>CDM03676</t>
  </si>
  <si>
    <t>CDM03921</t>
  </si>
  <si>
    <t>CDM04509</t>
  </si>
  <si>
    <t>CDM02013</t>
  </si>
  <si>
    <t>CDM10085</t>
  </si>
  <si>
    <t>CDM03685</t>
  </si>
  <si>
    <t>France (EDF Trading)</t>
  </si>
  <si>
    <t>CDM04394</t>
  </si>
  <si>
    <t>CDM02153</t>
  </si>
  <si>
    <t>CDM09824</t>
  </si>
  <si>
    <t>CDM04181</t>
  </si>
  <si>
    <t>CDM03740</t>
  </si>
  <si>
    <t>CDM01983</t>
  </si>
  <si>
    <t>Tata, Enercon, ADB CDM Facility</t>
  </si>
  <si>
    <t>CDM09843</t>
  </si>
  <si>
    <t>CDM04475</t>
  </si>
  <si>
    <t>CDM03363</t>
  </si>
  <si>
    <t>CDM04013</t>
  </si>
  <si>
    <t>CDM03009</t>
  </si>
  <si>
    <t>CDM01459</t>
  </si>
  <si>
    <t>CDM10117</t>
  </si>
  <si>
    <t>CDM03375</t>
  </si>
  <si>
    <t>CDM04446</t>
  </si>
  <si>
    <t>CDM03692</t>
  </si>
  <si>
    <t>CDM03675</t>
  </si>
  <si>
    <t>CDM02072</t>
  </si>
  <si>
    <t>CDM10022</t>
  </si>
  <si>
    <t>CDM04409</t>
  </si>
  <si>
    <t>Gorai Landfill closure and Gas Capture Project, Mumbai, India</t>
  </si>
  <si>
    <t>Landfill power</t>
  </si>
  <si>
    <t>ACM1</t>
  </si>
  <si>
    <t>Spain (Asian Development Bank)</t>
  </si>
  <si>
    <t>CDM03756</t>
  </si>
  <si>
    <t>CDM02414</t>
  </si>
  <si>
    <t>Installation of Natural Gas based package cogeneration systems at industrial facilities in Gujarat by Gujarat Gas Company Limited (GGCL), India.</t>
  </si>
  <si>
    <t>AM14+AMS-I.D.</t>
  </si>
  <si>
    <t>Gujarat Gas Company</t>
  </si>
  <si>
    <t>CDM09953</t>
  </si>
  <si>
    <t>CDM04207</t>
  </si>
  <si>
    <t>CDM04640</t>
  </si>
  <si>
    <t>CDM01483</t>
  </si>
  <si>
    <t>CDM10122</t>
  </si>
  <si>
    <t>CDM03526</t>
  </si>
  <si>
    <t xml:space="preserve">8MW biomass based power plant at Phagwara </t>
  </si>
  <si>
    <t>CDM04852</t>
  </si>
  <si>
    <t>CDM04959</t>
  </si>
  <si>
    <t>CDM04254</t>
  </si>
  <si>
    <t>CDM02505</t>
  </si>
  <si>
    <t>CDM09894</t>
  </si>
  <si>
    <t>CDM03345</t>
  </si>
  <si>
    <t>CDM03457</t>
  </si>
  <si>
    <t>CDM02174</t>
  </si>
  <si>
    <t>CDM10598</t>
  </si>
  <si>
    <t>CDM03074</t>
  </si>
  <si>
    <t>CDM09808</t>
  </si>
  <si>
    <t>CDM04717</t>
  </si>
  <si>
    <t>CDM02467</t>
  </si>
  <si>
    <t>Bio-mass (Rice Husk) based Cogeneration project at M/s Rayana Paper Board Industries Ltd. (RPBIL), Vill: Dhaurahra, Post: Digha, Distt: Sant Kabir Nagar- 272 175, Uttar Pradesh</t>
  </si>
  <si>
    <t>CDM10014</t>
  </si>
  <si>
    <t>CDM04703</t>
  </si>
  <si>
    <t>CDM04516</t>
  </si>
  <si>
    <t>GS826</t>
  </si>
  <si>
    <t>CDM04976</t>
  </si>
  <si>
    <t>CDM03865</t>
  </si>
  <si>
    <t>CDM05292</t>
  </si>
  <si>
    <t>CDM04378</t>
  </si>
  <si>
    <t>CDM05535</t>
  </si>
  <si>
    <t>CDM03688</t>
  </si>
  <si>
    <t>CDM03728</t>
  </si>
  <si>
    <t>“Power generation from flue gas waste heat, Tamil Nadu”</t>
  </si>
  <si>
    <t>Glass heat</t>
  </si>
  <si>
    <t>AMS-III.Q.</t>
  </si>
  <si>
    <t>Saint–Gobain Glass India</t>
  </si>
  <si>
    <t>CDM02867</t>
  </si>
  <si>
    <t>CDM09863</t>
  </si>
  <si>
    <t>CDM04419</t>
  </si>
  <si>
    <t>CDM04886</t>
  </si>
  <si>
    <t>CDM05227</t>
  </si>
  <si>
    <t>CDM03953</t>
  </si>
  <si>
    <t>CDM05011</t>
  </si>
  <si>
    <t>CDM04208</t>
  </si>
  <si>
    <t>CDM04518</t>
  </si>
  <si>
    <t>CDM05196</t>
  </si>
  <si>
    <t>CDM04478</t>
  </si>
  <si>
    <t>n.a.</t>
    <phoneticPr fontId="0" type="noConversion"/>
  </si>
  <si>
    <t>CDM09739</t>
  </si>
  <si>
    <t>CDM03727</t>
  </si>
  <si>
    <t>CDM04155</t>
  </si>
  <si>
    <t>CDM04855</t>
  </si>
  <si>
    <t>CDM04986</t>
  </si>
  <si>
    <t>CDM04985</t>
  </si>
  <si>
    <t>CDM04481</t>
  </si>
  <si>
    <t>CDM03297</t>
  </si>
  <si>
    <t>CDM04117</t>
  </si>
  <si>
    <t>CDM04473</t>
  </si>
  <si>
    <t>CDM03265</t>
  </si>
  <si>
    <t>CDM02487</t>
  </si>
  <si>
    <t>CDM09990</t>
  </si>
  <si>
    <t>CDM02244</t>
  </si>
  <si>
    <t>CDM03677</t>
  </si>
  <si>
    <t>CDM04495</t>
  </si>
  <si>
    <t>CDM05630</t>
  </si>
  <si>
    <t>CDM04926</t>
  </si>
  <si>
    <t>CDM05941</t>
  </si>
  <si>
    <t>CDM04699</t>
  </si>
  <si>
    <t>CDM09719</t>
  </si>
  <si>
    <t>CDM03280</t>
  </si>
  <si>
    <t>Raghu Rama Renewable Energy</t>
  </si>
  <si>
    <t>CDM00285</t>
  </si>
  <si>
    <t>Nagda Hills Wind Energy Project (India)</t>
  </si>
  <si>
    <t>Japan (gConscious)</t>
  </si>
  <si>
    <t>CDM00157</t>
  </si>
  <si>
    <t>JCT Phagwara Small Scale Biomass Project</t>
  </si>
  <si>
    <t>United K. (Agrinergy), Switzerland, Austria (Kommunalkredit)</t>
  </si>
  <si>
    <t>CDM00134</t>
  </si>
  <si>
    <t>GHG emission reduction by thermal oxidation of HFC 23 at refrigerant (HCFC-22) manufacturing facility of SRF Ltd</t>
  </si>
  <si>
    <t>Germany (Solvay), United K. (ICECAP+Climate Change Capital+EDF Trading+Noble Carbon+Rabobank), Italy (ENEL), Netherlands (Goldman Sachs+CER Investments 1), France (BNP Paribas+NATIXIS+Mercuria Energy Trading), Switzerland (STX Services)</t>
  </si>
  <si>
    <t>CDM00108</t>
  </si>
  <si>
    <t>3.5 MW Rice Husk based Cogeneration Project at Nahar Spinning Mills Ltd.</t>
  </si>
  <si>
    <t>CDM00109</t>
  </si>
  <si>
    <t>3.5 MW Rice Husk based Cogeneration Project at Oswal Woolen Mills Ltd.</t>
  </si>
  <si>
    <t>CDM00139</t>
  </si>
  <si>
    <t>Energy efficiency through installation of modified CO2 removal system in Ammonia Plant</t>
  </si>
  <si>
    <t>United K. (Barclays Bank), Switzerland (Bunge Emissions Group)</t>
  </si>
  <si>
    <t>CDM00237</t>
  </si>
  <si>
    <t>RSCL cogeneration expansion project</t>
  </si>
  <si>
    <t xml:space="preserve">United K. (Agrinergy), Switzerland, Austria (Kommunalkredit) </t>
  </si>
  <si>
    <t>CDM00315</t>
  </si>
  <si>
    <t>“Optimal Utilization of Clinker” project at Shree Cement Limited (SCL), Beawar, Rajasthan</t>
  </si>
  <si>
    <t>United K. (ABN AMRO Bank+Standard Chartered Bank), Germany (kfW)</t>
  </si>
  <si>
    <t>CDM00123</t>
  </si>
  <si>
    <t>Rice Husk Based Power Project</t>
  </si>
  <si>
    <t>CDM00216</t>
  </si>
  <si>
    <t>Grid connected bagasse based cogeneration project of Ugar Sugar Works Limited (USWL).</t>
  </si>
  <si>
    <t>Sweden (Tricorona Carbon Asset Management Sweden+Tekniska Verken+Svenska Cellulosa), Switzerland, France (EDF Trading)</t>
  </si>
  <si>
    <t>Care Sustainability</t>
  </si>
  <si>
    <t>CDM00305</t>
  </si>
  <si>
    <t>Rice Husk based Cogeneration project at Shree Bhawani Paper Mills Limited (SBPML), Rae Bareli, Uttar Pradesh, India</t>
  </si>
  <si>
    <t>United K. (EDF Trading+Standard Chartered Bank), Belgium (Belgium DG Environment)</t>
  </si>
  <si>
    <t>CDM00047</t>
  </si>
  <si>
    <t>6MW Somanamaradi grid connected SHP in Karnataka, India</t>
  </si>
  <si>
    <t>CDM00395</t>
  </si>
  <si>
    <t>3.75 MW Small Scale Grid Connected “Demonstration Wind Farm Project” at Chalkewadi, District Satara, State Mahararashtra, India.</t>
  </si>
  <si>
    <t>Switzerland (E energija)</t>
  </si>
  <si>
    <t>CDM00398</t>
  </si>
  <si>
    <t>14.8 MW small-scale grid connected wind power project in Jaisalmer state Rajasthan, India by RSMML</t>
  </si>
  <si>
    <t>United K. (Grey K Environmental+NATIXIS+Deutsche Bank), Japan (Mitsubishi), France (Rhodia Energy)</t>
  </si>
  <si>
    <t>CDM00288</t>
  </si>
  <si>
    <t>Aleo Manali 3 MW Small Hydroelectric Project, Himachal Pradesh, India</t>
  </si>
  <si>
    <t>United K. (Grey K Environmental), Italy (Asja Ambiente Italia), Switzerland (Mercuria Energy Trading)</t>
  </si>
  <si>
    <t>CDM00152</t>
  </si>
  <si>
    <t>Rithwik 6 MW Renewable Sources Biomass Power Project</t>
  </si>
  <si>
    <t>United K. (EDF Trading), Switzerland</t>
  </si>
  <si>
    <t>CDM00238</t>
  </si>
  <si>
    <t>Demand-side energy efficiency programme in the ‘Humidification Towers’ of Jaya Shree Textiles</t>
  </si>
  <si>
    <t>Indian Rayon and Industries</t>
  </si>
  <si>
    <t>CDM00425</t>
  </si>
  <si>
    <t>Energy efficiency through steam optimisation projects at RIL, Hazira,</t>
  </si>
  <si>
    <t>CDM00215</t>
  </si>
  <si>
    <t>Energy efficiency projects-Steam system upgradation at the manufacturing unit of Birla tyres.</t>
  </si>
  <si>
    <t>CDM00261</t>
  </si>
  <si>
    <t>Waste heat based 7 MW Captive Power Project Godawari Power and Ispat Ltd (GPIL)</t>
  </si>
  <si>
    <t>Godawari Power and Ispat</t>
  </si>
  <si>
    <t>CDM00397</t>
  </si>
  <si>
    <t>5 MW Wind Power Project at Baramsar and Soda Mada, district Jaisalmer, Rajasthan, India.</t>
  </si>
  <si>
    <t>CDM00295</t>
  </si>
  <si>
    <t>Vajra and Chaskaman small hydro projects of Vindhyachal Hydro Power Ltd., Maharashtra, India.</t>
  </si>
  <si>
    <t>Sweden (Tricorona Carbon Asset Management Sweden), Netherlands (Nuon Energy), Germany (Fels-Werke), Switzerland (Bunge Emissions Group)</t>
  </si>
  <si>
    <t>Vindyachal Hydro Power</t>
  </si>
  <si>
    <t>CDM00259</t>
  </si>
  <si>
    <t>TSIL – Waste Heat Recovery Based Power Project</t>
  </si>
  <si>
    <t>United K. (Noble Carbon), Norway (Norwegian Ministry of Finance)</t>
  </si>
  <si>
    <t>CDM00121</t>
  </si>
  <si>
    <t>Bundled wind power project in Chitradurga (Karnataka in India) managed by Enercon (India) Ltd.</t>
  </si>
  <si>
    <t>CDM00396</t>
  </si>
  <si>
    <t>12.3 MW wind energy project in Tamil Nadu, India</t>
  </si>
  <si>
    <t>CDM00244</t>
  </si>
  <si>
    <t>4.5 MW Biomass (Agricultural Residue) Based Power Generation Unit of M/s Matrix Power Pvt. Ltd. (MPPL)</t>
  </si>
  <si>
    <t>United K. (Noble Carbon), Switzerland (Mercuria Energy Trading+Bunge Emissions Group)</t>
  </si>
  <si>
    <t>Matrix Power</t>
  </si>
  <si>
    <t>CDM00399</t>
  </si>
  <si>
    <t xml:space="preserve">Bagasse based power project at Jamkhandi Sugars Limited, Bagalkot, Karnataka </t>
  </si>
  <si>
    <t>Jamkhandi Sugar</t>
  </si>
  <si>
    <t>CDM00493</t>
  </si>
  <si>
    <t>Waste Heat Recovery Power Project at JK Cement Works (Unit of JK Cement Limited), Nimbahera, Chittorgarh, Rajasthan</t>
  </si>
  <si>
    <t>CDM00317</t>
  </si>
  <si>
    <t xml:space="preserve">ACC Blended cement projects at New Wadi Plant, Tikaria Cement Plant, Chanda Cement Works, Kymore Cement Works,  Lakheri Cement Works and Chaibasa Cement Works  </t>
  </si>
  <si>
    <t>Karnataka &amp; Maharashtra &amp; Madhya Pradesh &amp; Rajasthan &amp; Jharkhand</t>
  </si>
  <si>
    <t>CDM00225</t>
  </si>
  <si>
    <t>4.5 MW Biomass (low density Crop Residues) based Power Generation unit of Malavalli Power Plant Pvt Ltd.</t>
  </si>
  <si>
    <t>Switzerland (Myclimate)</t>
  </si>
  <si>
    <t>GS343</t>
  </si>
  <si>
    <t>CDM00325</t>
  </si>
  <si>
    <t>GACL Blended Cement Projects in India</t>
  </si>
  <si>
    <t>Maharashtra &amp; Gujarat &amp; Himachal Pradesh &amp; Punjab &amp; Rajasthan</t>
  </si>
  <si>
    <t>CDM00458</t>
  </si>
  <si>
    <t>Process Waste Heat utilization for power generation at Phillips Carbon Black Limited, Gujarat</t>
  </si>
  <si>
    <t>CDM00120</t>
  </si>
  <si>
    <t>Bundled Wind power project in Jaisalmer (Rajasthan in India) managed by Enercon (India) Ltd.</t>
  </si>
  <si>
    <t>CDM00388</t>
  </si>
  <si>
    <t>18 MW Kemphole Mini Hydel Scheme (KMHS), by International Power Corporation Limited, India</t>
  </si>
  <si>
    <t>Norway (Norwegian Ministry of Finance )</t>
  </si>
  <si>
    <t>CDM00477</t>
  </si>
  <si>
    <t>Pandurang SSK RE Project</t>
  </si>
  <si>
    <t>CDM00386</t>
  </si>
  <si>
    <t>Optimal Utilization of Clinker in PPC manufacturing at Birla Corporation Limited, Raebareli Unit</t>
  </si>
  <si>
    <t>United K. (EDF Trading), France (Rhodia Energy)</t>
  </si>
  <si>
    <t>CDM00217</t>
  </si>
  <si>
    <t>125 MW Wind Power Project in Karnataka, India</t>
  </si>
  <si>
    <t>CDM00248</t>
  </si>
  <si>
    <t>Lohgarh, Chakbhai and Sidhana Mini Hydroelectric Projects</t>
  </si>
  <si>
    <t>Aqua Power</t>
  </si>
  <si>
    <t>CDM00246</t>
  </si>
  <si>
    <t>Dolowal, Salar and Bhanubhura Mini Hydroelectric Projects</t>
  </si>
  <si>
    <t>Punjab Hydro Power</t>
  </si>
  <si>
    <t>CDM00247</t>
  </si>
  <si>
    <t>Babanpur, Killa and Sahoke Mini Hydroelectric Projects</t>
  </si>
  <si>
    <t>Kotla Hydro Power</t>
  </si>
  <si>
    <t>CDM00290</t>
  </si>
  <si>
    <t>Manal, Chandni and Timbi Small Hydroelectric Projects of HCPL</t>
  </si>
  <si>
    <t>Himalayan Crest Power</t>
  </si>
  <si>
    <t>CDM00306</t>
  </si>
  <si>
    <t>Biomass based independent power project at Malwa Power Private Limited, Mukatsar, Punjab</t>
  </si>
  <si>
    <t>United K. (EDF Trading), Germany (Vattenfall), Netherlands</t>
  </si>
  <si>
    <t>Malwa Power Private</t>
  </si>
  <si>
    <t>CDM00245</t>
  </si>
  <si>
    <t>Ajbapur Sugar Complex Cogeneration Project</t>
  </si>
  <si>
    <t>United K. (Agrinergy), Austria (Kommunalkredit)</t>
  </si>
  <si>
    <t>CDM00307</t>
  </si>
  <si>
    <t>JCT Hoshiarpur Small Scale Biomass Project</t>
  </si>
  <si>
    <t>CDM00308</t>
  </si>
  <si>
    <t>LHSF Bagasse Project</t>
  </si>
  <si>
    <t>United K. (BNP Paribas+Agrinergy), Switzerland</t>
  </si>
  <si>
    <t>CDM00400</t>
  </si>
  <si>
    <t>Reduction in steam consumption in stripper reboilers through process modifications</t>
  </si>
  <si>
    <t>France (BNP Paribas)</t>
  </si>
  <si>
    <t>CDM00229</t>
  </si>
  <si>
    <t>6.5 MW biomass based (rice husk) power generation by M/s Indian Acrylics Ltd. and replacement of electrical power being imported from state electricity grid/ surplus power supply to grid.</t>
  </si>
  <si>
    <t>Netherlands (Nuon Energy), United K. (Noble Carbon)</t>
  </si>
  <si>
    <t>CDM00242</t>
  </si>
  <si>
    <t xml:space="preserve">Chambal Power Limited’s (CPL) proposed 7.5 MW biomass based power project at Rangpur,  Kota District, Rajasthan, India  </t>
  </si>
  <si>
    <t>United K. (EcoSecurities), Switzerland (Bunge Emissions Group+Effinergy Trading)</t>
  </si>
  <si>
    <t>Chambal Power</t>
  </si>
  <si>
    <t>CDM00525</t>
  </si>
  <si>
    <r>
      <t xml:space="preserve">– "Northern Net Imports -56.4" = "Northern grid made net </t>
    </r>
    <r>
      <rPr>
        <sz val="8"/>
        <color indexed="10"/>
        <rFont val="Arial"/>
        <family val="2"/>
      </rPr>
      <t>EXPORT</t>
    </r>
    <r>
      <rPr>
        <sz val="8"/>
        <rFont val="Arial"/>
        <family val="2"/>
      </rPr>
      <t xml:space="preserve"> of 56.4 GWh"</t>
    </r>
  </si>
  <si>
    <t>From                To</t>
  </si>
  <si>
    <t>Jammu and Kashmir</t>
  </si>
  <si>
    <t>Run of river</t>
  </si>
  <si>
    <t>MGM</t>
  </si>
  <si>
    <t>24 MW Perla Mini Hydel Project, Karnataka, India</t>
  </si>
  <si>
    <t>Zenith Energy Services</t>
  </si>
  <si>
    <t>150 MW grid connected Wind Power based electricity generation project in Gujarat, India</t>
  </si>
  <si>
    <t>Gujarat</t>
  </si>
  <si>
    <t>BV Cert</t>
  </si>
  <si>
    <t>DLF</t>
  </si>
  <si>
    <t>Coal</t>
  </si>
  <si>
    <t>Oil</t>
  </si>
  <si>
    <t>Gas</t>
  </si>
  <si>
    <t>PRIYADARSHNI JURALA</t>
  </si>
  <si>
    <t>2nd period ktCO2e/yr</t>
  </si>
  <si>
    <t>yrs.</t>
  </si>
  <si>
    <t>Slo-pe</t>
  </si>
  <si>
    <t>Credit start</t>
  </si>
  <si>
    <t xml:space="preserve">Gujarat </t>
  </si>
  <si>
    <t>Deloitte Touche Tohmatsu India</t>
  </si>
  <si>
    <t>Wind based renewable energy project in Gujarat</t>
  </si>
  <si>
    <t>Gujarat Paguthan Energy Corporation</t>
  </si>
  <si>
    <t>24 MW Bhilangana - III Hydro Power Project</t>
  </si>
  <si>
    <t>Uttarakhand</t>
  </si>
  <si>
    <t>TÜV-SÜD</t>
  </si>
  <si>
    <t>Bhilangana Hydro Power</t>
  </si>
  <si>
    <t>17.6 MW captive grid connected electricity generation from wind energy project by Chennai Petroleum Corporation Limited.</t>
  </si>
  <si>
    <t>Tamil Nadu</t>
  </si>
  <si>
    <t>Chennai Petroleum Corporation</t>
  </si>
  <si>
    <t>Roaring 40’s Wind Farms (Khandke) Private Limited</t>
  </si>
  <si>
    <t>Energy efficient power generation in Tirora, India</t>
  </si>
  <si>
    <t>Vanala Small Scale Hydropower Project</t>
  </si>
  <si>
    <t>Him Urja Private</t>
  </si>
  <si>
    <t>50.4 MW wind power project by EN Renewable Energy Pvt. Ltd</t>
  </si>
  <si>
    <t>RINA</t>
  </si>
  <si>
    <t>EN Renewable Energy</t>
  </si>
  <si>
    <t>GREEN ENERGY TO GRID at Dhule, Maharashtra</t>
  </si>
  <si>
    <t>MSPL</t>
  </si>
  <si>
    <t>Grid connected renewable energy project in India</t>
  </si>
  <si>
    <t>Maharashtra &amp; Gujarat &amp; Karnataka &amp; Rajasthan</t>
  </si>
  <si>
    <t>TROMBAY_Coal</t>
  </si>
  <si>
    <t>TROMBAY_Oil</t>
  </si>
  <si>
    <t>UKAI_Hydro</t>
  </si>
  <si>
    <t>UKAI_Coal</t>
  </si>
  <si>
    <t>CHANDRAPUR_Oil</t>
  </si>
  <si>
    <t>CHANDRAPUR_Coal</t>
  </si>
  <si>
    <t>23.1 MW Wind power project in Telagi, Karnataka</t>
  </si>
  <si>
    <t>Green Infra Wind</t>
  </si>
  <si>
    <t>CDM06450</t>
  </si>
  <si>
    <t>9.75 MW wind power project in Southern India</t>
  </si>
  <si>
    <t>Chennai Silks</t>
  </si>
  <si>
    <t>CDM06739</t>
  </si>
  <si>
    <t>4.95 MW Bundled Wind Power Project in Theni, Tamilnadu, India</t>
  </si>
  <si>
    <t>Hyderabad Chemical Products</t>
  </si>
  <si>
    <t>CDM06599</t>
  </si>
  <si>
    <t>Bundled Wind Project Activity by Sri Venkateswara Pipes Limited and Sri KPR Infra and Projects Limited</t>
  </si>
  <si>
    <t>CDM04621</t>
  </si>
  <si>
    <t>Renewable Wind Power generation for promoting energy security</t>
  </si>
  <si>
    <t>Maharashtra &amp; Karnataka &amp; Gujarat</t>
  </si>
  <si>
    <t>Gangadhar Narsingdas Agrawal Group</t>
  </si>
  <si>
    <t>CDM05372</t>
  </si>
  <si>
    <t>NMDC wind power project</t>
  </si>
  <si>
    <t>NMDC</t>
  </si>
  <si>
    <t>CDM06973</t>
  </si>
  <si>
    <t>3MWp Grid Connected Solar Power Project at Yalesandra Village, Kolar District, Karnataka, India</t>
  </si>
  <si>
    <t>Karnataka Power Corporation</t>
  </si>
  <si>
    <t>CDM04160</t>
  </si>
  <si>
    <t>Power generation from bundled wind energy project in Gujarat, India</t>
  </si>
  <si>
    <t>CDM07469</t>
  </si>
  <si>
    <t>Biomass based Cogeneration unit at Co-operative Sugar mills in Morinda, Punjab, India</t>
  </si>
  <si>
    <t>A2Z infrastructure</t>
  </si>
  <si>
    <t>CDM07611</t>
  </si>
  <si>
    <t>Renewable wind energy generation in Maharashtra by EMCO Limited</t>
  </si>
  <si>
    <t>EMCO</t>
  </si>
  <si>
    <t>CDM07416</t>
  </si>
  <si>
    <t>AES Saurashtra Windfarms</t>
  </si>
  <si>
    <t>CDM01631</t>
  </si>
  <si>
    <t>12 MW Wind Electricity Generation Farm at Radhapuram by M/s Surana Industries Limited</t>
  </si>
  <si>
    <t>Surana Corporation</t>
  </si>
  <si>
    <t>CDM10111</t>
  </si>
  <si>
    <t>Total Number of Stations</t>
  </si>
  <si>
    <t>Total Number of Units</t>
  </si>
  <si>
    <t>Total Net Generation (GWh)</t>
  </si>
  <si>
    <t>Absolute Emissions (tCO2)</t>
  </si>
  <si>
    <t>B. BRIDGE D.G</t>
  </si>
  <si>
    <t>KOVILKALAPPAL</t>
  </si>
  <si>
    <t>3 MW renewable energy project by Gunsola Hydro Power Generation Pvt. Ltd.</t>
  </si>
  <si>
    <t>Gunsola Hydropower Generation</t>
  </si>
  <si>
    <t>U.ROGNICHU</t>
  </si>
  <si>
    <t>NURANANG</t>
  </si>
  <si>
    <t>UMIAM I,II &amp;IV</t>
  </si>
  <si>
    <t>KHANDONG</t>
  </si>
  <si>
    <t>Total</t>
  </si>
  <si>
    <t>Net imports</t>
  </si>
  <si>
    <t>India</t>
  </si>
  <si>
    <t>UKAI LBC</t>
  </si>
  <si>
    <t>BARAMURA</t>
  </si>
  <si>
    <t>11.35 MW Grid Connected Wind Electricity Project at Pohra (Rajasthan) in India</t>
  </si>
  <si>
    <t>Japan (Ricoh)</t>
  </si>
  <si>
    <t>CDM00449</t>
  </si>
  <si>
    <t>10.6 MW wind farm at Village Badabagh, District Jaisalmer, Rajasthan.</t>
  </si>
  <si>
    <t>CDM00309</t>
  </si>
  <si>
    <t>Deoband Bagasse based Co-generation Power Project</t>
  </si>
  <si>
    <t>CDM00462</t>
  </si>
  <si>
    <t>Optimal utilization of clinker: Substitution of Clinker by Slag in Portland Slag Cement at OCL, Rajgangpur, Sundargarh, Orissa.</t>
  </si>
  <si>
    <t>CDM00321</t>
  </si>
  <si>
    <t>MAHARASHTRA, INDIA-  Kurkumbh, 1.5 MW Biomass / Bagasse Based Co-generation Power Project</t>
  </si>
  <si>
    <t>CDM00441</t>
  </si>
  <si>
    <t>Installation of Additional Urea Trays in Urea Reactors (11/21- R01)</t>
  </si>
  <si>
    <t>CDM00281</t>
  </si>
  <si>
    <t>United K. (EDF Trading), Netherlands (Eneco Energy)</t>
  </si>
  <si>
    <t>CDM00450</t>
  </si>
  <si>
    <t>15.4 MW wind farm at Satara District, Maharashtra.</t>
  </si>
  <si>
    <t>United K. (Grey K Environmental), Switzerland (Mercuria Energy Trading)</t>
  </si>
  <si>
    <t>CDM00688</t>
  </si>
  <si>
    <t>RREPL-14MW Rice Husk Power Project</t>
  </si>
  <si>
    <t>CDM00684</t>
  </si>
  <si>
    <t>1.5 MW Link Canal Mini Hydel Project</t>
  </si>
  <si>
    <t>CDM00720</t>
  </si>
  <si>
    <t>“Waste Heat Recovery based captive power generation by SKS Ispat Ltd”</t>
  </si>
  <si>
    <t>SKS Ispat</t>
  </si>
  <si>
    <t>CDM00191</t>
  </si>
  <si>
    <t>Optimization of steam consumption by applying retrofit measures in blow heat recovery system</t>
  </si>
  <si>
    <t>CDM00405</t>
  </si>
  <si>
    <t>Nakoda WHR CDM Project</t>
  </si>
  <si>
    <t>United K. (Agrinergy+ Noble Carbon), Switzerland</t>
  </si>
  <si>
    <t>R K Powergen 20MW grid connected renewable energy biomass power project</t>
  </si>
  <si>
    <t>United K. (Noble Carbon), Switzerland (JP Morgan)</t>
  </si>
  <si>
    <t>CDM00568</t>
  </si>
  <si>
    <t>“Optimal Utilization of Clinker” project at Dalmia Cement (Bharat) Limited (DCBL), Dalmiapuram , Tamilnadu.</t>
  </si>
  <si>
    <t>Dalmia Cement Bharat</t>
  </si>
  <si>
    <t>CDM00518</t>
  </si>
  <si>
    <t>Biomass based captive cogeneration project at Shri Renuga Textiles Limited</t>
  </si>
  <si>
    <t>Shri Renuga Textiles</t>
  </si>
  <si>
    <t>CDM00820</t>
  </si>
  <si>
    <t>ISA Power 8 MW (Gross) Renewable Sources Biomass Power Project</t>
  </si>
  <si>
    <t>ISA Power</t>
  </si>
  <si>
    <t>CDM00543</t>
  </si>
  <si>
    <t>Wind Electricity Generation at Erakandurai, Dist :Tirunavalli by M/s GHCL Ltd</t>
  </si>
  <si>
    <t>CDM00519</t>
  </si>
  <si>
    <t>Substitution of clinker with fly ash in Portland Pozzolana Cement (Blended Cement) at Lafarge India Pvt. Ltd. - Arasmeta Cement Plant</t>
  </si>
  <si>
    <t>CDM00440</t>
  </si>
  <si>
    <t>Alternate arrangement for preheating fuel NG</t>
  </si>
  <si>
    <t>Methane recovery from waste water generated from wheat straw wash at Paper manufacturing unit of Shreyans Industries Limited (SIL)</t>
  </si>
  <si>
    <t>Agrinergy, Arquipélago Engenharia Ambiental</t>
  </si>
  <si>
    <t>8.3</t>
  </si>
  <si>
    <t>9.4</t>
  </si>
  <si>
    <t>10.6</t>
  </si>
  <si>
    <t>Agrinergy, Shri Bajrang Power and Ispat</t>
  </si>
  <si>
    <t>Solar thermal power</t>
  </si>
  <si>
    <t>ACME</t>
  </si>
  <si>
    <t>CDM06654</t>
  </si>
  <si>
    <t>Bundled Wind Project Activity by M/S Intex Industries Ltd and M/S Intex Technologies (India) Limited</t>
  </si>
  <si>
    <t>Two grids</t>
  </si>
  <si>
    <t>CDM05327</t>
  </si>
  <si>
    <t>Biomass based thermal energy generation at Saber Papers Limited</t>
  </si>
  <si>
    <t xml:space="preserve">Maharashtra &amp; Gujarat &amp; Karnataka </t>
  </si>
  <si>
    <t>Maruti Suzuki India</t>
  </si>
  <si>
    <t>CTRAN Consulting</t>
  </si>
  <si>
    <t>“6.65 MW Wind Energy Generation by M/s GTN Enterprises Limited” at Ganapathypalayam in Coimbatore, Radhapuram, Kvalakuruchi in Tirunelveli and Govindapuram in Erode district, Tamilnadu.</t>
  </si>
  <si>
    <t>CDM10496</t>
  </si>
  <si>
    <t>CDM04652</t>
  </si>
  <si>
    <t>Gangakhed Sugar &amp; Energy Private Ltd (GSEPL) 30 MW Bagasse Based Co-generation Power Project</t>
  </si>
  <si>
    <t>Gangakhed Sugar &amp; Energy</t>
  </si>
  <si>
    <t>CDM05995</t>
  </si>
  <si>
    <t>Greenhouse Gas Emission Reductions through Wind Energy Generation Technology – Bundle - I</t>
  </si>
  <si>
    <t>Gujarat &amp; Karnataka &amp; Tamil Nadu</t>
  </si>
  <si>
    <t>CDM06943</t>
  </si>
  <si>
    <t>Electricity generation using renewable wind energy</t>
  </si>
  <si>
    <t>CDM06399</t>
  </si>
  <si>
    <t>Fuel Switch from Fossil Fuel to Renewable Biomass</t>
  </si>
  <si>
    <t>Rinkoo Processors</t>
  </si>
  <si>
    <t>CDM06166</t>
  </si>
  <si>
    <t>Grid connected electricity generation using natural gas by Lanco Kondapalli Power Private Limited</t>
  </si>
  <si>
    <t>CDM06218</t>
  </si>
  <si>
    <t>2.85 MW Bundled Wind Power Project by Manjeet Cotton, India</t>
  </si>
  <si>
    <t>Manjeet Cotton</t>
  </si>
  <si>
    <t>CDM07231</t>
  </si>
  <si>
    <t>Sonawade Small Hydro Power Project</t>
  </si>
  <si>
    <t>CDM07418</t>
  </si>
  <si>
    <t>15 MW Small Hydro Electric Project in State of Orissa</t>
  </si>
  <si>
    <t>CDM08119</t>
  </si>
  <si>
    <t>Wind Energy Project in Dewas, Madhya Pradesh (India)</t>
  </si>
  <si>
    <t>CDM07516</t>
  </si>
  <si>
    <t>Combined cycle electricity generation activity at Gurgaon, India</t>
  </si>
  <si>
    <t>AMS-III.AL.</t>
  </si>
  <si>
    <t>CDM06140</t>
  </si>
  <si>
    <t>Teesta Stage-VI Hydro Electric Project</t>
  </si>
  <si>
    <t>CDM08992</t>
  </si>
  <si>
    <t>25 MW Solar PV Project in Gujarat</t>
  </si>
  <si>
    <t xml:space="preserve">Visual Percept Solar Projects </t>
  </si>
  <si>
    <t>CDM07009</t>
  </si>
  <si>
    <t>2.4 MW Wind Power Project in Rajasthan State</t>
  </si>
  <si>
    <t>CDM07194</t>
  </si>
  <si>
    <t>Biomass based power project by Harinagar Sugar Mills Ltd</t>
  </si>
  <si>
    <t>100 MW Malana – II, Hydro – Electric Power Project (Malana – II HEP)” at Kullu district of Himachal Pradesh State, India, by M/s Everest Power Private Limited</t>
  </si>
  <si>
    <t>CDM08309</t>
  </si>
  <si>
    <t>Clean Energy Generation in Gujarat, India</t>
  </si>
  <si>
    <t>CDM06714</t>
  </si>
  <si>
    <t>4.00 MW Bundled Wind Power Project at Rajasthan &amp; Maharashtra, India</t>
  </si>
  <si>
    <t>CDM07799</t>
  </si>
  <si>
    <t>Wind power project at Jaibhim by SIIL</t>
  </si>
  <si>
    <t>CDM08284</t>
  </si>
  <si>
    <t>Wind Energy Project in Gujarat</t>
  </si>
  <si>
    <t>Natural Gas Based Combined Cycle Power Generation, at Kothapeta, East Godavari, Andhra Pradesh, India.</t>
  </si>
  <si>
    <t>CDM05927</t>
  </si>
  <si>
    <t>Grid connected, combined cycle power project of capacity 374.57 MW at Gujarat, India</t>
  </si>
  <si>
    <t>CDM09087</t>
  </si>
  <si>
    <t>Grid connected clean energy project in Jamnagar, Gujarat</t>
  </si>
  <si>
    <t>CDM07458</t>
  </si>
  <si>
    <t>3 MW Wind Power Project by Fashion Suitings (P) Ltd</t>
  </si>
  <si>
    <t>CDM07816</t>
  </si>
  <si>
    <t>4.2 MW Renewable Energy-WIND</t>
  </si>
  <si>
    <t>VVD and Sons Private</t>
  </si>
  <si>
    <t>CDM08936</t>
  </si>
  <si>
    <t>Grid connected bundled wind projects in Gujarat and Tamil Nadu</t>
  </si>
  <si>
    <t>Gujarat &amp; Tamil Nadu</t>
  </si>
  <si>
    <t>CDM07812</t>
  </si>
  <si>
    <t>Jangi 91.8 MW wind farm in Gujarat</t>
  </si>
  <si>
    <t>CDM05605</t>
  </si>
  <si>
    <t>Renewable power for sustainable development</t>
  </si>
  <si>
    <t>CDM06059</t>
  </si>
  <si>
    <t>12 MW biomass based renewable power generation in Rajasthan, India</t>
  </si>
  <si>
    <t>CDM06340</t>
  </si>
  <si>
    <t>Natural gas based combined cycle power plant in Tripura, India</t>
  </si>
  <si>
    <t>CDM11459</t>
  </si>
  <si>
    <r>
      <t xml:space="preserve">– "Northern Total Imports 438.6" = "Northern grid made total </t>
    </r>
    <r>
      <rPr>
        <sz val="8"/>
        <color indexed="10"/>
        <rFont val="Arial"/>
        <family val="2"/>
      </rPr>
      <t xml:space="preserve">IMPORT </t>
    </r>
    <r>
      <rPr>
        <sz val="8"/>
        <rFont val="Arial"/>
        <family val="2"/>
      </rPr>
      <t>of 438.6 GWh (before deducting exports)"</t>
    </r>
  </si>
  <si>
    <t>PENNA AHOBELAM</t>
  </si>
  <si>
    <t>SINGUR</t>
  </si>
  <si>
    <t>BHADRA</t>
  </si>
  <si>
    <t>GHAT PRABHA</t>
  </si>
  <si>
    <t>METTUR TPS EXT</t>
  </si>
  <si>
    <t>THAMMINAPATNAM TPP</t>
  </si>
  <si>
    <t>1.5 MW Grid connected Wind Electricity Generation at Tirunelveli District, Tamil Nadu, India.</t>
  </si>
  <si>
    <t>Sonna mini hydel scheme in Karnataka State, India.</t>
  </si>
  <si>
    <t>8.5 MW Wind Energy Project by KS Oils Limited, India</t>
  </si>
  <si>
    <t>Gujarat &amp; Madhya Pradesh</t>
  </si>
  <si>
    <t>PARSEN_S VALLE</t>
  </si>
  <si>
    <t>URUMI</t>
  </si>
  <si>
    <t>SONE WEST CANAL</t>
  </si>
  <si>
    <t>SONE EAST CANAL</t>
  </si>
  <si>
    <t>TILLAYA</t>
  </si>
  <si>
    <t>BALIMELA</t>
  </si>
  <si>
    <t>RENGALI</t>
  </si>
  <si>
    <t>UPPER KOLAB</t>
  </si>
  <si>
    <t>RAMMAM</t>
  </si>
  <si>
    <t>LOKTAK</t>
  </si>
  <si>
    <t>KYREDEMKULAI</t>
  </si>
  <si>
    <t>UMTRU</t>
  </si>
  <si>
    <t>RATNAGIRI GAS</t>
  </si>
  <si>
    <t xml:space="preserve">HAZIRA CCCP </t>
  </si>
  <si>
    <t>NAMRUP GT</t>
  </si>
  <si>
    <t>BONGAIGAON</t>
  </si>
  <si>
    <t>LAKWA GT</t>
  </si>
  <si>
    <t>R.A.P.S.</t>
  </si>
  <si>
    <t>SURATGARH</t>
  </si>
  <si>
    <t>RAMGARH GT</t>
  </si>
  <si>
    <t>ANTA GT</t>
  </si>
  <si>
    <t>PANKI</t>
  </si>
  <si>
    <t>H_GANJ B</t>
  </si>
  <si>
    <t>PARICHA</t>
  </si>
  <si>
    <t>SINGRAULI STPS</t>
  </si>
  <si>
    <t>RIHAND</t>
  </si>
  <si>
    <t>UNCHAHAR</t>
  </si>
  <si>
    <t>DADRI (NCTPP)</t>
  </si>
  <si>
    <t>TANDA</t>
  </si>
  <si>
    <t>AURAIYA GT</t>
  </si>
  <si>
    <t>DADRI GT</t>
  </si>
  <si>
    <t>DHUVARAN</t>
  </si>
  <si>
    <t>GANDHI NAGAR</t>
  </si>
  <si>
    <t>UTRAN GT</t>
  </si>
  <si>
    <t>DHUVARAN CCPP</t>
  </si>
  <si>
    <t>WANAKBORI</t>
  </si>
  <si>
    <t>SIKKA REP.</t>
  </si>
  <si>
    <t>KUTCH LIG.</t>
  </si>
  <si>
    <t>ESSAR GT IMP.</t>
  </si>
  <si>
    <t>TORR POWER SAB.</t>
  </si>
  <si>
    <t>JALLIPPA KAPURDI TPP</t>
  </si>
  <si>
    <t>Gautam Freight Private</t>
  </si>
  <si>
    <t>10 MW Bhavani Barrage-1 Small Hydroelectric Project for a Grid connected system, Tamil Nadu , India</t>
  </si>
  <si>
    <t>9.6 MW Wind Energy Project at Jamvadi &amp; Navagam &amp; Kalavad, Jamnagar, Gujarat, India of Rohit Surfactants Pvt. Ltd.</t>
  </si>
  <si>
    <t>CDM06052</t>
  </si>
  <si>
    <t>Bannari Amman Spinning Mills Wind Power Project managed by Enercon (India) Ltd.</t>
  </si>
  <si>
    <t>CDM04830</t>
  </si>
  <si>
    <t>Grid Connected Wind Power Project by Madurai Integrated Textile Park Limited</t>
  </si>
  <si>
    <t>CDM04737</t>
  </si>
  <si>
    <t>Run-of-the-river Hydroelectric Power Project in Uttarakhand by Alaknanda Hydro Power Company Limited</t>
  </si>
  <si>
    <t>CDM05879</t>
  </si>
  <si>
    <t>1.2 MW Wind Power Generation Project in Gujarat for Hotel Golden Emerald</t>
  </si>
  <si>
    <t>CDM05934</t>
  </si>
  <si>
    <t>6.5 MW cogeneration project in Akbarpur, Punjab.</t>
  </si>
  <si>
    <t>First Climate</t>
  </si>
  <si>
    <t>CDM06851</t>
  </si>
  <si>
    <t>5.35 MW Wind Power Project by GeeCee Ventures Ltd.</t>
  </si>
  <si>
    <t>CDM04110</t>
  </si>
  <si>
    <t>6.0 MW wind energy project in Karnataka, India</t>
  </si>
  <si>
    <t>Renaissance Holdings &amp; Developers</t>
  </si>
  <si>
    <t>CDM06301</t>
  </si>
  <si>
    <t>Vaayu India Wind Power Project in Tamilnadu.</t>
  </si>
  <si>
    <t>CDM06287</t>
  </si>
  <si>
    <t>24 MW Dummagudem Hydel project by SLS Power Corporation Limited</t>
  </si>
  <si>
    <t>SLS Power Corporation</t>
  </si>
  <si>
    <t>CDM05087</t>
  </si>
  <si>
    <t>12.25 MW Bundled Wind Power Project in India</t>
  </si>
  <si>
    <t>Madhya Pradesh &amp; Tamil Nadu &amp; Maharashtra</t>
  </si>
  <si>
    <t>CDM06600</t>
  </si>
  <si>
    <t>Cepco Wind Power Project in Rajasthan</t>
  </si>
  <si>
    <t>Cepco Industries</t>
  </si>
  <si>
    <t>CDM07301</t>
  </si>
  <si>
    <t>Bundled Wind Power Project in Jamnagar, Gujarat</t>
  </si>
  <si>
    <t>Vish Wind Infrastructure</t>
  </si>
  <si>
    <t>CDM07290</t>
  </si>
  <si>
    <t>Asia &amp; Pacific</t>
  </si>
  <si>
    <t>Southern Asia</t>
  </si>
  <si>
    <t>Rajasthan</t>
  </si>
  <si>
    <t>Registered</t>
  </si>
  <si>
    <t>Wind</t>
  </si>
  <si>
    <t>ACM2</t>
  </si>
  <si>
    <t>SGS</t>
  </si>
  <si>
    <t>United K. (Rabobank)</t>
  </si>
  <si>
    <t>PricewaterhouseCoopers</t>
  </si>
  <si>
    <t>Correction 2</t>
  </si>
  <si>
    <t>3.6MW Wind Power Project by M/s Hira Steels Ltd</t>
  </si>
  <si>
    <t>MMEPL Renewable Energy Generation at Tamil Nadu</t>
  </si>
  <si>
    <t>Mohan Mutha Exports</t>
  </si>
  <si>
    <t>7.5 MW Grid connected biomass power project in Katni District, Madhya Pradesh.</t>
  </si>
  <si>
    <t>A S N Industries</t>
  </si>
  <si>
    <t>15 MW Neerukatte small hydroelectric project, Karnataka, India</t>
  </si>
  <si>
    <t>Sagar Power (Neerukatte)</t>
  </si>
  <si>
    <t>BASSI</t>
  </si>
  <si>
    <t>ANDHRA</t>
  </si>
  <si>
    <t>THIROT</t>
  </si>
  <si>
    <t>MALANA</t>
  </si>
  <si>
    <t>BAIRA SIUL</t>
  </si>
  <si>
    <t>CHAMERA II</t>
  </si>
  <si>
    <t>NATHPA JHAKRI</t>
  </si>
  <si>
    <t>LOWER JHELUM</t>
  </si>
  <si>
    <t>URI</t>
  </si>
  <si>
    <t>SHANAN</t>
  </si>
  <si>
    <t>CDM06779</t>
  </si>
  <si>
    <t>Grid Connected Wind Power Project by M/s. Venkatrama Poultries Limited.</t>
  </si>
  <si>
    <t>CDM06774</t>
  </si>
  <si>
    <t>Grid Connected Wind Power Generation by Asian Fabricx Private Limited.</t>
  </si>
  <si>
    <t>CDM05900</t>
  </si>
  <si>
    <t>7.5 MW Grid connected renewable electricity generation in Tiruvannamalai District</t>
  </si>
  <si>
    <t>CDM03149</t>
  </si>
  <si>
    <t>Wind power project by PMPL in Maharashtra</t>
  </si>
  <si>
    <t>CDM07660</t>
  </si>
  <si>
    <t>SR-123</t>
  </si>
  <si>
    <t>Electricity generation from mustard crop residues: Tonk, India</t>
  </si>
  <si>
    <t>Germany (atmosfair)</t>
  </si>
  <si>
    <t>Ecofys</t>
  </si>
  <si>
    <t>CDM10198</t>
  </si>
  <si>
    <t>GS441</t>
  </si>
  <si>
    <t>CDM02406</t>
  </si>
  <si>
    <t>15 MW Wind Energy Project in Maharashtra</t>
  </si>
  <si>
    <t>ERM CVS</t>
  </si>
  <si>
    <t>United K. (Climate Change Capital)</t>
  </si>
  <si>
    <t>CDM02471</t>
  </si>
  <si>
    <t>15 MW grid-connected wind power project by MMTC in Karnataka</t>
  </si>
  <si>
    <t>CDM02390</t>
  </si>
  <si>
    <t>Wind power project by HZL in Karnataka.</t>
  </si>
  <si>
    <t>Switzerland (Emergent Ventures India), United K. (CF Partners)</t>
  </si>
  <si>
    <t>Hindustan Zinc</t>
  </si>
  <si>
    <t>CDM01131</t>
  </si>
  <si>
    <t>CDM01859</t>
  </si>
  <si>
    <t>Wind power project by HZL in Gujarat.</t>
  </si>
  <si>
    <t>United K. (CF Partners), Switzerland (Emerging Power Developers)</t>
  </si>
  <si>
    <t>CDM03664</t>
  </si>
  <si>
    <t>Switzerland (PTC India Financial Services), United K. (Macquarie Bank)</t>
  </si>
  <si>
    <t>CDM02592</t>
  </si>
  <si>
    <t>Generation of power from process waste heat at Hi-Tech Carbon, Tamil Nadu</t>
  </si>
  <si>
    <t>Hi-Tech Carbon</t>
  </si>
  <si>
    <t>CDM02239</t>
  </si>
  <si>
    <t>KCP Waste Heat Recovery Project in a Cement Plant by The KCP Limited (Cement Unit), India</t>
  </si>
  <si>
    <t>Cement heat</t>
  </si>
  <si>
    <t>AM24</t>
  </si>
  <si>
    <t>KCP Cement</t>
  </si>
  <si>
    <t>CDM02620</t>
  </si>
  <si>
    <t>18 MW Natural Gas based community power plant and 2 MW Waste Heat Recovery system</t>
  </si>
  <si>
    <t>OPG Energy Private</t>
  </si>
  <si>
    <t>CDM02638</t>
  </si>
  <si>
    <t>29.7 MW Wind Power project in Karnataka, India</t>
  </si>
  <si>
    <t>Spain (Acciona Green Energy Developments)</t>
  </si>
  <si>
    <t>Winrock</t>
  </si>
  <si>
    <t>CDM02891</t>
  </si>
  <si>
    <t>Vikash Metal and Power</t>
  </si>
  <si>
    <t>CDM01622</t>
  </si>
  <si>
    <t>KSPCL Waste Heat to Power project</t>
  </si>
  <si>
    <t>Kamachi Sponge &amp; Power Corporation</t>
  </si>
  <si>
    <t>CDM00790</t>
  </si>
  <si>
    <t>Bundle of 100 village biomass gasifier based power plants totalling 5.15 MW for Decentralised Energy Systems India Pvt. Ltd. in Bihar</t>
  </si>
  <si>
    <t>Decentralised Energy Systems</t>
  </si>
  <si>
    <t>CDM01542</t>
  </si>
  <si>
    <t>10 MW biomass based renewable energy generation for the grid in Amaravathi District of Maharashtra</t>
  </si>
  <si>
    <t>CDM01392</t>
  </si>
  <si>
    <t>9.8 MW Biomass Based Power Plant at Lahari Power &amp; Steels Limited in Champa-Janjgir District, Chattisgarh</t>
  </si>
  <si>
    <t>CDM00593</t>
  </si>
  <si>
    <t>10 MW Renewable Energy Project for a Grid at Taraila, Himachal Pradesh.</t>
  </si>
  <si>
    <t xml:space="preserve">Zenith Energy Services </t>
  </si>
  <si>
    <t>CDM01777</t>
  </si>
  <si>
    <t>2.5 MW BEL grid-connected wind power project at Davanagere district, Karnataka, India</t>
  </si>
  <si>
    <t>Bharat Electronics</t>
  </si>
  <si>
    <t>CDM00911</t>
  </si>
  <si>
    <t>Biomass based renewable energy project in a Solvent Extraction Plant, India</t>
  </si>
  <si>
    <t>Ambika Solvex</t>
  </si>
  <si>
    <t>CDM01637</t>
  </si>
  <si>
    <t>1.25 MW biomass based captive power plant by UP Asbestos Limited at Lucknow</t>
  </si>
  <si>
    <t>CDM01624</t>
  </si>
  <si>
    <t>Switzerland (CF Partners)</t>
  </si>
  <si>
    <t>Neora Hydro</t>
  </si>
  <si>
    <t>CDM00785</t>
  </si>
  <si>
    <t>The TIMARPUR-OKHLA Waste Management Company Pvt Ltd's (TOWMCL) intergrated waste to energy project in Delhi</t>
  </si>
  <si>
    <t>Integrated solid waste management</t>
  </si>
  <si>
    <t>Timarpur Waste Management Company</t>
  </si>
  <si>
    <t>CDM10622</t>
  </si>
  <si>
    <t>CDM01234</t>
  </si>
  <si>
    <t>Power capacity expansion project at Dwarikesh Puram</t>
  </si>
  <si>
    <t>CDM10575</t>
  </si>
  <si>
    <t>CDM01760</t>
  </si>
  <si>
    <t>9 MW Renewable Energy Grid Connected Biomass Power Project</t>
  </si>
  <si>
    <t>Japan (Kansai Electric)</t>
  </si>
  <si>
    <t>CDM00880</t>
  </si>
  <si>
    <t>CDM01284</t>
  </si>
  <si>
    <t>Non-recovery type coke oven exhaust gas heat recovery power project at Mundra</t>
  </si>
  <si>
    <t>Coke oven gas</t>
  </si>
  <si>
    <t>United K. (BNP Paribas)</t>
  </si>
  <si>
    <t>CDM01475</t>
  </si>
  <si>
    <t>10 MW biomass based power project of Ind Power limited</t>
  </si>
  <si>
    <t>Ind Power</t>
  </si>
  <si>
    <t>CDM01497</t>
  </si>
  <si>
    <t>CDM01281</t>
  </si>
  <si>
    <t>4 MW Bundled Grid Connected Wind Power Project in Tamilnadu, India</t>
  </si>
  <si>
    <t xml:space="preserve">Spain (Zero Emissions Technologies) </t>
  </si>
  <si>
    <t>Pushpit Steels Private</t>
  </si>
  <si>
    <t>CDM00657</t>
  </si>
  <si>
    <t>3 MW Wind Power Project at Chikkasiddavanahalli village, Chitradurga district, Karnataka</t>
  </si>
  <si>
    <t>CDM03467</t>
  </si>
  <si>
    <t>CDM05593</t>
  </si>
  <si>
    <t>Electricity generation through wind power project at Jaora-MP &amp; Tenkasi-TN</t>
  </si>
  <si>
    <t>CDM09676</t>
  </si>
  <si>
    <t>Biomass based power generation project by Maharashtra Vidhyut Nigam Limited</t>
  </si>
  <si>
    <t xml:space="preserve">A.A. Energy </t>
  </si>
  <si>
    <t>CDM07640</t>
  </si>
  <si>
    <t>Grid Connected Wind Power Project by M/s Giriraj Enterprises in Madhya Pradesh</t>
  </si>
  <si>
    <t>CDM08991</t>
  </si>
  <si>
    <t>19.5 MW Wind Power Project of NuPower Renewables Limited</t>
  </si>
  <si>
    <t>NuPower</t>
  </si>
  <si>
    <t>CDM09361</t>
  </si>
  <si>
    <t>Biomass based power project at Jammala Madugu, Andhra Pradesh</t>
  </si>
  <si>
    <t>Forest biomass</t>
  </si>
  <si>
    <t>Pinakine Power Projects</t>
  </si>
  <si>
    <t>CDM07522</t>
  </si>
  <si>
    <t>Biomass based Co-generation plant at Birlagram, Nagda, Madhya Pradesh, India.</t>
  </si>
  <si>
    <t>Lanxess India</t>
  </si>
  <si>
    <t>CDM07454</t>
  </si>
  <si>
    <t>12 MW Wind Mill Project of GSFC Ltd</t>
  </si>
  <si>
    <t>Gujarat State Fertilizers and Chemicals</t>
  </si>
  <si>
    <t>CDM08458</t>
  </si>
  <si>
    <t>Wind power project in Maharashtra, India – Andhra Lake Phase - I</t>
  </si>
  <si>
    <t>CDM09527</t>
  </si>
  <si>
    <t>Grid Connected Solar PV Plant in Rajasthan</t>
  </si>
  <si>
    <t>Viraj Renewables Energy</t>
  </si>
  <si>
    <t>CDM10336</t>
  </si>
  <si>
    <t>Renewable Energy Project in the state of Madhya Pradesh</t>
  </si>
  <si>
    <t>CDM10278</t>
  </si>
  <si>
    <t>Solar Power Project by Clover Solar Private Limited</t>
  </si>
  <si>
    <t>Clover Solar</t>
  </si>
  <si>
    <t>CDM07603</t>
  </si>
  <si>
    <t>Natural Gas based grid connected power plant</t>
  </si>
  <si>
    <t>AMS-III.AM.</t>
  </si>
  <si>
    <t>Malanpur Captive Power</t>
  </si>
  <si>
    <t>CDM10463</t>
  </si>
  <si>
    <t>Wind Power Project in Lalpur, Gujarat</t>
  </si>
  <si>
    <t>CDM05991</t>
  </si>
  <si>
    <t>1.5 MW Wind Power Project in Rajasthan</t>
  </si>
  <si>
    <t>CDM07638</t>
  </si>
  <si>
    <t>1.6 MW Wind Power CDM Project by Protectron Electromech Pvt. Ltd</t>
  </si>
  <si>
    <t>CDM09483</t>
  </si>
  <si>
    <t>Green Power Generation Project</t>
  </si>
  <si>
    <t>CDM07150</t>
  </si>
  <si>
    <t>Wind power project by iEnergy Wind Farms (Theni) Private Limited, Tamilnadu</t>
  </si>
  <si>
    <t>Dollar Apparels</t>
  </si>
  <si>
    <t>CDM07578</t>
  </si>
  <si>
    <t>1.65 MW wind energy project by M/s. Dollar Apparels</t>
  </si>
  <si>
    <t>iEnergy Wind Farms</t>
  </si>
  <si>
    <t>CDM08046</t>
  </si>
  <si>
    <t>Solar PV power project at Patan, India</t>
  </si>
  <si>
    <t>CDM10342</t>
  </si>
  <si>
    <t>Renewable Energy Project in Mahuriya</t>
  </si>
  <si>
    <t>CDM03163</t>
  </si>
  <si>
    <t>HMIPL WIND POWER CDM PROJECT</t>
  </si>
  <si>
    <t>CDM08241</t>
  </si>
  <si>
    <t>SFPL Solar Power CDM Project</t>
  </si>
  <si>
    <t>CDM07817</t>
  </si>
  <si>
    <t>Bundled wind Project by Premier Mills, Pushpathur, Dindugal, Tamil Nadu</t>
  </si>
  <si>
    <t>CDM08001</t>
  </si>
  <si>
    <t>Greenhouse Gas Emission Reductions Through Photovoltaic Technology - Dahanu Solar Power Pvt. Ltd.</t>
  </si>
  <si>
    <t>CDM08846</t>
  </si>
  <si>
    <t>Grid connected 25 MW P V solar power project at Charanka in Gujarat</t>
  </si>
  <si>
    <t>In CEA database?</t>
  </si>
  <si>
    <t>no</t>
  </si>
  <si>
    <t>Special focus next year?</t>
  </si>
  <si>
    <t>CDM00387</t>
  </si>
  <si>
    <t>Generation of Electricity through combustion of waste gases from Blast furnace and Corex units at JSW Steel Limited (in JPL unit 1), at Torangallu in Karnataka, India</t>
  </si>
  <si>
    <t>United K. (Noble Europe+EDF trading+Noble Carbon), Switzerland (JSW Steel)</t>
  </si>
  <si>
    <t>CDM00230</t>
  </si>
  <si>
    <t>Cogeneration system based on biomass (rice-husk) replacing oil fired boiler for process steam and generating power for partly replacement of grid power supply to the plant at M/s Indian Acrylics Ltd., District Sangrur, P</t>
  </si>
  <si>
    <t>United K. (Noble Carbon+Deutsche Bank), Switzerland (Mercuria Energy Trading)</t>
  </si>
  <si>
    <t>CDM00659</t>
  </si>
  <si>
    <t>The Godavari Sugar Mills Ltd (TGSML)’s 24 MW Bagasse Based Co-generation Power Project at Sameerwadi</t>
  </si>
  <si>
    <t>Netherlands (Electrabel), Switzerland (Bunge Emissions Group)</t>
  </si>
  <si>
    <t>Godavari Sugar Mills</t>
  </si>
  <si>
    <t>CDM00534</t>
  </si>
  <si>
    <t>Shalivahana Non-Conventional Renewable Sources Biomass Power Project</t>
  </si>
  <si>
    <t>CDM00154</t>
  </si>
  <si>
    <t>Wind based power generation by ZF Steering Gear (India) Limited in Maharashtra, India</t>
  </si>
  <si>
    <t>ZF Steering Gear</t>
  </si>
  <si>
    <t>CDM07755</t>
  </si>
  <si>
    <t>Wind Energy Project in Harapanahalli, Karnataka</t>
  </si>
  <si>
    <t>CLP Wind Farms</t>
  </si>
  <si>
    <t>CDM08379</t>
  </si>
  <si>
    <t>Tashiding Hydroelectric Project</t>
  </si>
  <si>
    <t>Perenia</t>
  </si>
  <si>
    <t>CDM08404</t>
  </si>
  <si>
    <t>1.5 MW Dharampal Satyapal Sons Pvt. Ltd. Wind Project at Jaisalmer, Rajasthan 2010</t>
  </si>
  <si>
    <t>CDM10248</t>
  </si>
  <si>
    <t>CDM08903</t>
  </si>
  <si>
    <t>Grid Connected Wind Power Project by M/s. D. J. Malpani at Ratan Ka Bas (RKB), Rajasthan</t>
  </si>
  <si>
    <t>CDM06869</t>
  </si>
  <si>
    <t>3.3 MW Wind Power Project in India</t>
  </si>
  <si>
    <t>Hindusthan Chemicals Company</t>
  </si>
  <si>
    <t>CDM10119</t>
  </si>
  <si>
    <t>CDM08272</t>
  </si>
  <si>
    <t>Wind power project by HIL at Gujarat, India</t>
  </si>
  <si>
    <t>Hyderabad Industries</t>
  </si>
  <si>
    <t>CDM08083</t>
  </si>
  <si>
    <t xml:space="preserve">2009-10
Operation days
</t>
  </si>
  <si>
    <t>2009-10
Share of 
Generation</t>
  </si>
  <si>
    <t>Year 2009-2010  (Imports only)</t>
  </si>
  <si>
    <t>Year 2010-2011  (Imports only)</t>
  </si>
  <si>
    <t>Eastern</t>
  </si>
  <si>
    <t>Southern</t>
  </si>
  <si>
    <t>Western</t>
  </si>
  <si>
    <t>North-Eastern</t>
  </si>
  <si>
    <t>Year 2001-2002</t>
  </si>
  <si>
    <t>Year 2002-2003</t>
  </si>
  <si>
    <t>Year 2003-2004</t>
  </si>
  <si>
    <t>Year 2004-2005</t>
  </si>
  <si>
    <t>N.A.P.S</t>
  </si>
  <si>
    <t>RANJIT SAGAR</t>
  </si>
  <si>
    <t>R.P.SAGAR</t>
  </si>
  <si>
    <t>J.SAGAR</t>
  </si>
  <si>
    <t>MATATILLA</t>
  </si>
  <si>
    <t>TANAKPUR</t>
  </si>
  <si>
    <t>CHIBRO (YAMUNA)</t>
  </si>
  <si>
    <t>KHODRI</t>
  </si>
  <si>
    <t>MANERI BHALI</t>
  </si>
  <si>
    <t>CHILLA</t>
  </si>
  <si>
    <t>PATHRI</t>
  </si>
  <si>
    <t>RAMGANGA</t>
  </si>
  <si>
    <t>KHATIMA</t>
  </si>
  <si>
    <t>SR-118</t>
  </si>
  <si>
    <t>ID</t>
  </si>
  <si>
    <t>Ref.</t>
  </si>
  <si>
    <t>Title</t>
  </si>
  <si>
    <t>Region</t>
  </si>
  <si>
    <t>Sub-region</t>
  </si>
  <si>
    <t>Host country</t>
  </si>
  <si>
    <t>Province / State</t>
  </si>
  <si>
    <t>Status</t>
  </si>
  <si>
    <t>Type</t>
  </si>
  <si>
    <t>Sub-type</t>
  </si>
  <si>
    <t>Methodology</t>
  </si>
  <si>
    <t>1st period ktCO2e/yr</t>
  </si>
  <si>
    <t>24 MW Shamburi Mini Hydel Project, Karnataka, India</t>
  </si>
  <si>
    <t>Rithwik power projects</t>
  </si>
  <si>
    <t xml:space="preserve">50.4 MW Tata Wind Farm - in Maharashtra </t>
  </si>
  <si>
    <t>Sweden (Asian Development Bank)</t>
  </si>
  <si>
    <t>BANSAGAR (II)</t>
  </si>
  <si>
    <t>KOYNA COMPLEX</t>
  </si>
  <si>
    <t>VIR</t>
  </si>
  <si>
    <t>UPPER SILERU I&amp;II</t>
  </si>
  <si>
    <t>SRISAILAM LBPH</t>
  </si>
  <si>
    <t>Naphta</t>
  </si>
  <si>
    <t>RIHAND_Hydro</t>
  </si>
  <si>
    <t>Universal Biomass Energy</t>
  </si>
  <si>
    <t>Wind power generation by Shree Naman Developers Ltd.</t>
  </si>
  <si>
    <t>LRQA</t>
  </si>
  <si>
    <t>VARAHI</t>
  </si>
  <si>
    <t>SABARIGIRI</t>
  </si>
  <si>
    <t>IDAMALAYAR</t>
  </si>
  <si>
    <t xml:space="preserve">Madhya Pradesh &amp; Tamil Nadu </t>
  </si>
  <si>
    <t>Sanwaria Agro Oils</t>
  </si>
  <si>
    <t>3 MW Wind power project in Rajasthan</t>
  </si>
  <si>
    <t xml:space="preserve">Arvind Construction </t>
  </si>
  <si>
    <t>1.5 MW wind power project.</t>
  </si>
  <si>
    <t>CPPL Wind Energy Project</t>
  </si>
  <si>
    <t xml:space="preserve">Coastal Projects Private </t>
  </si>
  <si>
    <t>Bundled Microhydel Projects (3.115 MW) in Uttaranchal, India</t>
  </si>
  <si>
    <t>AHEC</t>
  </si>
  <si>
    <t>CDM09965</t>
  </si>
  <si>
    <t>CDM02391</t>
  </si>
  <si>
    <t>KBS</t>
  </si>
  <si>
    <t>CDM05027</t>
  </si>
  <si>
    <t>CDM02733</t>
  </si>
  <si>
    <t>CDM04428</t>
  </si>
  <si>
    <t>CDM04058</t>
  </si>
  <si>
    <t>(ABGSPL): Methane recovery in waste water treatment &amp; Methane/Biomass Energy Generation Project</t>
  </si>
  <si>
    <t>IL&amp;FS EcoSmart</t>
  </si>
  <si>
    <t>CDM11281</t>
  </si>
  <si>
    <t>CDM05638</t>
  </si>
  <si>
    <t>CDM03641</t>
  </si>
  <si>
    <t>CDM05785</t>
  </si>
  <si>
    <t>CDM03984</t>
  </si>
  <si>
    <t>CDM05046</t>
  </si>
  <si>
    <t>CDM05700</t>
  </si>
  <si>
    <t>CDM05552</t>
  </si>
  <si>
    <t>CDM05310</t>
  </si>
  <si>
    <t>CDM06066</t>
  </si>
  <si>
    <t>CDM04180</t>
  </si>
  <si>
    <t>CDM04897</t>
  </si>
  <si>
    <t>CDM06295</t>
  </si>
  <si>
    <t>CDM04355</t>
  </si>
  <si>
    <t>4.8 MW biomass based power plant at Shreyans Industries</t>
  </si>
  <si>
    <t>Agrinergy, Shreyans Industries</t>
  </si>
  <si>
    <t>CDM03456</t>
  </si>
  <si>
    <t>Deloitte Touche Tohmatsu India, ADB CDM Facility</t>
  </si>
  <si>
    <t>CDM05213</t>
  </si>
  <si>
    <t>CDM05510</t>
  </si>
  <si>
    <t>CDM05688</t>
  </si>
  <si>
    <t>Germany (RWE), United K.</t>
  </si>
  <si>
    <t>CDM04696</t>
  </si>
  <si>
    <t>5 MW Wind Power Project by Gokul Refoils and Solvent Limited</t>
  </si>
  <si>
    <t>CDM09688</t>
  </si>
  <si>
    <t>CDM05167</t>
  </si>
  <si>
    <t>CDM04034</t>
  </si>
  <si>
    <t>CDM05211</t>
  </si>
  <si>
    <t>CDM05094</t>
  </si>
  <si>
    <t>CDM05014</t>
  </si>
  <si>
    <t>CDM03820</t>
  </si>
  <si>
    <t>CDM05838</t>
  </si>
  <si>
    <t>CDM05724</t>
  </si>
  <si>
    <t>CDM05994</t>
  </si>
  <si>
    <t>SGS</t>
    <phoneticPr fontId="0" type="noConversion"/>
  </si>
  <si>
    <t>Carbon Resource Management</t>
    <phoneticPr fontId="0" type="noConversion"/>
  </si>
  <si>
    <t>CDM03819</t>
  </si>
  <si>
    <t>CDM05945</t>
  </si>
  <si>
    <t>CDM05662</t>
  </si>
  <si>
    <t>CDM01142</t>
  </si>
  <si>
    <t>20.8 MW Grid connected wind electricity generation project at Dhule, Maharashtra</t>
  </si>
  <si>
    <t>REI Agro</t>
  </si>
  <si>
    <t>CDM09729</t>
  </si>
  <si>
    <t>CDM05916</t>
  </si>
  <si>
    <t>CDM05861</t>
  </si>
  <si>
    <t>CDM05444</t>
  </si>
  <si>
    <t xml:space="preserve"> 22-Dec-07 &amp; 31-Jul-09</t>
  </si>
  <si>
    <t>CDM10941</t>
  </si>
  <si>
    <t>CDM03877</t>
  </si>
  <si>
    <t>CDM04881</t>
  </si>
  <si>
    <t>United K. (Post 2012 Carbon Credit Fund)</t>
  </si>
  <si>
    <t>CDM09708</t>
  </si>
  <si>
    <t>CDM06659</t>
  </si>
  <si>
    <t>CDM05822</t>
  </si>
  <si>
    <t>CDM04480</t>
  </si>
  <si>
    <t>CDM09698</t>
  </si>
  <si>
    <t>CDM04920</t>
  </si>
  <si>
    <t>CDM05681</t>
  </si>
  <si>
    <t>CDM06187</t>
  </si>
  <si>
    <t>CDM06397</t>
  </si>
  <si>
    <t>CDM04474</t>
  </si>
  <si>
    <t>CDM04836</t>
  </si>
  <si>
    <t>CDM04442</t>
  </si>
  <si>
    <t>CDM06976</t>
  </si>
  <si>
    <t>CDM04863</t>
  </si>
  <si>
    <t>CDM04047</t>
  </si>
  <si>
    <t>CDM05585</t>
  </si>
  <si>
    <t>CDM06152</t>
  </si>
  <si>
    <t>CDM05071</t>
  </si>
  <si>
    <t>CDM05433</t>
  </si>
  <si>
    <t>CDM04770</t>
  </si>
  <si>
    <t>CDM03435</t>
  </si>
  <si>
    <t>CDM06860</t>
  </si>
  <si>
    <t>CDM04728</t>
  </si>
  <si>
    <t>DNV</t>
    <phoneticPr fontId="0" type="noConversion"/>
  </si>
  <si>
    <t>CDM05024</t>
  </si>
  <si>
    <t>Bundled Wind power project in Tamil Nadu, India, co-ordinated by Tamil Nadu Spinning Mills Association (TASMA-II)</t>
  </si>
  <si>
    <t>CDM09685</t>
  </si>
  <si>
    <t>CDM04412</t>
  </si>
  <si>
    <t>Hydroelectric Project in Kinnaur District in Himachal Pradesh</t>
  </si>
  <si>
    <t>CDM04747</t>
  </si>
  <si>
    <t>3 MW Grid connected Wind Electricity Generation at Tirunelveli District, Tamil Nadu, India</t>
  </si>
  <si>
    <t>Sri Dhanalakshmi Group</t>
  </si>
  <si>
    <t>CDM05525</t>
  </si>
  <si>
    <t>7.5 MW Biomass based Power Plant</t>
  </si>
  <si>
    <t>Rejected</t>
  </si>
  <si>
    <t>49 MW Wind Power Project in Western India</t>
  </si>
  <si>
    <t>6 MW Wind Power Project in Tamil Nadu by REI Agro Limited</t>
  </si>
  <si>
    <t xml:space="preserve">Wind Power Project by Sargam Retails Pvt. Ltd. in Gujarat, India </t>
  </si>
  <si>
    <t>Sargam Retail</t>
  </si>
  <si>
    <t>Clean Energy Project at Karnataka</t>
  </si>
  <si>
    <t>CHANDRAPURA</t>
  </si>
  <si>
    <t>DURGAPUR</t>
  </si>
  <si>
    <t>BOKARO A</t>
  </si>
  <si>
    <t>BOKARO B</t>
  </si>
  <si>
    <t>MAITHON GT</t>
  </si>
  <si>
    <t>MEJIA</t>
  </si>
  <si>
    <t>TALCHER</t>
  </si>
  <si>
    <t>TALCHER STPS</t>
  </si>
  <si>
    <t>BANDEL</t>
  </si>
  <si>
    <t>SANTALDIH</t>
  </si>
  <si>
    <t>BAKRESWAR</t>
  </si>
  <si>
    <t>D.P.L.</t>
  </si>
  <si>
    <t>MULAJORE</t>
  </si>
  <si>
    <t>NEWCOSSIPORE</t>
  </si>
  <si>
    <t>BHILAI TPP</t>
  </si>
  <si>
    <t>BAGLIHAR HEP</t>
  </si>
  <si>
    <t>GHATGHAR PSS</t>
  </si>
  <si>
    <t>5.1 MW bundled Wind Power Project in Tirunelveli (Tamil Nadu)</t>
  </si>
  <si>
    <t>United K. (Cantor Fitzgerald Europe)</t>
  </si>
  <si>
    <t>Surana Corporation, Vayu Energy</t>
  </si>
  <si>
    <t>12 MW Wind Power Project in Kutch, Gujarat</t>
  </si>
  <si>
    <t>– "Combined Net Imports 4852.7" = "Combined grid made net IMPORTS of 4852.7 GWh"</t>
  </si>
  <si>
    <t>– "Combined Total Imports 5061.7" = "Combined grid made total IMPORTS of 5061.7 GWh (before deducting exports)"</t>
  </si>
  <si>
    <t>UPPER SINDH I&amp; II</t>
  </si>
  <si>
    <t>STAKNA</t>
  </si>
  <si>
    <t>SEWA-III</t>
  </si>
  <si>
    <t>Sarbari-I small hydro project of DSL Hydrowatt Limited (DSLHL), Himachal Pradesh, India</t>
  </si>
  <si>
    <t>DSL Hydrowatt</t>
  </si>
  <si>
    <t>Generation of electricity from 3.3 MW installed capacity wind mills by Mission Biofuels India Private Limited (MBIPL), in Sangli District, Maharashtra, India</t>
  </si>
  <si>
    <t>ICRA Management Consulting Services</t>
  </si>
  <si>
    <t>ANOOPGARH ST I&amp;II</t>
  </si>
  <si>
    <t>BSES Kerala CCGT</t>
  </si>
  <si>
    <t>RMC MANGROL</t>
  </si>
  <si>
    <t>SURAT GARH</t>
  </si>
  <si>
    <t>Celerity power</t>
  </si>
  <si>
    <t>2 X 3.5 MW Ullunkal Hydro Power Project in Kerala, India.</t>
  </si>
  <si>
    <t>Kerala</t>
  </si>
  <si>
    <t>Energy Development Company</t>
  </si>
  <si>
    <t>Biomass based power project at T-Kallupatti village, Madurai District, Tamil Nadu, India</t>
  </si>
  <si>
    <t>Auro Mira Bio Energy</t>
  </si>
  <si>
    <t>Bundled 9.00 MW Wind Power Generation Project by Gangadhar Narsingdas Agrawal Group</t>
  </si>
  <si>
    <t>Karnataka &amp; Maharashtra</t>
  </si>
  <si>
    <t>CDM06125</t>
  </si>
  <si>
    <t>Wind Power Project by National Enterprises at Tamil Nadu, India</t>
  </si>
  <si>
    <t>CDM07499</t>
  </si>
  <si>
    <t>ANANDPUR SAHIB ST-I&amp;II</t>
  </si>
  <si>
    <t>MAHI BAJAJ I&amp;II</t>
  </si>
  <si>
    <t>Wind power project at Gujarat by Powerica Limited</t>
  </si>
  <si>
    <t>13.75 MW wind power project in Davangere, Karnataka, India.</t>
  </si>
  <si>
    <t>20 MW Enercon Wind farms (SAI) Pvt. Limited in Maharashtra</t>
  </si>
  <si>
    <t>37.95 MW Wind power project in Bharmasagar, Karnataka by BPEIPL</t>
  </si>
  <si>
    <t>BP</t>
  </si>
  <si>
    <t>Chirchind Hydro Power</t>
  </si>
  <si>
    <t>20MW Bagasse based Cogeneration power project at Bannari Amman Sugars Limited, Sathyamangalam, Tamil Nadu by Bannari Amman Sugars Limited</t>
  </si>
  <si>
    <t>Bannari Amman Group</t>
  </si>
  <si>
    <t>Bagasse based Cogeneration Project - Satish Sugar Limited</t>
  </si>
  <si>
    <t>Satish Sugar</t>
  </si>
  <si>
    <t>Year 2010-2011</t>
  </si>
  <si>
    <t>DHOLPUR</t>
  </si>
  <si>
    <t xml:space="preserve">7.5 MW wind energy project by Taurian Iron and Steel in the State of Gujarat </t>
  </si>
  <si>
    <t>NARIMANGLAM</t>
  </si>
  <si>
    <t>KADAMPARI</t>
  </si>
  <si>
    <t>T.B. DAM</t>
  </si>
  <si>
    <t>N_SAGAR LBC</t>
  </si>
  <si>
    <t>POCHAMPAD</t>
  </si>
  <si>
    <t>Gujarat &amp; Maharashtra</t>
  </si>
  <si>
    <t>Jaypee Group</t>
  </si>
  <si>
    <t>Roaring 40’s Wind Farms (Khandke) Private Limited – Phase III</t>
  </si>
  <si>
    <t>Wind Power based electricity generation project in India by DLF Home Developers Limited</t>
  </si>
  <si>
    <t>Rajasthan &amp; Tamil Nadu</t>
  </si>
  <si>
    <t>Sorang Hydro Electric Project</t>
  </si>
  <si>
    <t>Greenhouse Gas Emission Reductions Through Super-Critical Technology - Sasan Power Ltd.</t>
  </si>
  <si>
    <t>Madhya Pradesh</t>
  </si>
  <si>
    <t>Reliance Power</t>
  </si>
  <si>
    <t>JOJBERA</t>
  </si>
  <si>
    <t>SHIVAPURA</t>
  </si>
  <si>
    <t>Karnataka</t>
  </si>
  <si>
    <t>Japan (Japan Carbon Finance)</t>
  </si>
  <si>
    <t>Correction 1</t>
  </si>
  <si>
    <t>Enercon Wind Farms in Karnataka Bundled Project –  30.40 MW</t>
  </si>
  <si>
    <t>8 MW biomass power project at Hassan, India</t>
  </si>
  <si>
    <t>Hassan Biomass Power</t>
  </si>
  <si>
    <t>CDM00538</t>
  </si>
  <si>
    <t>4 MW renewable energy project by Sri Kalyani Agro Products &amp; Industries Ltd.</t>
  </si>
  <si>
    <t>Sweden (Cornland International), Switzerland (First Climate), United K. (Noble Carbon)</t>
  </si>
  <si>
    <t>Sri Kalyani Agro Products &amp; Industries</t>
  </si>
  <si>
    <t>CDM00326</t>
  </si>
  <si>
    <t>4.2 MW Wind power project in Maharashtra, by Bharat Forge Limited</t>
  </si>
  <si>
    <t>United K. (J.Aron), Switzerland (Natsource), France (CDC Climat)</t>
  </si>
  <si>
    <t>CDM00214</t>
  </si>
  <si>
    <t>Grid Connected Wind Electricity Generation Project in Karnataka</t>
  </si>
  <si>
    <t>karnataka</t>
  </si>
  <si>
    <t xml:space="preserve">Ideal Ice-cream </t>
  </si>
  <si>
    <t>CDM04211</t>
  </si>
  <si>
    <t>Wind power project at Karnataka</t>
  </si>
  <si>
    <t>CDM03914</t>
  </si>
  <si>
    <t>Power generation by utilizing Blast Furnace Gas at Mukand Limited, Ginigera, Karnataka</t>
  </si>
  <si>
    <t>EE own generation</t>
  </si>
  <si>
    <t>Iron &amp; steel heat</t>
  </si>
  <si>
    <t>ACM12</t>
  </si>
  <si>
    <t>Mukand</t>
  </si>
  <si>
    <t>CDM03460</t>
  </si>
  <si>
    <t>The Converging World Renewable Energy India Wind Farm Phase 1</t>
  </si>
  <si>
    <t>United K. (Converging World)</t>
  </si>
  <si>
    <t>26-mar-09 &amp; 02-apr-10</t>
  </si>
  <si>
    <t>CDM09664</t>
  </si>
  <si>
    <t>GS584</t>
  </si>
  <si>
    <t>AMS-I.C.</t>
  </si>
  <si>
    <t>Reliance Industries</t>
  </si>
  <si>
    <t>CDM03554</t>
  </si>
  <si>
    <t>Energy Efficiency Improvement at Tamil Nadu Newsprint and Papers Limited</t>
  </si>
  <si>
    <t>Tamil Nadu Newsprint and Papers</t>
  </si>
  <si>
    <t>CDM05895</t>
  </si>
  <si>
    <t>10MW biomass power plant at Sangli by Sinewave Power</t>
  </si>
  <si>
    <t>CDM04834</t>
  </si>
  <si>
    <t>10 MW Biomass Power Project in Amreli District, Gujarat, India</t>
  </si>
  <si>
    <t>Amreli Power Projects</t>
  </si>
  <si>
    <t>GS676</t>
  </si>
  <si>
    <t>PJRCES</t>
  </si>
  <si>
    <t>CDM03155</t>
  </si>
  <si>
    <t>Wind power project by Patnaik Minerals Pvt. Ltd</t>
  </si>
  <si>
    <t>Patnaik Minerals Private</t>
  </si>
  <si>
    <t>13 MW Grid Connected Dandela Mini Hydel Scheme, Karnataka State, India.</t>
  </si>
  <si>
    <t>3.0 MW Wind energy project in Karnataka</t>
  </si>
  <si>
    <t>Vikram Traders</t>
  </si>
  <si>
    <t>7.5 MW wind energy project by Lal Mahal Limited in the State of Gujarat</t>
  </si>
  <si>
    <t>Shri Lal Mahal</t>
  </si>
  <si>
    <t>1.25 MW Grid Connected Wind Electricity Generation at Tirunelveli District, Tamil Nadu</t>
  </si>
  <si>
    <t>Dalmia Chini Mills Jawaharpur Project</t>
  </si>
  <si>
    <t>Dalmia Chini Mills</t>
  </si>
  <si>
    <t>15 MW Biomass Residue Based Power Project at Ghazipur, India</t>
  </si>
  <si>
    <t>ACM6+ACM2</t>
  </si>
  <si>
    <t>Sukhbir Agro Energy</t>
  </si>
  <si>
    <t xml:space="preserve">KARUPPUR GT </t>
  </si>
  <si>
    <t>2005-06</t>
  </si>
  <si>
    <t xml:space="preserve">DHAULI GANGA </t>
  </si>
  <si>
    <t>G.I.P.C.L. GT</t>
  </si>
  <si>
    <t>SURAT LIG.</t>
  </si>
  <si>
    <t>KAWAS GT</t>
  </si>
  <si>
    <t>GANDHAR GT</t>
  </si>
  <si>
    <t>KAKRAPARA</t>
  </si>
  <si>
    <t>KORBA-WEST</t>
  </si>
  <si>
    <t>AMAR KANTAK</t>
  </si>
  <si>
    <t>SANJAY GANDHI</t>
  </si>
  <si>
    <t>KORBA STPS</t>
  </si>
  <si>
    <t>VINDH_CHAL STPS</t>
  </si>
  <si>
    <t>NASIK</t>
  </si>
  <si>
    <t>Year 2008-2009</t>
  </si>
  <si>
    <t>Biomass based Power Plant in Polakpalli Village, Gulbarga District, Karnataka</t>
  </si>
  <si>
    <t>Agricultural residues: other kinds</t>
  </si>
  <si>
    <t>Matrix Agro Private</t>
  </si>
  <si>
    <t xml:space="preserve">Biomass Gasification based Power Generation by Beach Minerals Company Private Limited in India.     </t>
  </si>
  <si>
    <t>Spain (Zero Emissions Technologies)</t>
  </si>
  <si>
    <t>CDM05344</t>
  </si>
  <si>
    <t>3.375 MW Wind Power Project by AAA Corporation Private Limited.</t>
  </si>
  <si>
    <t>CDM06482</t>
  </si>
  <si>
    <t>2.5 MW Wind Power Project by M/s Marudhar Fashions, India</t>
  </si>
  <si>
    <t>KORADI</t>
  </si>
  <si>
    <t>K_KHEDA II</t>
  </si>
  <si>
    <t>PARAS</t>
  </si>
  <si>
    <t>BHUSAWAL</t>
  </si>
  <si>
    <t>PARLI</t>
  </si>
  <si>
    <t>Solar Power Project in Gujarat, India by Waa Solar Private Limited</t>
  </si>
  <si>
    <t>Waa Solar</t>
  </si>
  <si>
    <t>CDM08166</t>
  </si>
  <si>
    <t>Baner Sangam small hydro power project</t>
  </si>
  <si>
    <t>Yogindera Powers</t>
  </si>
  <si>
    <t>CDM06693</t>
  </si>
  <si>
    <t xml:space="preserve">MRMPL Wind Power Project </t>
  </si>
  <si>
    <t>TAWA</t>
  </si>
  <si>
    <t>S.SAROVAR RBPH</t>
  </si>
  <si>
    <t>MACHKUND</t>
  </si>
  <si>
    <t>LOWER SILERU</t>
  </si>
  <si>
    <t>NAGARJUNA SAGAR</t>
  </si>
  <si>
    <t>SRISAILAM</t>
  </si>
  <si>
    <t>SHARAVATHY</t>
  </si>
  <si>
    <t>KALINADI</t>
  </si>
  <si>
    <t>KALINADI SUPA</t>
  </si>
  <si>
    <t>1147.5 MW Natural gas based grid connected Combined cycle power generation project</t>
  </si>
  <si>
    <t>“Neora Hydro Limited (NHL)” at Sakam Basti village, Darjeeling district, West Bengal,India</t>
  </si>
  <si>
    <t>2.2 MW hydropower plant in Birsinghpur, Madhya Pradesh of Ascent Hydro Projects Limited (AHPL)</t>
  </si>
  <si>
    <t>155 MW Gas based combined cycle power project at Hazira</t>
  </si>
  <si>
    <t>Jorethang Loop Hydroelectric Project, India</t>
  </si>
  <si>
    <t>Year 2005-2006</t>
  </si>
  <si>
    <t>Year 2005-2006 (Imports only)</t>
  </si>
  <si>
    <t>Net efficiency of all thermal stations (%)</t>
  </si>
  <si>
    <t>Net Geneneration (%)</t>
  </si>
  <si>
    <t>Average Unit Size (MW)</t>
  </si>
  <si>
    <t>(Net, in GWh)</t>
  </si>
  <si>
    <t>ELECTRICITY TRANSFERS</t>
  </si>
  <si>
    <t>AKRIMOTA LIG</t>
  </si>
  <si>
    <t>SHARAVATHY TAIL RACE (Gerusupa)</t>
  </si>
  <si>
    <t>VALANTHARVI GT</t>
  </si>
  <si>
    <t>VEMAGIRI CCCP</t>
  </si>
  <si>
    <t>2.5 MW Rice husk based cogeneration plant at Hanuman Agro Industries Limited</t>
  </si>
  <si>
    <t>Hanuman Agro Industries</t>
  </si>
  <si>
    <t>CDM03487</t>
  </si>
  <si>
    <t>CDM02785</t>
  </si>
  <si>
    <t>CDM02317</t>
  </si>
  <si>
    <t>9 MW grid-connected wind electricity generation by GNFC</t>
  </si>
  <si>
    <t>Gujarat Narmada Valley Fertilizer Company</t>
  </si>
  <si>
    <t xml:space="preserve">9.75 MW Bundled wind power project in Kerala, India </t>
  </si>
  <si>
    <t>GS582</t>
  </si>
  <si>
    <t>6.15 MW wind power project in Rajasthan, India</t>
  </si>
  <si>
    <t>First climate</t>
  </si>
  <si>
    <t>“Grid Connected Wind Power Project in Tamilnadu.”by Karur Textile Park Limited</t>
  </si>
  <si>
    <t>Wind Power Project of SSGP</t>
  </si>
  <si>
    <t xml:space="preserve">Tamil Nadu &amp; Karnataka </t>
  </si>
  <si>
    <t>Sri Swarna Green Power</t>
  </si>
  <si>
    <t>Renewable Energy Based Power Generation</t>
  </si>
  <si>
    <t>Y.Mahabaleswarappa &amp; Sons</t>
  </si>
  <si>
    <t>Wind energy based eco friendly electricity generation project located at Theni district, Tamil Nadu, India</t>
  </si>
  <si>
    <t>Sahuwala Flour Mills</t>
  </si>
  <si>
    <t>Bundled Wind Power Project in Maharashtra &amp; Gujarat by WPPL</t>
  </si>
  <si>
    <t>Western Precicast</t>
  </si>
  <si>
    <t>8.4 MW Wind Energy Project by Sanwaria Agro Oils Limited, India</t>
  </si>
  <si>
    <t>Diesel</t>
  </si>
  <si>
    <t>PAGUTHAN</t>
  </si>
  <si>
    <t>I.P.STATION</t>
  </si>
  <si>
    <t>RAJGHAT</t>
  </si>
  <si>
    <t>I.P.GT</t>
  </si>
  <si>
    <t>2004-05</t>
  </si>
  <si>
    <t>1.5 MW Grid connected Wind Electricity Generation at Tirunelveli District, Tamilnadu, India by Kallam Agro Products and Oils Private Limited</t>
  </si>
  <si>
    <t>Kallam Agro Products &amp; Oils</t>
  </si>
  <si>
    <t>2 x 5 MW Baner khad &amp; Iku khad small hydroelectric project for a grid system</t>
  </si>
  <si>
    <t>2.10 MW Wind Power Project by M/s Chhotabhai Jethabhai Patel &amp; Co. (CJP) at Belwa Ranaji Village, Shergarh Taluka, Jodhpur District, Rajasthan, India.</t>
  </si>
  <si>
    <t>CDM06933</t>
  </si>
  <si>
    <t>3.2 MW wind power project of Agro Solvent Products Pvt. Ltd. at Jodha village of Jaisalmer district in Rajasthan state”</t>
  </si>
  <si>
    <t>CDM06501</t>
  </si>
  <si>
    <t>Vaayu India Wind Power Project in Andhra Pradesh.</t>
  </si>
  <si>
    <t>Vaayu Power Corporation</t>
  </si>
  <si>
    <t>CDM06838</t>
  </si>
  <si>
    <t>4.5MW Wind Power Project by Hira Group</t>
  </si>
  <si>
    <t>CDM04837</t>
  </si>
  <si>
    <t>4.75 MW Bundled Wind Power Project by Associated Stone Industries (Kotah) Ltd</t>
  </si>
  <si>
    <t>Tamil Nadu &amp; Karnataka &amp; Maharashtra</t>
  </si>
  <si>
    <t>Stone Industries (Kotah)</t>
  </si>
  <si>
    <t>CDM06212</t>
  </si>
  <si>
    <t>4.5 MW Bundled Wind Power Project in Karnataka, India</t>
  </si>
  <si>
    <t>CDM06775</t>
  </si>
  <si>
    <t>Vaayu India Wind Power Project in Gujarat.</t>
  </si>
  <si>
    <t>16.875 MW Large Scale Grid Connected Wind Electricity Generation Project by Indian Renewable Energy Foundation</t>
  </si>
  <si>
    <t>CDM04393</t>
  </si>
  <si>
    <t>2.4 MW Wind Power Project at Tirunelveli Dist., Tamilnadu</t>
  </si>
  <si>
    <t>CDM06421</t>
  </si>
  <si>
    <t>Wind power project of 3 MW at Kottathara Village, Palakkad District, Kerala, India</t>
  </si>
  <si>
    <t>Synthite Industries</t>
  </si>
  <si>
    <t>CDM06017</t>
  </si>
  <si>
    <t>Wind Power Project in Tirunelveli district, Tamil Nadu, India by M/s Binaguri Tea Company Pvt. Ltd.</t>
  </si>
  <si>
    <t>Binaguri Tea Company</t>
  </si>
  <si>
    <t>CDM06672</t>
  </si>
  <si>
    <t>Bundled Grid Connected Wind Power Generation –Abi Energy Bundle 3</t>
  </si>
  <si>
    <t>CDM06153</t>
  </si>
  <si>
    <t>650 KW Terkiana Mini Hydel Project on Holybein</t>
  </si>
  <si>
    <t>CDM04185</t>
  </si>
  <si>
    <t>Generation of electricity from bundled 25 MW wind energy project aggregated by Resurge Energy Private Limited</t>
  </si>
  <si>
    <t>Resurge Energy</t>
  </si>
  <si>
    <t>CDM05782</t>
  </si>
  <si>
    <t>Bundled Wind Energy Project in Indian States</t>
  </si>
  <si>
    <t>EnKing International</t>
  </si>
  <si>
    <t>CDM07628</t>
  </si>
  <si>
    <t>ROHIT SURFACTANTS PVT.LTD- 10.5 MW Wind Project, Tamil Nadu</t>
  </si>
  <si>
    <t>Rohit Surfactants</t>
  </si>
  <si>
    <t>CDM07397</t>
  </si>
  <si>
    <t>Electricity Generation through Wind Power by SRHHL</t>
  </si>
  <si>
    <t>CDM05416</t>
  </si>
  <si>
    <t>Wind Power Project at Maharashtra by AAA &amp; Sons Enterprises Pvt. Ltd.</t>
  </si>
  <si>
    <t>CDM06668</t>
  </si>
  <si>
    <t>Sterling Agro Industries</t>
  </si>
  <si>
    <t>CDM07300</t>
  </si>
  <si>
    <t xml:space="preserve">Bagasse based cogeneration project of Nizam Deccan Sugars Limited (NDSL) </t>
  </si>
  <si>
    <t>Bagasse power</t>
  </si>
  <si>
    <t>ACM6</t>
  </si>
  <si>
    <t>Nizam Deccan Sugars</t>
  </si>
  <si>
    <t>20 MW Biomass Power Project in Tamilnadu</t>
  </si>
  <si>
    <t>20 MW biomass based power project in Maharashtra, India</t>
  </si>
  <si>
    <t>Biomass based Cogeneration Project activity taken up by India Glycols Limited at Gorakhpur, U.P.</t>
  </si>
  <si>
    <t>Uttar Pradesh</t>
  </si>
  <si>
    <t>Wind Power Generation Project activity by Interocean Shipping India Private Limited</t>
  </si>
  <si>
    <t>Maharashtra &amp; Rajasthan &amp; Tamil Nadu</t>
  </si>
  <si>
    <t>Interocean Shipping India</t>
  </si>
  <si>
    <t>10.8 MW Wind Power Project by Ruchi Infrastructure Ltd</t>
  </si>
  <si>
    <t>Ruchi Infrastructure</t>
  </si>
  <si>
    <t>Rajasthan &amp; Maharashtra &amp; Gujarat</t>
  </si>
  <si>
    <t>Asian Hotels</t>
  </si>
  <si>
    <t>Combined</t>
  </si>
  <si>
    <t>SHOLAYAR I&amp;II</t>
  </si>
  <si>
    <t>Wind Energy Project in Tamilnadu by M/s Advik Hi-tech Pvt. Ltd.</t>
  </si>
  <si>
    <t>Wind Power Project by ILC Industries Limited</t>
  </si>
  <si>
    <t>15 MW bundled grid connected renewable energy project in Maharashtra, India</t>
  </si>
  <si>
    <t>C. Mahendra Exports</t>
  </si>
  <si>
    <t>Wind power project at Theni by Powerica Limited</t>
  </si>
  <si>
    <t>Plant Load Factor (based on net generation)</t>
  </si>
  <si>
    <t>Wind power project at Tamilnadu by Powerica Limited</t>
  </si>
  <si>
    <t>Powerica</t>
  </si>
  <si>
    <t>16.45 MW bundled grid connected renewable energy project in Tamil Nadu, India</t>
  </si>
  <si>
    <t>TÜV-Rhein</t>
  </si>
  <si>
    <t>– "From Combined to Southern -3299.0" = "Combined grid IMPORTED 3299.0 GWh from Southern grid".</t>
  </si>
  <si>
    <t>– "From Combined to Nepal 209.0" = "Combined grid EXPORTED 290.0 GWh to Nepal".</t>
  </si>
  <si>
    <t>Weighted average specific emissions fuel wise over time (tCO2/MWh)</t>
  </si>
  <si>
    <t>MOBILE GAS T-G</t>
  </si>
  <si>
    <t>LEIMAKHONG DG</t>
  </si>
  <si>
    <t>Kapil Mohan &amp; Associates Hydro Power</t>
  </si>
  <si>
    <t>Environmental Friendly Power Generation</t>
  </si>
  <si>
    <t>Magma Fincoro</t>
  </si>
  <si>
    <t>1.2 MW Wind Power Project in Maharashtra</t>
  </si>
  <si>
    <t xml:space="preserve"> </t>
  </si>
  <si>
    <t>RITHALA CCCP</t>
  </si>
  <si>
    <t>KOTESHWAR</t>
  </si>
  <si>
    <t>STERLITE TPP</t>
  </si>
  <si>
    <t>2006-07</t>
  </si>
  <si>
    <t>SIPAT STPS</t>
  </si>
  <si>
    <t>TEESTA -V</t>
  </si>
  <si>
    <t>BELLARY TPS</t>
  </si>
  <si>
    <t>SAGARDIGHI TPP</t>
  </si>
  <si>
    <t>PURULIA PSS</t>
  </si>
  <si>
    <t>RAIGARH TPP</t>
  </si>
  <si>
    <t>YAMUNANAGAR TPP</t>
  </si>
  <si>
    <t>3.75 MW Bundled Wind Power Project in Maharashtra</t>
  </si>
  <si>
    <t>Electricity generation through wind power project at Jodhpur, Rajasthan</t>
  </si>
  <si>
    <t>Paranjape Autocast</t>
  </si>
  <si>
    <t>Wind Power Project by M/s Chhotabhai Jethabhai Patel &amp; Co. (CJP) at Sinnar, Maharashtra</t>
  </si>
  <si>
    <t>KODASALI</t>
  </si>
  <si>
    <t>JOG</t>
  </si>
  <si>
    <t>Northern</t>
  </si>
  <si>
    <t>Review history</t>
  </si>
  <si>
    <t>MWel</t>
  </si>
  <si>
    <t>Luni, Iqu and Neogal Small Hydro Power Projects in Kangra District of Himachal Pradesh, India</t>
  </si>
  <si>
    <t>CDM07457</t>
  </si>
  <si>
    <t>Tuppadahalli Wind Energy Project</t>
  </si>
  <si>
    <t>CDM06054</t>
  </si>
  <si>
    <t>1.6 MW Bundled Rice Husk Based Cogeneration Plant by M/s Milkfood Limited in Patiala (Punjab) &amp; Moradabad (U.P) Districts</t>
  </si>
  <si>
    <t>AMS-I.D.+AMS-I.C.</t>
  </si>
  <si>
    <t>Vayam Technologies</t>
  </si>
  <si>
    <t>CDM04501</t>
  </si>
  <si>
    <t>16.5 MW Wind Power Project in Surajbari, Gujarat</t>
  </si>
  <si>
    <t>Vestas Carbon Advisory Services</t>
  </si>
  <si>
    <t>CDM03744</t>
  </si>
  <si>
    <t>Combined cycle natural gas based grid connected power plant at Jegurupadu, India</t>
  </si>
  <si>
    <t xml:space="preserve">Andhra Pradesh </t>
  </si>
  <si>
    <t>CDM06022</t>
  </si>
  <si>
    <t>3.6 MW renewable energy based power generation in Rajasthan, India</t>
  </si>
  <si>
    <t>CDM07107</t>
  </si>
  <si>
    <t>10 MW Biomass based power Plant at Pollachi,Coimbatore district, Tamil Nadu</t>
  </si>
  <si>
    <t>CDM07075</t>
  </si>
  <si>
    <t>10 MW Biomass based Power Plant at Narsimhapur, Madhya Pradesh</t>
  </si>
  <si>
    <t>Orient Green Power Company</t>
  </si>
  <si>
    <t>CDM06116</t>
  </si>
  <si>
    <t>SAMS Wind Project</t>
  </si>
  <si>
    <t>CDM06254</t>
  </si>
  <si>
    <t>5 MW Dunali Run-of-the-river, Small Hydro Electric Project”, Chamba district, Himachal Pradesh by M/s Jala Shakti Limited (JSL).</t>
  </si>
  <si>
    <t>Jala Shakti</t>
  </si>
  <si>
    <t>CDM07240</t>
  </si>
  <si>
    <t>1.50 MW Wind Power Project by JC Retail India Pvt. Ltd. Pune Maharashtra, India</t>
  </si>
  <si>
    <t>CDM04796</t>
  </si>
  <si>
    <t>Wind Power Project of Hindustan Platinum in Maharashtra</t>
  </si>
  <si>
    <t>Hindustan Platinum</t>
  </si>
  <si>
    <t>CDM07191</t>
  </si>
  <si>
    <t>Wind power project in Jaisalmer, Rajasthan by Centaur Mercantile Pvt. Ltd.</t>
  </si>
  <si>
    <t>Centaur Mercantile</t>
  </si>
  <si>
    <t>CDM07441</t>
  </si>
  <si>
    <t>7 MW Hydel Based Power Unit on River Jatashankari, Chhattisgarh</t>
  </si>
  <si>
    <t>Synergy Consortium</t>
  </si>
  <si>
    <t>CDM06627</t>
  </si>
  <si>
    <t>Wind Power Project Activity by M/s Orient Abrasives Ltd</t>
  </si>
  <si>
    <t>CDM06715</t>
  </si>
  <si>
    <t>2 * 1.5 MW + 0.60 MW Bundled Wind Power CDM Project in Tamil Nadu, India</t>
  </si>
  <si>
    <t>CDM05488</t>
  </si>
  <si>
    <t>13.75 MW Grid connected “Wind Electricity generation Project by Tamilnadu Newsprints and Papers Limited”</t>
  </si>
  <si>
    <t>CDM06606</t>
  </si>
  <si>
    <t>3 MW wind project by Shah Foils</t>
  </si>
  <si>
    <t>Shah Foils</t>
  </si>
  <si>
    <t>CDM05536</t>
  </si>
  <si>
    <t>1.5 MW wind power project of Nirmal B. Thakkar H.U.F. at Rajasthan, India</t>
  </si>
  <si>
    <t>CDM06719</t>
  </si>
  <si>
    <t>BIPPL small scale renewable energy project</t>
  </si>
  <si>
    <t>CDM05847</t>
  </si>
  <si>
    <t>CDM07067</t>
  </si>
  <si>
    <t>20 MW Capacity Biomass based Power Project of M/s. SHALIVAHANA GREEN ENERGY LIMITED</t>
  </si>
  <si>
    <t>ACM18</t>
  </si>
  <si>
    <t>CDM06756</t>
  </si>
  <si>
    <t>Grid connected 3MWp Solar PV power plant in Belgum District of Karnataka State, India</t>
  </si>
  <si>
    <t>Enzen Global Solutions</t>
  </si>
  <si>
    <t>CDM08236</t>
  </si>
  <si>
    <t>Grid Connected Wind Energy Generation at Andhra Pradesh.</t>
  </si>
  <si>
    <t>CDM06581</t>
  </si>
  <si>
    <t>Wind Power Project in Rajasthan, India by M/s Devki Builders Pvt. Ltd.</t>
  </si>
  <si>
    <t>CDM08080</t>
  </si>
  <si>
    <t>Adani Enterprises Limited Solar PV Power Project in Gujarat, India</t>
  </si>
  <si>
    <t>CDM07466</t>
  </si>
  <si>
    <t>Biomass based Cogeneration unit at Co-operative Sugar mills in Nakodar, Punjab, India</t>
  </si>
  <si>
    <t>A2Z Infrastructure</t>
  </si>
  <si>
    <t>CDM07877</t>
  </si>
  <si>
    <t>Wind power project by Sterling Agro Industries Ltd.</t>
  </si>
  <si>
    <t>Many</t>
  </si>
  <si>
    <t>CDM05887</t>
  </si>
  <si>
    <t>Installation of Natural gas based combined cooling heating and power (CCHP) systems in DLF Silokhera in Gurgaon, India</t>
  </si>
  <si>
    <t>AMS-II.H.</t>
  </si>
  <si>
    <t>CDM08205</t>
  </si>
  <si>
    <t>Cepco Wind Power Project in Gujarat</t>
  </si>
  <si>
    <t>CDM08422</t>
  </si>
  <si>
    <t>Rukti-II (5 MW) Small Hydro Electric Project</t>
  </si>
  <si>
    <t>CDM07929</t>
  </si>
  <si>
    <t>Proposed 4.2 MW wind power project</t>
  </si>
  <si>
    <t>CDM09596</t>
  </si>
  <si>
    <t>CDM07467</t>
  </si>
  <si>
    <t>Biomass based Cogeneration unit at Co-operative Sugar mills in Fazilka, Punjab, India</t>
  </si>
  <si>
    <t>CDM07800</t>
  </si>
  <si>
    <t>Wind power project at Landewadi by SIIL</t>
  </si>
  <si>
    <t>Serum Institute of India</t>
  </si>
  <si>
    <t>CDM08086</t>
  </si>
  <si>
    <t>Wind Power Project by Ushdev International Limited in Tamil Nadu</t>
  </si>
  <si>
    <t>Ushdev Group</t>
  </si>
  <si>
    <t>CDM08100</t>
  </si>
  <si>
    <t>Solar PV power project at Bikaner, India</t>
  </si>
  <si>
    <t>CDM08316</t>
  </si>
  <si>
    <t>Wind Power Project in Tinwari, Rajasthan</t>
  </si>
  <si>
    <t>CDM07549</t>
  </si>
  <si>
    <t>Wind power project in Tirunelveli, Tamil Nadu by TVS Energy Limited</t>
  </si>
  <si>
    <t>CDM08177</t>
  </si>
  <si>
    <t>1.50 MW Wind Power Project at Mahuriya, Madhya Pradesh, India</t>
  </si>
  <si>
    <t>CDM08000</t>
  </si>
  <si>
    <t>15 MW Solar Photovoltaic Power Plant in Gujarat</t>
  </si>
  <si>
    <t>CDM09567</t>
  </si>
  <si>
    <t>CDM08087</t>
  </si>
  <si>
    <t>4 MW Wind Power Project by Varun Industries Ltd. in Tamil Nadu, India</t>
  </si>
  <si>
    <t>Varun Industries</t>
  </si>
  <si>
    <t>CDM06593</t>
  </si>
  <si>
    <t>UNEP Risoe CDM/JI Pipeline Analysis and Database, Dec 1st 2012</t>
  </si>
  <si>
    <t>Micro-scale (MSC)</t>
  </si>
  <si>
    <t>CDM00269</t>
  </si>
  <si>
    <t>Use of waste gas use for electricity generation at JSW Energy Limited</t>
  </si>
  <si>
    <t>United K. (Noble Europe+EDF Trading+Noble Carbon)</t>
  </si>
  <si>
    <t>CDM00406</t>
  </si>
  <si>
    <t>Sesa-Waste Heat Recovery Based Power Generation</t>
  </si>
  <si>
    <t>Goa</t>
  </si>
  <si>
    <t>Switzerland (Bunge Emissions Group+Mercuria Energy Trading)</t>
  </si>
  <si>
    <t>SESA</t>
  </si>
  <si>
    <t>CDM00551</t>
  </si>
  <si>
    <t>6 MW Renewable energy generation project by Varam Power Projects in India</t>
  </si>
  <si>
    <t>United K. (Noble Carbon+EcoSecurities+Deutsche Bank)</t>
  </si>
  <si>
    <t>Varam Power Projects</t>
  </si>
  <si>
    <t>CDM00791</t>
  </si>
  <si>
    <t>6 MW biomass based grid connected power project, Andhra Pradesh, India</t>
  </si>
  <si>
    <t>Switzerland (Bunge Emissions Group), Sweden (Cornland International)</t>
  </si>
  <si>
    <t>GS454</t>
  </si>
  <si>
    <t>CDM00822</t>
  </si>
  <si>
    <t>Ecofren Power 8 MW Renewable Sources Biomass Power Project</t>
  </si>
  <si>
    <t>Switzerland (Tricorona Carbon Asset Management Sweden)</t>
  </si>
  <si>
    <t>Ecofren Power &amp; Projects</t>
  </si>
  <si>
    <t>CDM00469</t>
  </si>
  <si>
    <t>7.5 MW Grid Connected Biomass Power Project</t>
  </si>
  <si>
    <t>Switzerland (Cargill International)</t>
  </si>
  <si>
    <t>CDM00782</t>
  </si>
  <si>
    <t>22.5 MW Bhilangana Hydro Power Project (BHPP)</t>
  </si>
  <si>
    <t>Swasti power engineering</t>
  </si>
  <si>
    <t>CDM00660</t>
  </si>
  <si>
    <t>Bundled Wind Power Projects in Satara &amp; Supa (Maharashtra in India) managed by Tata Motors Ltd.</t>
  </si>
  <si>
    <t>United K. (EcoSecurities)</t>
  </si>
  <si>
    <t>CDM00520</t>
  </si>
  <si>
    <t>11.3 MW renewable Energy Project for a Grid System by K.M.Power (P) Limited</t>
  </si>
  <si>
    <t>United K. (Noble Carbon+Deutsche Bank), Japan (Mitsubishi), Switzerland (CM Capital Markets Holding)</t>
  </si>
  <si>
    <t>K.M. Power</t>
  </si>
  <si>
    <t>CDM00752</t>
  </si>
  <si>
    <t>Waste Heat based 10 MW captive power project “GPIL- WHRB 2” CDM PROJECT ACTIVITY</t>
  </si>
  <si>
    <t>CDM00776</t>
  </si>
  <si>
    <t>“8.75 MW Wind Power Project in Gujarat”</t>
  </si>
  <si>
    <t>Japan (Mitsubishi)</t>
  </si>
  <si>
    <t>Rolex Ring</t>
  </si>
  <si>
    <t>CDM00893</t>
  </si>
  <si>
    <t>CDM07789</t>
  </si>
  <si>
    <t>Grid Connected Wind Power Project by M/s. D. J. Malpani in Rajasthan</t>
  </si>
  <si>
    <t>CDM07016</t>
  </si>
  <si>
    <t>10 MW Biomass Power Project by Shalivahana (Biomass) Power Projects Limited</t>
  </si>
  <si>
    <t>CDM07101</t>
  </si>
  <si>
    <t>Wind Project Activity by Cape Electric Corporation</t>
  </si>
  <si>
    <t>CDM07502</t>
  </si>
  <si>
    <t>8.4 MW Wind Power Project in Rajasthan, India</t>
  </si>
  <si>
    <t>General Carbon Advisory Services</t>
  </si>
  <si>
    <t>CDM03079</t>
  </si>
  <si>
    <t>8.3 MW Wind Electricity Generation Project by Parakh Agro Industries Limited in Dhule, Maharashtra</t>
  </si>
  <si>
    <t>CDM04513</t>
  </si>
  <si>
    <t>CDM04815</t>
  </si>
  <si>
    <t>CDM09703</t>
  </si>
  <si>
    <t>CDM03361</t>
  </si>
  <si>
    <t>CDM03337</t>
  </si>
  <si>
    <t>CCIL - Waste Gas based Electricity Generation Project</t>
  </si>
  <si>
    <t>Continental Carbon India</t>
  </si>
  <si>
    <t>CDM05126</t>
  </si>
  <si>
    <t>CDM04216</t>
  </si>
  <si>
    <t>CDM05124</t>
  </si>
  <si>
    <t>CDM03299</t>
  </si>
  <si>
    <t>CDM04167</t>
  </si>
  <si>
    <t>CDM04299</t>
  </si>
  <si>
    <t>CDM04173</t>
  </si>
  <si>
    <t>CDM05319</t>
  </si>
  <si>
    <t>CDM04974</t>
  </si>
  <si>
    <t>CDM04818</t>
  </si>
  <si>
    <t>CDM05720</t>
  </si>
  <si>
    <t>CDM05588</t>
  </si>
  <si>
    <t>CDM05156</t>
  </si>
  <si>
    <t>CDM04561</t>
  </si>
  <si>
    <t>CDM00707</t>
  </si>
  <si>
    <t>CDM05109</t>
  </si>
  <si>
    <t>Easy Carbon, National Bio Energy Co.</t>
  </si>
  <si>
    <t>CDM02199</t>
  </si>
  <si>
    <t>Chhattisgarh</t>
  </si>
  <si>
    <t>Agricultural residues: rice husk</t>
  </si>
  <si>
    <t xml:space="preserve">Gansu Yumen Diwopu Phase II  Wind Power Project </t>
  </si>
  <si>
    <t>Synergy Shakti Renewable Energy</t>
  </si>
  <si>
    <t>Biomass based power project in Punjab, India</t>
  </si>
  <si>
    <t>Punjab</t>
  </si>
  <si>
    <t>Dee Development Engineers</t>
  </si>
  <si>
    <t>3 MW bundled Wind Power project at Ambaliyara and Jangi Villages, district Kutch, Gujarat,India, implemented by M/s Terapanth Foods Limited and M/s Kutch Salt &amp; Allied Industries Limited</t>
  </si>
  <si>
    <t>Biomass based power generation project by Maharashtra Vidhyut Nigam Limited.</t>
  </si>
  <si>
    <t>Cleaner Technology in Electricity Production</t>
  </si>
  <si>
    <t>Sheela Clinic</t>
  </si>
  <si>
    <t>7.5 MW Wind Project by ACC Limited in Rajasthan</t>
  </si>
  <si>
    <t>CDM08940</t>
  </si>
  <si>
    <t>6 MW bundled grid connected Solar Power project at Katol and Bareilly, India</t>
  </si>
  <si>
    <t>Maharashtra &amp; Uttar Pradesh</t>
  </si>
  <si>
    <t>Citra Real Estate</t>
  </si>
  <si>
    <t>CDM09263</t>
  </si>
  <si>
    <t>6 MW wind power project in Gujarat by GPCL</t>
  </si>
  <si>
    <t>CDM05440</t>
  </si>
  <si>
    <t>Wind Energy Project in Saundatti, Karnataka</t>
  </si>
  <si>
    <t>China Light and Power</t>
  </si>
  <si>
    <t>CDM09576</t>
  </si>
  <si>
    <t>8.25 MW Wind Power Project in Revangaon, Maharashtra</t>
  </si>
  <si>
    <t>CDM07508</t>
  </si>
  <si>
    <t>Wind energy based electricity generation project located at Manur and Vakaikulam, Tirunelveli district, Tamilnadu, India</t>
  </si>
  <si>
    <t>Paharpur Cooling Towers</t>
  </si>
  <si>
    <t>CDM07674</t>
  </si>
  <si>
    <t>4.2 MW Wind Bundled Power Project in Rajasthan</t>
  </si>
  <si>
    <t>CDM09343</t>
  </si>
  <si>
    <t>Solar Photovoltaic Power Plant in Andhra Pradesh</t>
  </si>
  <si>
    <t>Welspun Solar</t>
  </si>
  <si>
    <t>CDM10746</t>
  </si>
  <si>
    <t>Grid connected solar PV power plant in Kutchh district of Gujarat</t>
  </si>
  <si>
    <t>Unity Power</t>
  </si>
  <si>
    <t>CDM06103</t>
  </si>
  <si>
    <t>Bundled Grid Connected Zero Emission Wind Power Generation in Tamilnadu</t>
  </si>
  <si>
    <t>CDM07550</t>
  </si>
  <si>
    <t>Grid connected Wind Power Generation Project by PSW</t>
  </si>
  <si>
    <t>General Carbon</t>
  </si>
  <si>
    <t>CDM08113</t>
  </si>
  <si>
    <t>5 MWp bundled solar power project in Gujarat</t>
  </si>
  <si>
    <t>Abellon CleanEnergy</t>
  </si>
  <si>
    <t>CDM06931</t>
  </si>
  <si>
    <t>Grid connected wind Power Project in Jodhpur, Rajasthan</t>
  </si>
  <si>
    <t>Selection criteria:</t>
  </si>
  <si>
    <t>Green House Gas Abatement through installation of a wind power project for export to the Grid.</t>
  </si>
  <si>
    <t>Indian Petrochemicals Corporation</t>
  </si>
  <si>
    <t>CDM07014</t>
  </si>
  <si>
    <t>Electricity generation using renewable wind energy by Nakoda Limited</t>
  </si>
  <si>
    <t>CDM06701</t>
  </si>
  <si>
    <t>Grid Connected Biomass Based Power Plant at Merta, Dist. Nagaur, Rajasthan, India</t>
  </si>
  <si>
    <t>CDM05635</t>
  </si>
  <si>
    <t>Abohar Branch Canal Based Small Hydro Project in Punjab, India</t>
  </si>
  <si>
    <t>Abohar Power Generation</t>
  </si>
  <si>
    <t>CDM05474</t>
  </si>
  <si>
    <t>Awa and Binwa Small Hydro Power Projects in Kangra District of Himachal Pradesh, India</t>
  </si>
  <si>
    <t>Subhash Projects &amp; Marketing</t>
  </si>
  <si>
    <t>CDM07548</t>
  </si>
  <si>
    <t>Bundled Grid Connected Wind Power Project in Tamilnadu by Shri Ramalinga Mills Limited</t>
  </si>
  <si>
    <t>CDM07406</t>
  </si>
  <si>
    <t>6.25 MW wind power project by VELATAL SPINNING MILLS PVT LTD</t>
  </si>
  <si>
    <t>Velatal Spinning Mills</t>
  </si>
  <si>
    <t>CDM07071</t>
  </si>
  <si>
    <t>Grid Connected Bundled Wind Power Project in Jaisalmer, Rajasthan, India</t>
  </si>
  <si>
    <t>CDM05792</t>
  </si>
  <si>
    <t>15 MW Wind Power Project by Shriram Leitwind Ltd</t>
  </si>
  <si>
    <t>CDM05648</t>
  </si>
  <si>
    <t>3.0 MW BEL grid-connected wind power project at Somarigudda, Hassan district, Karnataka, India</t>
  </si>
  <si>
    <t>TERI</t>
  </si>
  <si>
    <t>CDM05115</t>
  </si>
  <si>
    <t>CDM06881</t>
  </si>
  <si>
    <t>1.85 MW Bundled Wind Power Generation in Tamil Nadu</t>
  </si>
  <si>
    <t>Makson Industries</t>
  </si>
  <si>
    <t>CDM06818</t>
  </si>
  <si>
    <t>Relaxo Footwears</t>
  </si>
  <si>
    <t>CDM05195</t>
  </si>
  <si>
    <t>4.5 MW wind power project of PCI Limited at Gujarat, India</t>
  </si>
  <si>
    <t>CDM04599</t>
  </si>
  <si>
    <t>Wind based power project in Maharashtra by Siddhayu Ayurvedic Research Foundation Pvt. Ltd.</t>
  </si>
  <si>
    <t>CDM07470</t>
  </si>
  <si>
    <t>10 MW Biomass based Power Project by Sanjog Sugars &amp; Eco-Power Private Limited</t>
  </si>
  <si>
    <t>CDM07372</t>
  </si>
  <si>
    <t>Balsio Small Hydroelectric Project of Ginni Global Pvt. Ltd.</t>
  </si>
  <si>
    <t>Ginni Global</t>
  </si>
  <si>
    <t>Bundled Wind Power Project by DTC and VST</t>
  </si>
  <si>
    <t>Core CarbonX Solutions</t>
  </si>
  <si>
    <t>10 MW Biomass based grid connected power generation project by Rake Power Limited at Ramtek, Nagpur.</t>
  </si>
  <si>
    <t>Rake Power</t>
  </si>
  <si>
    <t>10 MW Biomass based renewable energy generation for the grid at Sri Panchajanya Power Pvt. Limited in Hingoli District, Maharashtra</t>
  </si>
  <si>
    <t>Sri Panchajanya Power</t>
  </si>
  <si>
    <t>GS425</t>
  </si>
  <si>
    <t>VAIGAI DAM</t>
  </si>
  <si>
    <t>SUBERNREKHA I&amp;II</t>
  </si>
  <si>
    <t>UPPAR INDRAVATI</t>
  </si>
  <si>
    <t>CDM10134</t>
  </si>
  <si>
    <t>CDM08115</t>
  </si>
  <si>
    <t>Clean Energy generation from wind energy in the state of Andhra Pradesh.</t>
  </si>
  <si>
    <t>CDM07864</t>
  </si>
  <si>
    <t>Grid Connected Wind Power Project by M/s. Giriraj Enterprises at Tejuva, Rajasthan</t>
  </si>
  <si>
    <t>CDM06650</t>
  </si>
  <si>
    <t>Wind Power Project at Satara in Maharashtra, India</t>
  </si>
  <si>
    <t>CDM05691</t>
  </si>
  <si>
    <t>12.0 MW Biomass based power plant project at Baghaura, Punjab, India.</t>
  </si>
  <si>
    <t>CDM07135</t>
  </si>
  <si>
    <t>Wind power project by TVS Energy Limited in Theni, Tamil Nadu</t>
  </si>
  <si>
    <t>TVS Group</t>
  </si>
  <si>
    <t>CDM04683</t>
  </si>
  <si>
    <t>2.75 MW Wind Power Project at Marudhar Fashions.</t>
  </si>
  <si>
    <t xml:space="preserve">Marudhar Fashions </t>
  </si>
  <si>
    <r>
      <t xml:space="preserve">– "From Northern to Eastern: -438.6" = "Northern grid </t>
    </r>
    <r>
      <rPr>
        <sz val="8"/>
        <color indexed="10"/>
        <rFont val="Arial"/>
        <family val="2"/>
      </rPr>
      <t>IMPORTED</t>
    </r>
    <r>
      <rPr>
        <sz val="8"/>
        <rFont val="Arial"/>
        <family val="2"/>
      </rPr>
      <t xml:space="preserve"> 438.6 GWh from Eastern grid".</t>
    </r>
  </si>
  <si>
    <r>
      <t xml:space="preserve">– "From Northern to Southern: 83.8" = "Northern grid </t>
    </r>
    <r>
      <rPr>
        <sz val="8"/>
        <color indexed="10"/>
        <rFont val="Arial"/>
        <family val="2"/>
      </rPr>
      <t>EXPORTED</t>
    </r>
    <r>
      <rPr>
        <sz val="8"/>
        <rFont val="Arial"/>
        <family val="2"/>
      </rPr>
      <t xml:space="preserve"> 83.8 GWh to Eastern grid".</t>
    </r>
  </si>
  <si>
    <t>5 MW Biomass based Cogeneration project” at Solan, Himachal Pradesh, by M/s Deepak Spinners Limited</t>
  </si>
  <si>
    <t>Deepak Spinners</t>
  </si>
  <si>
    <t>CDM10121</t>
  </si>
  <si>
    <t>CDM01653</t>
  </si>
  <si>
    <t>ISL Waste Heat Recovery Project, India</t>
  </si>
  <si>
    <t>CDM01579</t>
  </si>
  <si>
    <t>Recycled Energy Electricity Generation Project by AMLSPL</t>
  </si>
  <si>
    <t>AML Steel &amp; Power</t>
  </si>
  <si>
    <t>CDM00641</t>
  </si>
  <si>
    <t>“Surplus power generation for grid” at Vayyuru, Andhra Pradesh</t>
  </si>
  <si>
    <t>KCP Sugar Industries</t>
  </si>
  <si>
    <t>CDM02011</t>
  </si>
  <si>
    <t>CDM01595</t>
  </si>
  <si>
    <t>10 MW biomass based power generation project at Wani, Yavatmal by Shalivahana Projects Limited</t>
  </si>
  <si>
    <t>Germany (KfW)</t>
  </si>
  <si>
    <t>Shalivahana Projects</t>
  </si>
  <si>
    <t>CDM02512</t>
  </si>
  <si>
    <t>GEPL Biomass energy generation project at Faridabad, Haryana</t>
  </si>
  <si>
    <t>Gupta Exim</t>
  </si>
  <si>
    <t>CDM01747</t>
  </si>
  <si>
    <t>1.5 MW Deogad hydroelectric project in Maharashtra, district Sindhudurg, India by M/s Gadre Marine Export</t>
  </si>
  <si>
    <t>Gadre Marine Export</t>
  </si>
  <si>
    <t>CDM02017</t>
  </si>
  <si>
    <t xml:space="preserve">13.95 MW grid connected wind electricity generation by SRF Limited </t>
  </si>
  <si>
    <t>SRF</t>
  </si>
  <si>
    <t>Net Geneneration (GWh)</t>
  </si>
  <si>
    <t>Total Capacity (MW)</t>
  </si>
  <si>
    <t>CR-260</t>
  </si>
  <si>
    <t>Additional remark?</t>
  </si>
  <si>
    <t>No</t>
  </si>
  <si>
    <t>This is a captive plant of Essar Steel Ltd.</t>
  </si>
  <si>
    <t>Dhuvaran</t>
  </si>
  <si>
    <t>CR-176</t>
  </si>
  <si>
    <t>Check again next year. Promoter = GSEG Ltd. It will appear sooner or later.</t>
  </si>
  <si>
    <t>Type: No wind, no solar, no biomass</t>
  </si>
  <si>
    <t>Read hidden top part for manual identification process of CDM projects</t>
  </si>
  <si>
    <t>Mundra, units 5&amp;6 (see 2nd Monitoring Report)</t>
  </si>
  <si>
    <t>Captive plant: This is Phase 2 of 500 MW capacity developed by Essar Steel, where Phase 1 is CDM#1300.</t>
  </si>
  <si>
    <t>Date of registration: all registered projects, irrespective of date</t>
  </si>
  <si>
    <t>≤25 MW</t>
  </si>
  <si>
    <t>Methodologies: ACM2 (only Hydro), AM29 (gas-fired stations), ACM 13 (supercritical coal), also combinations possible</t>
  </si>
  <si>
    <t xml:space="preserve">Mwel: &gt;25MW </t>
  </si>
  <si>
    <t>Bhutan</t>
  </si>
  <si>
    <t>Nepal</t>
  </si>
  <si>
    <t>2009-10</t>
  </si>
  <si>
    <t>KONASEEMA CCCP</t>
  </si>
  <si>
    <t>3 MW Wind Power Project by Jalaram Ceramics at Bhachau in Kutch, Gujarat</t>
  </si>
  <si>
    <t>Verve Consulting</t>
  </si>
  <si>
    <t>Rice husk based power generation project by MECBL at Raigarh</t>
  </si>
  <si>
    <t>Mahavir Energy and Coal Benefication</t>
  </si>
  <si>
    <t>Bundled Clean Energy Generation Project in Tirunelveli District, Tamilnadu</t>
  </si>
  <si>
    <t>Cetwin Estates</t>
  </si>
  <si>
    <t>Wind Power Project in Maharashtra by M/s L. B. Kunjir Engineers &amp; Contractors</t>
  </si>
  <si>
    <t>10.0 MW Biomass based power plant project at Bankura, India</t>
  </si>
  <si>
    <t>West Bengal</t>
  </si>
  <si>
    <t>ANAPARA "C"</t>
  </si>
  <si>
    <t>MAITHON RB TPP</t>
  </si>
  <si>
    <t>MUNDRA UMPP</t>
  </si>
  <si>
    <t>MAHATMA GANDHI TPP</t>
  </si>
  <si>
    <t>KHAMBERKHERA IPP</t>
  </si>
  <si>
    <t>MAQSOODPUR  IPP</t>
  </si>
  <si>
    <t>BARKHERA TPP</t>
  </si>
  <si>
    <t>KUNDARKI TPP</t>
  </si>
  <si>
    <t>KASAIPALLI</t>
  </si>
  <si>
    <t>KATGHORA TPP</t>
  </si>
  <si>
    <t>MIHAN TPP</t>
  </si>
  <si>
    <t>SALAYA TPP</t>
  </si>
  <si>
    <t>SIMHAPURI TPP</t>
  </si>
  <si>
    <t>NEYVELI TPS EXP -II</t>
  </si>
  <si>
    <t>HAZIRA-GSECL</t>
  </si>
  <si>
    <t>Validator</t>
  </si>
  <si>
    <t>First issuance</t>
  </si>
  <si>
    <t>Until</t>
  </si>
  <si>
    <t>Expected kCERs</t>
  </si>
  <si>
    <t>Issuance success</t>
  </si>
  <si>
    <t>Issuance delay (months)</t>
  </si>
  <si>
    <t>Credit buyer</t>
  </si>
  <si>
    <t>PDD Consultant</t>
  </si>
  <si>
    <t>Host LoA</t>
  </si>
  <si>
    <t>Reg. Request</t>
  </si>
  <si>
    <t>Start date for 4 week request review period (8 weeks &lt;EB54 for large scale projects)</t>
  </si>
  <si>
    <t>Date of registration</t>
  </si>
  <si>
    <t>WARNA</t>
  </si>
  <si>
    <t>Sikkim</t>
  </si>
  <si>
    <t>GS430</t>
  </si>
  <si>
    <t xml:space="preserve">MUNDRA TPP </t>
  </si>
  <si>
    <t>Generacion Eolica India</t>
  </si>
  <si>
    <t>Grid connected wind energy project in Tamil Nadu by Simran Wind Project Private Ltd.</t>
  </si>
  <si>
    <t>VIJAYWADA TPP-IV</t>
  </si>
  <si>
    <t>GAUTAMI CCCP</t>
  </si>
  <si>
    <t>NAME</t>
  </si>
  <si>
    <t>UNIT_NO</t>
  </si>
  <si>
    <t>DT_ COMM</t>
  </si>
  <si>
    <t>BADARPUR</t>
  </si>
  <si>
    <t>Switzerland (Emergent Ventures India)</t>
  </si>
  <si>
    <t>KS OIL</t>
  </si>
  <si>
    <t>14 MW Wind Power Project in Maharashtra</t>
  </si>
  <si>
    <t>Shah Promoters &amp; Developers</t>
  </si>
  <si>
    <t>CR-266</t>
  </si>
  <si>
    <t>CR-271</t>
  </si>
  <si>
    <t>CR-280</t>
  </si>
  <si>
    <t>Torrent Power</t>
  </si>
  <si>
    <t>Shree Naman Developers</t>
  </si>
  <si>
    <t>Roaring 40s Wind Farms (Khandke) Private Limited - Phase II</t>
  </si>
  <si>
    <t>Roaring 40s</t>
  </si>
  <si>
    <t>RAJIV GANDHI  TPS HISAR</t>
  </si>
  <si>
    <t>CHHABRA TPS</t>
  </si>
  <si>
    <t>UTRAN CCCP EXT</t>
  </si>
  <si>
    <t>ROSA TPP PH - 1</t>
  </si>
  <si>
    <t>PATHADI TPS PH -I</t>
  </si>
  <si>
    <t>GEPL</t>
  </si>
  <si>
    <t>CHUTAK</t>
  </si>
  <si>
    <t>TEESTA LOW DAM-III</t>
  </si>
  <si>
    <t>Bundled wind power project by Kalani Industries Pvt Ltd.</t>
  </si>
  <si>
    <t xml:space="preserve">Maharashtra &amp; Madhya Pradesh </t>
  </si>
  <si>
    <t>Kalani Industries</t>
  </si>
  <si>
    <t>Wind Power Project in Porbandar district, Gujarat, India by M/s Venkatalaxmi Renewable Enegy Pvt. Ltd.</t>
  </si>
  <si>
    <t>SIRIM</t>
  </si>
  <si>
    <t>Venkatalaxmi Renewable Energy</t>
  </si>
  <si>
    <t>Year 2007-2008</t>
  </si>
  <si>
    <t>Year 2006-2007</t>
  </si>
  <si>
    <t>"14.65 MW Wind Power Project" in Maharashtra by BF Utilities Ltd.</t>
  </si>
  <si>
    <t>Emergent Ventures</t>
  </si>
  <si>
    <t>CDM01216</t>
  </si>
  <si>
    <t>Energy efficiency improvement project at ISL</t>
  </si>
  <si>
    <t>India Sucrose</t>
  </si>
  <si>
    <t>CDM00413</t>
  </si>
  <si>
    <t>12MW Bundled Wind Power Project in Tenkasi, Tamilnadu</t>
  </si>
  <si>
    <t>Switzerland (Vestas)</t>
  </si>
  <si>
    <t>CDM00552</t>
  </si>
  <si>
    <t>6 MW renewable energy project for a grid system by Gayatri Agro Industrial Power Limited, India</t>
  </si>
  <si>
    <t>United K. (Noble Carbon), Switzerland (First Climate), Sweden (Cornland International)</t>
  </si>
  <si>
    <t>Gayatri Agro Industrial Power</t>
  </si>
  <si>
    <t>CDM01016</t>
  </si>
  <si>
    <t>Rice husk based cogeneration power plant-II at SBPML</t>
  </si>
  <si>
    <t>Belgium (Belgium DG Environment)</t>
  </si>
  <si>
    <t>Shree Bhawani Paper Mills</t>
  </si>
  <si>
    <t>CDM01060</t>
  </si>
  <si>
    <t>Bagasse based Co-generation Project at Titawi Sugar Complex</t>
  </si>
  <si>
    <t>Spain (Government of Spain+Asian Development Bank), Sweden (Government of Sweden)</t>
  </si>
  <si>
    <t>Mawana Sugars</t>
  </si>
  <si>
    <t>CDM01061</t>
  </si>
  <si>
    <t>Bagasse based Co-generation Project at Nanglamal Sugar Complex.</t>
  </si>
  <si>
    <t>CDM01056</t>
  </si>
  <si>
    <t>Bagasse based Co-generation Project at Mawana Sugar Works</t>
  </si>
  <si>
    <t>CDM01364</t>
  </si>
  <si>
    <t>Bagasse based Cogeneration Plant at Seohara, Uttar Pradesh.</t>
  </si>
  <si>
    <t>Upper Ganges Sugar Industries</t>
  </si>
  <si>
    <t>CDM10151</t>
  </si>
  <si>
    <t>CDM01058</t>
  </si>
  <si>
    <t>Installation of co-generation project at sugar manufacturing unit of Mawana Sugars Limited</t>
  </si>
  <si>
    <t>CDM00699</t>
  </si>
  <si>
    <t>Varahi Tail Race Small Hydro Power Project of SPCL in Karnataka, India</t>
  </si>
  <si>
    <t>Sandur Power Company</t>
  </si>
  <si>
    <t>CDM01367</t>
  </si>
  <si>
    <t>MSPSPL Waste Heat Recovery Based Captive Power Project</t>
  </si>
  <si>
    <t>MSPl</t>
  </si>
  <si>
    <t>CDM00638</t>
  </si>
  <si>
    <t>CDM01361</t>
  </si>
  <si>
    <t>Bagasse based Co-generation Power Project at Khatauli</t>
  </si>
  <si>
    <t>Triveni Engineering and Industries</t>
  </si>
  <si>
    <t>CDM00670</t>
  </si>
  <si>
    <t>CDM00924</t>
  </si>
  <si>
    <t>Biomass based Cogeneration Power Project in Uttar Pradesh</t>
  </si>
  <si>
    <t>Black liquor</t>
  </si>
  <si>
    <t>Yash Papers</t>
  </si>
  <si>
    <t>CDM00594</t>
  </si>
  <si>
    <t>24 MW Chayadevi Mini Hydro Power Project in Karnataka, India</t>
  </si>
  <si>
    <t>CDM00535</t>
  </si>
  <si>
    <t>6 MW renewable energy project for a grid system by Sri Indra Power Energies Limited, India</t>
  </si>
  <si>
    <t>United K. (Noble Carbon), Switzerland (First Climate)</t>
  </si>
  <si>
    <t>Sri Indra Power Energies</t>
  </si>
  <si>
    <t>CDM00727</t>
  </si>
  <si>
    <t>Waste heat utilization for power generation at Ind Synergy Ltd, Kotmar, Raigargh in Chattisgarh, India</t>
  </si>
  <si>
    <t>Pricewaterhousecoopers</t>
  </si>
  <si>
    <t>CDM00936</t>
  </si>
  <si>
    <t>Waste heat recovery based power plant at Hindustan Zinc Limited, Chanderia.</t>
  </si>
  <si>
    <t>Norway (Norwegian Ministry of Finance), Switzerland (Emergent Ventures India)</t>
  </si>
  <si>
    <t>CDM00567</t>
  </si>
  <si>
    <t>Middle and Lower Kolab Hydroelectric Projects</t>
  </si>
  <si>
    <t>CDM00607</t>
  </si>
  <si>
    <t>Allain Duhangan Hydroelectric Project (ADHP)</t>
  </si>
  <si>
    <t>Italy (Italian Ministry of Environment+Enel+E.ON+Italcementi+Cementerie Aldo Barbetti+ERG+Iride Mercato+Italian Carbon Fund)</t>
  </si>
  <si>
    <t>WB-CF, Emergent Ventures</t>
  </si>
  <si>
    <t>CDM00837</t>
  </si>
  <si>
    <t>26 MW Biomass (Cogeneration) based Power generation Project activity</t>
  </si>
  <si>
    <t>Sweden (Tricorona Carbon Asset Management Sweden), Switzerland (Bunge Emissions Group)</t>
  </si>
  <si>
    <t>SCM Sugars</t>
  </si>
  <si>
    <t>CDM00748</t>
  </si>
  <si>
    <t>4.0 MW Power Plant Using Clinker Cooling Gas Waste Heat</t>
  </si>
  <si>
    <t>UltraTech Cement</t>
  </si>
  <si>
    <t>CDM00892</t>
  </si>
  <si>
    <t>6MW Biomass based Power Plant at Nellore.</t>
  </si>
  <si>
    <t>France (Rhodia Energy)</t>
  </si>
  <si>
    <t>Energy Economy &amp; Environmental Consultants</t>
  </si>
  <si>
    <t>CDM00569</t>
  </si>
  <si>
    <t>20MW Samal Grid-connected Hydroelectric Project in Orissa, India</t>
  </si>
  <si>
    <t>CDM00966</t>
  </si>
  <si>
    <t>“Patikari Hydro Electric Power Project in Distt-Mandi, Himachal Pradesh, India.”</t>
  </si>
  <si>
    <t>Patikari Power Private</t>
  </si>
  <si>
    <t>CDM00996</t>
  </si>
  <si>
    <t>7.5 MW Non-Conventional Renewable Sources Biomass Power Project</t>
  </si>
  <si>
    <t>Konark Power Project</t>
  </si>
  <si>
    <t>CDM01093</t>
  </si>
  <si>
    <t>KM RE project</t>
  </si>
  <si>
    <t>United K. (Agrinergy), Switzerland</t>
  </si>
  <si>
    <t>CDM00894</t>
  </si>
  <si>
    <t>Malwa Industries, Ludhiana Small Scale Biomass Project</t>
  </si>
  <si>
    <t>CDM01051</t>
  </si>
  <si>
    <t>4.5MW grid-connected Sugur Mini Hydel Scheme at SLS Power Industries Ltd in Bellary District, Karnataka</t>
  </si>
  <si>
    <t>CDM01052</t>
  </si>
  <si>
    <t>6.25 MW grid-connected Sattegala Mini Hydel Scheme at SLS Power Industries Ltd., in Chamarajanagar District, Karnataka</t>
  </si>
  <si>
    <t>CDM00746</t>
  </si>
  <si>
    <t>Biomass based power plant at Siltara, Raipur, Chhattisgarh, India.</t>
  </si>
  <si>
    <t>MUUL</t>
  </si>
  <si>
    <t>CDM01101</t>
  </si>
  <si>
    <t>8.0 MW Biomass Based Power Project at Mahasamund, India</t>
  </si>
  <si>
    <t>Kalindi Power &amp; Steel</t>
  </si>
  <si>
    <t>CDM01050</t>
  </si>
  <si>
    <t>Grid connected 13MW biomass power project in Maharashtra</t>
  </si>
  <si>
    <t>United K. (Credit Suisse)</t>
  </si>
  <si>
    <t>GAPS Power &amp; Infrastructure</t>
  </si>
  <si>
    <t>CDM00795</t>
  </si>
  <si>
    <t>5 MW Renewable Energy Project for a Grid system, India at Beas Nallah in Kullu district of  Himachal Pradesh by M/s Sai Engineering Foundation</t>
  </si>
  <si>
    <t>CDM00719</t>
  </si>
  <si>
    <t>Biomass Based Cogeneration Units at Uttar Pradesh</t>
  </si>
  <si>
    <t>KR Pulp &amp; Papers</t>
  </si>
  <si>
    <t>CDM00700</t>
  </si>
  <si>
    <t>Lower Manair Mini Hydel Scheme at Kakatiya Canal located in Andhra Pradesh, India</t>
  </si>
  <si>
    <t>Saraswati Power &amp; Industries</t>
  </si>
  <si>
    <t>CDM00683</t>
  </si>
  <si>
    <t>Birahi Ganga Hydro Electric Project</t>
  </si>
  <si>
    <t>CDM00814</t>
  </si>
  <si>
    <t>CDM01276</t>
  </si>
  <si>
    <t>SESL 6 MW Municipal Solid Waste Based Power Project at Vijayawada &amp; Guntur, Andhra Pradesh</t>
  </si>
  <si>
    <t>Shriram Energy Systems</t>
  </si>
  <si>
    <t>CDM00811</t>
  </si>
  <si>
    <t>"2 X 5 MW Upper khauli &amp; Drinidhar small hydroelectric project for a grid system", Himachal Pradesh, India</t>
  </si>
  <si>
    <t>CDM00297</t>
  </si>
  <si>
    <t>21 MW Bundled Wind Power Project in Vankuswade, Maharashtra</t>
  </si>
  <si>
    <t>CDM01119</t>
  </si>
  <si>
    <t>7.5 MW Grid-Connected Biomass Power Project, by Ravi Kiran Power Projects Private Limited</t>
  </si>
  <si>
    <t>CDM00874</t>
  </si>
  <si>
    <t>DSCL Sugar Ajbapur Cogeneration Project Phase II</t>
  </si>
  <si>
    <t>CDM01220</t>
  </si>
  <si>
    <t>Bundled 15 MW Wind Power Project in India</t>
  </si>
  <si>
    <t>Karnataka &amp; Uttar Pradesh &amp; Tamil Nadu &amp; Maharashtra</t>
  </si>
  <si>
    <t>CDM01362</t>
  </si>
  <si>
    <t>Bundled Wind power project in Tamilnadu, India co-ordinated by the TamilNadu Spinning Mills Association (TASMA)</t>
  </si>
  <si>
    <t>Sweden (Tricorona Carbon Asset Management Sweden), Switzerland</t>
  </si>
  <si>
    <t>Urs Productively</t>
  </si>
  <si>
    <t>CDM10161</t>
  </si>
  <si>
    <t>CDM01417</t>
  </si>
  <si>
    <t>14.85 MW Grid connected Wind farm project, at various locations in Tamil Nadu, by M/s Goyal MG Gases Private Limited</t>
  </si>
  <si>
    <t>Japan (Sojitz), Norway (Norwegian Ministry of Finance)</t>
  </si>
  <si>
    <t>CDM10112</t>
  </si>
  <si>
    <t>CDM00382</t>
  </si>
  <si>
    <t>NSL 27.65 MW Wind Power Project in Karnataka, India</t>
  </si>
  <si>
    <t>Sweden (Tricorona Carbon Asset Management Sweden), United K. (EDF Trading), France (Rhodia Energy)</t>
  </si>
  <si>
    <t>Ernst &amp; Young</t>
  </si>
  <si>
    <t>CDM01240</t>
  </si>
  <si>
    <t>Aban Power Company</t>
  </si>
  <si>
    <t>CDM00875</t>
  </si>
  <si>
    <t>Electricity generation by utilization of waste heat from calcined petroleum coke production process</t>
  </si>
  <si>
    <t>Netherlands (International Finance Corporation)</t>
  </si>
  <si>
    <t>CDM01287</t>
  </si>
  <si>
    <t>3.7 MW Bundled Wind Power Project at Priyadarshini Polysacks Ltd. Dhulia District Maharashtra</t>
  </si>
  <si>
    <t>United K. (CarbonNeutral Company)</t>
  </si>
  <si>
    <t>CDM00819</t>
  </si>
  <si>
    <t>FDSPL-Wind Based Power Generation Project</t>
  </si>
  <si>
    <t>Fairdeal Supplies Private</t>
  </si>
  <si>
    <t>CDM00323</t>
  </si>
  <si>
    <t>13.4 MW bundled wind power project in Chithradurga, Karnataka</t>
  </si>
  <si>
    <t>Switzerland (Vestas), Norway (Norwegian Ministry of Finance)</t>
  </si>
  <si>
    <t>CDM00296</t>
  </si>
  <si>
    <t xml:space="preserve">37.6 MW bundled wind power project in Nagercoil, Tamilnadu </t>
  </si>
  <si>
    <t>Switzerland (Vestas), United K. (CF Partners)</t>
  </si>
  <si>
    <t>CDM00474</t>
  </si>
  <si>
    <t>4.5 MW Industrial Waste based Grid-connected Power Project</t>
  </si>
  <si>
    <t>Palm oil solid waste</t>
  </si>
  <si>
    <t>CDM01360</t>
  </si>
  <si>
    <t>11.2 MW Wind Power project in Tamilnadu, by Amarjothi Group</t>
  </si>
  <si>
    <t>Switzerland (Vitol)</t>
  </si>
  <si>
    <t>CDM10110</t>
  </si>
  <si>
    <t>CDM01416</t>
  </si>
  <si>
    <t>15 MW Grid Connected Wind Energy Project at Sankaneri Village in Tamil Nadu</t>
  </si>
  <si>
    <t>Japan (Ricoh), Switzerland (Mercuria Energy Trading)</t>
  </si>
  <si>
    <t>CDM10113</t>
  </si>
  <si>
    <t>CDM01700</t>
  </si>
  <si>
    <t>6.75 MW Small Scale Grid Connected “Wind Electricity Generation Project” by Tamil Nadu Newsprint and Papers Limited</t>
  </si>
  <si>
    <t>Switzerland (EcoSecurities)</t>
  </si>
  <si>
    <t>CDM00324</t>
  </si>
  <si>
    <t>CDM00454</t>
  </si>
  <si>
    <t>Grid-connected electricity generation from renewable sources at Kadavakallu, Putluru Mandal, Dist.</t>
  </si>
  <si>
    <t>CDM10227</t>
  </si>
  <si>
    <t>CDM01217</t>
  </si>
  <si>
    <t>7.85 MW Bundled Wind Power Project in Southern India</t>
  </si>
  <si>
    <t>Vandana Group</t>
  </si>
  <si>
    <t>CDM01297</t>
  </si>
  <si>
    <t>10 MW biomass based renewable energy generation for the grid in Parbhani District of Maharashtra, India</t>
  </si>
  <si>
    <t xml:space="preserve">Maharashtra </t>
  </si>
  <si>
    <t>CDM01243</t>
  </si>
  <si>
    <t>SSML – Simbhaoli Biomass Power Project</t>
  </si>
  <si>
    <t>CDM01397</t>
  </si>
  <si>
    <t>4MW Waste Heat Recovery based power project by GRSPL, India</t>
  </si>
  <si>
    <t>Mahendra Sponge &amp; Power</t>
  </si>
  <si>
    <t>CDM01474</t>
  </si>
  <si>
    <t>CDM01117</t>
  </si>
  <si>
    <t>Rice husk based cogeneration plant (5 MW) at Shibzada Ajit Singh Nagar District, Punjab by M/s Nahar Industrial Enterprises limited</t>
  </si>
  <si>
    <t>Nahar Spinning Mills</t>
  </si>
  <si>
    <t>CDM01188</t>
  </si>
  <si>
    <t>7.25 MW wind energy project of Aruppukottai Sri Jayavilas Ltd, Tamilnadu, India</t>
  </si>
  <si>
    <t>CDM01143</t>
  </si>
  <si>
    <t>Bagasse based Cogeneration Project at Pudukkottai Tamil Nadu, India</t>
  </si>
  <si>
    <t>Switzerland (EMIT Environmental Brokers)</t>
  </si>
  <si>
    <t>EID Parry</t>
  </si>
  <si>
    <t>CDM01396</t>
  </si>
  <si>
    <t xml:space="preserve">MSPPL WHR based power project at Chattisgarh, India </t>
  </si>
  <si>
    <t>CDM01651</t>
  </si>
  <si>
    <t>8.75MW Bundle Wind Power Project in Maharashtra</t>
  </si>
  <si>
    <t>Shahi Exports</t>
  </si>
  <si>
    <t>CDM01059</t>
  </si>
  <si>
    <t>10MW Waste Heat Recovery based Captive Power Project at Vikash Metal and Power Limited</t>
  </si>
  <si>
    <t>Nimoo-Bazgo Hydroelectric Project</t>
  </si>
  <si>
    <t>Chutak Hydroelectric Project</t>
  </si>
  <si>
    <t>GANDHI SAGAR</t>
  </si>
  <si>
    <t>BARGI</t>
  </si>
  <si>
    <t>PENCH</t>
  </si>
  <si>
    <t>VAITARNA</t>
  </si>
  <si>
    <t>TILLARI</t>
  </si>
  <si>
    <t>RAJGHAT (MP)</t>
  </si>
  <si>
    <t>PAITHON</t>
  </si>
  <si>
    <t>PAWANA</t>
  </si>
  <si>
    <t>RADHANAGRI</t>
  </si>
  <si>
    <t>UJJAINI</t>
  </si>
  <si>
    <t>SURYA</t>
  </si>
  <si>
    <t>Beas Mini Hydroelectric Project</t>
  </si>
  <si>
    <t>United K. (Agrinergy), Germany (RWE)</t>
  </si>
  <si>
    <t>CDM05565</t>
  </si>
  <si>
    <t>8 MW OGPL Chipa power plant</t>
  </si>
  <si>
    <t>CDM08860</t>
  </si>
  <si>
    <t>Solar Power project by Sai Sudhir Energy Limited</t>
  </si>
  <si>
    <t>Saisudhir Energy</t>
  </si>
  <si>
    <t>CDM09332</t>
  </si>
  <si>
    <t>Solar Photovoltaic based Power Plant, India</t>
  </si>
  <si>
    <t>Mahindra &amp; Mahindra</t>
  </si>
  <si>
    <t>CDM08197</t>
  </si>
  <si>
    <t>Biomass based Power Project in West Bengal</t>
  </si>
  <si>
    <t>Corporate Ispat Alloys</t>
  </si>
  <si>
    <t>CDM08579</t>
  </si>
  <si>
    <t>TORANGALLU EXT</t>
  </si>
  <si>
    <t>10 MW Wind Power Project in Maharashtra by Deepak Fertilizers and Petrochemicals Corporation Limited</t>
  </si>
  <si>
    <t>Deepak Fertilisers</t>
  </si>
  <si>
    <t xml:space="preserve">5 MW Chirchind Grid-Connected SHP in Himachal Pradesh, India </t>
  </si>
  <si>
    <t>Norway (Norwegian Ministry of Finance)</t>
  </si>
  <si>
    <t>Year 2006-2007  (Imports only)</t>
  </si>
  <si>
    <t>Year 2007-2008  (Imports only)</t>
  </si>
  <si>
    <t>P.NALLUR CCGT</t>
  </si>
  <si>
    <t>SAMALPATTI DG</t>
  </si>
  <si>
    <t>SAMAYANALLUR DG</t>
  </si>
  <si>
    <t>NEYVELI ST I</t>
  </si>
  <si>
    <t>NEYVELI FST EXT</t>
  </si>
  <si>
    <t>NEYVELI TPS(Z)</t>
  </si>
  <si>
    <t>M.A.P.P.</t>
  </si>
  <si>
    <t>KARAIKAL</t>
  </si>
  <si>
    <t>PATRATU</t>
  </si>
  <si>
    <t>BARAUNI</t>
  </si>
  <si>
    <t>MUZAFFARPUR</t>
  </si>
  <si>
    <t>KAHALGAON</t>
  </si>
  <si>
    <t>TENUGHAT</t>
  </si>
  <si>
    <t>TROMBAY</t>
  </si>
  <si>
    <t>TROMBAY GT</t>
  </si>
  <si>
    <t xml:space="preserve">First Climate </t>
  </si>
  <si>
    <t xml:space="preserve">VATWA TORR </t>
  </si>
  <si>
    <t>Year 2000-2001</t>
  </si>
  <si>
    <t>DULHASTI</t>
  </si>
  <si>
    <t>TEHRI ST -1</t>
  </si>
  <si>
    <t>MADHIKHEDA</t>
  </si>
  <si>
    <t>BHAWANI KATTALAI BARRAGE</t>
  </si>
  <si>
    <t>51 MW wind power project of ONGC at Surajbari, Gujarat in India</t>
  </si>
  <si>
    <t>9 MW wind power project of M/s. L.S.Mills Limited in Tamilnadu</t>
  </si>
  <si>
    <t>Biomass based power generation plant at village Channu, Punjab</t>
  </si>
  <si>
    <t>Status: Registered</t>
  </si>
  <si>
    <t>BHIRA</t>
  </si>
  <si>
    <t>BANSAGAR (III)</t>
  </si>
  <si>
    <t>S.SAROVAR CHPH</t>
  </si>
  <si>
    <t>TITAGARH</t>
  </si>
  <si>
    <t>BUDGE BUDGE</t>
  </si>
  <si>
    <t>FARAKKA STPS</t>
  </si>
  <si>
    <t>2009-10
Gross 
Generation 
GWh</t>
  </si>
  <si>
    <t>United K. (EDF Trading)</t>
  </si>
  <si>
    <t>CDM01586</t>
  </si>
  <si>
    <t>Power generation from waste heat of submerged arc furnaces</t>
  </si>
  <si>
    <t>Orissa</t>
  </si>
  <si>
    <t>Jindal Steel &amp; Power</t>
  </si>
  <si>
    <t>CDM01105</t>
  </si>
  <si>
    <t>CDM01232</t>
  </si>
  <si>
    <t>Greenfield power project at Dwarikesh Dham</t>
  </si>
  <si>
    <t>Dwarikesh Sugar Industries</t>
  </si>
  <si>
    <t>CDM10224</t>
  </si>
  <si>
    <t>CDM01425</t>
  </si>
  <si>
    <t>7.2 MW Wind Project at Chitradurga, Karnataka</t>
  </si>
  <si>
    <t xml:space="preserve">Japan (Mitsubishi UFJ Securities) </t>
  </si>
  <si>
    <t>Mysore Mercantile Co.</t>
  </si>
  <si>
    <t>CDM01533</t>
  </si>
  <si>
    <t>24.75 MW Ranganathaswamy Mini Hydel Project, Karnataka, India</t>
  </si>
  <si>
    <t>CDM01423</t>
  </si>
  <si>
    <t>"Shri Chamundi Captive Energy Private Limited”, 16MW biomass fired cogeneration plant for supply of power and steam to an industrial facility in Karnataka.</t>
  </si>
  <si>
    <t>Switzerland (South Pole Carbon Asset Management)</t>
  </si>
  <si>
    <t>South Pole Carbon Asset Management, Gaia Consulting</t>
  </si>
  <si>
    <t>GS342</t>
  </si>
  <si>
    <t>CDM01445</t>
  </si>
  <si>
    <t>Grid-connected Combined Cycle Power Plant of capacity 219.067 MW using Natural Gas/ R-LNG as fuels at Gujarat, India.</t>
  </si>
  <si>
    <t>New natural gas plant using LNG</t>
  </si>
  <si>
    <t>AM29+ACM2</t>
  </si>
  <si>
    <t>Switzerland (Mercuria Energy Trading)</t>
  </si>
  <si>
    <t>CDM01196</t>
  </si>
  <si>
    <t>5 MW renewable energy project for a grid system” at Rohru Tehsil, Shimla District in Himachal, India</t>
  </si>
  <si>
    <t>CDM01891</t>
  </si>
  <si>
    <t>6 MW Rice Husk based cogeneration plant at Bhageshwari Papers Private Limited</t>
  </si>
  <si>
    <t>Switzerland (Mercuria Energy Trading), Australia (EMIT Environmental Brokers)</t>
  </si>
  <si>
    <t>Bhageshwari Papers</t>
  </si>
  <si>
    <t>CDM01222</t>
  </si>
  <si>
    <t>VKG Steels &amp; Energy Private Limited – 8 MW WHR Based Captive Power Project.</t>
  </si>
  <si>
    <t>Asia Carbon</t>
  </si>
  <si>
    <t>CDM01942</t>
  </si>
  <si>
    <t>8.5 MW wind power project in Chitradurga district in Karnataka by Jindal Aluminium Ltd.</t>
  </si>
  <si>
    <t>Amoda Environmental Solutions</t>
  </si>
  <si>
    <t>CDM00658</t>
  </si>
  <si>
    <t>5 MW Wind Power Project of Alembic Ltd at Bhavnagar , Gujarat, India</t>
  </si>
  <si>
    <t>Alembic</t>
  </si>
  <si>
    <t>CDM10123</t>
  </si>
  <si>
    <t>CDM00621</t>
  </si>
  <si>
    <t>3.3 MW Bundled Wind power project at Theni, Tamilnadu</t>
  </si>
  <si>
    <t>CDM09037</t>
  </si>
  <si>
    <t>10 MW Solar PV Power Project by Azure Power</t>
  </si>
  <si>
    <t>Azure Power</t>
  </si>
  <si>
    <t>CDM08286</t>
  </si>
  <si>
    <t>Grid connected wind power project in India by SRB Consultancy Pvt. Ltd</t>
  </si>
  <si>
    <t>Karnataka &amp; Tamil Nadu</t>
  </si>
  <si>
    <t>SRB Consultancy</t>
  </si>
  <si>
    <t>CDM08229</t>
  </si>
  <si>
    <t>Clean energy generation from wind energy in the state of Rajasthan.</t>
  </si>
  <si>
    <t>CDM07209</t>
  </si>
  <si>
    <t>Sai Sulphonates Wind Mill Project in Tamil Nadu</t>
  </si>
  <si>
    <t>Sai Chemicals</t>
  </si>
  <si>
    <t>CDM09631</t>
  </si>
  <si>
    <t>CDM05932</t>
  </si>
  <si>
    <t>4.275MW Small Scale Bundle Wind Energy Project by M/s Biotech Vision Care Pvt.Ltd. &amp; Dr. Arun Mehra in Tamilnadu, India</t>
  </si>
  <si>
    <t>CDM07227</t>
  </si>
  <si>
    <t>Wind Power Project- Enking International (CDM.DEC-09-01)</t>
  </si>
  <si>
    <t>CDM08312</t>
  </si>
  <si>
    <t>Solar Power Project by SunBorne Energy Gujarat One Private Limited</t>
  </si>
  <si>
    <t>SunBorne Energy Gujarat One</t>
  </si>
  <si>
    <t>CDM08776</t>
  </si>
  <si>
    <t>Bundled Wind Power Project at Theni</t>
  </si>
  <si>
    <t>CDM09145</t>
  </si>
  <si>
    <t>Solar power project in Gujarat by APCA Power</t>
  </si>
  <si>
    <t>APCA Power</t>
  </si>
  <si>
    <t>MSC</t>
  </si>
  <si>
    <t>CDM09264</t>
  </si>
  <si>
    <t>Solar PV Power Project in Kutch District of Gujarat</t>
  </si>
  <si>
    <t>CDM08974</t>
  </si>
  <si>
    <t>14.4 MW Grid Connected Wind Power Project of Vaibhavlaxmi Clean Energy in Madhya Pradesh and Tamil Nadu, India</t>
  </si>
  <si>
    <t>Madhya Pradesh &amp; Tamil Nadu</t>
  </si>
  <si>
    <t>Vaibhavlaxmi Clean Energy</t>
  </si>
  <si>
    <t>CDM07956</t>
  </si>
  <si>
    <t>3 MW (2* 1.5 MW) Bundled Wind Power Project at Rajasthan</t>
  </si>
  <si>
    <t>CDM08281</t>
  </si>
  <si>
    <t>Biomass gasification based electricity generation by M/s Obeetee Private Limited (OPL) at Sant Ravidas Nagar district, Uttar Pradesh</t>
  </si>
  <si>
    <t xml:space="preserve">Uttar Pradesh </t>
  </si>
  <si>
    <t>Biomass energy</t>
  </si>
  <si>
    <t>Gasification of biomass</t>
  </si>
  <si>
    <t>Obeetee Private</t>
  </si>
  <si>
    <t>Disl</t>
  </si>
  <si>
    <t>Lign</t>
  </si>
  <si>
    <t>Napt</t>
  </si>
  <si>
    <t>GIRAL</t>
  </si>
  <si>
    <t>2.5 MW Bundled Wind Power Project in Maharashtra (India)</t>
  </si>
  <si>
    <t>Raj Infrastructure Development</t>
  </si>
  <si>
    <t>Title: 12 MW Grid connected Wind Power Project, Gujarat State, India.</t>
  </si>
  <si>
    <t>Ansal Properties &amp; Infrastructure</t>
  </si>
  <si>
    <t>Bundled Wind Power Project in Tirunelveli, Tamil Nadu</t>
  </si>
  <si>
    <t>Jocil</t>
  </si>
  <si>
    <t>15MW Grid connected renewable energy generation by RSMML</t>
  </si>
  <si>
    <t>Rajasthan State Mines and Minerals</t>
  </si>
  <si>
    <t>9 MW Wind Power Project in Tamil Nadu by ACC Limited</t>
  </si>
  <si>
    <t>ACC</t>
  </si>
  <si>
    <t>5.5 MW Bundled Wind Power Project by WMI Cranes Ltd.</t>
  </si>
  <si>
    <t>Maharashtra &amp; Gujarat &amp; Tamil Nadu</t>
  </si>
  <si>
    <t>MITCON</t>
  </si>
  <si>
    <t>10 MW bundled Luni–III &amp; Luni–II hydroelectric projects for a grid system at Sri Sai Krishna Hydro Energies Private Limited in Kangra District, Himachal Pradesh.</t>
  </si>
  <si>
    <t>KL Rathi Steels 1.5 MW Wind Power Project at Kutch District, Gujarat</t>
  </si>
  <si>
    <t>Mitsubishi UFJ Securities</t>
  </si>
  <si>
    <t>Installation of wind power project in Rajasthan and Tamil Nadu</t>
  </si>
  <si>
    <t>IL&amp;FS Ecosmart</t>
  </si>
  <si>
    <t>CDM07650</t>
  </si>
  <si>
    <t>Wind Power project by GPL in Theni.</t>
  </si>
  <si>
    <t>Gayatri Projects</t>
  </si>
  <si>
    <t>CDM05358</t>
  </si>
  <si>
    <t>“3MW Iruttukanam Small Hydro Electric Project, Kerala, India” at Viyyat Power Private Limited in Taluka Devikulam, District Idukki, Kerala by  M/s Viyyat Power Private Limited.</t>
  </si>
  <si>
    <t>Viyyat Power Private</t>
  </si>
  <si>
    <t>CDM01676</t>
  </si>
  <si>
    <t>Renewable Energy Wind Power Project in Karnataka</t>
  </si>
  <si>
    <t>CDM03545</t>
  </si>
  <si>
    <t>Grid connected 156.1 MW Combined Cycle Power plant at Hazira, Gujarat</t>
  </si>
  <si>
    <t>Gujarat State Energy Generation</t>
  </si>
  <si>
    <t>CDM07298</t>
  </si>
  <si>
    <t>Wind power project in Tirunelveli Tamilnadu</t>
  </si>
  <si>
    <t>CDM05473</t>
  </si>
  <si>
    <t>2.1 MW wind power project of Jose Thomas Pattara at Tamil Nadu, India</t>
  </si>
  <si>
    <t>CDM05377</t>
  </si>
  <si>
    <t>1.65 MW Wind Power Project in Gujarat</t>
  </si>
  <si>
    <t>CDM04813</t>
  </si>
  <si>
    <t>Sarbari II hydro power project by DSL Hydrowatt Limited in Kullu, Himachal Pradesh</t>
  </si>
  <si>
    <t>CDM09707</t>
  </si>
  <si>
    <t>CDM04168</t>
  </si>
  <si>
    <t>Grid connected electricity generation using natural gas by the Vemagiri Power Generation Ltd.</t>
  </si>
  <si>
    <t>United K. (BP)</t>
  </si>
  <si>
    <t>Vemagiri Power Generation</t>
  </si>
  <si>
    <t>CDM05591</t>
  </si>
  <si>
    <t>JSW Energy</t>
  </si>
  <si>
    <t xml:space="preserve">Grid connected wind energy project in Tamil Nadu by Super Wind Project Private Ltd. </t>
  </si>
  <si>
    <t>22.5 MW Wind Power Project by Ruchi Soya Industries Limited at Palsodi, District-Ratlam, Madhya Pradesh</t>
  </si>
  <si>
    <t>Ruchi Soya Industries</t>
  </si>
  <si>
    <t>30 MW wind power project at Surajbari, Gujarat in India</t>
  </si>
  <si>
    <t>GEI Wind Power Project in Karnataka, India</t>
  </si>
  <si>
    <t>CHAMERA-I</t>
  </si>
  <si>
    <t>WY.CANAL A -D</t>
  </si>
  <si>
    <t>MWel: &gt;0</t>
  </si>
  <si>
    <t>Filter criteria:</t>
  </si>
  <si>
    <t>Source:</t>
  </si>
  <si>
    <t>Host country: India</t>
  </si>
  <si>
    <t>Year 2004-2005 (Imports only)</t>
  </si>
  <si>
    <t>Year 2000-2001 (Imports only)</t>
  </si>
  <si>
    <t>Year 2001-2002 (Imports only)</t>
  </si>
  <si>
    <t>Year 2002-2003 (Imports only)</t>
  </si>
  <si>
    <t>Year 2003-2004 (Imports only)</t>
  </si>
  <si>
    <t>Generation of electricity from 4.8MW capacity wind mills by Sun-n-Sand Hotels Private Limited at Maharashtra</t>
  </si>
  <si>
    <t>Sun-n-Sand Hotels</t>
  </si>
  <si>
    <t>CDM06096</t>
  </si>
  <si>
    <t>Wind Power Project in Maharashtra by M/s Air Control (India) Pvt. Ltd.</t>
  </si>
  <si>
    <t>CDM07713</t>
  </si>
  <si>
    <t>Wind Power Project by NACL in Tamil Nadu</t>
  </si>
  <si>
    <t>CDM07182</t>
  </si>
  <si>
    <t>Wind power project by Weizmann Forex Limited</t>
  </si>
  <si>
    <t>CDM06635</t>
  </si>
  <si>
    <t>Bundled Wind Power generation project by Savita Oil Technologies Ltd., India</t>
  </si>
  <si>
    <t>Maharashtra &amp; Tamil Nadu</t>
  </si>
  <si>
    <t>Savita Oil Technologies</t>
  </si>
  <si>
    <t>CDM06286</t>
  </si>
  <si>
    <t>2 MW Kalm Small Hydro Electric Project in Himachal Pradesh, India</t>
  </si>
  <si>
    <t>Sunshine Hydro Power</t>
  </si>
  <si>
    <t>CDM07288</t>
  </si>
  <si>
    <t>7.5 MW wind power project at Jaisalmer, India</t>
  </si>
  <si>
    <t>CDM05739</t>
  </si>
  <si>
    <t>Senergy Global</t>
  </si>
  <si>
    <t>Request</t>
  </si>
  <si>
    <t>Year 2012-2013</t>
  </si>
  <si>
    <t>Year 2012-2013  (Imports only)</t>
  </si>
  <si>
    <t>9 MW Beas Kund Hydel Power Project</t>
  </si>
  <si>
    <t>Gensol Consultants</t>
  </si>
  <si>
    <t>Bundled Wind Power Project by Sheth Developers Private Limited</t>
  </si>
  <si>
    <t xml:space="preserve">Maharashtra &amp; Rajasthan </t>
  </si>
  <si>
    <t>Sheth Developers</t>
  </si>
  <si>
    <t>KADRA</t>
  </si>
  <si>
    <t>Waste Heat based 4.75 MW captive power project "RSIPL- WHRB(1&amp;2)" CDM PROJECT ACTIVITY</t>
  </si>
  <si>
    <t>CDM00327</t>
  </si>
  <si>
    <t>Efficiency improvement of Turbine Generator to reduce fossil fuel consumption in the Coal fired boiler system</t>
  </si>
  <si>
    <t>Power plant rehabilitation</t>
  </si>
  <si>
    <t>AMS-II.B.</t>
  </si>
  <si>
    <t>United K. (ABN AMRO Bank+Deutsche Bank)</t>
  </si>
  <si>
    <t>CDM00921</t>
  </si>
  <si>
    <t>Rice husk based cogeneration project at Satia Paper Mills Limited, village Rupana, Punjab</t>
  </si>
  <si>
    <t>Switzerland (Green Hercules Trading)</t>
  </si>
  <si>
    <t>Satia Paper Mills</t>
  </si>
  <si>
    <t>CDM10594</t>
  </si>
  <si>
    <t>CDM00536</t>
  </si>
  <si>
    <t>6 MW renewable energy project for a grid system by Ind-Barath Energies Limited</t>
  </si>
  <si>
    <t>Ind-Barath Energies</t>
  </si>
  <si>
    <t>CDM00540</t>
  </si>
  <si>
    <t>4.05 MW Grid connected Small Hydroelectric Project in Andhra Pradesh, India</t>
  </si>
  <si>
    <t>United K. (Noble Carbon) , Switzerland (First Carbon Fund), Sweden (Cornland International)</t>
  </si>
  <si>
    <t>NATL Power</t>
  </si>
  <si>
    <t>CDM00555</t>
  </si>
  <si>
    <t>Hebbakavadi Canal Based Mini Hydro Project in Karnataka, India</t>
  </si>
  <si>
    <t>Italy (Asja Ambiente Italia), Switzerland (Mercuria Energy Trading)</t>
  </si>
  <si>
    <t>CDM00414</t>
  </si>
  <si>
    <t>25.70 MW Bundled Wind Power Project in Udumalpet, Tamilnadu</t>
  </si>
  <si>
    <t>CDM00461</t>
  </si>
  <si>
    <t xml:space="preserve">"Forced Methane extraction from Organic wastewater", at Mandya District, Karnataka by M/s Sri Chamundeswari Sugars Ltd. </t>
  </si>
  <si>
    <t>Sri Chamundeswari Sugars</t>
  </si>
  <si>
    <t>CDM01584</t>
  </si>
  <si>
    <t>CDM01167</t>
  </si>
  <si>
    <t>Bundled 3.0 MW Wind Energy Project in Tamilnadu</t>
  </si>
  <si>
    <t>Bhagyodaya Agencies</t>
  </si>
  <si>
    <t>CDM00464</t>
  </si>
  <si>
    <t>7.5 MW biomass plants using agricultural waste Limited</t>
  </si>
  <si>
    <t>Quality Tonnes</t>
  </si>
  <si>
    <t>CDM01429</t>
  </si>
  <si>
    <t>Eco Friendly Electricity Export to Grid</t>
  </si>
  <si>
    <t>CDM01853</t>
  </si>
  <si>
    <t>Biomass Gasification based Power Generation by Arashi Hi-Tech Bio-Power Private Limited</t>
  </si>
  <si>
    <t>United K. (Palmetto Ventures Trading)</t>
  </si>
  <si>
    <t>Acclaim Technology Services</t>
  </si>
  <si>
    <t>CDM06063</t>
  </si>
  <si>
    <t>Waste water treatment and biogas recovery project</t>
  </si>
  <si>
    <t>AMS-I.C.+AMS-III.H.</t>
  </si>
  <si>
    <t>Asia Carbon Emission Management India</t>
    <phoneticPr fontId="0" type="noConversion"/>
  </si>
  <si>
    <t>LRQA</t>
    <phoneticPr fontId="0" type="noConversion"/>
  </si>
  <si>
    <t>Powerica</t>
    <phoneticPr fontId="0" type="noConversion"/>
  </si>
  <si>
    <t>ACM13</t>
    <phoneticPr fontId="0" type="noConversion"/>
  </si>
  <si>
    <t>TÜV-Rhein</t>
    <phoneticPr fontId="0" type="noConversion"/>
  </si>
  <si>
    <t>SIRIM</t>
    <phoneticPr fontId="0" type="noConversion"/>
  </si>
  <si>
    <t>Himachal Pradesh</t>
    <phoneticPr fontId="0" type="noConversion"/>
  </si>
  <si>
    <t>AMS-I.C.</t>
    <phoneticPr fontId="0" type="noConversion"/>
  </si>
  <si>
    <t>3. Copy selected projects into new sheet</t>
  </si>
  <si>
    <t>4. Apply filter criteria below in new sheet</t>
  </si>
  <si>
    <t>5. Check for each project (name, state, type, MW; check PDD if necessary)</t>
  </si>
  <si>
    <t>6. Focus particularly on earmarked CDM projects in column B of previous year's sheet</t>
  </si>
  <si>
    <t>2. Download most recent CDMpipeline from source below and apply selection criteria below</t>
  </si>
  <si>
    <t>1. Create new sheet CDM projects XX-XX</t>
  </si>
  <si>
    <t>MANUAL to check for existing CDM projects in CEA database</t>
  </si>
  <si>
    <t>7. Mark all ongoing and new CDM projects in BM column in database</t>
  </si>
  <si>
    <t>yes</t>
  </si>
  <si>
    <t>Biogas and biomass based co-generation project at CDBL</t>
  </si>
  <si>
    <t>Methane avoidance</t>
  </si>
  <si>
    <t>Manure</t>
  </si>
  <si>
    <t>Chandigarth Distillers and Bottlers</t>
  </si>
  <si>
    <t>CDM01358</t>
  </si>
  <si>
    <t>8 MW biomass based renewable energy generation for the grid, Gondia District, Maharashtra,India</t>
  </si>
  <si>
    <t>GS581</t>
  </si>
  <si>
    <t>CDM02066</t>
  </si>
  <si>
    <t>Generation of electricity from 3.2 MW capacity wind mills by Gujarat JHM at Bhambarwadi, Maharashtra</t>
  </si>
  <si>
    <t>CDM02769</t>
  </si>
  <si>
    <t>10 MW Biomass Based Renewable Energy Generation for the Grid at Saradambika Power Plant Private Limited at Chandrapur District, Maharashtra</t>
  </si>
  <si>
    <t>CDM02068</t>
  </si>
  <si>
    <t>Generation of electricity from 9.6 MW capacity wind mills by Sun-n-Sand Hotels Pvt. Ltd. at Bhambarwadi, Maharashtra</t>
  </si>
  <si>
    <t>CDM01766</t>
  </si>
  <si>
    <t>Empee Distilleries 10 MW Woody Biomass-Based Power Project, Tamil Nadu</t>
  </si>
  <si>
    <t>Forest residues: other</t>
  </si>
  <si>
    <t>United K. (EcoSecurities), Switzerland (Cargill International)</t>
  </si>
  <si>
    <t>EcoSecurities</t>
  </si>
  <si>
    <t>CDM01147</t>
  </si>
  <si>
    <t>9 MW Neria Hydroelectric project, Karnataka, India</t>
  </si>
  <si>
    <t>CDM02065</t>
  </si>
  <si>
    <t>Generation of electricity from 12.8 MW capacity wind mills by Avinash Bhosale group at Bhambarwadi, Maharashtra</t>
  </si>
  <si>
    <t>CDM01914</t>
  </si>
  <si>
    <t>Rice husk based Co generation project at Dujana unit of KRBL Limited</t>
  </si>
  <si>
    <t>Sweden (Government of Sweden)</t>
  </si>
  <si>
    <t>KRBL</t>
  </si>
  <si>
    <t>CDM03387</t>
  </si>
  <si>
    <t>CDM01989</t>
  </si>
  <si>
    <t>6 MW Biomass residue based cogeneration unit by MPML at Village Heti (Surla), District Nagpur in Maharashtra, India</t>
  </si>
  <si>
    <t>Switzerland (Emergent Ventures India), Norway (Norwegian Ministry of Finance)</t>
  </si>
  <si>
    <t>Malu Paper Mills</t>
  </si>
  <si>
    <t>CDM00642</t>
  </si>
  <si>
    <t>Capacity enhancement for export of surplus power to grid at Lakshmipuram, Andhra Pradesh, India</t>
  </si>
  <si>
    <t>CDM10172</t>
  </si>
  <si>
    <t>CDM01667</t>
  </si>
  <si>
    <t xml:space="preserve">LITL’s Wind Project at Tamil Nadu </t>
  </si>
  <si>
    <t>Lanco Group</t>
  </si>
  <si>
    <t>CDM00708</t>
  </si>
  <si>
    <t>20 MW Bagasse Based Co-generation Power Project at Bannari Amman Sugars Limited, Nanjangud, Karnataka</t>
  </si>
  <si>
    <t>CDM10116</t>
  </si>
  <si>
    <t>CDM01704</t>
  </si>
  <si>
    <t>Kadamane Mini Hydel Scheme-1 (KMHS-1)</t>
  </si>
  <si>
    <t xml:space="preserve">Switzerland (Bunge Emissions Group) </t>
  </si>
  <si>
    <t>Paschim Hydro Energy</t>
  </si>
  <si>
    <t>CDM01980</t>
  </si>
  <si>
    <t>40 MW Grid Connected Wind Power Project</t>
  </si>
  <si>
    <t>CDM02253</t>
  </si>
  <si>
    <t>22.5 MW grid connected wind farm project by RSMML in Jaisalmer, India.</t>
  </si>
  <si>
    <t>CDM02572</t>
  </si>
  <si>
    <t>Wind power project by GFL in Gudhepanchgani</t>
  </si>
  <si>
    <t>SVPL</t>
  </si>
  <si>
    <t>Modification and retrofitting of the existing 34 MW hydropower plant at Bhandardara -2 (project activity) in Maharashtra state in India by Dodson – Lindblom Hydro Power Private Limited (DLHPPL)</t>
  </si>
  <si>
    <t>CDM10086</t>
  </si>
  <si>
    <t>CDM02095</t>
  </si>
  <si>
    <t>SSPL 4.5 MW WHRB CPP</t>
  </si>
  <si>
    <t>Indus Financial and Technical Consultants</t>
  </si>
  <si>
    <t>CDM02377</t>
  </si>
  <si>
    <t>SHYAM DRI WHR CPP</t>
  </si>
  <si>
    <t>CDM01625</t>
  </si>
  <si>
    <t>NRL -Captive power generation by recovery and utilization of the waste energy (thermal and pressure) of HP steam</t>
  </si>
  <si>
    <t>Assam</t>
  </si>
  <si>
    <t>Petrochemicals heat</t>
  </si>
  <si>
    <t>Numaligarh Refinery</t>
  </si>
  <si>
    <t>CDM02030</t>
  </si>
  <si>
    <t>Top Gas Pressure Recovery based Power Generation from ‘G’ Blast Furnace</t>
  </si>
  <si>
    <t>Tata</t>
  </si>
  <si>
    <t>CDM02323</t>
  </si>
  <si>
    <t>AARTI CDM CPP</t>
  </si>
  <si>
    <t>CDM01863</t>
  </si>
  <si>
    <t>AIPL WHRB 1&amp;2</t>
  </si>
  <si>
    <t>CDM02181</t>
  </si>
  <si>
    <t>SEPL CDM CPP</t>
  </si>
  <si>
    <t>CDM02122</t>
  </si>
  <si>
    <t>Switzerland (Gujarat Fluorochemicals)</t>
  </si>
  <si>
    <t>Gujarat Fluorochemicals</t>
  </si>
  <si>
    <t>CDM01363</t>
  </si>
  <si>
    <t>NORTH CHENNAI EXTENSION</t>
  </si>
  <si>
    <t>TUTICORIN- IND BARATH</t>
  </si>
  <si>
    <t xml:space="preserve">KAMALANGA </t>
  </si>
  <si>
    <t>BINA TPP</t>
  </si>
  <si>
    <t>BUTIBORI TPP -II</t>
  </si>
  <si>
    <t>MAHADEV PRASAD STPP</t>
  </si>
  <si>
    <t>AMARAVATI TPP</t>
  </si>
  <si>
    <t>EMCO WARORA TPP</t>
  </si>
  <si>
    <t>RATIJA TPP</t>
  </si>
  <si>
    <t>MAHAN TPP</t>
  </si>
  <si>
    <t>CHAMERA-III</t>
  </si>
  <si>
    <t>BHAWANI KATTALAI -II</t>
  </si>
  <si>
    <t>BUDHIL</t>
  </si>
  <si>
    <t>ONGC</t>
  </si>
  <si>
    <t>VALLUR ntpc/ntecl</t>
  </si>
  <si>
    <t>PALATANA CCPP</t>
  </si>
  <si>
    <t>IEPL ,BELA TPP</t>
  </si>
  <si>
    <t>MOUDA STPS</t>
  </si>
  <si>
    <t>HITECH CDM CPP</t>
  </si>
  <si>
    <t>CDM01973</t>
  </si>
  <si>
    <t>SML WHRB CPP</t>
  </si>
  <si>
    <t>Sweden (Government of Sweden), Spain (Government of Spain)</t>
  </si>
  <si>
    <t>CDM01733</t>
  </si>
  <si>
    <t>WHR CDM CPP</t>
  </si>
  <si>
    <t>CDM02936</t>
  </si>
  <si>
    <t>Him Kailash Hydro Power</t>
  </si>
  <si>
    <t>CDM09865</t>
  </si>
  <si>
    <t>CDM02483</t>
  </si>
  <si>
    <t>GCL biomass gasification based power generation</t>
  </si>
  <si>
    <t>Garg Casteels</t>
  </si>
  <si>
    <t>CDM02235</t>
  </si>
  <si>
    <t>Wind Electricity Generation Project</t>
  </si>
  <si>
    <t>CDM00277</t>
  </si>
  <si>
    <t>UTRAULA TPP</t>
  </si>
  <si>
    <t>Enercon Wind Farms in Karnataka Bundled Project - 73.60 MW</t>
  </si>
  <si>
    <t>Wind Power Project in Tirunelveli (Tamilnadu), India by M/s Nagarjuna Fertilizers and Chemicals Limited</t>
  </si>
  <si>
    <t>CDM05592</t>
  </si>
  <si>
    <t>1.5 MW Wind Power Project in Maharashtra by M/s. Allgrow ventures</t>
  </si>
  <si>
    <t>CDM06681</t>
  </si>
  <si>
    <t>Solar Power Generation Project</t>
  </si>
  <si>
    <t>CDM06311</t>
  </si>
  <si>
    <t>19.5 MW Wind project by GMDC</t>
  </si>
  <si>
    <t>CDM02151</t>
  </si>
  <si>
    <t>Wind Energy Project in Maharashtra by M/s Shah Promoters &amp; Developers</t>
  </si>
  <si>
    <t>Nuclear</t>
  </si>
  <si>
    <t>AMS-I.D.</t>
  </si>
  <si>
    <t>BARSINGAR LIGNITE</t>
  </si>
  <si>
    <t>SEWA-II</t>
  </si>
  <si>
    <t>WARDHA WARORA</t>
  </si>
  <si>
    <t>ALLAIN DUHANGAN</t>
  </si>
  <si>
    <t>Host country 2</t>
  </si>
  <si>
    <t>First Start comment</t>
  </si>
  <si>
    <t>Resubmission date</t>
  </si>
  <si>
    <t>Former submission</t>
  </si>
  <si>
    <t>Next submission</t>
  </si>
  <si>
    <t>Grid emission factor tCO2e/MWh</t>
  </si>
  <si>
    <t>Annual EE  GWh reduced</t>
  </si>
  <si>
    <t>Annual invest-ment con-tribution</t>
  </si>
  <si>
    <t>CDM00971</t>
  </si>
  <si>
    <t>Ramgarh Chini Mills RE project</t>
  </si>
  <si>
    <t>CDM01333</t>
  </si>
  <si>
    <t>75MW wind power project in Maharashtra by Essel Mining Industries Limited</t>
  </si>
  <si>
    <t>Spain (Government of Spain), Sweden (Government of Sweden)</t>
  </si>
  <si>
    <t>PriceWaterhouseCoopers</t>
  </si>
  <si>
    <t>CDM01327</t>
  </si>
  <si>
    <t>4.5 MW Wind Power Project in Kadavakallu, Andhra Pradesh</t>
  </si>
  <si>
    <t>NEG Micon India</t>
  </si>
  <si>
    <t>CDM01466</t>
  </si>
  <si>
    <t>Priyata Intercontinental Wind Power Project, India.</t>
  </si>
  <si>
    <t xml:space="preserve">AMS-I.D. </t>
  </si>
  <si>
    <t>Priyata Intercontinental</t>
  </si>
  <si>
    <t>CDM01384</t>
  </si>
  <si>
    <t>Bundled wind energy power projects (2004 policy) in Rajasthan</t>
  </si>
  <si>
    <t>CDM01386</t>
  </si>
  <si>
    <t>CDM01530</t>
  </si>
  <si>
    <t>GIPPL Waste Heat based 11.5 MW Captive Power Project</t>
  </si>
  <si>
    <t>ACM4</t>
  </si>
  <si>
    <t>Lloyds Steel Industries</t>
  </si>
  <si>
    <t>CDM01400</t>
  </si>
  <si>
    <t>9.8 MW Renewable Energy Generation for the grid at South Asian Agro Industries Limited in Raipur District, Chattisgarh.</t>
  </si>
  <si>
    <t>CDM01209</t>
  </si>
  <si>
    <t>BHL Thanabhawan Project</t>
  </si>
  <si>
    <t>CDM01123</t>
  </si>
  <si>
    <t xml:space="preserve">6.0 MW Biomass based cogeneration power plant of Rama Paper Mills Limited, Kiratpur, Uttar Pradesh. </t>
  </si>
  <si>
    <t>Germany (kfW)</t>
  </si>
  <si>
    <t>Rama Paper Mills</t>
  </si>
  <si>
    <t>Reviewed</t>
  </si>
  <si>
    <t>CDM01145</t>
  </si>
  <si>
    <t>“6 MW bagasse based cogeneration plant for electricity generation for grid supply at Mawana Sugars Limited (MSL) at Mawana in Uttar Pradesh”.</t>
  </si>
  <si>
    <t>Belgium (Bruxelles Environnement - IBGE)</t>
  </si>
  <si>
    <t>CDM01540</t>
  </si>
  <si>
    <t>Baragran Hydro Electric Project, 3.0 MW (being expanded to 4.9 MW)</t>
  </si>
  <si>
    <t>J.M. EnviroNet</t>
  </si>
  <si>
    <t>CDM01426</t>
  </si>
  <si>
    <t>Enercon Wind Farm (Hindustan) Ltd in Karnataka</t>
  </si>
  <si>
    <t>CDM01438</t>
  </si>
  <si>
    <t>20MW Waste gas based captive power project based at Kharagpur, West Bengal</t>
  </si>
  <si>
    <t>Ramsarup Group</t>
  </si>
  <si>
    <t>CDM01424</t>
  </si>
  <si>
    <t>Tungabhadra wind power project in Karnataka</t>
  </si>
  <si>
    <t>CDM01248</t>
  </si>
  <si>
    <t xml:space="preserve">Someshwara small hydropower project (24.75 MW) in Karnataka, India </t>
  </si>
  <si>
    <t>CDM01411</t>
  </si>
  <si>
    <t>CDM01694</t>
  </si>
  <si>
    <t>Nava Bharat RE Bagasse Project</t>
  </si>
  <si>
    <t>CDM01409</t>
  </si>
  <si>
    <t>CDM01649</t>
  </si>
  <si>
    <t>NSSM – Narkatiaganj Biomass Power Project</t>
  </si>
  <si>
    <t>Bihar</t>
  </si>
  <si>
    <t>CDM01451</t>
  </si>
  <si>
    <t>CDM01633</t>
  </si>
  <si>
    <t>"Waste Heat Recovery project" at Saraikela, Kharsavan, Jharkhand by M/s Kohinoor Steel Private Limited</t>
  </si>
  <si>
    <t>Kohinoor Steel</t>
  </si>
  <si>
    <t>CDM01410</t>
  </si>
  <si>
    <t>CDM01996</t>
  </si>
  <si>
    <t>SHIMSAPURA</t>
  </si>
  <si>
    <t>MUNIRABAD</t>
  </si>
  <si>
    <t>SHAHPUR</t>
  </si>
  <si>
    <t>PORINGALKUTTU</t>
  </si>
  <si>
    <t>PORINGALKUTTU L</t>
  </si>
  <si>
    <t>PANNIAR</t>
  </si>
  <si>
    <t>PERIYAR</t>
  </si>
  <si>
    <t>2008-09</t>
  </si>
  <si>
    <t>PYKARA</t>
  </si>
  <si>
    <t>TARAPUR</t>
  </si>
  <si>
    <t>RELIANCE ENERGY</t>
  </si>
  <si>
    <t>K_GUDEM</t>
  </si>
  <si>
    <t xml:space="preserve">Bundled Wind Power Project by M/s. D. J. Malpani </t>
  </si>
  <si>
    <t>Karnataka &amp; Gujarat</t>
  </si>
  <si>
    <t>D.J. Malpani</t>
  </si>
  <si>
    <t>Hemagiri Mini Hydel Project in Karnataka State, India</t>
  </si>
  <si>
    <t>8.5 MW wind power based electricity generation in the Northern and Western region grids of India</t>
  </si>
  <si>
    <t>PAPANASAM</t>
  </si>
  <si>
    <t>SURULIYAR</t>
  </si>
  <si>
    <t>SERVALAR</t>
  </si>
  <si>
    <t>LOWER METTUR</t>
  </si>
  <si>
    <t>Total Imports</t>
  </si>
  <si>
    <t xml:space="preserve">How to read: </t>
  </si>
  <si>
    <t>Hydro</t>
  </si>
  <si>
    <t>PRAGATI CCGT</t>
  </si>
  <si>
    <t>F_BAD EXTN.</t>
  </si>
  <si>
    <t>PANIPAT</t>
  </si>
  <si>
    <t>F_BAD CCGT</t>
  </si>
  <si>
    <t>PAMPORE GT</t>
  </si>
  <si>
    <t>GNDTP(BHATINDA)</t>
  </si>
  <si>
    <t>ROPAR</t>
  </si>
  <si>
    <t>Enercon Wind Farms in Karnataka Bundled Project – 33 MW</t>
  </si>
  <si>
    <t>24.8 MW Wind power project by Belgaum Wind Farms Private Ltd. in Gadag, Karnataka</t>
  </si>
  <si>
    <t>DNV</t>
  </si>
  <si>
    <t>TÜV-Nord</t>
  </si>
  <si>
    <t>Belgaum Wind Farms</t>
  </si>
  <si>
    <t>Minor Corrections</t>
  </si>
  <si>
    <t>Budhil Hydro Electric Project, India (BHEP)</t>
  </si>
  <si>
    <t>Himachal Pradesh</t>
  </si>
  <si>
    <t>New dam</t>
  </si>
  <si>
    <t>n.a.</t>
  </si>
  <si>
    <t>SMEC</t>
  </si>
  <si>
    <t>Yennehole - 1 Mini Hydel Scheme</t>
  </si>
  <si>
    <t>10 MW Wind Power Project at GSFC Limited</t>
  </si>
  <si>
    <t>CantorCO2e</t>
  </si>
  <si>
    <t>Palor Small Hydro Project</t>
  </si>
  <si>
    <t>Biomass power project by Sri Jyoti Renewable Energy Pvt Ltd</t>
  </si>
  <si>
    <t>Haryana</t>
  </si>
  <si>
    <t>Agricultural residues: mustard crop</t>
  </si>
  <si>
    <t>Wind Power Project of CCL</t>
  </si>
  <si>
    <t>Ckoramaandel Cements</t>
  </si>
  <si>
    <t>Wind Power Project by KPR Fertilisers Limited</t>
  </si>
  <si>
    <t>KPR Fertilisers</t>
  </si>
  <si>
    <t>CDM06189</t>
  </si>
  <si>
    <t>GHG abatement project through wind based energy generation, in Kutch, Gujarat</t>
  </si>
  <si>
    <t>Gujarat NRE Coke</t>
  </si>
  <si>
    <t>CDM06691</t>
  </si>
  <si>
    <t>Small Hydro Power Project by Kurmi Energy Private Limited</t>
  </si>
  <si>
    <t>CDM07295</t>
  </si>
  <si>
    <t>Renewable Energy Wind Power Project in Rajasthan</t>
  </si>
  <si>
    <t>CDM05475</t>
  </si>
  <si>
    <t>Year 2013-2014</t>
  </si>
  <si>
    <t>Year 2013-2014  (Imports only)</t>
  </si>
  <si>
    <t>TIRORA TPP</t>
  </si>
  <si>
    <t>BARH STPP II</t>
  </si>
  <si>
    <t>AVANTHA BHANDAR TPP</t>
  </si>
  <si>
    <t>BARADARHA TPP</t>
  </si>
  <si>
    <t>CHAKABURA TPP</t>
  </si>
  <si>
    <t>TAMNAR TPP</t>
  </si>
  <si>
    <t>SASAN UMPP</t>
  </si>
  <si>
    <t xml:space="preserve">RAJPURA TPP </t>
  </si>
  <si>
    <t xml:space="preserve">KAWAI TPP </t>
  </si>
  <si>
    <t xml:space="preserve">DHARIWAL INF TPP </t>
  </si>
  <si>
    <t>URI -II</t>
  </si>
  <si>
    <t>PARBATI-III</t>
  </si>
  <si>
    <t>RAMPUR</t>
  </si>
  <si>
    <t>NIMOO BAZGO</t>
  </si>
  <si>
    <t>CHUZACHEN</t>
  </si>
  <si>
    <t>BHAWANI KATTALAI -III</t>
  </si>
  <si>
    <t>PEDDAPURAM CCGT(Samalkot)</t>
  </si>
  <si>
    <t>Shri Singaji MALWA TPP</t>
  </si>
  <si>
    <t>CR 296</t>
  </si>
  <si>
    <t>Expected accumu-lated 2012 ktCO2e</t>
  </si>
  <si>
    <t>Expected accumu-lated 2020 ktCO2e</t>
  </si>
  <si>
    <t>Expected accumu-lated 2030 ktCO2e</t>
  </si>
  <si>
    <t>Host country use</t>
  </si>
  <si>
    <t>First Verifier</t>
  </si>
  <si>
    <t>Withdrawn Credit buyer</t>
  </si>
  <si>
    <t>SD Tool, Gold Standard &amp; CCB project number</t>
  </si>
  <si>
    <t xml:space="preserve"> Forest     size   ha</t>
  </si>
  <si>
    <t>Asia &amp; Pacific</t>
    <phoneticPr fontId="0" type="noConversion"/>
  </si>
  <si>
    <t>Southern Asia</t>
    <phoneticPr fontId="0" type="noConversion"/>
  </si>
  <si>
    <t>Tamil Nadu</t>
    <phoneticPr fontId="0" type="noConversion"/>
  </si>
  <si>
    <t>TÜV-Nord</t>
    <phoneticPr fontId="0" type="noConversion"/>
  </si>
  <si>
    <t>SGS</t>
    <phoneticPr fontId="0" type="noConversion"/>
  </si>
  <si>
    <t xml:space="preserve">United K. (Climate Change Investment I S.A. SICAR) </t>
  </si>
  <si>
    <t>Switzerland (Bunge Emissions Group), United K. (EDF Trading), Sweden (Government of Sweden)</t>
  </si>
  <si>
    <t>United K. (J.Aron), Switzerland (Mercuria Energy Trading+Emergent Ventures India), France (Sagacarbon), Sweden (Government of Sweden)</t>
  </si>
  <si>
    <t>Switzerland (PTC India Financial Services)</t>
  </si>
  <si>
    <t>United K. (Macquarie Bank)</t>
  </si>
  <si>
    <t>Germany (kfW), Netherlands (International Finance Corporation)</t>
  </si>
  <si>
    <t>Switzerland (Vestas), Sweden (Government of Sweden)</t>
  </si>
  <si>
    <t>Switzerland (Torrent Power)</t>
  </si>
  <si>
    <t>EQAO</t>
  </si>
  <si>
    <t>Germany (KfW), Netherlands (International Finance Corporation)</t>
  </si>
  <si>
    <t>Switzerland (Post 2012 Carbon Credit Fund)</t>
  </si>
  <si>
    <t>Switzerland (Standard Bank)</t>
  </si>
  <si>
    <t>Denmark (DONG)</t>
  </si>
  <si>
    <t>United K. (Agrinergy), Sweden (Government of Sweden)</t>
  </si>
  <si>
    <t>Maharashtra</t>
    <phoneticPr fontId="0" type="noConversion"/>
  </si>
  <si>
    <t>Switzerland (Emergent Ventures India), Sweden (Government of Sweden)</t>
  </si>
  <si>
    <t>SIRIM</t>
    <phoneticPr fontId="0" type="noConversion"/>
  </si>
  <si>
    <t>several</t>
    <phoneticPr fontId="0" type="noConversion"/>
  </si>
  <si>
    <t>CDM07025</t>
  </si>
  <si>
    <t>6.5 MW Bundled Wind Power Project in Rajasthan, India</t>
  </si>
  <si>
    <t>Asia &amp; Pacific</t>
    <phoneticPr fontId="22" type="noConversion"/>
  </si>
  <si>
    <t>Southern Asia</t>
    <phoneticPr fontId="22" type="noConversion"/>
  </si>
  <si>
    <t>Rajasthan</t>
    <phoneticPr fontId="22" type="noConversion"/>
  </si>
  <si>
    <t>AMS-I.D.</t>
    <phoneticPr fontId="22" type="noConversion"/>
  </si>
  <si>
    <t>SIRIM</t>
    <phoneticPr fontId="22" type="noConversion"/>
  </si>
  <si>
    <t>n.a.</t>
    <phoneticPr fontId="22" type="noConversion"/>
  </si>
  <si>
    <t>MITCON</t>
    <phoneticPr fontId="22" type="noConversion"/>
  </si>
  <si>
    <t>BV Cert</t>
    <phoneticPr fontId="0" type="noConversion"/>
  </si>
  <si>
    <t>Spain (Government of Spain), Sweden (Government of Sweden), Netherlands (Gunvor International)</t>
  </si>
  <si>
    <t>Agrinergy</t>
    <phoneticPr fontId="0" type="noConversion"/>
  </si>
  <si>
    <t xml:space="preserve">Verve Consulting </t>
    <phoneticPr fontId="0" type="noConversion"/>
  </si>
  <si>
    <t>United K. (Eneco Energy)</t>
  </si>
  <si>
    <t>PricewaterhouseCoopers</t>
    <phoneticPr fontId="0" type="noConversion"/>
  </si>
  <si>
    <t>Tamil Nadu</t>
    <phoneticPr fontId="22" type="noConversion"/>
  </si>
  <si>
    <t>First Climate</t>
    <phoneticPr fontId="22" type="noConversion"/>
  </si>
  <si>
    <t>Switzerland (Eqao)</t>
  </si>
  <si>
    <t>Jharkhand</t>
    <phoneticPr fontId="0" type="noConversion"/>
  </si>
  <si>
    <t>n.a.</t>
    <phoneticPr fontId="0" type="noConversion"/>
  </si>
  <si>
    <t>DNV</t>
    <phoneticPr fontId="0" type="noConversion"/>
  </si>
  <si>
    <t>Vaayu Power Corporation</t>
    <phoneticPr fontId="0" type="noConversion"/>
  </si>
  <si>
    <t>RINA</t>
    <phoneticPr fontId="0" type="noConversion"/>
  </si>
  <si>
    <t>Tamil Nadu &amp; Karnataka</t>
    <phoneticPr fontId="0" type="noConversion"/>
  </si>
  <si>
    <t>Switzerland (Shell Trading)</t>
  </si>
  <si>
    <t xml:space="preserve">DSL Hydrowatt </t>
    <phoneticPr fontId="0" type="noConversion"/>
  </si>
  <si>
    <t>Germany (Hanwha)</t>
  </si>
  <si>
    <t>Kerala</t>
    <phoneticPr fontId="0" type="noConversion"/>
  </si>
  <si>
    <t>Wind power project by Relaxo Footwears Limited in Rajasthan</t>
    <phoneticPr fontId="0" type="noConversion"/>
  </si>
  <si>
    <t>AMS-I.D.+AMS-I.F.</t>
    <phoneticPr fontId="0" type="noConversion"/>
  </si>
  <si>
    <t>Asia &amp; Pacific</t>
    <phoneticPr fontId="24" type="noConversion"/>
  </si>
  <si>
    <t>Southern Asia</t>
    <phoneticPr fontId="24" type="noConversion"/>
  </si>
  <si>
    <t>Tamil Nadu</t>
    <phoneticPr fontId="24" type="noConversion"/>
  </si>
  <si>
    <t>AMS-I.D.</t>
    <phoneticPr fontId="24" type="noConversion"/>
  </si>
  <si>
    <t>DNV</t>
    <phoneticPr fontId="24" type="noConversion"/>
  </si>
  <si>
    <t>n.a.</t>
    <phoneticPr fontId="24" type="noConversion"/>
  </si>
  <si>
    <t>Orient Green Power Company</t>
    <phoneticPr fontId="24" type="noConversion"/>
  </si>
  <si>
    <t>Madhya Pradesh</t>
    <phoneticPr fontId="22" type="noConversion"/>
  </si>
  <si>
    <t>LRQA</t>
    <phoneticPr fontId="22" type="noConversion"/>
  </si>
  <si>
    <t>Biomass based Co-generation project by Sterling Agro Industries Ltd</t>
    <phoneticPr fontId="0" type="noConversion"/>
  </si>
  <si>
    <t>Southern Asia</t>
    <phoneticPr fontId="0" type="noConversion"/>
  </si>
  <si>
    <t>Assam</t>
    <phoneticPr fontId="0" type="noConversion"/>
  </si>
  <si>
    <t>United K. (Post 2012 Carbon Credit Fund), Switzerland</t>
  </si>
  <si>
    <t>CDM06369</t>
  </si>
  <si>
    <t>Incineration of Spent wash to operate 1 MW captive cogeneration project at OGPSCL</t>
  </si>
  <si>
    <t>CDM05930</t>
  </si>
  <si>
    <t>Installation of natural gas based combined cooling heating and power (CCHP) systems in DLF Building 8 in Gurgaon, India</t>
  </si>
  <si>
    <t>Switzerland (AES Carbon Exchange)</t>
  </si>
  <si>
    <t>DNV</t>
    <phoneticPr fontId="22" type="noConversion"/>
  </si>
  <si>
    <t>Shalivahana Projects</t>
    <phoneticPr fontId="22" type="noConversion"/>
  </si>
  <si>
    <t>Southern Asia</t>
    <phoneticPr fontId="24" type="noConversion"/>
  </si>
  <si>
    <t>AMS-I.D.</t>
    <phoneticPr fontId="24" type="noConversion"/>
  </si>
  <si>
    <t>TÜV-Rhein</t>
    <phoneticPr fontId="24" type="noConversion"/>
  </si>
  <si>
    <t>n.a.</t>
    <phoneticPr fontId="24" type="noConversion"/>
  </si>
  <si>
    <t>Core CarbonX Solutions</t>
    <phoneticPr fontId="24" type="noConversion"/>
  </si>
  <si>
    <t>General Carbon Advisory Services</t>
    <phoneticPr fontId="0" type="noConversion"/>
  </si>
  <si>
    <r>
      <rPr>
        <sz val="10"/>
        <color rgb="FFFF0000"/>
        <rFont val="Arial"/>
        <family val="2"/>
      </rPr>
      <t>10-0ct-08</t>
    </r>
    <r>
      <rPr>
        <sz val="10"/>
        <rFont val="Arial"/>
        <family val="2"/>
      </rPr>
      <t xml:space="preserve"> &amp; 15-jan-11</t>
    </r>
  </si>
  <si>
    <t>BV Cert</t>
    <phoneticPr fontId="24" type="noConversion"/>
  </si>
  <si>
    <t>Orissa</t>
    <phoneticPr fontId="22" type="noConversion"/>
  </si>
  <si>
    <t>WB-CF</t>
  </si>
  <si>
    <t>Devki Builders</t>
    <phoneticPr fontId="0" type="noConversion"/>
  </si>
  <si>
    <t>Asia &amp; Pacific</t>
    <phoneticPr fontId="22" type="noConversion"/>
  </si>
  <si>
    <t>Southern Asia</t>
    <phoneticPr fontId="22" type="noConversion"/>
  </si>
  <si>
    <t>Asia &amp; Pacific</t>
    <phoneticPr fontId="24" type="noConversion"/>
  </si>
  <si>
    <t>Andhra Pradesh</t>
    <phoneticPr fontId="24" type="noConversion"/>
  </si>
  <si>
    <t>SIRIM</t>
    <phoneticPr fontId="24" type="noConversion"/>
  </si>
  <si>
    <t>n.a.</t>
    <phoneticPr fontId="24" type="noConversion"/>
  </si>
  <si>
    <r>
      <rPr>
        <sz val="10"/>
        <color rgb="FFFF0000"/>
        <rFont val="Arial"/>
        <family val="2"/>
      </rPr>
      <t>23-aug-08</t>
    </r>
    <r>
      <rPr>
        <sz val="10"/>
        <rFont val="Arial"/>
        <family val="2"/>
      </rPr>
      <t xml:space="preserve"> &amp; 12-nov-10</t>
    </r>
  </si>
  <si>
    <t>First Climate</t>
    <phoneticPr fontId="0" type="noConversion"/>
  </si>
  <si>
    <t>Tripura</t>
    <phoneticPr fontId="0" type="noConversion"/>
  </si>
  <si>
    <t>Tamil Nadu</t>
    <phoneticPr fontId="24" type="noConversion"/>
  </si>
  <si>
    <t>TÜV-Nord</t>
    <phoneticPr fontId="24" type="noConversion"/>
  </si>
  <si>
    <t>Karnataka</t>
    <phoneticPr fontId="24" type="noConversion"/>
  </si>
  <si>
    <t>TÜV-Nord</t>
    <phoneticPr fontId="24" type="noConversion"/>
  </si>
  <si>
    <t>several</t>
    <phoneticPr fontId="24" type="noConversion"/>
  </si>
  <si>
    <t>Sweden (Asian Development Bank), Spain</t>
  </si>
  <si>
    <t>Tamil Nadu &amp; Rajasthan</t>
    <phoneticPr fontId="22" type="noConversion"/>
  </si>
  <si>
    <t>BV Cert</t>
    <phoneticPr fontId="22" type="noConversion"/>
  </si>
  <si>
    <t>several</t>
    <phoneticPr fontId="22" type="noConversion"/>
  </si>
  <si>
    <t>Switzerland (Agrinergy)</t>
  </si>
  <si>
    <t>Asia &amp; Pacific</t>
    <phoneticPr fontId="24" type="noConversion"/>
  </si>
  <si>
    <t>SIRIM</t>
    <phoneticPr fontId="24" type="noConversion"/>
  </si>
  <si>
    <t>MITCON</t>
    <phoneticPr fontId="24" type="noConversion"/>
  </si>
  <si>
    <t>Rina</t>
  </si>
  <si>
    <t>Gensol Consultants</t>
    <phoneticPr fontId="24" type="noConversion"/>
  </si>
  <si>
    <t>Germany (Carbonbay)</t>
  </si>
  <si>
    <r>
      <rPr>
        <sz val="10"/>
        <color rgb="FFFF0000"/>
        <rFont val="Arial"/>
        <family val="2"/>
      </rPr>
      <t>27-jun-08</t>
    </r>
    <r>
      <rPr>
        <sz val="10"/>
        <rFont val="Arial"/>
        <family val="2"/>
      </rPr>
      <t xml:space="preserve"> &amp; 17-feb-11</t>
    </r>
  </si>
  <si>
    <t>CDM12184</t>
  </si>
  <si>
    <t>Solar Power project at Patan District in Gujarat</t>
  </si>
  <si>
    <r>
      <rPr>
        <sz val="10"/>
        <color rgb="FFFF0000"/>
        <rFont val="Arial"/>
        <family val="2"/>
      </rPr>
      <t>25-nov-11</t>
    </r>
    <r>
      <rPr>
        <sz val="10"/>
        <rFont val="Arial"/>
        <family val="2"/>
      </rPr>
      <t xml:space="preserve"> &amp; 20-dec-12</t>
    </r>
  </si>
  <si>
    <t>CDM09375</t>
  </si>
  <si>
    <t>several</t>
    <phoneticPr fontId="0" type="noConversion"/>
  </si>
  <si>
    <t>CCER val.(3)</t>
  </si>
  <si>
    <t>CDM08472</t>
  </si>
  <si>
    <t>Biomass based power project in Punjab</t>
  </si>
  <si>
    <t>Viaton Energy</t>
  </si>
  <si>
    <t>Uttarakhand</t>
    <phoneticPr fontId="22" type="noConversion"/>
  </si>
  <si>
    <t>Carbon Tech Traders</t>
    <phoneticPr fontId="22" type="noConversion"/>
  </si>
  <si>
    <r>
      <t xml:space="preserve">05-oct-07 &amp; </t>
    </r>
    <r>
      <rPr>
        <sz val="10"/>
        <color rgb="FFFF0000"/>
        <rFont val="Arial"/>
        <family val="2"/>
      </rPr>
      <t>24-jul-08</t>
    </r>
    <r>
      <rPr>
        <sz val="10"/>
        <rFont val="Arial"/>
        <family val="2"/>
      </rPr>
      <t xml:space="preserve"> &amp; 24-oct-09</t>
    </r>
  </si>
  <si>
    <t>Rajasthan State Mines and Minerals</t>
    <phoneticPr fontId="0" type="noConversion"/>
  </si>
  <si>
    <t>Gensol Consultants</t>
    <phoneticPr fontId="22" type="noConversion"/>
  </si>
  <si>
    <t>CDM07692</t>
  </si>
  <si>
    <t>Hydro Power Project at Masli and Hydro Power Project at Tangnu</t>
  </si>
  <si>
    <t>KRBL</t>
    <phoneticPr fontId="0" type="noConversion"/>
  </si>
  <si>
    <t>CDM11122</t>
  </si>
  <si>
    <t>Bundled Wind Power Project by Aditya Marine Limited (EKIESL-CDM.January-12-03)</t>
  </si>
  <si>
    <t>Sweden (Government of Sweden+Asian Development bank)</t>
  </si>
  <si>
    <t>CDM11137</t>
  </si>
  <si>
    <t>Kukke Stage - 1 Hydro-Electric Project</t>
  </si>
  <si>
    <t>CDM08802</t>
  </si>
  <si>
    <t>351.43 MW Natural Gas Based Combined Cycle Power Plant at Hazira, Gujarat</t>
  </si>
  <si>
    <t>Southern Asia</t>
    <phoneticPr fontId="24" type="noConversion"/>
  </si>
  <si>
    <t>TÜV-Nord</t>
    <phoneticPr fontId="24" type="noConversion"/>
  </si>
  <si>
    <t>n.a.</t>
    <phoneticPr fontId="24" type="noConversion"/>
  </si>
  <si>
    <t>CDM11833</t>
  </si>
  <si>
    <t>3 MW solar PV power project by Par Solar Private Limited at village Gadna Dist- Jodhpur in Rajasthan, INDIA</t>
  </si>
  <si>
    <t>CDM11581</t>
  </si>
  <si>
    <t>Vilangad Small Hydroelectric Project(VSHEP), Kerala (India)</t>
  </si>
  <si>
    <t>CDM11584</t>
  </si>
  <si>
    <t>Chathankottunada Stage-II SHEP</t>
  </si>
  <si>
    <t>CDM12285</t>
  </si>
  <si>
    <t>Wind power project in Gujarat</t>
  </si>
  <si>
    <t>CDM12215</t>
  </si>
  <si>
    <t>Small Scale Wind Energy project in India by Shabnam Petrofils Pvt. Ltd</t>
  </si>
  <si>
    <t>CDM12203</t>
  </si>
  <si>
    <t>Solar Power Plant of 15MW in Gujarat by Palace Solar Energy Private Limited</t>
  </si>
  <si>
    <t>CDM09509</t>
  </si>
  <si>
    <t>Bundled Wind Power Project- EnKing International (CDM.November-10-02)</t>
  </si>
  <si>
    <t>Haryana</t>
    <phoneticPr fontId="24" type="noConversion"/>
  </si>
  <si>
    <t>SGS</t>
    <phoneticPr fontId="24" type="noConversion"/>
  </si>
  <si>
    <t>CDM06381</t>
  </si>
  <si>
    <t>Bundle Wind Power Project – EnKing International (CDM.OCT-09-01)</t>
  </si>
  <si>
    <t>EnKing International</t>
    <phoneticPr fontId="0" type="noConversion"/>
  </si>
  <si>
    <t>CDM08589</t>
  </si>
  <si>
    <t>9.9 MW Bundled Wind Power Project in Tirupur, Tamilnadu</t>
  </si>
  <si>
    <t>Maharashtra</t>
    <phoneticPr fontId="22" type="noConversion"/>
  </si>
  <si>
    <t>Resurge Energy</t>
    <phoneticPr fontId="22" type="noConversion"/>
  </si>
  <si>
    <t>CDM09258</t>
  </si>
  <si>
    <t>Gramang Hydel power Project</t>
  </si>
  <si>
    <t>Shobla Hydro Power</t>
  </si>
  <si>
    <t>Rajasthan &amp; Tamil Nadu</t>
    <phoneticPr fontId="0" type="noConversion"/>
  </si>
  <si>
    <t>CDM06386</t>
  </si>
  <si>
    <t>Bundle Wind Power Project-Enking International (CDM.Aug-09-01)</t>
  </si>
  <si>
    <t>CDM11056</t>
  </si>
  <si>
    <t>Mulibettu Hydro Power Project</t>
  </si>
  <si>
    <t>CDM06942</t>
  </si>
  <si>
    <t>19.5 MW wind power project in Ossiya, Rajasthan by Gujarat Fluorochemicals Limited (GFL)</t>
  </si>
  <si>
    <t>CDM10913</t>
  </si>
  <si>
    <t>Wind Power Project By Unique Forwarders (CDM.OCT.-11-02)</t>
  </si>
  <si>
    <t xml:space="preserve">Gujarat &amp; Rajasthan </t>
  </si>
  <si>
    <t>CDM11512</t>
  </si>
  <si>
    <t>1.5 MW Wind Power Project in Rajasthan by Jivraj Tea Limited</t>
  </si>
  <si>
    <t>CDM11897</t>
  </si>
  <si>
    <t>Thangarabalu Small Hydel Project at Karnataka</t>
  </si>
  <si>
    <t>CDM07027</t>
  </si>
  <si>
    <t>5.45 MW Bundled Wind Power Project in Rajasthan, India</t>
  </si>
  <si>
    <t>CDM11457</t>
  </si>
  <si>
    <t>4.25MW grid connected wind farm by Avaneetha Textiles (P) Ltd., Tamil Nadu, India at village Andipatti taluk, Uthamapalayam taluk &amp; Teni taluk, Teni District. Tamil nadu. India by M/S Avaneetha Textiles (P) Ltd</t>
  </si>
  <si>
    <t>CDM11660</t>
  </si>
  <si>
    <t>Solar Power project in Rajasthan</t>
  </si>
  <si>
    <t>CDM11725</t>
  </si>
  <si>
    <t>Grid connected solar PV based power generation at Rajasthan by Symphony Vyapaar Pvt Ltd</t>
  </si>
  <si>
    <t>CDM11728</t>
  </si>
  <si>
    <t>Grid connected solar PV based power generation at Rajasthan by Lexicon Vanijya Pvt. Ltd</t>
  </si>
  <si>
    <t>CDM11609</t>
  </si>
  <si>
    <t>11.9 MW Wind Power Project at Tamil Nadu, India.</t>
  </si>
  <si>
    <t>CDM11918</t>
  </si>
  <si>
    <t>5MW Solar PV Power Plant by AEPL</t>
  </si>
  <si>
    <t>CDM11203</t>
  </si>
  <si>
    <t>Power Generation using Waste pressure Energy of BF gas from Gas Expansion Turbine Station of BF-3 of Rashtriya Ispat Nigam Limited</t>
  </si>
  <si>
    <t>CDM11196</t>
  </si>
  <si>
    <t>Bundled Wind Power Project by EKI Energy Services Ltd. (EKIESL-CDM.January-12-02)</t>
  </si>
  <si>
    <t>CDM11540</t>
  </si>
  <si>
    <t>0.85 MW x 2 Wind Turbine Generator project</t>
  </si>
  <si>
    <t>CDM08282</t>
  </si>
  <si>
    <t>Wind Power Project by Surana Corporation Limited at Tamil Nadu, India</t>
  </si>
  <si>
    <t>CDM06431</t>
  </si>
  <si>
    <t>Wind Power Project by Plasti Surge Industries Pvt. Ltd.</t>
  </si>
  <si>
    <t>CDM07327</t>
  </si>
  <si>
    <t>Electricity Generation using renewable wind energy by Sahyadri Industries Limited</t>
  </si>
  <si>
    <t>CDM12021</t>
  </si>
  <si>
    <t>5 MW Solar Photovoltaic based Power Generation in Jodhpur, Rajasthan</t>
  </si>
  <si>
    <t>CDM07229</t>
  </si>
  <si>
    <t>Generation of electricity from a bundled 10.2 MW Wind Power Project by KRBL Limited</t>
  </si>
  <si>
    <t>Tamil Nadu &amp; Rajasthan</t>
  </si>
  <si>
    <t>CDM07778</t>
  </si>
  <si>
    <t>Wind Project Activity by White House</t>
  </si>
  <si>
    <t>CDM11955</t>
  </si>
  <si>
    <t>Vajrakarur wind power project in Andhra Pradesh</t>
  </si>
  <si>
    <t>CDM12168</t>
  </si>
  <si>
    <t>15 MW wind power project by Green Infra Wind Energy Assets Ltd</t>
  </si>
  <si>
    <t>CDM11959</t>
  </si>
  <si>
    <t>9 MW Wind Power Project of Khatau Narbheram &amp; Co. in Tamil Nadu, India</t>
  </si>
  <si>
    <t>CDM06016</t>
  </si>
  <si>
    <t>2.5 MW wind energy based power generation in Tamil Nadu by KBSPL</t>
  </si>
  <si>
    <t>CDM11928</t>
  </si>
  <si>
    <t>Renewable Wind Energy Project in India</t>
  </si>
  <si>
    <t>CDM11783</t>
  </si>
  <si>
    <t>Wind Power Project by Gujarat Multi Gas Base Chemicals Pvt. Ltd. (EKIESL-CDM.May-12-01)</t>
  </si>
  <si>
    <t>CDM06474</t>
  </si>
  <si>
    <t>Natural Gas based Combined Cycle Power Plant, GPPC at, Gujarat</t>
  </si>
  <si>
    <t>AM29</t>
    <phoneticPr fontId="0" type="noConversion"/>
  </si>
  <si>
    <t>Gujarat State Petroleum Corporation</t>
  </si>
  <si>
    <t>CDM12133</t>
  </si>
  <si>
    <t>5.3 MW Bundled Wind Power project in India</t>
  </si>
  <si>
    <t>Tamil Nadu &amp; Maharashtra &amp; Rajasthan</t>
  </si>
  <si>
    <t>CDM09075</t>
  </si>
  <si>
    <t>0.8MW Wind based Power Generation by Dwarkesh Engineering in Rajasthan</t>
  </si>
  <si>
    <t>Dwarkesh Engineering Works</t>
  </si>
  <si>
    <t>CDM12167</t>
  </si>
  <si>
    <t>Bundled wind power project in the state of Gujarat</t>
  </si>
  <si>
    <t>CDM07791</t>
  </si>
  <si>
    <t>Bundled wind power project - Enking international (CDM.Nov-10-01)</t>
  </si>
  <si>
    <t>CDM11896</t>
  </si>
  <si>
    <t>5.10 MW Wind Power Project by Shyam Metalics &amp; Energy Limited in Maharashtra, India</t>
  </si>
  <si>
    <t>CDM12166</t>
  </si>
  <si>
    <t>24 MW Wind Energy based Power Generation In Theni, Tamil Nadu</t>
  </si>
  <si>
    <t>CDM06420</t>
  </si>
  <si>
    <t>Green Electricity Generation from Wind Power Project located in Coimbatore, India</t>
  </si>
  <si>
    <t>Sheela Clinic</t>
    <phoneticPr fontId="0" type="noConversion"/>
  </si>
  <si>
    <t>CDM11473</t>
  </si>
  <si>
    <t>2.1 MW Wind Power Project by Om Vinyls Private Limited</t>
  </si>
  <si>
    <t>CDM10859</t>
  </si>
  <si>
    <t>Solar Photovoltic Power project at Charanka , Patan District in Gujarat</t>
  </si>
  <si>
    <t>CDM12290</t>
  </si>
  <si>
    <t>13.65 MW Wind Power Project of Khatau Narbheram &amp; Co. in Tamil Nadu, India</t>
  </si>
  <si>
    <t>CDM11789</t>
  </si>
  <si>
    <t>CDM12226</t>
  </si>
  <si>
    <t>Grid connected Solar PV Project in Rajasthan by GAIL (India) Ltd.</t>
  </si>
  <si>
    <t>CDM10416</t>
  </si>
  <si>
    <t>Renewable Energy Project Bundled by Livia Polymer Bottles Pvt. Ltd</t>
  </si>
  <si>
    <t>CDM08895</t>
  </si>
  <si>
    <t>Grid Connected Wind Power Project by M/s. Venkatrama Poultries Limited at Tirupur, Tamil Nadu</t>
  </si>
  <si>
    <t>Venkatrama Poultries</t>
  </si>
  <si>
    <t>CDM11963</t>
  </si>
  <si>
    <t>2.5 MW Wind Project by Gokul Refoils &amp; Solvent Limited</t>
  </si>
  <si>
    <t>CDM10780</t>
  </si>
  <si>
    <t>Bundled Wind Power Project by EKI Energy Services Limited (EKIESL-CDM.January-12-01)</t>
  </si>
  <si>
    <t>CDM11519</t>
  </si>
  <si>
    <t>MCL wind power project in Tamilnadu, India.</t>
  </si>
  <si>
    <t>CDM11745</t>
  </si>
  <si>
    <t>3 MW Wind Power Plant of SMC at Gosa village in Porbandar district of Gujarat state, India</t>
  </si>
  <si>
    <t>CDM12013</t>
  </si>
  <si>
    <t>Wind Power Electricity Generation in Maharashtra</t>
  </si>
  <si>
    <t>CDM12169</t>
  </si>
  <si>
    <t>1.25 MW Wind Power Project in Jamnagar, Gujarat</t>
  </si>
  <si>
    <t>CDM12160</t>
  </si>
  <si>
    <t>Solar Thermal Power Project by APCL</t>
  </si>
  <si>
    <t>CDM08064</t>
  </si>
  <si>
    <t>5.4 MW bundled Wind power project activity in kutch district of Gujarat</t>
  </si>
  <si>
    <t>CDM11910</t>
  </si>
  <si>
    <t>6.3 MW Wind Power Project by Diamond Power Infrastructure Ltd.</t>
  </si>
  <si>
    <t>CDM11613</t>
  </si>
  <si>
    <t>Wind Electricity Generation at Tamil Nadu, India</t>
  </si>
  <si>
    <t>CDM05054</t>
  </si>
  <si>
    <t>Bundled Wind Energy Project</t>
  </si>
  <si>
    <t>CDM03148</t>
  </si>
  <si>
    <t>Real Waste Heat Recovery CDM Project</t>
  </si>
  <si>
    <t>ACM12</t>
    <phoneticPr fontId="0" type="noConversion"/>
  </si>
  <si>
    <t>CDM09728</t>
  </si>
  <si>
    <t>CDM10402</t>
  </si>
  <si>
    <t>Alternative Green Power to Grid</t>
  </si>
  <si>
    <t>R.B. Seth Shreeram Narasingdas</t>
  </si>
  <si>
    <t>CDM02764</t>
  </si>
  <si>
    <t>CDM09138</t>
  </si>
  <si>
    <t>4 MW wind power project at Tuticorin, Tamilnadu, India</t>
  </si>
  <si>
    <t>CDM12180</t>
  </si>
  <si>
    <t>Wind Power Project of RVC</t>
  </si>
  <si>
    <t>CDM06946</t>
  </si>
  <si>
    <t>Bundled grid connected wind power project in Tamil Nadu, India</t>
    <phoneticPr fontId="0" type="noConversion"/>
  </si>
  <si>
    <t>Interocean Shipping India</t>
    <phoneticPr fontId="0" type="noConversion"/>
  </si>
  <si>
    <t>CDM12182</t>
  </si>
  <si>
    <t>Barapole Small Hydro Electric Project</t>
  </si>
  <si>
    <t>CDM11911</t>
  </si>
  <si>
    <t>Aftaab 5MW Solar PV Power Plant</t>
  </si>
  <si>
    <t>CDM11846</t>
  </si>
  <si>
    <t>Agrahara Mini Hydel Scheme – I &amp; II</t>
  </si>
  <si>
    <t>CDM12176</t>
  </si>
  <si>
    <t>8.40MW Bundled Wind Power Project in Rajasthan by Friends Salt Works &amp; Allied Ind. &amp; Gautam Freight Pvt. Ltd.</t>
  </si>
  <si>
    <t>CDM12304</t>
  </si>
  <si>
    <t>Grid Connected Solar PV Project by M/s. D. J. Malpani in Rajasthan</t>
  </si>
  <si>
    <t>CDM11267</t>
  </si>
  <si>
    <t>Bundled Grid Connected Wind Power Project by Gayathri Sustainable Energies India Private Limited.</t>
  </si>
  <si>
    <t>CDM12217</t>
  </si>
  <si>
    <t>Grid connected wind power project by CFML</t>
  </si>
  <si>
    <t>CDM03217</t>
  </si>
  <si>
    <t>3.7 MW Bundle Wind Power Project in Maharashtra</t>
  </si>
  <si>
    <t>CDM09594</t>
  </si>
  <si>
    <t>CDM12181</t>
  </si>
  <si>
    <t>Perunthenaruvi small hydro electric project</t>
  </si>
  <si>
    <t>CDM11636</t>
  </si>
  <si>
    <t>2.1 MW Wind Project of Colourtex Industries Ltd. at Kutch district in Gujarat state, India.</t>
  </si>
  <si>
    <t>CDM12319</t>
  </si>
  <si>
    <t>5 MW Solar PV Power Plant CDM Project by Swiss Park Vanijya Pvt. Ltd.,- Tinwari, Jodhpur, Rajasthan, India</t>
  </si>
  <si>
    <t>CDM12055</t>
  </si>
  <si>
    <t>2.1 MW Wind Power Project by Kaizen Switchgear Products in Rajkot District of Gujarat.</t>
  </si>
  <si>
    <t>CDM12268</t>
  </si>
  <si>
    <t>Solar PV power project by Moser Baer Photo Voltaic Limited</t>
  </si>
  <si>
    <t>CDM11587</t>
  </si>
  <si>
    <t>Bundled Wind Power Project by MLCO</t>
  </si>
  <si>
    <t>CDM11922</t>
  </si>
  <si>
    <t>3MW Beedalli Mini Hydel Project, Kodagu District, Karnataka, India</t>
  </si>
  <si>
    <t>CDM11665</t>
  </si>
  <si>
    <t>Bundled Wind Power Project at Rajasthan India</t>
  </si>
  <si>
    <t>CDM08418</t>
  </si>
  <si>
    <t>Bundled Wind Project in RTK</t>
  </si>
  <si>
    <t>CR 312</t>
  </si>
  <si>
    <t>CR 326???</t>
  </si>
  <si>
    <t>CR 332???</t>
  </si>
  <si>
    <t>CR 322???</t>
  </si>
  <si>
    <t>Registered Sept 2012.
Retroactive change till 2011-12</t>
  </si>
  <si>
    <t>Registered Dec. 2013.
Retroactive change till 2012-13</t>
  </si>
  <si>
    <t>Nepal/Bangladesh</t>
  </si>
  <si>
    <t>Nepal/Bangladseh</t>
  </si>
  <si>
    <t>Gas*</t>
  </si>
  <si>
    <t>* Only pure gas stations that do not use any other fuel.</t>
  </si>
  <si>
    <t>S_NO_Old</t>
  </si>
  <si>
    <t>REGION_Old</t>
  </si>
  <si>
    <t>Total Capacity (%)</t>
  </si>
  <si>
    <t>Weighted average specific emissions fuel wise (tCO2/MWh)</t>
  </si>
  <si>
    <t>AKALTARA TPP</t>
  </si>
  <si>
    <t xml:space="preserve">KUTTIADI </t>
  </si>
  <si>
    <t xml:space="preserve">OBRA-A </t>
  </si>
  <si>
    <t>SPECIFIC EMISSION</t>
  </si>
  <si>
    <t>GROSS GENERATION</t>
  </si>
  <si>
    <t>AUX CONS.</t>
  </si>
  <si>
    <t>GCV 1</t>
  </si>
  <si>
    <t>GCV 1 IMP.</t>
  </si>
  <si>
    <t>GCV 2</t>
  </si>
  <si>
    <t>Due to increase in no. of units.</t>
  </si>
  <si>
    <t>Last yr values for blended coal only.</t>
  </si>
  <si>
    <t>Due to increase in gen. in the present yr.</t>
  </si>
  <si>
    <t>Data as furnished by the plant.</t>
  </si>
  <si>
    <t>Due to decrease in Indian coal GCV</t>
  </si>
  <si>
    <t>Less than 25 MW, not being monitored.</t>
  </si>
  <si>
    <t>Less than 25 MW,not being monitored.</t>
  </si>
  <si>
    <t>NTPC station, OK</t>
  </si>
  <si>
    <t>Generation is Zero.</t>
  </si>
  <si>
    <t>Nuclear station, OK</t>
  </si>
  <si>
    <t>Station Closed</t>
  </si>
  <si>
    <t>Zero Generation</t>
  </si>
  <si>
    <t>HYDRO STATION, OK</t>
  </si>
  <si>
    <t>Station is under S/D</t>
  </si>
  <si>
    <t>NTPC  new station, OK</t>
  </si>
  <si>
    <t>Due to increase in no. of units</t>
  </si>
  <si>
    <t>Units under S/D</t>
  </si>
  <si>
    <t>Unit 5 under S/D</t>
  </si>
  <si>
    <t>No generation due to non avialability of gas.</t>
  </si>
  <si>
    <t>Under S/D wef 1.7.13 to18.5.15 due to no coal.</t>
  </si>
  <si>
    <t>No generation due to no allotment of gas.</t>
  </si>
  <si>
    <t xml:space="preserve">OK,As per palt personal plant run for 100 days on only </t>
  </si>
  <si>
    <t>OK, Generation is only 0.047MU.</t>
  </si>
  <si>
    <t>No Generation due to no gas.</t>
  </si>
  <si>
    <t>OK, Increase in no. of units.</t>
  </si>
  <si>
    <t>OK, GCV of Coal is more.</t>
  </si>
  <si>
    <t>OK, old station and closed in Dec, 2014.</t>
  </si>
  <si>
    <t xml:space="preserve">Increase in no. of units. </t>
  </si>
  <si>
    <t>No generation due to no gas.</t>
  </si>
  <si>
    <t>Plant is under S/D</t>
  </si>
  <si>
    <t>Zero generation</t>
  </si>
  <si>
    <t>Naptha not used.</t>
  </si>
  <si>
    <t>Sec. Fuel not used.</t>
  </si>
  <si>
    <t>Imp. Coal not used.</t>
  </si>
  <si>
    <t>Unit increased</t>
  </si>
  <si>
    <t>Station was S/D/ for max period.</t>
  </si>
  <si>
    <t>OK, as per the data provided by the plant.</t>
  </si>
  <si>
    <t>Under S/D, reason beyond IEPL's management.</t>
  </si>
  <si>
    <t>No of units increased</t>
  </si>
  <si>
    <t>No. of units increased.</t>
  </si>
  <si>
    <t>No generation in Module 2.</t>
  </si>
  <si>
    <t>Gas not used</t>
  </si>
  <si>
    <t>Naptha not used</t>
  </si>
  <si>
    <t>No of units and gen days increased.</t>
  </si>
  <si>
    <t>New Station</t>
  </si>
  <si>
    <t>Last yr it run for 2 months only.</t>
  </si>
  <si>
    <t>No gas is used</t>
  </si>
  <si>
    <t>Imp coal not used.</t>
  </si>
  <si>
    <t>No of generation days increased</t>
  </si>
  <si>
    <t>Less generation due to availabilty of gas.</t>
  </si>
  <si>
    <t>Fuel 2 not used.</t>
  </si>
  <si>
    <t>May be due to shortage of gas.</t>
  </si>
  <si>
    <t xml:space="preserve">No of units increased, units commissioned last year generated very little in last yaer </t>
  </si>
  <si>
    <t>Project emissions</t>
  </si>
  <si>
    <t>Emission reductions</t>
  </si>
  <si>
    <t>Year</t>
  </si>
  <si>
    <t>Baseline emissions</t>
  </si>
  <si>
    <t>Leakage</t>
  </si>
  <si>
    <t>Total number of crediting years</t>
  </si>
  <si>
    <t>Parameters</t>
  </si>
  <si>
    <t>Data</t>
  </si>
  <si>
    <t>Source</t>
  </si>
  <si>
    <t>Total Net Annual Generation (MWh)</t>
  </si>
  <si>
    <t>Calculated</t>
  </si>
  <si>
    <t>Emission Factor (tCO2/MWh)</t>
  </si>
  <si>
    <t>Baseline Emissions (tCO2/MWh)</t>
  </si>
  <si>
    <t>Project Emissions (tCO2/MWh)</t>
  </si>
  <si>
    <t>Emission Reductions</t>
  </si>
  <si>
    <t>Annunal Average over the crediting period</t>
  </si>
  <si>
    <r>
      <t>(tCO</t>
    </r>
    <r>
      <rPr>
        <b/>
        <vertAlign val="subscript"/>
        <sz val="10.5"/>
        <color theme="1"/>
        <rFont val="Calibri"/>
        <family val="2"/>
        <scheme val="minor"/>
      </rPr>
      <t>2</t>
    </r>
    <r>
      <rPr>
        <b/>
        <sz val="10.5"/>
        <color theme="1"/>
        <rFont val="Calibri"/>
        <family val="2"/>
        <scheme val="minor"/>
      </rPr>
      <t xml:space="preserve"> e)</t>
    </r>
  </si>
  <si>
    <r>
      <t xml:space="preserve"> (tCO</t>
    </r>
    <r>
      <rPr>
        <b/>
        <vertAlign val="subscript"/>
        <sz val="10.5"/>
        <color theme="1"/>
        <rFont val="Calibri"/>
        <family val="2"/>
        <scheme val="minor"/>
      </rPr>
      <t>2</t>
    </r>
    <r>
      <rPr>
        <b/>
        <sz val="10.5"/>
        <color theme="1"/>
        <rFont val="Calibri"/>
        <family val="2"/>
        <scheme val="minor"/>
      </rPr>
      <t xml:space="preserve"> e)</t>
    </r>
  </si>
  <si>
    <r>
      <rPr>
        <b/>
        <sz val="10"/>
        <rFont val="Calibri"/>
        <family val="2"/>
        <scheme val="minor"/>
      </rPr>
      <t xml:space="preserve">Project Title: </t>
    </r>
    <r>
      <rPr>
        <sz val="10"/>
        <rFont val="Calibri"/>
        <family val="2"/>
        <scheme val="minor"/>
      </rPr>
      <t>72 MW Wind power project in the South Sulawesi Province of Indonesia</t>
    </r>
  </si>
  <si>
    <t>10-Dec-23 to 31-Dec-23</t>
  </si>
  <si>
    <t>01-Jan-24 to 31-Dec-24</t>
  </si>
  <si>
    <t>01-Jan-25 to 31-Dec-25</t>
  </si>
  <si>
    <t>01-Jan-26 to 31-Dec-26</t>
  </si>
  <si>
    <t>01-Jan-27 to 31-Dec-27</t>
  </si>
  <si>
    <t>01-Jan-28 to 09-Dec-28</t>
  </si>
  <si>
    <t>/https://gatrik.esdm.go.id/assets/uploads/download_index/files/96d7c-nilai-fe-grk-sistem-ketenagalistrikan-tahun-2019.pdf</t>
  </si>
  <si>
    <t xml:space="preserve">ER version 04.1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</si>
</sst>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0.0%"/>
    <numFmt numFmtId="169" formatCode="#,##0.000"/>
    <numFmt numFmtId="170" formatCode="[$-409]dd\-mmm\-yy;@"/>
    <numFmt numFmtId="171" formatCode="0.0000"/>
    <numFmt numFmtId="172" formatCode="d/mmm/yy"/>
    <numFmt numFmtId="173" formatCode="_-* #,##0.00_k_r_._-;\-* #,##0.00_k_r_._-;_-* &quot;-&quot;??_k_r_._-;_-@_-"/>
    <numFmt numFmtId="174" formatCode="[$-409]d\-mmm\-yy;@"/>
    <numFmt numFmtId="175" formatCode="0.000000000"/>
    <numFmt numFmtId="176" formatCode="_([$€-2]* #,##0.00_);_([$€-2]* \(#,##0.00\);_([$€-2]* &quot;-&quot;??_)"/>
    <numFmt numFmtId="177" formatCode="0_)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sz val="10"/>
      <color indexed="22"/>
      <name val="Arial"/>
      <family val="2"/>
    </font>
    <font>
      <u/>
      <sz val="10"/>
      <name val="Arial"/>
      <family val="2"/>
    </font>
    <font>
      <b/>
      <sz val="8"/>
      <color indexed="36"/>
      <name val="Arial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.5"/>
      <name val="Times-Roman"/>
    </font>
    <font>
      <b/>
      <sz val="10"/>
      <color indexed="17"/>
      <name val="Arial"/>
      <family val="2"/>
    </font>
    <font>
      <b/>
      <sz val="10"/>
      <color indexed="36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3" tint="0.3999755851924192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sz val="8"/>
      <color theme="0" tint="-0.499984740745262"/>
      <name val="Arial"/>
      <family val="2"/>
    </font>
    <font>
      <b/>
      <sz val="8"/>
      <color indexed="23"/>
      <name val="Arial"/>
      <family val="2"/>
    </font>
    <font>
      <u/>
      <sz val="10"/>
      <color theme="11"/>
      <name val="Arial"/>
      <family val="2"/>
    </font>
    <font>
      <u/>
      <sz val="8.6"/>
      <color theme="10"/>
      <name val="Calibri"/>
      <family val="2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vertAlign val="subscript"/>
      <sz val="10.5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62">
    <xf numFmtId="0" fontId="0" fillId="0" borderId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170" fontId="10" fillId="0" borderId="0"/>
    <xf numFmtId="170" fontId="10" fillId="0" borderId="0"/>
    <xf numFmtId="170" fontId="10" fillId="0" borderId="0"/>
    <xf numFmtId="0" fontId="23" fillId="0" borderId="0"/>
    <xf numFmtId="9" fontId="6" fillId="0" borderId="0" applyFont="0" applyFill="0" applyBorder="0" applyAlignment="0" applyProtection="0"/>
    <xf numFmtId="0" fontId="5" fillId="0" borderId="0"/>
    <xf numFmtId="170" fontId="6" fillId="0" borderId="0"/>
    <xf numFmtId="170" fontId="34" fillId="16" borderId="0" applyNumberFormat="0" applyBorder="0" applyAlignment="0" applyProtection="0"/>
    <xf numFmtId="170" fontId="34" fillId="17" borderId="0" applyNumberFormat="0" applyBorder="0" applyAlignment="0" applyProtection="0"/>
    <xf numFmtId="170" fontId="34" fillId="18" borderId="0" applyNumberFormat="0" applyBorder="0" applyAlignment="0" applyProtection="0"/>
    <xf numFmtId="170" fontId="34" fillId="19" borderId="0" applyNumberFormat="0" applyBorder="0" applyAlignment="0" applyProtection="0"/>
    <xf numFmtId="170" fontId="34" fillId="20" borderId="0" applyNumberFormat="0" applyBorder="0" applyAlignment="0" applyProtection="0"/>
    <xf numFmtId="170" fontId="34" fillId="21" borderId="0" applyNumberFormat="0" applyBorder="0" applyAlignment="0" applyProtection="0"/>
    <xf numFmtId="170" fontId="34" fillId="22" borderId="0" applyNumberFormat="0" applyBorder="0" applyAlignment="0" applyProtection="0"/>
    <xf numFmtId="170" fontId="34" fillId="23" borderId="0" applyNumberFormat="0" applyBorder="0" applyAlignment="0" applyProtection="0"/>
    <xf numFmtId="170" fontId="34" fillId="24" borderId="0" applyNumberFormat="0" applyBorder="0" applyAlignment="0" applyProtection="0"/>
    <xf numFmtId="170" fontId="34" fillId="19" borderId="0" applyNumberFormat="0" applyBorder="0" applyAlignment="0" applyProtection="0"/>
    <xf numFmtId="170" fontId="34" fillId="22" borderId="0" applyNumberFormat="0" applyBorder="0" applyAlignment="0" applyProtection="0"/>
    <xf numFmtId="170" fontId="34" fillId="25" borderId="0" applyNumberFormat="0" applyBorder="0" applyAlignment="0" applyProtection="0"/>
    <xf numFmtId="170" fontId="35" fillId="26" borderId="0" applyNumberFormat="0" applyBorder="0" applyAlignment="0" applyProtection="0"/>
    <xf numFmtId="170" fontId="35" fillId="23" borderId="0" applyNumberFormat="0" applyBorder="0" applyAlignment="0" applyProtection="0"/>
    <xf numFmtId="170" fontId="35" fillId="24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29" borderId="0" applyNumberFormat="0" applyBorder="0" applyAlignment="0" applyProtection="0"/>
    <xf numFmtId="170" fontId="35" fillId="30" borderId="0" applyNumberFormat="0" applyBorder="0" applyAlignment="0" applyProtection="0"/>
    <xf numFmtId="170" fontId="35" fillId="31" borderId="0" applyNumberFormat="0" applyBorder="0" applyAlignment="0" applyProtection="0"/>
    <xf numFmtId="170" fontId="35" fillId="32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33" borderId="0" applyNumberFormat="0" applyBorder="0" applyAlignment="0" applyProtection="0"/>
    <xf numFmtId="170" fontId="36" fillId="17" borderId="0" applyNumberFormat="0" applyBorder="0" applyAlignment="0" applyProtection="0"/>
    <xf numFmtId="170" fontId="37" fillId="34" borderId="11" applyNumberFormat="0" applyAlignment="0" applyProtection="0"/>
    <xf numFmtId="170" fontId="38" fillId="35" borderId="12" applyNumberFormat="0" applyAlignment="0" applyProtection="0"/>
    <xf numFmtId="170" fontId="39" fillId="0" borderId="0" applyNumberFormat="0" applyFill="0" applyBorder="0" applyAlignment="0" applyProtection="0"/>
    <xf numFmtId="170" fontId="40" fillId="18" borderId="0" applyNumberFormat="0" applyBorder="0" applyAlignment="0" applyProtection="0"/>
    <xf numFmtId="170" fontId="41" fillId="0" borderId="13" applyNumberFormat="0" applyFill="0" applyAlignment="0" applyProtection="0"/>
    <xf numFmtId="170" fontId="42" fillId="0" borderId="14" applyNumberFormat="0" applyFill="0" applyAlignment="0" applyProtection="0"/>
    <xf numFmtId="170" fontId="43" fillId="0" borderId="15" applyNumberFormat="0" applyFill="0" applyAlignment="0" applyProtection="0"/>
    <xf numFmtId="170" fontId="43" fillId="0" borderId="0" applyNumberFormat="0" applyFill="0" applyBorder="0" applyAlignment="0" applyProtection="0"/>
    <xf numFmtId="170" fontId="44" fillId="21" borderId="11" applyNumberFormat="0" applyAlignment="0" applyProtection="0"/>
    <xf numFmtId="170" fontId="45" fillId="0" borderId="16" applyNumberFormat="0" applyFill="0" applyAlignment="0" applyProtection="0"/>
    <xf numFmtId="170" fontId="46" fillId="36" borderId="0" applyNumberFormat="0" applyBorder="0" applyAlignment="0" applyProtection="0"/>
    <xf numFmtId="170" fontId="6" fillId="0" borderId="0"/>
    <xf numFmtId="170" fontId="6" fillId="37" borderId="17" applyNumberFormat="0" applyFont="0" applyAlignment="0" applyProtection="0"/>
    <xf numFmtId="170" fontId="47" fillId="34" borderId="18" applyNumberFormat="0" applyAlignment="0" applyProtection="0"/>
    <xf numFmtId="170" fontId="48" fillId="0" borderId="0" applyNumberFormat="0" applyFill="0" applyBorder="0" applyAlignment="0" applyProtection="0"/>
    <xf numFmtId="170" fontId="49" fillId="0" borderId="19" applyNumberFormat="0" applyFill="0" applyAlignment="0" applyProtection="0"/>
    <xf numFmtId="170" fontId="50" fillId="0" borderId="0" applyNumberFormat="0" applyFill="0" applyBorder="0" applyAlignment="0" applyProtection="0"/>
    <xf numFmtId="170" fontId="6" fillId="37" borderId="17" applyNumberFormat="0" applyFont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8" fillId="0" borderId="0" applyNumberFormat="0" applyFill="0" applyBorder="0" applyAlignment="0" applyProtection="0">
      <alignment vertical="top"/>
      <protection locked="0"/>
    </xf>
    <xf numFmtId="170" fontId="6" fillId="0" borderId="0"/>
    <xf numFmtId="170" fontId="6" fillId="0" borderId="0"/>
    <xf numFmtId="170" fontId="6" fillId="0" borderId="0"/>
    <xf numFmtId="17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>
      <alignment vertical="top"/>
      <protection locked="0"/>
    </xf>
    <xf numFmtId="170" fontId="6" fillId="0" borderId="0"/>
    <xf numFmtId="170" fontId="34" fillId="16" borderId="0" applyNumberFormat="0" applyBorder="0" applyAlignment="0" applyProtection="0"/>
    <xf numFmtId="170" fontId="34" fillId="17" borderId="0" applyNumberFormat="0" applyBorder="0" applyAlignment="0" applyProtection="0"/>
    <xf numFmtId="170" fontId="34" fillId="18" borderId="0" applyNumberFormat="0" applyBorder="0" applyAlignment="0" applyProtection="0"/>
    <xf numFmtId="170" fontId="34" fillId="19" borderId="0" applyNumberFormat="0" applyBorder="0" applyAlignment="0" applyProtection="0"/>
    <xf numFmtId="170" fontId="34" fillId="20" borderId="0" applyNumberFormat="0" applyBorder="0" applyAlignment="0" applyProtection="0"/>
    <xf numFmtId="170" fontId="34" fillId="21" borderId="0" applyNumberFormat="0" applyBorder="0" applyAlignment="0" applyProtection="0"/>
    <xf numFmtId="170" fontId="34" fillId="22" borderId="0" applyNumberFormat="0" applyBorder="0" applyAlignment="0" applyProtection="0"/>
    <xf numFmtId="170" fontId="34" fillId="23" borderId="0" applyNumberFormat="0" applyBorder="0" applyAlignment="0" applyProtection="0"/>
    <xf numFmtId="170" fontId="34" fillId="24" borderId="0" applyNumberFormat="0" applyBorder="0" applyAlignment="0" applyProtection="0"/>
    <xf numFmtId="170" fontId="34" fillId="19" borderId="0" applyNumberFormat="0" applyBorder="0" applyAlignment="0" applyProtection="0"/>
    <xf numFmtId="170" fontId="34" fillId="22" borderId="0" applyNumberFormat="0" applyBorder="0" applyAlignment="0" applyProtection="0"/>
    <xf numFmtId="170" fontId="34" fillId="25" borderId="0" applyNumberFormat="0" applyBorder="0" applyAlignment="0" applyProtection="0"/>
    <xf numFmtId="170" fontId="35" fillId="26" borderId="0" applyNumberFormat="0" applyBorder="0" applyAlignment="0" applyProtection="0"/>
    <xf numFmtId="170" fontId="35" fillId="23" borderId="0" applyNumberFormat="0" applyBorder="0" applyAlignment="0" applyProtection="0"/>
    <xf numFmtId="170" fontId="35" fillId="24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29" borderId="0" applyNumberFormat="0" applyBorder="0" applyAlignment="0" applyProtection="0"/>
    <xf numFmtId="170" fontId="35" fillId="30" borderId="0" applyNumberFormat="0" applyBorder="0" applyAlignment="0" applyProtection="0"/>
    <xf numFmtId="170" fontId="35" fillId="31" borderId="0" applyNumberFormat="0" applyBorder="0" applyAlignment="0" applyProtection="0"/>
    <xf numFmtId="170" fontId="35" fillId="32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33" borderId="0" applyNumberFormat="0" applyBorder="0" applyAlignment="0" applyProtection="0"/>
    <xf numFmtId="170" fontId="36" fillId="17" borderId="0" applyNumberFormat="0" applyBorder="0" applyAlignment="0" applyProtection="0"/>
    <xf numFmtId="170" fontId="37" fillId="34" borderId="11" applyNumberFormat="0" applyAlignment="0" applyProtection="0"/>
    <xf numFmtId="170" fontId="38" fillId="35" borderId="12" applyNumberFormat="0" applyAlignment="0" applyProtection="0"/>
    <xf numFmtId="170" fontId="39" fillId="0" borderId="0" applyNumberFormat="0" applyFill="0" applyBorder="0" applyAlignment="0" applyProtection="0"/>
    <xf numFmtId="170" fontId="40" fillId="18" borderId="0" applyNumberFormat="0" applyBorder="0" applyAlignment="0" applyProtection="0"/>
    <xf numFmtId="170" fontId="41" fillId="0" borderId="13" applyNumberFormat="0" applyFill="0" applyAlignment="0" applyProtection="0"/>
    <xf numFmtId="170" fontId="42" fillId="0" borderId="14" applyNumberFormat="0" applyFill="0" applyAlignment="0" applyProtection="0"/>
    <xf numFmtId="170" fontId="43" fillId="0" borderId="15" applyNumberFormat="0" applyFill="0" applyAlignment="0" applyProtection="0"/>
    <xf numFmtId="170" fontId="43" fillId="0" borderId="0" applyNumberFormat="0" applyFill="0" applyBorder="0" applyAlignment="0" applyProtection="0"/>
    <xf numFmtId="170" fontId="44" fillId="21" borderId="11" applyNumberFormat="0" applyAlignment="0" applyProtection="0"/>
    <xf numFmtId="170" fontId="45" fillId="0" borderId="16" applyNumberFormat="0" applyFill="0" applyAlignment="0" applyProtection="0"/>
    <xf numFmtId="170" fontId="46" fillId="36" borderId="0" applyNumberFormat="0" applyBorder="0" applyAlignment="0" applyProtection="0"/>
    <xf numFmtId="170" fontId="6" fillId="37" borderId="17" applyNumberFormat="0" applyFont="0" applyAlignment="0" applyProtection="0"/>
    <xf numFmtId="170" fontId="47" fillId="34" borderId="18" applyNumberFormat="0" applyAlignment="0" applyProtection="0"/>
    <xf numFmtId="170" fontId="48" fillId="0" borderId="0" applyNumberFormat="0" applyFill="0" applyBorder="0" applyAlignment="0" applyProtection="0"/>
    <xf numFmtId="170" fontId="49" fillId="0" borderId="19" applyNumberFormat="0" applyFill="0" applyAlignment="0" applyProtection="0"/>
    <xf numFmtId="170" fontId="50" fillId="0" borderId="0" applyNumberFormat="0" applyFill="0" applyBorder="0" applyAlignment="0" applyProtection="0"/>
    <xf numFmtId="170" fontId="8" fillId="0" borderId="0" applyNumberFormat="0" applyFill="0" applyBorder="0" applyAlignment="0" applyProtection="0">
      <alignment vertical="top"/>
      <protection locked="0"/>
    </xf>
    <xf numFmtId="173" fontId="6" fillId="0" borderId="0" applyFont="0" applyFill="0" applyBorder="0" applyAlignment="0" applyProtection="0"/>
    <xf numFmtId="170" fontId="6" fillId="0" borderId="0"/>
    <xf numFmtId="174" fontId="34" fillId="16" borderId="0" applyNumberFormat="0" applyBorder="0" applyAlignment="0" applyProtection="0"/>
    <xf numFmtId="174" fontId="34" fillId="17" borderId="0" applyNumberFormat="0" applyBorder="0" applyAlignment="0" applyProtection="0"/>
    <xf numFmtId="174" fontId="34" fillId="18" borderId="0" applyNumberFormat="0" applyBorder="0" applyAlignment="0" applyProtection="0"/>
    <xf numFmtId="174" fontId="34" fillId="19" borderId="0" applyNumberFormat="0" applyBorder="0" applyAlignment="0" applyProtection="0"/>
    <xf numFmtId="174" fontId="34" fillId="20" borderId="0" applyNumberFormat="0" applyBorder="0" applyAlignment="0" applyProtection="0"/>
    <xf numFmtId="174" fontId="34" fillId="21" borderId="0" applyNumberFormat="0" applyBorder="0" applyAlignment="0" applyProtection="0"/>
    <xf numFmtId="174" fontId="34" fillId="22" borderId="0" applyNumberFormat="0" applyBorder="0" applyAlignment="0" applyProtection="0"/>
    <xf numFmtId="174" fontId="34" fillId="23" borderId="0" applyNumberFormat="0" applyBorder="0" applyAlignment="0" applyProtection="0"/>
    <xf numFmtId="174" fontId="34" fillId="24" borderId="0" applyNumberFormat="0" applyBorder="0" applyAlignment="0" applyProtection="0"/>
    <xf numFmtId="174" fontId="34" fillId="19" borderId="0" applyNumberFormat="0" applyBorder="0" applyAlignment="0" applyProtection="0"/>
    <xf numFmtId="174" fontId="34" fillId="22" borderId="0" applyNumberFormat="0" applyBorder="0" applyAlignment="0" applyProtection="0"/>
    <xf numFmtId="174" fontId="34" fillId="25" borderId="0" applyNumberFormat="0" applyBorder="0" applyAlignment="0" applyProtection="0"/>
    <xf numFmtId="174" fontId="35" fillId="26" borderId="0" applyNumberFormat="0" applyBorder="0" applyAlignment="0" applyProtection="0"/>
    <xf numFmtId="174" fontId="35" fillId="23" borderId="0" applyNumberFormat="0" applyBorder="0" applyAlignment="0" applyProtection="0"/>
    <xf numFmtId="174" fontId="35" fillId="24" borderId="0" applyNumberFormat="0" applyBorder="0" applyAlignment="0" applyProtection="0"/>
    <xf numFmtId="174" fontId="35" fillId="27" borderId="0" applyNumberFormat="0" applyBorder="0" applyAlignment="0" applyProtection="0"/>
    <xf numFmtId="174" fontId="35" fillId="28" borderId="0" applyNumberFormat="0" applyBorder="0" applyAlignment="0" applyProtection="0"/>
    <xf numFmtId="174" fontId="35" fillId="29" borderId="0" applyNumberFormat="0" applyBorder="0" applyAlignment="0" applyProtection="0"/>
    <xf numFmtId="174" fontId="35" fillId="30" borderId="0" applyNumberFormat="0" applyBorder="0" applyAlignment="0" applyProtection="0"/>
    <xf numFmtId="174" fontId="35" fillId="31" borderId="0" applyNumberFormat="0" applyBorder="0" applyAlignment="0" applyProtection="0"/>
    <xf numFmtId="174" fontId="35" fillId="32" borderId="0" applyNumberFormat="0" applyBorder="0" applyAlignment="0" applyProtection="0"/>
    <xf numFmtId="174" fontId="35" fillId="27" borderId="0" applyNumberFormat="0" applyBorder="0" applyAlignment="0" applyProtection="0"/>
    <xf numFmtId="174" fontId="35" fillId="28" borderId="0" applyNumberFormat="0" applyBorder="0" applyAlignment="0" applyProtection="0"/>
    <xf numFmtId="174" fontId="35" fillId="33" borderId="0" applyNumberFormat="0" applyBorder="0" applyAlignment="0" applyProtection="0"/>
    <xf numFmtId="174" fontId="36" fillId="17" borderId="0" applyNumberFormat="0" applyBorder="0" applyAlignment="0" applyProtection="0"/>
    <xf numFmtId="174" fontId="37" fillId="34" borderId="11" applyNumberFormat="0" applyAlignment="0" applyProtection="0"/>
    <xf numFmtId="174" fontId="38" fillId="35" borderId="12" applyNumberFormat="0" applyAlignment="0" applyProtection="0"/>
    <xf numFmtId="173" fontId="6" fillId="0" borderId="0" applyFont="0" applyFill="0" applyBorder="0" applyAlignment="0" applyProtection="0"/>
    <xf numFmtId="174" fontId="39" fillId="0" borderId="0" applyNumberFormat="0" applyFill="0" applyBorder="0" applyAlignment="0" applyProtection="0"/>
    <xf numFmtId="174" fontId="40" fillId="18" borderId="0" applyNumberFormat="0" applyBorder="0" applyAlignment="0" applyProtection="0"/>
    <xf numFmtId="174" fontId="41" fillId="0" borderId="13" applyNumberFormat="0" applyFill="0" applyAlignment="0" applyProtection="0"/>
    <xf numFmtId="174" fontId="42" fillId="0" borderId="14" applyNumberFormat="0" applyFill="0" applyAlignment="0" applyProtection="0"/>
    <xf numFmtId="174" fontId="43" fillId="0" borderId="15" applyNumberFormat="0" applyFill="0" applyAlignment="0" applyProtection="0"/>
    <xf numFmtId="174" fontId="43" fillId="0" borderId="0" applyNumberFormat="0" applyFill="0" applyBorder="0" applyAlignment="0" applyProtection="0"/>
    <xf numFmtId="174" fontId="44" fillId="21" borderId="11" applyNumberFormat="0" applyAlignment="0" applyProtection="0"/>
    <xf numFmtId="174" fontId="45" fillId="0" borderId="16" applyNumberFormat="0" applyFill="0" applyAlignment="0" applyProtection="0"/>
    <xf numFmtId="174" fontId="46" fillId="36" borderId="0" applyNumberFormat="0" applyBorder="0" applyAlignment="0" applyProtection="0"/>
    <xf numFmtId="174" fontId="6" fillId="0" borderId="0"/>
    <xf numFmtId="174" fontId="6" fillId="0" borderId="0"/>
    <xf numFmtId="174" fontId="6" fillId="0" borderId="0"/>
    <xf numFmtId="174" fontId="6" fillId="37" borderId="17" applyNumberFormat="0" applyFont="0" applyAlignment="0" applyProtection="0"/>
    <xf numFmtId="174" fontId="47" fillId="34" borderId="18" applyNumberFormat="0" applyAlignment="0" applyProtection="0"/>
    <xf numFmtId="174" fontId="48" fillId="0" borderId="0" applyNumberFormat="0" applyFill="0" applyBorder="0" applyAlignment="0" applyProtection="0"/>
    <xf numFmtId="174" fontId="49" fillId="0" borderId="19" applyNumberFormat="0" applyFill="0" applyAlignment="0" applyProtection="0"/>
    <xf numFmtId="174" fontId="50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170" fontId="6" fillId="0" borderId="0"/>
    <xf numFmtId="170" fontId="34" fillId="16" borderId="0" applyNumberFormat="0" applyBorder="0" applyAlignment="0" applyProtection="0"/>
    <xf numFmtId="170" fontId="34" fillId="17" borderId="0" applyNumberFormat="0" applyBorder="0" applyAlignment="0" applyProtection="0"/>
    <xf numFmtId="170" fontId="34" fillId="18" borderId="0" applyNumberFormat="0" applyBorder="0" applyAlignment="0" applyProtection="0"/>
    <xf numFmtId="170" fontId="34" fillId="19" borderId="0" applyNumberFormat="0" applyBorder="0" applyAlignment="0" applyProtection="0"/>
    <xf numFmtId="170" fontId="34" fillId="20" borderId="0" applyNumberFormat="0" applyBorder="0" applyAlignment="0" applyProtection="0"/>
    <xf numFmtId="170" fontId="34" fillId="21" borderId="0" applyNumberFormat="0" applyBorder="0" applyAlignment="0" applyProtection="0"/>
    <xf numFmtId="170" fontId="34" fillId="22" borderId="0" applyNumberFormat="0" applyBorder="0" applyAlignment="0" applyProtection="0"/>
    <xf numFmtId="170" fontId="34" fillId="23" borderId="0" applyNumberFormat="0" applyBorder="0" applyAlignment="0" applyProtection="0"/>
    <xf numFmtId="170" fontId="34" fillId="24" borderId="0" applyNumberFormat="0" applyBorder="0" applyAlignment="0" applyProtection="0"/>
    <xf numFmtId="170" fontId="34" fillId="19" borderId="0" applyNumberFormat="0" applyBorder="0" applyAlignment="0" applyProtection="0"/>
    <xf numFmtId="170" fontId="34" fillId="22" borderId="0" applyNumberFormat="0" applyBorder="0" applyAlignment="0" applyProtection="0"/>
    <xf numFmtId="170" fontId="34" fillId="25" borderId="0" applyNumberFormat="0" applyBorder="0" applyAlignment="0" applyProtection="0"/>
    <xf numFmtId="170" fontId="35" fillId="26" borderId="0" applyNumberFormat="0" applyBorder="0" applyAlignment="0" applyProtection="0"/>
    <xf numFmtId="170" fontId="35" fillId="23" borderId="0" applyNumberFormat="0" applyBorder="0" applyAlignment="0" applyProtection="0"/>
    <xf numFmtId="170" fontId="35" fillId="24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29" borderId="0" applyNumberFormat="0" applyBorder="0" applyAlignment="0" applyProtection="0"/>
    <xf numFmtId="170" fontId="35" fillId="30" borderId="0" applyNumberFormat="0" applyBorder="0" applyAlignment="0" applyProtection="0"/>
    <xf numFmtId="170" fontId="35" fillId="31" borderId="0" applyNumberFormat="0" applyBorder="0" applyAlignment="0" applyProtection="0"/>
    <xf numFmtId="170" fontId="35" fillId="32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33" borderId="0" applyNumberFormat="0" applyBorder="0" applyAlignment="0" applyProtection="0"/>
    <xf numFmtId="170" fontId="36" fillId="17" borderId="0" applyNumberFormat="0" applyBorder="0" applyAlignment="0" applyProtection="0"/>
    <xf numFmtId="170" fontId="37" fillId="34" borderId="11" applyNumberFormat="0" applyAlignment="0" applyProtection="0"/>
    <xf numFmtId="170" fontId="38" fillId="35" borderId="12" applyNumberFormat="0" applyAlignment="0" applyProtection="0"/>
    <xf numFmtId="170" fontId="39" fillId="0" borderId="0" applyNumberFormat="0" applyFill="0" applyBorder="0" applyAlignment="0" applyProtection="0"/>
    <xf numFmtId="170" fontId="40" fillId="18" borderId="0" applyNumberFormat="0" applyBorder="0" applyAlignment="0" applyProtection="0"/>
    <xf numFmtId="170" fontId="41" fillId="0" borderId="13" applyNumberFormat="0" applyFill="0" applyAlignment="0" applyProtection="0"/>
    <xf numFmtId="170" fontId="42" fillId="0" borderId="14" applyNumberFormat="0" applyFill="0" applyAlignment="0" applyProtection="0"/>
    <xf numFmtId="170" fontId="43" fillId="0" borderId="15" applyNumberFormat="0" applyFill="0" applyAlignment="0" applyProtection="0"/>
    <xf numFmtId="170" fontId="43" fillId="0" borderId="0" applyNumberFormat="0" applyFill="0" applyBorder="0" applyAlignment="0" applyProtection="0"/>
    <xf numFmtId="170" fontId="44" fillId="21" borderId="11" applyNumberFormat="0" applyAlignment="0" applyProtection="0"/>
    <xf numFmtId="170" fontId="45" fillId="0" borderId="16" applyNumberFormat="0" applyFill="0" applyAlignment="0" applyProtection="0"/>
    <xf numFmtId="170" fontId="46" fillId="36" borderId="0" applyNumberFormat="0" applyBorder="0" applyAlignment="0" applyProtection="0"/>
    <xf numFmtId="170" fontId="6" fillId="37" borderId="17" applyNumberFormat="0" applyFont="0" applyAlignment="0" applyProtection="0"/>
    <xf numFmtId="170" fontId="47" fillId="34" borderId="18" applyNumberFormat="0" applyAlignment="0" applyProtection="0"/>
    <xf numFmtId="170" fontId="48" fillId="0" borderId="0" applyNumberFormat="0" applyFill="0" applyBorder="0" applyAlignment="0" applyProtection="0"/>
    <xf numFmtId="170" fontId="49" fillId="0" borderId="19" applyNumberFormat="0" applyFill="0" applyAlignment="0" applyProtection="0"/>
    <xf numFmtId="170" fontId="50" fillId="0" borderId="0" applyNumberFormat="0" applyFill="0" applyBorder="0" applyAlignment="0" applyProtection="0"/>
    <xf numFmtId="173" fontId="6" fillId="0" borderId="0" applyFont="0" applyFill="0" applyBorder="0" applyAlignment="0" applyProtection="0"/>
    <xf numFmtId="170" fontId="6" fillId="0" borderId="0"/>
    <xf numFmtId="0" fontId="5" fillId="0" borderId="0"/>
    <xf numFmtId="9" fontId="6" fillId="0" borderId="0" applyFont="0" applyFill="0" applyBorder="0" applyAlignment="0" applyProtection="0"/>
    <xf numFmtId="170" fontId="6" fillId="0" borderId="0"/>
    <xf numFmtId="0" fontId="5" fillId="0" borderId="0"/>
    <xf numFmtId="0" fontId="5" fillId="0" borderId="0"/>
    <xf numFmtId="0" fontId="5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6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1" fillId="0" borderId="13" applyNumberFormat="0" applyFill="0" applyAlignment="0" applyProtection="0"/>
    <xf numFmtId="0" fontId="41" fillId="0" borderId="13" applyNumberFormat="0" applyFill="0" applyAlignment="0" applyProtection="0"/>
    <xf numFmtId="0" fontId="41" fillId="0" borderId="13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5" fillId="0" borderId="16" applyNumberFormat="0" applyFill="0" applyAlignment="0" applyProtection="0"/>
    <xf numFmtId="0" fontId="45" fillId="0" borderId="16" applyNumberFormat="0" applyFill="0" applyAlignment="0" applyProtection="0"/>
    <xf numFmtId="0" fontId="45" fillId="0" borderId="16" applyNumberFormat="0" applyFill="0" applyAlignment="0" applyProtection="0"/>
    <xf numFmtId="0" fontId="45" fillId="0" borderId="16" applyNumberFormat="0" applyFill="0" applyAlignment="0" applyProtection="0"/>
    <xf numFmtId="0" fontId="46" fillId="36" borderId="0" applyNumberFormat="0" applyBorder="0" applyAlignment="0" applyProtection="0"/>
    <xf numFmtId="0" fontId="46" fillId="36" borderId="0" applyNumberFormat="0" applyBorder="0" applyAlignment="0" applyProtection="0"/>
    <xf numFmtId="0" fontId="46" fillId="36" borderId="0" applyNumberFormat="0" applyBorder="0" applyAlignment="0" applyProtection="0"/>
    <xf numFmtId="0" fontId="46" fillId="36" borderId="0" applyNumberFormat="0" applyBorder="0" applyAlignment="0" applyProtection="0"/>
    <xf numFmtId="0" fontId="6" fillId="0" borderId="0"/>
    <xf numFmtId="0" fontId="6" fillId="0" borderId="0"/>
    <xf numFmtId="174" fontId="2" fillId="0" borderId="0"/>
    <xf numFmtId="165" fontId="2" fillId="0" borderId="0"/>
    <xf numFmtId="0" fontId="6" fillId="0" borderId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62">
    <xf numFmtId="0" fontId="0" fillId="0" borderId="0" xfId="0"/>
    <xf numFmtId="0" fontId="9" fillId="0" borderId="0" xfId="0" applyFo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1" fillId="0" borderId="0" xfId="0" applyFont="1"/>
    <xf numFmtId="0" fontId="12" fillId="0" borderId="0" xfId="0" applyFont="1"/>
    <xf numFmtId="0" fontId="12" fillId="2" borderId="1" xfId="0" applyFont="1" applyFill="1" applyBorder="1" applyAlignment="1">
      <alignment horizontal="left"/>
    </xf>
    <xf numFmtId="0" fontId="11" fillId="3" borderId="0" xfId="0" applyFont="1" applyFill="1"/>
    <xf numFmtId="0" fontId="12" fillId="3" borderId="2" xfId="0" applyFont="1" applyFill="1" applyBorder="1"/>
    <xf numFmtId="3" fontId="11" fillId="3" borderId="0" xfId="0" applyNumberFormat="1" applyFont="1" applyFill="1" applyAlignment="1">
      <alignment horizontal="center"/>
    </xf>
    <xf numFmtId="4" fontId="11" fillId="3" borderId="0" xfId="0" applyNumberFormat="1" applyFont="1" applyFill="1" applyAlignment="1">
      <alignment horizontal="center"/>
    </xf>
    <xf numFmtId="0" fontId="12" fillId="3" borderId="0" xfId="0" applyFont="1" applyFill="1"/>
    <xf numFmtId="0" fontId="12" fillId="3" borderId="4" xfId="0" applyFont="1" applyFill="1" applyBorder="1"/>
    <xf numFmtId="0" fontId="11" fillId="3" borderId="4" xfId="0" applyFont="1" applyFill="1" applyBorder="1"/>
    <xf numFmtId="0" fontId="11" fillId="3" borderId="3" xfId="0" applyFont="1" applyFill="1" applyBorder="1"/>
    <xf numFmtId="0" fontId="11" fillId="0" borderId="0" xfId="0" applyFont="1" applyAlignment="1">
      <alignment horizontal="center"/>
    </xf>
    <xf numFmtId="0" fontId="11" fillId="0" borderId="3" xfId="0" applyFont="1" applyBorder="1"/>
    <xf numFmtId="0" fontId="11" fillId="0" borderId="4" xfId="0" applyFont="1" applyBorder="1"/>
    <xf numFmtId="167" fontId="11" fillId="0" borderId="0" xfId="0" applyNumberFormat="1" applyFont="1"/>
    <xf numFmtId="167" fontId="11" fillId="0" borderId="0" xfId="0" applyNumberFormat="1" applyFont="1" applyAlignment="1">
      <alignment horizontal="right"/>
    </xf>
    <xf numFmtId="167" fontId="11" fillId="0" borderId="3" xfId="0" applyNumberFormat="1" applyFont="1" applyBorder="1" applyAlignment="1">
      <alignment horizontal="right"/>
    </xf>
    <xf numFmtId="167" fontId="12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7" fontId="11" fillId="0" borderId="2" xfId="0" applyNumberFormat="1" applyFont="1" applyBorder="1" applyAlignment="1">
      <alignment horizontal="right"/>
    </xf>
    <xf numFmtId="167" fontId="11" fillId="0" borderId="4" xfId="0" applyNumberFormat="1" applyFont="1" applyBorder="1" applyAlignment="1">
      <alignment horizontal="right"/>
    </xf>
    <xf numFmtId="167" fontId="11" fillId="4" borderId="0" xfId="0" applyNumberFormat="1" applyFont="1" applyFill="1" applyAlignment="1">
      <alignment horizontal="right"/>
    </xf>
    <xf numFmtId="0" fontId="11" fillId="0" borderId="4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167" fontId="11" fillId="4" borderId="3" xfId="0" applyNumberFormat="1" applyFont="1" applyFill="1" applyBorder="1" applyAlignment="1">
      <alignment horizontal="right"/>
    </xf>
    <xf numFmtId="0" fontId="11" fillId="0" borderId="6" xfId="0" applyFont="1" applyBorder="1"/>
    <xf numFmtId="164" fontId="11" fillId="4" borderId="4" xfId="0" applyNumberFormat="1" applyFont="1" applyFill="1" applyBorder="1" applyAlignment="1">
      <alignment horizontal="right"/>
    </xf>
    <xf numFmtId="0" fontId="11" fillId="0" borderId="2" xfId="0" applyFont="1" applyBorder="1" applyAlignment="1">
      <alignment horizontal="left"/>
    </xf>
    <xf numFmtId="9" fontId="11" fillId="3" borderId="0" xfId="0" applyNumberFormat="1" applyFont="1" applyFill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0" fontId="12" fillId="0" borderId="7" xfId="0" applyFont="1" applyBorder="1" applyAlignment="1">
      <alignment horizontal="left" wrapText="1"/>
    </xf>
    <xf numFmtId="15" fontId="12" fillId="0" borderId="7" xfId="0" applyNumberFormat="1" applyFont="1" applyBorder="1" applyAlignment="1">
      <alignment horizontal="right" wrapText="1"/>
    </xf>
    <xf numFmtId="0" fontId="12" fillId="0" borderId="7" xfId="0" applyFont="1" applyBorder="1" applyAlignment="1">
      <alignment horizontal="right" wrapText="1"/>
    </xf>
    <xf numFmtId="0" fontId="12" fillId="0" borderId="7" xfId="0" applyFont="1" applyBorder="1" applyAlignment="1">
      <alignment horizontal="center" wrapText="1"/>
    </xf>
    <xf numFmtId="0" fontId="13" fillId="2" borderId="1" xfId="0" applyFont="1" applyFill="1" applyBorder="1"/>
    <xf numFmtId="0" fontId="15" fillId="2" borderId="1" xfId="0" applyFont="1" applyFill="1" applyBorder="1"/>
    <xf numFmtId="0" fontId="0" fillId="0" borderId="1" xfId="0" applyBorder="1"/>
    <xf numFmtId="0" fontId="0" fillId="3" borderId="0" xfId="0" applyFill="1"/>
    <xf numFmtId="3" fontId="11" fillId="3" borderId="2" xfId="0" applyNumberFormat="1" applyFont="1" applyFill="1" applyBorder="1" applyAlignment="1">
      <alignment horizontal="right"/>
    </xf>
    <xf numFmtId="3" fontId="16" fillId="3" borderId="0" xfId="0" applyNumberFormat="1" applyFont="1" applyFill="1"/>
    <xf numFmtId="0" fontId="16" fillId="3" borderId="0" xfId="0" applyFont="1" applyFill="1"/>
    <xf numFmtId="4" fontId="16" fillId="3" borderId="0" xfId="0" applyNumberFormat="1" applyFont="1" applyFill="1"/>
    <xf numFmtId="2" fontId="13" fillId="2" borderId="1" xfId="0" applyNumberFormat="1" applyFont="1" applyFill="1" applyBorder="1"/>
    <xf numFmtId="0" fontId="9" fillId="3" borderId="0" xfId="0" applyFont="1" applyFill="1"/>
    <xf numFmtId="0" fontId="9" fillId="7" borderId="1" xfId="0" applyFont="1" applyFill="1" applyBorder="1" applyAlignment="1">
      <alignment horizontal="right" vertical="top" wrapText="1"/>
    </xf>
    <xf numFmtId="0" fontId="6" fillId="3" borderId="0" xfId="0" applyFont="1" applyFill="1"/>
    <xf numFmtId="170" fontId="10" fillId="5" borderId="9" xfId="3" applyFill="1" applyBorder="1" applyAlignment="1">
      <alignment horizontal="center" vertical="top" wrapText="1"/>
    </xf>
    <xf numFmtId="15" fontId="10" fillId="5" borderId="9" xfId="3" applyNumberFormat="1" applyFill="1" applyBorder="1" applyAlignment="1">
      <alignment horizontal="center" vertical="top" wrapText="1"/>
    </xf>
    <xf numFmtId="0" fontId="10" fillId="5" borderId="9" xfId="3" applyNumberFormat="1" applyFill="1" applyBorder="1" applyAlignment="1">
      <alignment vertical="top" wrapText="1"/>
    </xf>
    <xf numFmtId="15" fontId="10" fillId="5" borderId="9" xfId="3" applyNumberFormat="1" applyFill="1" applyBorder="1" applyAlignment="1">
      <alignment horizontal="center" vertical="top"/>
    </xf>
    <xf numFmtId="1" fontId="10" fillId="5" borderId="9" xfId="3" applyNumberFormat="1" applyFill="1" applyBorder="1" applyAlignment="1">
      <alignment horizontal="center" vertical="top" wrapText="1"/>
    </xf>
    <xf numFmtId="165" fontId="10" fillId="5" borderId="9" xfId="3" applyNumberFormat="1" applyFill="1" applyBorder="1" applyAlignment="1">
      <alignment horizontal="center" vertical="top" wrapText="1"/>
    </xf>
    <xf numFmtId="0" fontId="10" fillId="5" borderId="9" xfId="3" applyNumberFormat="1" applyFill="1" applyBorder="1" applyAlignment="1">
      <alignment horizontal="left" vertical="top" wrapText="1"/>
    </xf>
    <xf numFmtId="170" fontId="10" fillId="5" borderId="9" xfId="3" applyFill="1" applyBorder="1" applyAlignment="1">
      <alignment horizontal="left" vertical="top"/>
    </xf>
    <xf numFmtId="15" fontId="10" fillId="5" borderId="9" xfId="3" applyNumberFormat="1" applyFill="1" applyBorder="1" applyAlignment="1">
      <alignment horizontal="center"/>
    </xf>
    <xf numFmtId="0" fontId="21" fillId="0" borderId="0" xfId="0" applyFont="1"/>
    <xf numFmtId="4" fontId="11" fillId="3" borderId="0" xfId="0" applyNumberFormat="1" applyFont="1" applyFill="1"/>
    <xf numFmtId="4" fontId="11" fillId="3" borderId="3" xfId="0" applyNumberFormat="1" applyFont="1" applyFill="1" applyBorder="1" applyAlignment="1">
      <alignment horizontal="right"/>
    </xf>
    <xf numFmtId="4" fontId="11" fillId="3" borderId="4" xfId="0" applyNumberFormat="1" applyFont="1" applyFill="1" applyBorder="1"/>
    <xf numFmtId="0" fontId="0" fillId="0" borderId="0" xfId="0" applyAlignment="1">
      <alignment wrapText="1"/>
    </xf>
    <xf numFmtId="4" fontId="0" fillId="0" borderId="0" xfId="0" applyNumberFormat="1"/>
    <xf numFmtId="49" fontId="10" fillId="5" borderId="9" xfId="3" applyNumberFormat="1" applyFill="1" applyBorder="1" applyAlignment="1">
      <alignment horizontal="center" vertical="top" wrapText="1"/>
    </xf>
    <xf numFmtId="1" fontId="10" fillId="5" borderId="9" xfId="3" applyNumberFormat="1" applyFill="1" applyBorder="1" applyAlignment="1">
      <alignment horizontal="right"/>
    </xf>
    <xf numFmtId="15" fontId="10" fillId="5" borderId="9" xfId="3" applyNumberFormat="1" applyFill="1" applyBorder="1" applyAlignment="1">
      <alignment horizontal="left" vertical="top" wrapText="1"/>
    </xf>
    <xf numFmtId="165" fontId="10" fillId="5" borderId="9" xfId="3" applyNumberFormat="1" applyFill="1" applyBorder="1" applyAlignment="1">
      <alignment horizontal="right" vertical="top"/>
    </xf>
    <xf numFmtId="165" fontId="10" fillId="5" borderId="9" xfId="3" applyNumberFormat="1" applyFill="1" applyBorder="1" applyAlignment="1">
      <alignment vertical="top"/>
    </xf>
    <xf numFmtId="0" fontId="10" fillId="0" borderId="0" xfId="0" applyFont="1"/>
    <xf numFmtId="0" fontId="18" fillId="0" borderId="0" xfId="0" applyFont="1"/>
    <xf numFmtId="1" fontId="17" fillId="5" borderId="9" xfId="3" applyNumberFormat="1" applyFont="1" applyFill="1" applyBorder="1" applyAlignment="1">
      <alignment horizontal="center" vertical="top" wrapText="1"/>
    </xf>
    <xf numFmtId="1" fontId="25" fillId="5" borderId="9" xfId="3" applyNumberFormat="1" applyFont="1" applyFill="1" applyBorder="1" applyAlignment="1">
      <alignment vertical="top"/>
    </xf>
    <xf numFmtId="170" fontId="10" fillId="5" borderId="9" xfId="3" applyFill="1" applyBorder="1" applyAlignment="1">
      <alignment horizontal="center" vertical="top"/>
    </xf>
    <xf numFmtId="170" fontId="10" fillId="5" borderId="9" xfId="3" applyFill="1" applyBorder="1" applyAlignment="1">
      <alignment vertical="top"/>
    </xf>
    <xf numFmtId="1" fontId="10" fillId="5" borderId="9" xfId="3" applyNumberFormat="1" applyFill="1" applyBorder="1" applyAlignment="1">
      <alignment vertical="top"/>
    </xf>
    <xf numFmtId="1" fontId="10" fillId="5" borderId="9" xfId="3" applyNumberFormat="1" applyFill="1" applyBorder="1" applyAlignment="1">
      <alignment horizontal="right" vertical="top"/>
    </xf>
    <xf numFmtId="165" fontId="10" fillId="4" borderId="9" xfId="3" applyNumberFormat="1" applyFill="1" applyBorder="1" applyAlignment="1">
      <alignment horizontal="right" vertical="top"/>
    </xf>
    <xf numFmtId="0" fontId="10" fillId="0" borderId="9" xfId="0" applyFont="1" applyBorder="1" applyAlignment="1">
      <alignment vertical="top"/>
    </xf>
    <xf numFmtId="14" fontId="9" fillId="0" borderId="1" xfId="3" applyNumberFormat="1" applyFont="1" applyBorder="1" applyAlignment="1">
      <alignment vertical="top" wrapText="1"/>
    </xf>
    <xf numFmtId="15" fontId="10" fillId="8" borderId="9" xfId="3" applyNumberFormat="1" applyFill="1" applyBorder="1" applyAlignment="1">
      <alignment horizontal="center" vertical="top"/>
    </xf>
    <xf numFmtId="2" fontId="10" fillId="5" borderId="9" xfId="3" applyNumberFormat="1" applyFill="1" applyBorder="1" applyAlignment="1">
      <alignment horizontal="center" vertical="top"/>
    </xf>
    <xf numFmtId="14" fontId="10" fillId="5" borderId="9" xfId="3" applyNumberFormat="1" applyFill="1" applyBorder="1" applyAlignment="1">
      <alignment horizontal="center" vertical="top" wrapText="1"/>
    </xf>
    <xf numFmtId="1" fontId="10" fillId="5" borderId="9" xfId="3" applyNumberFormat="1" applyFill="1" applyBorder="1"/>
    <xf numFmtId="14" fontId="9" fillId="0" borderId="1" xfId="3" applyNumberFormat="1" applyFont="1" applyBorder="1" applyAlignment="1">
      <alignment horizontal="center" vertical="top" wrapText="1"/>
    </xf>
    <xf numFmtId="170" fontId="26" fillId="0" borderId="9" xfId="3" applyFont="1" applyBorder="1" applyAlignment="1">
      <alignment vertical="top" wrapText="1"/>
    </xf>
    <xf numFmtId="2" fontId="20" fillId="4" borderId="9" xfId="3" applyNumberFormat="1" applyFont="1" applyFill="1" applyBorder="1" applyAlignment="1">
      <alignment horizontal="right" vertical="top"/>
    </xf>
    <xf numFmtId="0" fontId="9" fillId="0" borderId="1" xfId="0" applyFont="1" applyBorder="1" applyAlignment="1">
      <alignment vertical="top" wrapText="1"/>
    </xf>
    <xf numFmtId="0" fontId="27" fillId="0" borderId="0" xfId="0" applyFont="1"/>
    <xf numFmtId="3" fontId="28" fillId="3" borderId="0" xfId="0" applyNumberFormat="1" applyFont="1" applyFill="1"/>
    <xf numFmtId="3" fontId="28" fillId="3" borderId="0" xfId="0" applyNumberFormat="1" applyFont="1" applyFill="1" applyAlignment="1">
      <alignment horizontal="center"/>
    </xf>
    <xf numFmtId="9" fontId="28" fillId="3" borderId="0" xfId="0" applyNumberFormat="1" applyFont="1" applyFill="1" applyAlignment="1">
      <alignment horizontal="center"/>
    </xf>
    <xf numFmtId="0" fontId="28" fillId="3" borderId="0" xfId="0" applyFont="1" applyFill="1"/>
    <xf numFmtId="0" fontId="29" fillId="3" borderId="0" xfId="0" applyFont="1" applyFill="1"/>
    <xf numFmtId="170" fontId="9" fillId="0" borderId="1" xfId="3" applyFont="1" applyBorder="1" applyAlignment="1">
      <alignment horizontal="center" vertical="top" wrapText="1"/>
    </xf>
    <xf numFmtId="14" fontId="9" fillId="0" borderId="10" xfId="3" applyNumberFormat="1" applyFont="1" applyBorder="1" applyAlignment="1">
      <alignment horizontal="center" vertical="top" wrapText="1"/>
    </xf>
    <xf numFmtId="15" fontId="10" fillId="5" borderId="0" xfId="3" applyNumberFormat="1" applyFill="1" applyAlignment="1">
      <alignment horizontal="center" vertical="top"/>
    </xf>
    <xf numFmtId="15" fontId="10" fillId="5" borderId="8" xfId="3" applyNumberFormat="1" applyFill="1" applyBorder="1" applyAlignment="1">
      <alignment horizontal="center" vertical="top"/>
    </xf>
    <xf numFmtId="15" fontId="10" fillId="5" borderId="5" xfId="3" applyNumberFormat="1" applyFill="1" applyBorder="1" applyAlignment="1">
      <alignment horizontal="center" vertical="top"/>
    </xf>
    <xf numFmtId="1" fontId="10" fillId="5" borderId="8" xfId="3" applyNumberFormat="1" applyFill="1" applyBorder="1" applyAlignment="1">
      <alignment horizontal="right" vertical="top"/>
    </xf>
    <xf numFmtId="171" fontId="10" fillId="5" borderId="8" xfId="3" applyNumberFormat="1" applyFill="1" applyBorder="1" applyAlignment="1">
      <alignment horizontal="right" vertical="top"/>
    </xf>
    <xf numFmtId="165" fontId="10" fillId="5" borderId="8" xfId="3" applyNumberFormat="1" applyFill="1" applyBorder="1" applyAlignment="1">
      <alignment horizontal="right" vertical="top"/>
    </xf>
    <xf numFmtId="2" fontId="10" fillId="5" borderId="0" xfId="3" applyNumberFormat="1" applyFill="1" applyAlignment="1">
      <alignment horizontal="center" vertical="top"/>
    </xf>
    <xf numFmtId="165" fontId="10" fillId="5" borderId="0" xfId="3" applyNumberFormat="1" applyFill="1" applyAlignment="1">
      <alignment horizontal="right" vertical="top"/>
    </xf>
    <xf numFmtId="168" fontId="10" fillId="5" borderId="8" xfId="3" applyNumberFormat="1" applyFill="1" applyBorder="1" applyAlignment="1">
      <alignment horizontal="right" vertical="top"/>
    </xf>
    <xf numFmtId="2" fontId="10" fillId="5" borderId="9" xfId="3" applyNumberFormat="1" applyFill="1" applyBorder="1" applyAlignment="1">
      <alignment horizontal="right" vertical="top"/>
    </xf>
    <xf numFmtId="2" fontId="10" fillId="5" borderId="0" xfId="3" applyNumberFormat="1" applyFill="1" applyAlignment="1">
      <alignment horizontal="right" vertical="top"/>
    </xf>
    <xf numFmtId="165" fontId="10" fillId="4" borderId="0" xfId="3" applyNumberFormat="1" applyFill="1" applyAlignment="1">
      <alignment horizontal="right" vertical="top"/>
    </xf>
    <xf numFmtId="1" fontId="10" fillId="4" borderId="8" xfId="3" applyNumberFormat="1" applyFill="1" applyBorder="1" applyAlignment="1">
      <alignment horizontal="right" vertical="top"/>
    </xf>
    <xf numFmtId="171" fontId="10" fillId="4" borderId="8" xfId="3" applyNumberFormat="1" applyFill="1" applyBorder="1" applyAlignment="1">
      <alignment horizontal="right" vertical="top"/>
    </xf>
    <xf numFmtId="2" fontId="10" fillId="4" borderId="9" xfId="3" applyNumberFormat="1" applyFill="1" applyBorder="1" applyAlignment="1">
      <alignment horizontal="right" vertical="top"/>
    </xf>
    <xf numFmtId="2" fontId="10" fillId="4" borderId="0" xfId="3" applyNumberFormat="1" applyFill="1" applyAlignment="1">
      <alignment horizontal="right" vertical="top"/>
    </xf>
    <xf numFmtId="165" fontId="10" fillId="5" borderId="5" xfId="3" applyNumberFormat="1" applyFill="1" applyBorder="1" applyAlignment="1">
      <alignment horizontal="right" vertical="top"/>
    </xf>
    <xf numFmtId="1" fontId="10" fillId="5" borderId="0" xfId="3" applyNumberFormat="1" applyFill="1" applyAlignment="1">
      <alignment horizontal="right" vertical="top"/>
    </xf>
    <xf numFmtId="165" fontId="10" fillId="4" borderId="5" xfId="3" applyNumberFormat="1" applyFill="1" applyBorder="1" applyAlignment="1">
      <alignment horizontal="right" vertical="top"/>
    </xf>
    <xf numFmtId="1" fontId="10" fillId="6" borderId="8" xfId="3" applyNumberFormat="1" applyFill="1" applyBorder="1" applyAlignment="1">
      <alignment horizontal="right" vertical="top"/>
    </xf>
    <xf numFmtId="171" fontId="10" fillId="6" borderId="8" xfId="3" applyNumberFormat="1" applyFill="1" applyBorder="1" applyAlignment="1">
      <alignment horizontal="right" vertical="top"/>
    </xf>
    <xf numFmtId="168" fontId="10" fillId="5" borderId="0" xfId="3" applyNumberFormat="1" applyFill="1" applyAlignment="1">
      <alignment horizontal="right" vertical="top"/>
    </xf>
    <xf numFmtId="165" fontId="0" fillId="5" borderId="9" xfId="1" applyNumberFormat="1" applyFont="1" applyFill="1" applyBorder="1" applyAlignment="1">
      <alignment horizontal="right" vertical="top"/>
    </xf>
    <xf numFmtId="165" fontId="10" fillId="5" borderId="9" xfId="1" applyNumberFormat="1" applyFill="1" applyBorder="1" applyAlignment="1">
      <alignment horizontal="right" vertical="top"/>
    </xf>
    <xf numFmtId="165" fontId="10" fillId="5" borderId="9" xfId="3" applyNumberFormat="1" applyFill="1" applyBorder="1" applyAlignment="1">
      <alignment horizontal="center" vertical="top"/>
    </xf>
    <xf numFmtId="166" fontId="10" fillId="5" borderId="8" xfId="3" applyNumberFormat="1" applyFill="1" applyBorder="1" applyAlignment="1">
      <alignment horizontal="right" vertical="top"/>
    </xf>
    <xf numFmtId="170" fontId="26" fillId="0" borderId="1" xfId="3" applyFont="1" applyBorder="1" applyAlignment="1">
      <alignment vertical="top" wrapText="1"/>
    </xf>
    <xf numFmtId="170" fontId="18" fillId="0" borderId="1" xfId="3" applyFont="1" applyBorder="1" applyAlignment="1">
      <alignment vertical="top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vertical="top" wrapText="1"/>
    </xf>
    <xf numFmtId="1" fontId="6" fillId="0" borderId="9" xfId="3" applyNumberFormat="1" applyFont="1" applyBorder="1" applyAlignment="1">
      <alignment vertical="top"/>
    </xf>
    <xf numFmtId="170" fontId="6" fillId="9" borderId="0" xfId="3" applyFont="1" applyFill="1" applyAlignment="1">
      <alignment horizontal="left" vertical="top" wrapText="1"/>
    </xf>
    <xf numFmtId="170" fontId="6" fillId="9" borderId="9" xfId="3" applyFont="1" applyFill="1" applyBorder="1" applyAlignment="1">
      <alignment horizontal="left" vertical="top"/>
    </xf>
    <xf numFmtId="170" fontId="6" fillId="9" borderId="0" xfId="3" applyFont="1" applyFill="1" applyAlignment="1">
      <alignment horizontal="left" vertical="top"/>
    </xf>
    <xf numFmtId="170" fontId="6" fillId="9" borderId="9" xfId="3" applyFont="1" applyFill="1" applyBorder="1" applyAlignment="1">
      <alignment vertical="top"/>
    </xf>
    <xf numFmtId="170" fontId="6" fillId="9" borderId="0" xfId="3" applyFont="1" applyFill="1" applyAlignment="1">
      <alignment vertical="top"/>
    </xf>
    <xf numFmtId="170" fontId="0" fillId="9" borderId="0" xfId="3" applyFont="1" applyFill="1" applyAlignment="1">
      <alignment horizontal="center" vertical="top"/>
    </xf>
    <xf numFmtId="170" fontId="6" fillId="9" borderId="9" xfId="3" applyFont="1" applyFill="1" applyBorder="1" applyAlignment="1">
      <alignment horizontal="center" vertical="top"/>
    </xf>
    <xf numFmtId="165" fontId="6" fillId="9" borderId="0" xfId="3" applyNumberFormat="1" applyFont="1" applyFill="1" applyAlignment="1">
      <alignment vertical="top"/>
    </xf>
    <xf numFmtId="170" fontId="6" fillId="9" borderId="9" xfId="3" applyFont="1" applyFill="1" applyBorder="1" applyAlignment="1">
      <alignment horizontal="center" vertical="top" wrapText="1"/>
    </xf>
    <xf numFmtId="1" fontId="6" fillId="9" borderId="0" xfId="3" applyNumberFormat="1" applyFont="1" applyFill="1" applyAlignment="1">
      <alignment vertical="top"/>
    </xf>
    <xf numFmtId="1" fontId="6" fillId="9" borderId="9" xfId="3" applyNumberFormat="1" applyFont="1" applyFill="1" applyBorder="1" applyAlignment="1">
      <alignment vertical="top"/>
    </xf>
    <xf numFmtId="165" fontId="6" fillId="9" borderId="9" xfId="3" applyNumberFormat="1" applyFont="1" applyFill="1" applyBorder="1" applyAlignment="1">
      <alignment vertical="top"/>
    </xf>
    <xf numFmtId="15" fontId="6" fillId="9" borderId="0" xfId="3" applyNumberFormat="1" applyFont="1" applyFill="1" applyAlignment="1">
      <alignment horizontal="center" vertical="top"/>
    </xf>
    <xf numFmtId="170" fontId="6" fillId="9" borderId="5" xfId="3" applyFont="1" applyFill="1" applyBorder="1" applyAlignment="1">
      <alignment horizontal="left" vertical="top"/>
    </xf>
    <xf numFmtId="165" fontId="6" fillId="9" borderId="9" xfId="3" applyNumberFormat="1" applyFont="1" applyFill="1" applyBorder="1" applyAlignment="1">
      <alignment horizontal="center" vertical="top"/>
    </xf>
    <xf numFmtId="1" fontId="6" fillId="9" borderId="8" xfId="3" applyNumberFormat="1" applyFont="1" applyFill="1" applyBorder="1" applyAlignment="1">
      <alignment vertical="top"/>
    </xf>
    <xf numFmtId="172" fontId="6" fillId="9" borderId="0" xfId="3" applyNumberFormat="1" applyFont="1" applyFill="1" applyAlignment="1">
      <alignment horizontal="center" vertical="top"/>
    </xf>
    <xf numFmtId="172" fontId="6" fillId="9" borderId="8" xfId="3" applyNumberFormat="1" applyFont="1" applyFill="1" applyBorder="1" applyAlignment="1">
      <alignment horizontal="center" vertical="top"/>
    </xf>
    <xf numFmtId="1" fontId="6" fillId="9" borderId="8" xfId="3" applyNumberFormat="1" applyFont="1" applyFill="1" applyBorder="1" applyAlignment="1">
      <alignment horizontal="right" vertical="top"/>
    </xf>
    <xf numFmtId="9" fontId="6" fillId="9" borderId="9" xfId="3" applyNumberFormat="1" applyFont="1" applyFill="1" applyBorder="1" applyAlignment="1">
      <alignment horizontal="center" vertical="top"/>
    </xf>
    <xf numFmtId="1" fontId="6" fillId="9" borderId="0" xfId="3" applyNumberFormat="1" applyFont="1" applyFill="1" applyAlignment="1">
      <alignment horizontal="right" vertical="top"/>
    </xf>
    <xf numFmtId="165" fontId="6" fillId="9" borderId="9" xfId="3" applyNumberFormat="1" applyFont="1" applyFill="1" applyBorder="1" applyAlignment="1">
      <alignment horizontal="right" vertical="top"/>
    </xf>
    <xf numFmtId="0" fontId="6" fillId="9" borderId="9" xfId="3" applyNumberFormat="1" applyFont="1" applyFill="1" applyBorder="1" applyAlignment="1">
      <alignment vertical="top" wrapText="1"/>
    </xf>
    <xf numFmtId="170" fontId="6" fillId="9" borderId="5" xfId="3" applyFont="1" applyFill="1" applyBorder="1" applyAlignment="1">
      <alignment vertical="top" wrapText="1"/>
    </xf>
    <xf numFmtId="15" fontId="6" fillId="9" borderId="9" xfId="3" applyNumberFormat="1" applyFont="1" applyFill="1" applyBorder="1" applyAlignment="1">
      <alignment horizontal="center" vertical="top"/>
    </xf>
    <xf numFmtId="15" fontId="6" fillId="9" borderId="9" xfId="3" applyNumberFormat="1" applyFont="1" applyFill="1" applyBorder="1" applyAlignment="1">
      <alignment horizontal="center" vertical="top" wrapText="1"/>
    </xf>
    <xf numFmtId="15" fontId="10" fillId="9" borderId="8" xfId="3" applyNumberFormat="1" applyFill="1" applyBorder="1" applyAlignment="1">
      <alignment horizontal="center" vertical="top"/>
    </xf>
    <xf numFmtId="15" fontId="10" fillId="9" borderId="9" xfId="3" applyNumberFormat="1" applyFill="1" applyBorder="1" applyAlignment="1">
      <alignment horizontal="center" vertical="top"/>
    </xf>
    <xf numFmtId="15" fontId="10" fillId="9" borderId="5" xfId="3" applyNumberFormat="1" applyFill="1" applyBorder="1" applyAlignment="1">
      <alignment horizontal="center" vertical="top"/>
    </xf>
    <xf numFmtId="14" fontId="10" fillId="9" borderId="9" xfId="3" applyNumberFormat="1" applyFill="1" applyBorder="1" applyAlignment="1">
      <alignment horizontal="center" vertical="top" wrapText="1"/>
    </xf>
    <xf numFmtId="1" fontId="10" fillId="9" borderId="9" xfId="3" applyNumberFormat="1" applyFill="1" applyBorder="1" applyAlignment="1">
      <alignment horizontal="center" vertical="top" wrapText="1"/>
    </xf>
    <xf numFmtId="165" fontId="10" fillId="9" borderId="9" xfId="3" applyNumberFormat="1" applyFill="1" applyBorder="1" applyAlignment="1">
      <alignment horizontal="right" vertical="top"/>
    </xf>
    <xf numFmtId="171" fontId="6" fillId="9" borderId="8" xfId="3" applyNumberFormat="1" applyFont="1" applyFill="1" applyBorder="1" applyAlignment="1">
      <alignment horizontal="right" vertical="top"/>
    </xf>
    <xf numFmtId="165" fontId="10" fillId="9" borderId="8" xfId="3" applyNumberFormat="1" applyFill="1" applyBorder="1" applyAlignment="1">
      <alignment horizontal="right" vertical="top"/>
    </xf>
    <xf numFmtId="2" fontId="10" fillId="9" borderId="0" xfId="3" applyNumberFormat="1" applyFill="1" applyAlignment="1">
      <alignment horizontal="center" vertical="top"/>
    </xf>
    <xf numFmtId="2" fontId="10" fillId="9" borderId="9" xfId="3" applyNumberFormat="1" applyFill="1" applyBorder="1" applyAlignment="1">
      <alignment horizontal="center" vertical="top"/>
    </xf>
    <xf numFmtId="165" fontId="10" fillId="9" borderId="0" xfId="3" applyNumberFormat="1" applyFill="1" applyAlignment="1">
      <alignment horizontal="right" vertical="top"/>
    </xf>
    <xf numFmtId="1" fontId="6" fillId="9" borderId="9" xfId="3" applyNumberFormat="1" applyFont="1" applyFill="1" applyBorder="1" applyAlignment="1">
      <alignment horizontal="right" vertical="top"/>
    </xf>
    <xf numFmtId="2" fontId="10" fillId="9" borderId="9" xfId="3" applyNumberFormat="1" applyFill="1" applyBorder="1" applyAlignment="1">
      <alignment horizontal="right" vertical="top"/>
    </xf>
    <xf numFmtId="2" fontId="10" fillId="9" borderId="0" xfId="3" applyNumberFormat="1" applyFill="1" applyAlignment="1">
      <alignment horizontal="right" vertical="top"/>
    </xf>
    <xf numFmtId="1" fontId="6" fillId="10" borderId="9" xfId="3" applyNumberFormat="1" applyFont="1" applyFill="1" applyBorder="1" applyAlignment="1">
      <alignment vertical="top"/>
    </xf>
    <xf numFmtId="170" fontId="6" fillId="9" borderId="0" xfId="3" applyFont="1" applyFill="1" applyAlignment="1">
      <alignment vertical="top" wrapText="1"/>
    </xf>
    <xf numFmtId="170" fontId="10" fillId="9" borderId="9" xfId="3" applyFill="1" applyBorder="1" applyAlignment="1">
      <alignment horizontal="left" vertical="top"/>
    </xf>
    <xf numFmtId="170" fontId="10" fillId="9" borderId="0" xfId="3" applyFill="1" applyAlignment="1">
      <alignment horizontal="left" vertical="top"/>
    </xf>
    <xf numFmtId="170" fontId="10" fillId="9" borderId="9" xfId="3" applyFill="1" applyBorder="1" applyAlignment="1">
      <alignment vertical="top"/>
    </xf>
    <xf numFmtId="170" fontId="10" fillId="5" borderId="0" xfId="3" applyFill="1" applyAlignment="1">
      <alignment horizontal="center" vertical="top"/>
    </xf>
    <xf numFmtId="170" fontId="10" fillId="9" borderId="9" xfId="3" applyFill="1" applyBorder="1" applyAlignment="1">
      <alignment horizontal="center" vertical="top"/>
    </xf>
    <xf numFmtId="170" fontId="10" fillId="9" borderId="0" xfId="3" applyFill="1" applyAlignment="1">
      <alignment vertical="top"/>
    </xf>
    <xf numFmtId="170" fontId="10" fillId="9" borderId="9" xfId="3" applyFill="1" applyBorder="1" applyAlignment="1">
      <alignment horizontal="center" vertical="top" wrapText="1"/>
    </xf>
    <xf numFmtId="1" fontId="10" fillId="9" borderId="0" xfId="3" applyNumberFormat="1" applyFill="1" applyAlignment="1">
      <alignment vertical="top"/>
    </xf>
    <xf numFmtId="1" fontId="10" fillId="9" borderId="9" xfId="3" applyNumberFormat="1" applyFill="1" applyBorder="1" applyAlignment="1">
      <alignment vertical="top"/>
    </xf>
    <xf numFmtId="15" fontId="10" fillId="9" borderId="0" xfId="3" applyNumberFormat="1" applyFill="1" applyAlignment="1">
      <alignment horizontal="center" vertical="top"/>
    </xf>
    <xf numFmtId="165" fontId="10" fillId="9" borderId="9" xfId="3" applyNumberFormat="1" applyFill="1" applyBorder="1" applyAlignment="1">
      <alignment horizontal="center" vertical="top"/>
    </xf>
    <xf numFmtId="1" fontId="10" fillId="9" borderId="8" xfId="3" applyNumberFormat="1" applyFill="1" applyBorder="1" applyAlignment="1">
      <alignment horizontal="right" vertical="top"/>
    </xf>
    <xf numFmtId="9" fontId="6" fillId="9" borderId="9" xfId="7" applyFont="1" applyFill="1" applyBorder="1" applyAlignment="1">
      <alignment horizontal="center" vertical="top"/>
    </xf>
    <xf numFmtId="1" fontId="10" fillId="9" borderId="0" xfId="3" applyNumberFormat="1" applyFill="1" applyAlignment="1">
      <alignment horizontal="right" vertical="top"/>
    </xf>
    <xf numFmtId="9" fontId="10" fillId="9" borderId="0" xfId="3" applyNumberFormat="1" applyFill="1" applyAlignment="1">
      <alignment vertical="top"/>
    </xf>
    <xf numFmtId="0" fontId="10" fillId="9" borderId="9" xfId="3" applyNumberFormat="1" applyFill="1" applyBorder="1" applyAlignment="1">
      <alignment horizontal="left" vertical="top" wrapText="1"/>
    </xf>
    <xf numFmtId="170" fontId="10" fillId="9" borderId="5" xfId="3" applyFill="1" applyBorder="1" applyAlignment="1">
      <alignment horizontal="left" vertical="top" wrapText="1"/>
    </xf>
    <xf numFmtId="15" fontId="10" fillId="9" borderId="9" xfId="3" applyNumberFormat="1" applyFill="1" applyBorder="1" applyAlignment="1">
      <alignment horizontal="center" vertical="top" wrapText="1"/>
    </xf>
    <xf numFmtId="165" fontId="0" fillId="9" borderId="9" xfId="1" applyNumberFormat="1" applyFont="1" applyFill="1" applyBorder="1" applyAlignment="1">
      <alignment horizontal="right" vertical="top"/>
    </xf>
    <xf numFmtId="1" fontId="0" fillId="9" borderId="8" xfId="1" applyNumberFormat="1" applyFont="1" applyFill="1" applyBorder="1" applyAlignment="1">
      <alignment horizontal="right" vertical="top"/>
    </xf>
    <xf numFmtId="171" fontId="0" fillId="9" borderId="8" xfId="1" applyNumberFormat="1" applyFont="1" applyFill="1" applyBorder="1" applyAlignment="1">
      <alignment horizontal="right" vertical="top"/>
    </xf>
    <xf numFmtId="1" fontId="10" fillId="9" borderId="9" xfId="3" applyNumberFormat="1" applyFill="1" applyBorder="1" applyAlignment="1">
      <alignment horizontal="right" vertical="top"/>
    </xf>
    <xf numFmtId="15" fontId="6" fillId="9" borderId="8" xfId="3" applyNumberFormat="1" applyFont="1" applyFill="1" applyBorder="1" applyAlignment="1">
      <alignment horizontal="center" vertical="top"/>
    </xf>
    <xf numFmtId="15" fontId="10" fillId="9" borderId="8" xfId="3" applyNumberFormat="1" applyFill="1" applyBorder="1" applyAlignment="1">
      <alignment horizontal="center"/>
    </xf>
    <xf numFmtId="15" fontId="10" fillId="9" borderId="9" xfId="3" applyNumberFormat="1" applyFill="1" applyBorder="1" applyAlignment="1">
      <alignment horizontal="center"/>
    </xf>
    <xf numFmtId="165" fontId="6" fillId="9" borderId="0" xfId="3" applyNumberFormat="1" applyFont="1" applyFill="1" applyAlignment="1">
      <alignment horizontal="right" vertical="top"/>
    </xf>
    <xf numFmtId="165" fontId="6" fillId="9" borderId="8" xfId="3" applyNumberFormat="1" applyFont="1" applyFill="1" applyBorder="1" applyAlignment="1">
      <alignment horizontal="right" vertical="top"/>
    </xf>
    <xf numFmtId="2" fontId="6" fillId="9" borderId="9" xfId="3" applyNumberFormat="1" applyFont="1" applyFill="1" applyBorder="1" applyAlignment="1">
      <alignment horizontal="right" vertical="top"/>
    </xf>
    <xf numFmtId="2" fontId="6" fillId="9" borderId="0" xfId="3" applyNumberFormat="1" applyFont="1" applyFill="1" applyAlignment="1">
      <alignment horizontal="right" vertical="top"/>
    </xf>
    <xf numFmtId="170" fontId="10" fillId="9" borderId="0" xfId="3" applyFill="1" applyAlignment="1">
      <alignment horizontal="left" vertical="top" wrapText="1"/>
    </xf>
    <xf numFmtId="170" fontId="6" fillId="5" borderId="0" xfId="3" applyFont="1" applyFill="1" applyAlignment="1">
      <alignment horizontal="center" vertical="top"/>
    </xf>
    <xf numFmtId="165" fontId="10" fillId="9" borderId="9" xfId="3" applyNumberFormat="1" applyFill="1" applyBorder="1" applyAlignment="1">
      <alignment vertical="top"/>
    </xf>
    <xf numFmtId="1" fontId="10" fillId="9" borderId="8" xfId="3" applyNumberFormat="1" applyFill="1" applyBorder="1" applyAlignment="1">
      <alignment vertical="top"/>
    </xf>
    <xf numFmtId="9" fontId="10" fillId="9" borderId="9" xfId="3" applyNumberFormat="1" applyFill="1" applyBorder="1" applyAlignment="1">
      <alignment horizontal="center" vertical="top"/>
    </xf>
    <xf numFmtId="0" fontId="10" fillId="9" borderId="9" xfId="3" applyNumberFormat="1" applyFill="1" applyBorder="1" applyAlignment="1">
      <alignment vertical="top" wrapText="1"/>
    </xf>
    <xf numFmtId="170" fontId="10" fillId="9" borderId="5" xfId="3" applyFill="1" applyBorder="1" applyAlignment="1">
      <alignment vertical="top" wrapText="1"/>
    </xf>
    <xf numFmtId="14" fontId="6" fillId="9" borderId="9" xfId="3" applyNumberFormat="1" applyFont="1" applyFill="1" applyBorder="1" applyAlignment="1">
      <alignment horizontal="center" vertical="top" wrapText="1"/>
    </xf>
    <xf numFmtId="171" fontId="10" fillId="9" borderId="8" xfId="3" applyNumberFormat="1" applyFill="1" applyBorder="1" applyAlignment="1">
      <alignment horizontal="right" vertical="top"/>
    </xf>
    <xf numFmtId="2" fontId="6" fillId="4" borderId="9" xfId="3" applyNumberFormat="1" applyFont="1" applyFill="1" applyBorder="1" applyAlignment="1">
      <alignment horizontal="right" vertical="top"/>
    </xf>
    <xf numFmtId="1" fontId="6" fillId="9" borderId="9" xfId="3" applyNumberFormat="1" applyFont="1" applyFill="1" applyBorder="1" applyAlignment="1">
      <alignment horizontal="center" vertical="top" wrapText="1"/>
    </xf>
    <xf numFmtId="2" fontId="6" fillId="9" borderId="0" xfId="3" applyNumberFormat="1" applyFont="1" applyFill="1" applyAlignment="1">
      <alignment horizontal="center" vertical="top"/>
    </xf>
    <xf numFmtId="2" fontId="6" fillId="9" borderId="9" xfId="3" applyNumberFormat="1" applyFont="1" applyFill="1" applyBorder="1" applyAlignment="1">
      <alignment horizontal="center" vertical="top"/>
    </xf>
    <xf numFmtId="170" fontId="6" fillId="5" borderId="0" xfId="3" applyFont="1" applyFill="1" applyAlignment="1">
      <alignment vertical="top" wrapText="1"/>
    </xf>
    <xf numFmtId="170" fontId="6" fillId="5" borderId="9" xfId="3" applyFont="1" applyFill="1" applyBorder="1" applyAlignment="1">
      <alignment vertical="top"/>
    </xf>
    <xf numFmtId="170" fontId="6" fillId="5" borderId="0" xfId="3" applyFont="1" applyFill="1" applyAlignment="1">
      <alignment vertical="top"/>
    </xf>
    <xf numFmtId="170" fontId="10" fillId="5" borderId="0" xfId="3" applyFill="1" applyAlignment="1">
      <alignment vertical="top"/>
    </xf>
    <xf numFmtId="165" fontId="10" fillId="5" borderId="0" xfId="3" applyNumberFormat="1" applyFill="1" applyAlignment="1">
      <alignment vertical="top"/>
    </xf>
    <xf numFmtId="170" fontId="6" fillId="5" borderId="9" xfId="3" applyFont="1" applyFill="1" applyBorder="1" applyAlignment="1">
      <alignment horizontal="center" vertical="top" wrapText="1"/>
    </xf>
    <xf numFmtId="1" fontId="10" fillId="5" borderId="0" xfId="3" applyNumberFormat="1" applyFill="1" applyAlignment="1">
      <alignment vertical="top"/>
    </xf>
    <xf numFmtId="15" fontId="6" fillId="5" borderId="0" xfId="3" applyNumberFormat="1" applyFont="1" applyFill="1" applyAlignment="1">
      <alignment horizontal="center" vertical="top"/>
    </xf>
    <xf numFmtId="170" fontId="6" fillId="5" borderId="0" xfId="3" applyFont="1" applyFill="1" applyAlignment="1">
      <alignment horizontal="left" vertical="top"/>
    </xf>
    <xf numFmtId="1" fontId="10" fillId="5" borderId="8" xfId="3" applyNumberFormat="1" applyFill="1" applyBorder="1" applyAlignment="1">
      <alignment vertical="top"/>
    </xf>
    <xf numFmtId="9" fontId="10" fillId="5" borderId="9" xfId="3" applyNumberFormat="1" applyFill="1" applyBorder="1" applyAlignment="1">
      <alignment horizontal="center" vertical="top"/>
    </xf>
    <xf numFmtId="170" fontId="10" fillId="5" borderId="5" xfId="3" applyFill="1" applyBorder="1" applyAlignment="1">
      <alignment vertical="top" wrapText="1"/>
    </xf>
    <xf numFmtId="170" fontId="10" fillId="5" borderId="0" xfId="3" applyFill="1" applyAlignment="1">
      <alignment horizontal="left" vertical="top" wrapText="1"/>
    </xf>
    <xf numFmtId="170" fontId="10" fillId="5" borderId="0" xfId="3" applyFill="1" applyAlignment="1">
      <alignment horizontal="left" vertical="top"/>
    </xf>
    <xf numFmtId="170" fontId="6" fillId="5" borderId="9" xfId="3" applyFont="1" applyFill="1" applyBorder="1" applyAlignment="1">
      <alignment horizontal="center" vertical="top"/>
    </xf>
    <xf numFmtId="170" fontId="24" fillId="5" borderId="0" xfId="3" applyFont="1" applyFill="1" applyAlignment="1">
      <alignment vertical="top"/>
    </xf>
    <xf numFmtId="170" fontId="6" fillId="5" borderId="5" xfId="3" applyFont="1" applyFill="1" applyBorder="1" applyAlignment="1">
      <alignment horizontal="left" vertical="top"/>
    </xf>
    <xf numFmtId="170" fontId="10" fillId="5" borderId="5" xfId="3" applyFill="1" applyBorder="1" applyAlignment="1">
      <alignment horizontal="left" vertical="top" wrapText="1"/>
    </xf>
    <xf numFmtId="170" fontId="10" fillId="5" borderId="0" xfId="3" applyFill="1" applyAlignment="1">
      <alignment vertical="top" wrapText="1"/>
    </xf>
    <xf numFmtId="1" fontId="6" fillId="5" borderId="0" xfId="3" applyNumberFormat="1" applyFont="1" applyFill="1" applyAlignment="1">
      <alignment vertical="top"/>
    </xf>
    <xf numFmtId="170" fontId="10" fillId="5" borderId="5" xfId="3" applyFill="1" applyBorder="1" applyAlignment="1">
      <alignment horizontal="left" vertical="top"/>
    </xf>
    <xf numFmtId="15" fontId="6" fillId="5" borderId="5" xfId="3" applyNumberFormat="1" applyFont="1" applyFill="1" applyBorder="1" applyAlignment="1">
      <alignment horizontal="center" vertical="top"/>
    </xf>
    <xf numFmtId="0" fontId="0" fillId="9" borderId="0" xfId="0" applyFill="1" applyAlignment="1">
      <alignment vertical="top" wrapText="1"/>
    </xf>
    <xf numFmtId="15" fontId="6" fillId="9" borderId="5" xfId="3" applyNumberFormat="1" applyFont="1" applyFill="1" applyBorder="1" applyAlignment="1">
      <alignment horizontal="center" vertical="top"/>
    </xf>
    <xf numFmtId="170" fontId="10" fillId="9" borderId="9" xfId="3" applyFill="1" applyBorder="1" applyAlignment="1">
      <alignment horizontal="left" vertical="top" wrapText="1"/>
    </xf>
    <xf numFmtId="14" fontId="10" fillId="9" borderId="0" xfId="3" applyNumberFormat="1" applyFill="1" applyAlignment="1">
      <alignment horizontal="center" vertical="top"/>
    </xf>
    <xf numFmtId="14" fontId="10" fillId="9" borderId="9" xfId="3" applyNumberFormat="1" applyFill="1" applyBorder="1" applyAlignment="1">
      <alignment horizontal="center" vertical="top"/>
    </xf>
    <xf numFmtId="14" fontId="10" fillId="9" borderId="8" xfId="3" applyNumberFormat="1" applyFill="1" applyBorder="1" applyAlignment="1">
      <alignment horizontal="right" vertical="top"/>
    </xf>
    <xf numFmtId="165" fontId="6" fillId="5" borderId="9" xfId="3" applyNumberFormat="1" applyFont="1" applyFill="1" applyBorder="1" applyAlignment="1">
      <alignment horizontal="center" vertical="top"/>
    </xf>
    <xf numFmtId="1" fontId="6" fillId="5" borderId="0" xfId="3" applyNumberFormat="1" applyFont="1" applyFill="1" applyAlignment="1">
      <alignment horizontal="right" vertical="top"/>
    </xf>
    <xf numFmtId="165" fontId="6" fillId="5" borderId="9" xfId="3" applyNumberFormat="1" applyFont="1" applyFill="1" applyBorder="1" applyAlignment="1">
      <alignment horizontal="right" vertical="top"/>
    </xf>
    <xf numFmtId="1" fontId="6" fillId="5" borderId="8" xfId="3" applyNumberFormat="1" applyFont="1" applyFill="1" applyBorder="1" applyAlignment="1">
      <alignment vertical="top"/>
    </xf>
    <xf numFmtId="1" fontId="6" fillId="5" borderId="9" xfId="3" applyNumberFormat="1" applyFont="1" applyFill="1" applyBorder="1" applyAlignment="1">
      <alignment vertical="top"/>
    </xf>
    <xf numFmtId="15" fontId="6" fillId="5" borderId="8" xfId="3" applyNumberFormat="1" applyFont="1" applyFill="1" applyBorder="1" applyAlignment="1">
      <alignment horizontal="center" vertical="top"/>
    </xf>
    <xf numFmtId="1" fontId="6" fillId="5" borderId="8" xfId="3" applyNumberFormat="1" applyFont="1" applyFill="1" applyBorder="1" applyAlignment="1">
      <alignment horizontal="right" vertical="top"/>
    </xf>
    <xf numFmtId="170" fontId="10" fillId="0" borderId="0" xfId="3" applyAlignment="1">
      <alignment vertical="top"/>
    </xf>
    <xf numFmtId="170" fontId="10" fillId="5" borderId="8" xfId="3" applyFill="1" applyBorder="1" applyAlignment="1">
      <alignment vertical="top"/>
    </xf>
    <xf numFmtId="15" fontId="10" fillId="5" borderId="5" xfId="3" applyNumberFormat="1" applyFill="1" applyBorder="1" applyAlignment="1">
      <alignment horizontal="center" vertical="top" wrapText="1"/>
    </xf>
    <xf numFmtId="170" fontId="6" fillId="5" borderId="0" xfId="3" applyFont="1" applyFill="1" applyAlignment="1">
      <alignment horizontal="left" vertical="top" wrapText="1"/>
    </xf>
    <xf numFmtId="170" fontId="6" fillId="5" borderId="9" xfId="3" applyFont="1" applyFill="1" applyBorder="1" applyAlignment="1">
      <alignment horizontal="left" vertical="top"/>
    </xf>
    <xf numFmtId="165" fontId="6" fillId="5" borderId="9" xfId="3" applyNumberFormat="1" applyFont="1" applyFill="1" applyBorder="1" applyAlignment="1">
      <alignment vertical="top"/>
    </xf>
    <xf numFmtId="0" fontId="6" fillId="5" borderId="9" xfId="3" applyNumberFormat="1" applyFont="1" applyFill="1" applyBorder="1" applyAlignment="1">
      <alignment vertical="top" wrapText="1"/>
    </xf>
    <xf numFmtId="170" fontId="6" fillId="5" borderId="5" xfId="3" applyFont="1" applyFill="1" applyBorder="1" applyAlignment="1">
      <alignment horizontal="left" vertical="top" wrapText="1"/>
    </xf>
    <xf numFmtId="15" fontId="6" fillId="5" borderId="9" xfId="3" applyNumberFormat="1" applyFont="1" applyFill="1" applyBorder="1" applyAlignment="1">
      <alignment horizontal="center" vertical="top"/>
    </xf>
    <xf numFmtId="15" fontId="6" fillId="5" borderId="9" xfId="3" applyNumberFormat="1" applyFont="1" applyFill="1" applyBorder="1" applyAlignment="1">
      <alignment horizontal="center" vertical="top" wrapText="1"/>
    </xf>
    <xf numFmtId="1" fontId="6" fillId="5" borderId="9" xfId="3" applyNumberFormat="1" applyFont="1" applyFill="1" applyBorder="1" applyAlignment="1">
      <alignment horizontal="center" vertical="top" wrapText="1"/>
    </xf>
    <xf numFmtId="171" fontId="6" fillId="5" borderId="8" xfId="3" applyNumberFormat="1" applyFont="1" applyFill="1" applyBorder="1" applyAlignment="1">
      <alignment horizontal="right" vertical="top"/>
    </xf>
    <xf numFmtId="165" fontId="6" fillId="5" borderId="8" xfId="3" applyNumberFormat="1" applyFont="1" applyFill="1" applyBorder="1" applyAlignment="1">
      <alignment horizontal="right" vertical="top"/>
    </xf>
    <xf numFmtId="2" fontId="6" fillId="5" borderId="0" xfId="3" applyNumberFormat="1" applyFont="1" applyFill="1" applyAlignment="1">
      <alignment horizontal="center" vertical="top"/>
    </xf>
    <xf numFmtId="2" fontId="6" fillId="5" borderId="9" xfId="3" applyNumberFormat="1" applyFont="1" applyFill="1" applyBorder="1" applyAlignment="1">
      <alignment horizontal="center" vertical="top"/>
    </xf>
    <xf numFmtId="165" fontId="6" fillId="4" borderId="0" xfId="3" applyNumberFormat="1" applyFont="1" applyFill="1" applyAlignment="1">
      <alignment horizontal="right" vertical="top"/>
    </xf>
    <xf numFmtId="1" fontId="6" fillId="5" borderId="9" xfId="3" applyNumberFormat="1" applyFont="1" applyFill="1" applyBorder="1" applyAlignment="1">
      <alignment horizontal="right" vertical="top"/>
    </xf>
    <xf numFmtId="2" fontId="6" fillId="5" borderId="9" xfId="3" applyNumberFormat="1" applyFont="1" applyFill="1" applyBorder="1" applyAlignment="1">
      <alignment horizontal="right" vertical="top"/>
    </xf>
    <xf numFmtId="2" fontId="6" fillId="5" borderId="0" xfId="3" applyNumberFormat="1" applyFont="1" applyFill="1" applyAlignment="1">
      <alignment horizontal="right" vertical="top"/>
    </xf>
    <xf numFmtId="165" fontId="6" fillId="5" borderId="0" xfId="3" applyNumberFormat="1" applyFont="1" applyFill="1" applyAlignment="1">
      <alignment vertical="top"/>
    </xf>
    <xf numFmtId="1" fontId="10" fillId="5" borderId="5" xfId="3" applyNumberFormat="1" applyFill="1" applyBorder="1" applyAlignment="1">
      <alignment vertical="top"/>
    </xf>
    <xf numFmtId="0" fontId="0" fillId="9" borderId="9" xfId="0" applyFill="1" applyBorder="1" applyAlignment="1">
      <alignment vertical="top" wrapText="1"/>
    </xf>
    <xf numFmtId="1" fontId="6" fillId="5" borderId="5" xfId="3" applyNumberFormat="1" applyFont="1" applyFill="1" applyBorder="1" applyAlignment="1">
      <alignment vertical="top"/>
    </xf>
    <xf numFmtId="1" fontId="10" fillId="5" borderId="0" xfId="3" applyNumberFormat="1" applyFill="1" applyAlignment="1">
      <alignment horizontal="center" vertical="top" wrapText="1"/>
    </xf>
    <xf numFmtId="1" fontId="10" fillId="11" borderId="9" xfId="3" applyNumberFormat="1" applyFill="1" applyBorder="1" applyAlignment="1">
      <alignment vertical="top"/>
    </xf>
    <xf numFmtId="1" fontId="10" fillId="5" borderId="0" xfId="3" applyNumberFormat="1" applyFill="1"/>
    <xf numFmtId="165" fontId="10" fillId="12" borderId="0" xfId="3" applyNumberFormat="1" applyFill="1" applyAlignment="1">
      <alignment horizontal="right" vertical="top"/>
    </xf>
    <xf numFmtId="0" fontId="6" fillId="5" borderId="0" xfId="2" applyFont="1" applyFill="1" applyBorder="1" applyAlignment="1" applyProtection="1">
      <alignment vertical="top" wrapText="1"/>
    </xf>
    <xf numFmtId="0" fontId="6" fillId="5" borderId="9" xfId="2" applyFont="1" applyFill="1" applyBorder="1" applyAlignment="1" applyProtection="1">
      <alignment vertical="top"/>
    </xf>
    <xf numFmtId="0" fontId="6" fillId="5" borderId="0" xfId="2" applyFont="1" applyFill="1" applyBorder="1" applyAlignment="1" applyProtection="1">
      <alignment vertical="top"/>
    </xf>
    <xf numFmtId="170" fontId="10" fillId="5" borderId="8" xfId="3" applyFill="1" applyBorder="1" applyAlignment="1">
      <alignment horizontal="left" vertical="top"/>
    </xf>
    <xf numFmtId="170" fontId="6" fillId="5" borderId="5" xfId="3" applyFont="1" applyFill="1" applyBorder="1" applyAlignment="1">
      <alignment vertical="top" wrapText="1"/>
    </xf>
    <xf numFmtId="15" fontId="10" fillId="5" borderId="0" xfId="3" applyNumberFormat="1" applyFill="1" applyAlignment="1">
      <alignment horizontal="center" vertical="top" wrapText="1"/>
    </xf>
    <xf numFmtId="170" fontId="6" fillId="5" borderId="8" xfId="3" applyFont="1" applyFill="1" applyBorder="1" applyAlignment="1">
      <alignment horizontal="center" vertical="top"/>
    </xf>
    <xf numFmtId="1" fontId="10" fillId="5" borderId="8" xfId="3" applyNumberFormat="1" applyFill="1" applyBorder="1" applyAlignment="1">
      <alignment horizontal="center" vertical="top" wrapText="1"/>
    </xf>
    <xf numFmtId="15" fontId="10" fillId="11" borderId="5" xfId="3" applyNumberFormat="1" applyFill="1" applyBorder="1" applyAlignment="1">
      <alignment horizontal="center" vertical="top"/>
    </xf>
    <xf numFmtId="170" fontId="6" fillId="5" borderId="8" xfId="3" applyFont="1" applyFill="1" applyBorder="1" applyAlignment="1">
      <alignment horizontal="left" vertical="top"/>
    </xf>
    <xf numFmtId="1" fontId="6" fillId="5" borderId="0" xfId="3" applyNumberFormat="1" applyFont="1" applyFill="1" applyAlignment="1">
      <alignment horizontal="center" vertical="top" wrapText="1"/>
    </xf>
    <xf numFmtId="170" fontId="24" fillId="5" borderId="0" xfId="3" applyFont="1" applyFill="1" applyAlignment="1">
      <alignment horizontal="left" vertical="top" wrapText="1"/>
    </xf>
    <xf numFmtId="170" fontId="24" fillId="5" borderId="9" xfId="3" applyFont="1" applyFill="1" applyBorder="1" applyAlignment="1">
      <alignment horizontal="left" vertical="top"/>
    </xf>
    <xf numFmtId="170" fontId="24" fillId="5" borderId="0" xfId="3" applyFont="1" applyFill="1" applyAlignment="1">
      <alignment horizontal="left" vertical="top"/>
    </xf>
    <xf numFmtId="0" fontId="0" fillId="9" borderId="0" xfId="0" applyFill="1"/>
    <xf numFmtId="170" fontId="10" fillId="5" borderId="0" xfId="3" applyFill="1"/>
    <xf numFmtId="170" fontId="24" fillId="5" borderId="0" xfId="3" applyFont="1" applyFill="1" applyAlignment="1">
      <alignment vertical="top" wrapText="1"/>
    </xf>
    <xf numFmtId="170" fontId="24" fillId="5" borderId="9" xfId="3" applyFont="1" applyFill="1" applyBorder="1" applyAlignment="1">
      <alignment vertical="top"/>
    </xf>
    <xf numFmtId="2" fontId="10" fillId="12" borderId="0" xfId="3" applyNumberFormat="1" applyFill="1" applyAlignment="1">
      <alignment horizontal="right" vertical="top"/>
    </xf>
    <xf numFmtId="15" fontId="10" fillId="9" borderId="0" xfId="3" applyNumberFormat="1" applyFill="1" applyAlignment="1">
      <alignment horizontal="center" vertical="top" wrapText="1"/>
    </xf>
    <xf numFmtId="170" fontId="10" fillId="5" borderId="8" xfId="3" applyFill="1" applyBorder="1" applyAlignment="1">
      <alignment horizontal="center" vertical="top"/>
    </xf>
    <xf numFmtId="165" fontId="10" fillId="5" borderId="5" xfId="3" applyNumberFormat="1" applyFill="1" applyBorder="1" applyAlignment="1">
      <alignment vertical="top"/>
    </xf>
    <xf numFmtId="15" fontId="10" fillId="9" borderId="8" xfId="3" applyNumberFormat="1" applyFill="1" applyBorder="1" applyAlignment="1">
      <alignment horizontal="center" vertical="top" wrapText="1"/>
    </xf>
    <xf numFmtId="15" fontId="6" fillId="9" borderId="8" xfId="3" applyNumberFormat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right" vertical="top"/>
    </xf>
    <xf numFmtId="15" fontId="10" fillId="5" borderId="8" xfId="3" applyNumberFormat="1" applyFill="1" applyBorder="1" applyAlignment="1">
      <alignment horizontal="center" vertical="top" wrapText="1"/>
    </xf>
    <xf numFmtId="170" fontId="23" fillId="5" borderId="0" xfId="3" applyFont="1" applyFill="1" applyAlignment="1">
      <alignment vertical="top" wrapText="1"/>
    </xf>
    <xf numFmtId="170" fontId="23" fillId="5" borderId="9" xfId="3" applyFont="1" applyFill="1" applyBorder="1" applyAlignment="1">
      <alignment vertical="top"/>
    </xf>
    <xf numFmtId="170" fontId="23" fillId="5" borderId="0" xfId="3" applyFont="1" applyFill="1" applyAlignment="1">
      <alignment vertical="top"/>
    </xf>
    <xf numFmtId="170" fontId="10" fillId="10" borderId="0" xfId="3" applyFill="1" applyAlignment="1">
      <alignment vertical="top"/>
    </xf>
    <xf numFmtId="170" fontId="10" fillId="9" borderId="0" xfId="3" applyFill="1" applyAlignment="1">
      <alignment horizontal="center" vertical="top"/>
    </xf>
    <xf numFmtId="49" fontId="10" fillId="5" borderId="0" xfId="3" applyNumberFormat="1" applyFill="1" applyAlignment="1">
      <alignment vertical="top" wrapText="1"/>
    </xf>
    <xf numFmtId="49" fontId="10" fillId="5" borderId="9" xfId="3" applyNumberFormat="1" applyFill="1" applyBorder="1" applyAlignment="1">
      <alignment vertical="top"/>
    </xf>
    <xf numFmtId="49" fontId="10" fillId="5" borderId="0" xfId="3" applyNumberFormat="1" applyFill="1" applyAlignment="1">
      <alignment vertical="top"/>
    </xf>
    <xf numFmtId="2" fontId="10" fillId="12" borderId="9" xfId="3" applyNumberFormat="1" applyFill="1" applyBorder="1" applyAlignment="1">
      <alignment horizontal="right" vertical="top"/>
    </xf>
    <xf numFmtId="1" fontId="6" fillId="5" borderId="9" xfId="3" applyNumberFormat="1" applyFont="1" applyFill="1" applyBorder="1"/>
    <xf numFmtId="1" fontId="6" fillId="5" borderId="0" xfId="3" applyNumberFormat="1" applyFont="1" applyFill="1"/>
    <xf numFmtId="15" fontId="0" fillId="9" borderId="9" xfId="0" applyNumberFormat="1" applyFill="1" applyBorder="1" applyAlignment="1">
      <alignment horizontal="center" vertical="top"/>
    </xf>
    <xf numFmtId="1" fontId="10" fillId="5" borderId="0" xfId="3" applyNumberFormat="1" applyFill="1" applyAlignment="1">
      <alignment horizontal="right"/>
    </xf>
    <xf numFmtId="14" fontId="10" fillId="5" borderId="0" xfId="3" applyNumberFormat="1" applyFill="1" applyAlignment="1">
      <alignment vertical="top"/>
    </xf>
    <xf numFmtId="15" fontId="10" fillId="11" borderId="9" xfId="3" applyNumberFormat="1" applyFill="1" applyBorder="1" applyAlignment="1">
      <alignment horizontal="center" vertical="top"/>
    </xf>
    <xf numFmtId="14" fontId="10" fillId="5" borderId="0" xfId="3" applyNumberFormat="1" applyFill="1" applyAlignment="1">
      <alignment horizontal="center" vertical="top" wrapText="1"/>
    </xf>
    <xf numFmtId="166" fontId="10" fillId="9" borderId="8" xfId="3" applyNumberFormat="1" applyFill="1" applyBorder="1" applyAlignment="1">
      <alignment horizontal="right" vertical="top"/>
    </xf>
    <xf numFmtId="49" fontId="10" fillId="5" borderId="5" xfId="3" applyNumberFormat="1" applyFill="1" applyBorder="1" applyAlignment="1">
      <alignment vertical="top" wrapText="1"/>
    </xf>
    <xf numFmtId="49" fontId="10" fillId="5" borderId="8" xfId="3" applyNumberFormat="1" applyFill="1" applyBorder="1" applyAlignment="1">
      <alignment vertical="top"/>
    </xf>
    <xf numFmtId="49" fontId="10" fillId="5" borderId="9" xfId="3" applyNumberFormat="1" applyFill="1" applyBorder="1" applyAlignment="1">
      <alignment horizontal="left" vertical="top"/>
    </xf>
    <xf numFmtId="165" fontId="10" fillId="5" borderId="9" xfId="3" applyNumberFormat="1" applyFill="1" applyBorder="1"/>
    <xf numFmtId="15" fontId="10" fillId="5" borderId="5" xfId="3" applyNumberFormat="1" applyFill="1" applyBorder="1" applyAlignment="1">
      <alignment horizontal="center"/>
    </xf>
    <xf numFmtId="15" fontId="10" fillId="5" borderId="0" xfId="3" applyNumberFormat="1" applyFill="1" applyAlignment="1">
      <alignment horizontal="center"/>
    </xf>
    <xf numFmtId="49" fontId="6" fillId="5" borderId="0" xfId="3" applyNumberFormat="1" applyFont="1" applyFill="1" applyAlignment="1">
      <alignment vertical="top" wrapText="1"/>
    </xf>
    <xf numFmtId="49" fontId="6" fillId="5" borderId="9" xfId="3" applyNumberFormat="1" applyFont="1" applyFill="1" applyBorder="1" applyAlignment="1">
      <alignment vertical="top"/>
    </xf>
    <xf numFmtId="49" fontId="6" fillId="5" borderId="0" xfId="3" applyNumberFormat="1" applyFont="1" applyFill="1" applyAlignment="1">
      <alignment vertical="top"/>
    </xf>
    <xf numFmtId="49" fontId="10" fillId="5" borderId="9" xfId="3" applyNumberFormat="1" applyFill="1" applyBorder="1" applyAlignment="1">
      <alignment horizontal="center" vertical="top"/>
    </xf>
    <xf numFmtId="49" fontId="10" fillId="5" borderId="0" xfId="3" applyNumberFormat="1" applyFill="1" applyAlignment="1">
      <alignment horizontal="left" vertical="top"/>
    </xf>
    <xf numFmtId="165" fontId="0" fillId="13" borderId="9" xfId="1" applyNumberFormat="1" applyFont="1" applyFill="1" applyBorder="1" applyAlignment="1">
      <alignment horizontal="right" vertical="top"/>
    </xf>
    <xf numFmtId="170" fontId="10" fillId="5" borderId="5" xfId="3" applyFill="1" applyBorder="1" applyAlignment="1">
      <alignment vertical="top"/>
    </xf>
    <xf numFmtId="170" fontId="19" fillId="5" borderId="0" xfId="3" applyFont="1" applyFill="1" applyAlignment="1">
      <alignment vertical="top" wrapText="1"/>
    </xf>
    <xf numFmtId="170" fontId="19" fillId="5" borderId="9" xfId="3" applyFont="1" applyFill="1" applyBorder="1" applyAlignment="1">
      <alignment vertical="top"/>
    </xf>
    <xf numFmtId="170" fontId="19" fillId="5" borderId="0" xfId="3" applyFont="1" applyFill="1" applyAlignment="1">
      <alignment vertical="top"/>
    </xf>
    <xf numFmtId="15" fontId="10" fillId="9" borderId="5" xfId="3" applyNumberFormat="1" applyFill="1" applyBorder="1" applyAlignment="1">
      <alignment horizontal="center"/>
    </xf>
    <xf numFmtId="15" fontId="10" fillId="9" borderId="0" xfId="3" applyNumberFormat="1" applyFill="1" applyAlignment="1">
      <alignment horizontal="center"/>
    </xf>
    <xf numFmtId="165" fontId="6" fillId="5" borderId="9" xfId="1" applyNumberFormat="1" applyFont="1" applyFill="1" applyBorder="1" applyAlignment="1">
      <alignment horizontal="right" vertical="top"/>
    </xf>
    <xf numFmtId="0" fontId="0" fillId="5" borderId="0" xfId="0" applyFill="1" applyAlignment="1">
      <alignment vertical="top"/>
    </xf>
    <xf numFmtId="15" fontId="10" fillId="9" borderId="5" xfId="3" applyNumberFormat="1" applyFill="1" applyBorder="1" applyAlignment="1">
      <alignment horizontal="center" vertical="top" wrapText="1"/>
    </xf>
    <xf numFmtId="170" fontId="10" fillId="9" borderId="5" xfId="3" applyFill="1" applyBorder="1" applyAlignment="1">
      <alignment horizontal="left" vertical="top"/>
    </xf>
    <xf numFmtId="1" fontId="6" fillId="9" borderId="5" xfId="3" applyNumberFormat="1" applyFont="1" applyFill="1" applyBorder="1" applyAlignment="1">
      <alignment vertical="top"/>
    </xf>
    <xf numFmtId="1" fontId="10" fillId="9" borderId="5" xfId="3" applyNumberFormat="1" applyFill="1" applyBorder="1" applyAlignment="1">
      <alignment vertical="top"/>
    </xf>
    <xf numFmtId="165" fontId="10" fillId="9" borderId="9" xfId="3" applyNumberFormat="1" applyFill="1" applyBorder="1" applyAlignment="1">
      <alignment horizontal="center" vertical="top" wrapText="1"/>
    </xf>
    <xf numFmtId="170" fontId="10" fillId="9" borderId="5" xfId="3" applyFill="1" applyBorder="1" applyAlignment="1">
      <alignment vertical="top"/>
    </xf>
    <xf numFmtId="15" fontId="10" fillId="9" borderId="9" xfId="3" applyNumberFormat="1" applyFill="1" applyBorder="1" applyAlignment="1">
      <alignment horizontal="left" vertical="top" wrapText="1"/>
    </xf>
    <xf numFmtId="170" fontId="6" fillId="9" borderId="0" xfId="3" applyFont="1" applyFill="1" applyAlignment="1">
      <alignment horizontal="center" vertical="top"/>
    </xf>
    <xf numFmtId="165" fontId="10" fillId="9" borderId="5" xfId="3" applyNumberFormat="1" applyFill="1" applyBorder="1" applyAlignment="1">
      <alignment horizontal="right" vertical="top"/>
    </xf>
    <xf numFmtId="170" fontId="10" fillId="9" borderId="8" xfId="3" applyFill="1" applyBorder="1" applyAlignment="1">
      <alignment vertical="top"/>
    </xf>
    <xf numFmtId="170" fontId="10" fillId="9" borderId="8" xfId="3" applyFill="1" applyBorder="1" applyAlignment="1">
      <alignment horizontal="center" vertical="top" wrapText="1"/>
    </xf>
    <xf numFmtId="14" fontId="10" fillId="9" borderId="0" xfId="3" applyNumberFormat="1" applyFill="1" applyAlignment="1">
      <alignment vertical="top"/>
    </xf>
    <xf numFmtId="15" fontId="10" fillId="9" borderId="9" xfId="3" applyNumberFormat="1" applyFill="1" applyBorder="1" applyAlignment="1">
      <alignment horizontal="right" vertical="top"/>
    </xf>
    <xf numFmtId="14" fontId="10" fillId="9" borderId="8" xfId="3" applyNumberFormat="1" applyFill="1" applyBorder="1" applyAlignment="1">
      <alignment horizontal="center" vertical="top" wrapText="1"/>
    </xf>
    <xf numFmtId="2" fontId="17" fillId="9" borderId="9" xfId="3" applyNumberFormat="1" applyFont="1" applyFill="1" applyBorder="1" applyAlignment="1">
      <alignment horizontal="right" vertical="top"/>
    </xf>
    <xf numFmtId="165" fontId="10" fillId="9" borderId="0" xfId="3" applyNumberFormat="1" applyFill="1" applyAlignment="1">
      <alignment vertical="top"/>
    </xf>
    <xf numFmtId="14" fontId="10" fillId="9" borderId="0" xfId="3" applyNumberFormat="1" applyFill="1" applyAlignment="1">
      <alignment horizontal="center" vertical="top" wrapText="1"/>
    </xf>
    <xf numFmtId="165" fontId="10" fillId="9" borderId="9" xfId="1" applyNumberFormat="1" applyFill="1" applyBorder="1" applyAlignment="1">
      <alignment horizontal="right" vertical="top"/>
    </xf>
    <xf numFmtId="170" fontId="10" fillId="9" borderId="0" xfId="3" applyFill="1" applyAlignment="1">
      <alignment vertical="top" wrapText="1"/>
    </xf>
    <xf numFmtId="14" fontId="6" fillId="9" borderId="0" xfId="3" applyNumberFormat="1" applyFont="1" applyFill="1" applyAlignment="1">
      <alignment horizontal="center" vertical="top" wrapText="1"/>
    </xf>
    <xf numFmtId="15" fontId="10" fillId="9" borderId="5" xfId="3" applyNumberFormat="1" applyFill="1" applyBorder="1" applyAlignment="1">
      <alignment horizontal="left" vertical="top" wrapText="1"/>
    </xf>
    <xf numFmtId="1" fontId="10" fillId="9" borderId="0" xfId="3" applyNumberFormat="1" applyFill="1" applyAlignment="1">
      <alignment horizontal="center" vertical="top" wrapText="1"/>
    </xf>
    <xf numFmtId="2" fontId="6" fillId="12" borderId="9" xfId="3" applyNumberFormat="1" applyFont="1" applyFill="1" applyBorder="1" applyAlignment="1">
      <alignment horizontal="right" vertical="top"/>
    </xf>
    <xf numFmtId="172" fontId="6" fillId="9" borderId="9" xfId="3" applyNumberFormat="1" applyFont="1" applyFill="1" applyBorder="1" applyAlignment="1">
      <alignment horizontal="center" vertical="top"/>
    </xf>
    <xf numFmtId="49" fontId="6" fillId="9" borderId="0" xfId="3" applyNumberFormat="1" applyFont="1" applyFill="1" applyAlignment="1">
      <alignment horizontal="left" vertical="top" wrapText="1"/>
    </xf>
    <xf numFmtId="171" fontId="10" fillId="9" borderId="0" xfId="3" applyNumberFormat="1" applyFill="1" applyAlignment="1">
      <alignment horizontal="right" vertical="top"/>
    </xf>
    <xf numFmtId="165" fontId="10" fillId="9" borderId="8" xfId="3" applyNumberFormat="1" applyFill="1" applyBorder="1" applyAlignment="1">
      <alignment vertical="top"/>
    </xf>
    <xf numFmtId="1" fontId="6" fillId="4" borderId="8" xfId="3" applyNumberFormat="1" applyFont="1" applyFill="1" applyBorder="1" applyAlignment="1">
      <alignment horizontal="right" vertical="top"/>
    </xf>
    <xf numFmtId="171" fontId="6" fillId="4" borderId="8" xfId="3" applyNumberFormat="1" applyFont="1" applyFill="1" applyBorder="1" applyAlignment="1">
      <alignment horizontal="right" vertical="top"/>
    </xf>
    <xf numFmtId="2" fontId="6" fillId="4" borderId="0" xfId="3" applyNumberFormat="1" applyFont="1" applyFill="1" applyAlignment="1">
      <alignment horizontal="right" vertical="top"/>
    </xf>
    <xf numFmtId="165" fontId="6" fillId="12" borderId="0" xfId="3" applyNumberFormat="1" applyFont="1" applyFill="1" applyAlignment="1">
      <alignment horizontal="right" vertical="top"/>
    </xf>
    <xf numFmtId="170" fontId="6" fillId="9" borderId="8" xfId="3" applyFont="1" applyFill="1" applyBorder="1" applyAlignment="1">
      <alignment vertical="top"/>
    </xf>
    <xf numFmtId="15" fontId="6" fillId="9" borderId="5" xfId="3" applyNumberFormat="1" applyFont="1" applyFill="1" applyBorder="1" applyAlignment="1">
      <alignment horizontal="center" vertical="top" wrapText="1"/>
    </xf>
    <xf numFmtId="170" fontId="6" fillId="9" borderId="5" xfId="3" applyFont="1" applyFill="1" applyBorder="1" applyAlignment="1">
      <alignment horizontal="left" vertical="top" wrapText="1"/>
    </xf>
    <xf numFmtId="165" fontId="6" fillId="9" borderId="5" xfId="3" applyNumberFormat="1" applyFont="1" applyFill="1" applyBorder="1" applyAlignment="1">
      <alignment vertical="top"/>
    </xf>
    <xf numFmtId="9" fontId="6" fillId="9" borderId="8" xfId="7" applyFont="1" applyFill="1" applyBorder="1" applyAlignment="1">
      <alignment horizontal="center" vertical="top"/>
    </xf>
    <xf numFmtId="1" fontId="0" fillId="9" borderId="0" xfId="1" applyNumberFormat="1" applyFont="1" applyFill="1" applyBorder="1" applyAlignment="1">
      <alignment horizontal="right" vertical="top" wrapText="1"/>
    </xf>
    <xf numFmtId="170" fontId="6" fillId="9" borderId="5" xfId="3" applyFont="1" applyFill="1" applyBorder="1" applyAlignment="1">
      <alignment horizontal="center" vertical="top" wrapText="1"/>
    </xf>
    <xf numFmtId="170" fontId="6" fillId="9" borderId="9" xfId="3" applyFont="1" applyFill="1" applyBorder="1" applyAlignment="1">
      <alignment vertical="top" wrapText="1"/>
    </xf>
    <xf numFmtId="170" fontId="10" fillId="9" borderId="8" xfId="3" applyFill="1" applyBorder="1" applyAlignment="1">
      <alignment horizontal="center" vertical="top"/>
    </xf>
    <xf numFmtId="2" fontId="20" fillId="4" borderId="8" xfId="3" applyNumberFormat="1" applyFont="1" applyFill="1" applyBorder="1" applyAlignment="1">
      <alignment horizontal="right" vertical="top"/>
    </xf>
    <xf numFmtId="171" fontId="20" fillId="4" borderId="8" xfId="3" applyNumberFormat="1" applyFont="1" applyFill="1" applyBorder="1" applyAlignment="1">
      <alignment horizontal="right" vertical="top"/>
    </xf>
    <xf numFmtId="165" fontId="6" fillId="9" borderId="5" xfId="3" applyNumberFormat="1" applyFont="1" applyFill="1" applyBorder="1" applyAlignment="1">
      <alignment horizontal="right" vertical="top"/>
    </xf>
    <xf numFmtId="2" fontId="6" fillId="12" borderId="0" xfId="3" applyNumberFormat="1" applyFont="1" applyFill="1" applyAlignment="1">
      <alignment horizontal="right" vertical="top"/>
    </xf>
    <xf numFmtId="165" fontId="6" fillId="9" borderId="8" xfId="3" applyNumberFormat="1" applyFont="1" applyFill="1" applyBorder="1" applyAlignment="1">
      <alignment vertical="top"/>
    </xf>
    <xf numFmtId="14" fontId="10" fillId="9" borderId="5" xfId="3" applyNumberFormat="1" applyFill="1" applyBorder="1" applyAlignment="1">
      <alignment vertical="top"/>
    </xf>
    <xf numFmtId="172" fontId="6" fillId="9" borderId="5" xfId="3" applyNumberFormat="1" applyFont="1" applyFill="1" applyBorder="1" applyAlignment="1">
      <alignment horizontal="center" vertical="top"/>
    </xf>
    <xf numFmtId="171" fontId="6" fillId="9" borderId="9" xfId="3" applyNumberFormat="1" applyFont="1" applyFill="1" applyBorder="1" applyAlignment="1">
      <alignment horizontal="right" vertical="top"/>
    </xf>
    <xf numFmtId="170" fontId="10" fillId="9" borderId="5" xfId="3" applyFill="1" applyBorder="1" applyAlignment="1">
      <alignment horizontal="center" vertical="top" wrapText="1"/>
    </xf>
    <xf numFmtId="2" fontId="6" fillId="4" borderId="5" xfId="3" applyNumberFormat="1" applyFont="1" applyFill="1" applyBorder="1" applyAlignment="1">
      <alignment horizontal="right" vertical="top"/>
    </xf>
    <xf numFmtId="2" fontId="10" fillId="14" borderId="0" xfId="3" applyNumberFormat="1" applyFill="1" applyAlignment="1">
      <alignment horizontal="right" vertical="top"/>
    </xf>
    <xf numFmtId="2" fontId="10" fillId="14" borderId="9" xfId="3" applyNumberFormat="1" applyFill="1" applyBorder="1" applyAlignment="1">
      <alignment horizontal="right" vertical="top"/>
    </xf>
    <xf numFmtId="165" fontId="6" fillId="4" borderId="5" xfId="3" applyNumberFormat="1" applyFont="1" applyFill="1" applyBorder="1" applyAlignment="1">
      <alignment horizontal="right" vertical="top"/>
    </xf>
    <xf numFmtId="165" fontId="6" fillId="12" borderId="5" xfId="3" applyNumberFormat="1" applyFont="1" applyFill="1" applyBorder="1" applyAlignment="1">
      <alignment horizontal="right" vertical="top"/>
    </xf>
    <xf numFmtId="170" fontId="6" fillId="9" borderId="8" xfId="3" applyFont="1" applyFill="1" applyBorder="1" applyAlignment="1">
      <alignment horizontal="center" vertical="top"/>
    </xf>
    <xf numFmtId="1" fontId="6" fillId="4" borderId="9" xfId="3" applyNumberFormat="1" applyFont="1" applyFill="1" applyBorder="1" applyAlignment="1">
      <alignment horizontal="right" vertical="top"/>
    </xf>
    <xf numFmtId="0" fontId="6" fillId="0" borderId="9" xfId="3" applyNumberFormat="1" applyFont="1" applyBorder="1" applyAlignment="1">
      <alignment vertical="top"/>
    </xf>
    <xf numFmtId="166" fontId="6" fillId="9" borderId="9" xfId="3" applyNumberFormat="1" applyFont="1" applyFill="1" applyBorder="1" applyAlignment="1">
      <alignment vertical="top"/>
    </xf>
    <xf numFmtId="171" fontId="6" fillId="15" borderId="8" xfId="3" applyNumberFormat="1" applyFont="1" applyFill="1" applyBorder="1" applyAlignment="1">
      <alignment horizontal="right" vertical="top"/>
    </xf>
    <xf numFmtId="15" fontId="6" fillId="9" borderId="9" xfId="3" applyNumberFormat="1" applyFont="1" applyFill="1" applyBorder="1" applyAlignment="1">
      <alignment horizontal="center"/>
    </xf>
    <xf numFmtId="171" fontId="6" fillId="9" borderId="8" xfId="0" applyNumberFormat="1" applyFont="1" applyFill="1" applyBorder="1" applyAlignment="1">
      <alignment horizontal="right" vertical="top"/>
    </xf>
    <xf numFmtId="15" fontId="10" fillId="12" borderId="8" xfId="3" applyNumberFormat="1" applyFill="1" applyBorder="1" applyAlignment="1">
      <alignment horizontal="center" vertical="top"/>
    </xf>
    <xf numFmtId="2" fontId="6" fillId="14" borderId="9" xfId="3" applyNumberFormat="1" applyFont="1" applyFill="1" applyBorder="1" applyAlignment="1">
      <alignment horizontal="right" vertical="top"/>
    </xf>
    <xf numFmtId="2" fontId="6" fillId="14" borderId="0" xfId="3" applyNumberFormat="1" applyFont="1" applyFill="1" applyAlignment="1">
      <alignment horizontal="right" vertical="top"/>
    </xf>
    <xf numFmtId="2" fontId="10" fillId="9" borderId="9" xfId="3" applyNumberFormat="1" applyFill="1" applyBorder="1"/>
    <xf numFmtId="165" fontId="6" fillId="13" borderId="9" xfId="3" applyNumberFormat="1" applyFont="1" applyFill="1" applyBorder="1" applyAlignment="1">
      <alignment horizontal="right" vertical="top"/>
    </xf>
    <xf numFmtId="14" fontId="6" fillId="9" borderId="0" xfId="3" applyNumberFormat="1" applyFont="1" applyFill="1" applyAlignment="1">
      <alignment horizontal="center" vertical="top"/>
    </xf>
    <xf numFmtId="14" fontId="6" fillId="9" borderId="9" xfId="3" applyNumberFormat="1" applyFont="1" applyFill="1" applyBorder="1" applyAlignment="1">
      <alignment horizontal="center" vertical="top"/>
    </xf>
    <xf numFmtId="1" fontId="0" fillId="9" borderId="9" xfId="1" applyNumberFormat="1" applyFont="1" applyFill="1" applyBorder="1" applyAlignment="1">
      <alignment horizontal="right" vertical="top" wrapText="1"/>
    </xf>
    <xf numFmtId="171" fontId="6" fillId="12" borderId="8" xfId="3" applyNumberFormat="1" applyFont="1" applyFill="1" applyBorder="1" applyAlignment="1">
      <alignment horizontal="right" vertical="top"/>
    </xf>
    <xf numFmtId="170" fontId="10" fillId="9" borderId="5" xfId="3" applyFill="1" applyBorder="1" applyAlignment="1">
      <alignment horizontal="center" vertical="top"/>
    </xf>
    <xf numFmtId="170" fontId="10" fillId="9" borderId="9" xfId="3" applyFill="1" applyBorder="1" applyAlignment="1">
      <alignment horizontal="right" vertical="top"/>
    </xf>
    <xf numFmtId="9" fontId="6" fillId="9" borderId="5" xfId="7" applyFont="1" applyFill="1" applyBorder="1" applyAlignment="1">
      <alignment horizontal="center" vertical="top"/>
    </xf>
    <xf numFmtId="170" fontId="6" fillId="0" borderId="0" xfId="3" applyFont="1" applyAlignment="1">
      <alignment vertical="top"/>
    </xf>
    <xf numFmtId="14" fontId="10" fillId="9" borderId="5" xfId="3" applyNumberFormat="1" applyFill="1" applyBorder="1" applyAlignment="1">
      <alignment horizontal="center" vertical="top" wrapText="1"/>
    </xf>
    <xf numFmtId="170" fontId="6" fillId="10" borderId="0" xfId="3" applyFont="1" applyFill="1" applyAlignment="1">
      <alignment vertical="top"/>
    </xf>
    <xf numFmtId="170" fontId="6" fillId="9" borderId="8" xfId="3" applyFont="1" applyFill="1" applyBorder="1" applyAlignment="1">
      <alignment horizontal="center" vertical="top" wrapText="1"/>
    </xf>
    <xf numFmtId="9" fontId="6" fillId="9" borderId="8" xfId="3" applyNumberFormat="1" applyFont="1" applyFill="1" applyBorder="1" applyAlignment="1">
      <alignment horizontal="center" vertical="top"/>
    </xf>
    <xf numFmtId="15" fontId="10" fillId="9" borderId="8" xfId="3" applyNumberFormat="1" applyFill="1" applyBorder="1" applyAlignment="1">
      <alignment horizontal="right" vertical="top"/>
    </xf>
    <xf numFmtId="171" fontId="10" fillId="9" borderId="9" xfId="3" applyNumberFormat="1" applyFill="1" applyBorder="1" applyAlignment="1">
      <alignment horizontal="right" vertical="top"/>
    </xf>
    <xf numFmtId="170" fontId="10" fillId="9" borderId="8" xfId="3" applyFill="1" applyBorder="1" applyAlignment="1">
      <alignment horizontal="right" vertical="top"/>
    </xf>
    <xf numFmtId="165" fontId="10" fillId="9" borderId="9" xfId="3" applyNumberFormat="1" applyFill="1" applyBorder="1" applyAlignment="1">
      <alignment horizontal="right"/>
    </xf>
    <xf numFmtId="9" fontId="10" fillId="9" borderId="8" xfId="3" applyNumberFormat="1" applyFill="1" applyBorder="1" applyAlignment="1">
      <alignment horizontal="center" vertical="top"/>
    </xf>
    <xf numFmtId="170" fontId="6" fillId="9" borderId="0" xfId="0" applyNumberFormat="1" applyFont="1" applyFill="1" applyAlignment="1">
      <alignment vertical="top"/>
    </xf>
    <xf numFmtId="170" fontId="10" fillId="9" borderId="8" xfId="3" applyFill="1" applyBorder="1"/>
    <xf numFmtId="0" fontId="6" fillId="9" borderId="0" xfId="0" applyFont="1" applyFill="1" applyAlignment="1">
      <alignment vertical="top" wrapText="1"/>
    </xf>
    <xf numFmtId="14" fontId="6" fillId="9" borderId="5" xfId="3" applyNumberFormat="1" applyFont="1" applyFill="1" applyBorder="1" applyAlignment="1">
      <alignment horizontal="left" vertical="top"/>
    </xf>
    <xf numFmtId="0" fontId="6" fillId="9" borderId="5" xfId="3" applyNumberFormat="1" applyFont="1" applyFill="1" applyBorder="1" applyAlignment="1">
      <alignment vertical="top"/>
    </xf>
    <xf numFmtId="170" fontId="6" fillId="9" borderId="5" xfId="3" applyFont="1" applyFill="1" applyBorder="1" applyAlignment="1">
      <alignment vertical="top"/>
    </xf>
    <xf numFmtId="170" fontId="6" fillId="9" borderId="8" xfId="3" applyFont="1" applyFill="1" applyBorder="1" applyAlignment="1">
      <alignment horizontal="right" vertical="top"/>
    </xf>
    <xf numFmtId="2" fontId="10" fillId="9" borderId="8" xfId="3" applyNumberFormat="1" applyFill="1" applyBorder="1" applyAlignment="1">
      <alignment horizontal="right" vertical="top"/>
    </xf>
    <xf numFmtId="49" fontId="10" fillId="9" borderId="0" xfId="3" applyNumberFormat="1" applyFill="1" applyAlignment="1">
      <alignment vertical="top" wrapText="1"/>
    </xf>
    <xf numFmtId="170" fontId="10" fillId="9" borderId="8" xfId="3" applyFill="1" applyBorder="1" applyAlignment="1">
      <alignment horizontal="left" vertical="top"/>
    </xf>
    <xf numFmtId="1" fontId="0" fillId="9" borderId="9" xfId="1" applyNumberFormat="1" applyFont="1" applyFill="1" applyBorder="1" applyAlignment="1">
      <alignment horizontal="right" vertical="top"/>
    </xf>
    <xf numFmtId="171" fontId="0" fillId="9" borderId="9" xfId="1" applyNumberFormat="1" applyFont="1" applyFill="1" applyBorder="1" applyAlignment="1">
      <alignment horizontal="right" vertical="top"/>
    </xf>
    <xf numFmtId="1" fontId="6" fillId="9" borderId="9" xfId="0" applyNumberFormat="1" applyFont="1" applyFill="1" applyBorder="1" applyAlignment="1">
      <alignment horizontal="right" vertical="top"/>
    </xf>
    <xf numFmtId="165" fontId="6" fillId="9" borderId="9" xfId="0" applyNumberFormat="1" applyFont="1" applyFill="1" applyBorder="1" applyAlignment="1">
      <alignment horizontal="right" vertical="top"/>
    </xf>
    <xf numFmtId="1" fontId="6" fillId="0" borderId="9" xfId="0" applyNumberFormat="1" applyFont="1" applyBorder="1" applyAlignment="1">
      <alignment vertical="top"/>
    </xf>
    <xf numFmtId="49" fontId="6" fillId="9" borderId="0" xfId="0" applyNumberFormat="1" applyFont="1" applyFill="1" applyAlignment="1">
      <alignment horizontal="left" vertical="top" wrapText="1"/>
    </xf>
    <xf numFmtId="170" fontId="6" fillId="9" borderId="9" xfId="0" applyNumberFormat="1" applyFont="1" applyFill="1" applyBorder="1" applyAlignment="1">
      <alignment horizontal="left" vertical="top"/>
    </xf>
    <xf numFmtId="170" fontId="6" fillId="9" borderId="0" xfId="0" applyNumberFormat="1" applyFont="1" applyFill="1" applyAlignment="1">
      <alignment horizontal="left" vertical="top"/>
    </xf>
    <xf numFmtId="170" fontId="6" fillId="9" borderId="9" xfId="0" applyNumberFormat="1" applyFont="1" applyFill="1" applyBorder="1" applyAlignment="1">
      <alignment vertical="top"/>
    </xf>
    <xf numFmtId="170" fontId="6" fillId="9" borderId="9" xfId="0" applyNumberFormat="1" applyFont="1" applyFill="1" applyBorder="1" applyAlignment="1">
      <alignment horizontal="center" vertical="top"/>
    </xf>
    <xf numFmtId="165" fontId="6" fillId="9" borderId="5" xfId="0" applyNumberFormat="1" applyFont="1" applyFill="1" applyBorder="1" applyAlignment="1">
      <alignment vertical="top"/>
    </xf>
    <xf numFmtId="170" fontId="6" fillId="9" borderId="9" xfId="0" applyNumberFormat="1" applyFont="1" applyFill="1" applyBorder="1" applyAlignment="1">
      <alignment horizontal="center" vertical="top" wrapText="1"/>
    </xf>
    <xf numFmtId="1" fontId="6" fillId="9" borderId="8" xfId="0" applyNumberFormat="1" applyFont="1" applyFill="1" applyBorder="1" applyAlignment="1">
      <alignment vertical="top"/>
    </xf>
    <xf numFmtId="1" fontId="6" fillId="9" borderId="9" xfId="0" applyNumberFormat="1" applyFont="1" applyFill="1" applyBorder="1" applyAlignment="1">
      <alignment vertical="top"/>
    </xf>
    <xf numFmtId="1" fontId="6" fillId="9" borderId="5" xfId="0" applyNumberFormat="1" applyFont="1" applyFill="1" applyBorder="1" applyAlignment="1">
      <alignment vertical="top"/>
    </xf>
    <xf numFmtId="165" fontId="6" fillId="9" borderId="9" xfId="0" applyNumberFormat="1" applyFont="1" applyFill="1" applyBorder="1" applyAlignment="1">
      <alignment vertical="top"/>
    </xf>
    <xf numFmtId="15" fontId="6" fillId="9" borderId="9" xfId="0" applyNumberFormat="1" applyFont="1" applyFill="1" applyBorder="1" applyAlignment="1">
      <alignment horizontal="center" vertical="top"/>
    </xf>
    <xf numFmtId="165" fontId="6" fillId="9" borderId="9" xfId="0" applyNumberFormat="1" applyFont="1" applyFill="1" applyBorder="1" applyAlignment="1">
      <alignment horizontal="center" vertical="top"/>
    </xf>
    <xf numFmtId="172" fontId="6" fillId="9" borderId="5" xfId="0" applyNumberFormat="1" applyFont="1" applyFill="1" applyBorder="1" applyAlignment="1">
      <alignment horizontal="center" vertical="top"/>
    </xf>
    <xf numFmtId="172" fontId="6" fillId="9" borderId="9" xfId="0" applyNumberFormat="1" applyFont="1" applyFill="1" applyBorder="1" applyAlignment="1">
      <alignment horizontal="center" vertical="top"/>
    </xf>
    <xf numFmtId="9" fontId="6" fillId="9" borderId="9" xfId="0" applyNumberFormat="1" applyFont="1" applyFill="1" applyBorder="1" applyAlignment="1">
      <alignment horizontal="center" vertical="top"/>
    </xf>
    <xf numFmtId="1" fontId="6" fillId="9" borderId="8" xfId="0" applyNumberFormat="1" applyFont="1" applyFill="1" applyBorder="1" applyAlignment="1">
      <alignment horizontal="right" vertical="top"/>
    </xf>
    <xf numFmtId="170" fontId="6" fillId="9" borderId="5" xfId="0" applyNumberFormat="1" applyFont="1" applyFill="1" applyBorder="1" applyAlignment="1">
      <alignment vertical="top" wrapText="1"/>
    </xf>
    <xf numFmtId="15" fontId="6" fillId="9" borderId="8" xfId="0" applyNumberFormat="1" applyFont="1" applyFill="1" applyBorder="1" applyAlignment="1">
      <alignment horizontal="center" vertical="top" wrapText="1"/>
    </xf>
    <xf numFmtId="15" fontId="0" fillId="9" borderId="8" xfId="0" applyNumberFormat="1" applyFill="1" applyBorder="1" applyAlignment="1">
      <alignment horizontal="center" vertical="top"/>
    </xf>
    <xf numFmtId="15" fontId="0" fillId="9" borderId="5" xfId="0" applyNumberFormat="1" applyFill="1" applyBorder="1" applyAlignment="1">
      <alignment horizontal="center" vertical="top"/>
    </xf>
    <xf numFmtId="15" fontId="6" fillId="9" borderId="9" xfId="0" quotePrefix="1" applyNumberFormat="1" applyFont="1" applyFill="1" applyBorder="1" applyAlignment="1">
      <alignment horizontal="center"/>
    </xf>
    <xf numFmtId="1" fontId="0" fillId="9" borderId="9" xfId="0" applyNumberFormat="1" applyFill="1" applyBorder="1" applyAlignment="1">
      <alignment horizontal="center" vertical="top" wrapText="1"/>
    </xf>
    <xf numFmtId="165" fontId="0" fillId="9" borderId="9" xfId="0" applyNumberFormat="1" applyFill="1" applyBorder="1" applyAlignment="1">
      <alignment horizontal="right" vertical="top"/>
    </xf>
    <xf numFmtId="165" fontId="0" fillId="9" borderId="8" xfId="0" applyNumberFormat="1" applyFill="1" applyBorder="1" applyAlignment="1">
      <alignment horizontal="right" vertical="top"/>
    </xf>
    <xf numFmtId="2" fontId="0" fillId="9" borderId="0" xfId="0" applyNumberFormat="1" applyFill="1" applyAlignment="1">
      <alignment horizontal="center" vertical="top"/>
    </xf>
    <xf numFmtId="2" fontId="0" fillId="9" borderId="9" xfId="0" applyNumberFormat="1" applyFill="1" applyBorder="1" applyAlignment="1">
      <alignment horizontal="center" vertical="top"/>
    </xf>
    <xf numFmtId="165" fontId="0" fillId="9" borderId="5" xfId="0" applyNumberFormat="1" applyFill="1" applyBorder="1" applyAlignment="1">
      <alignment horizontal="right" vertical="top"/>
    </xf>
    <xf numFmtId="165" fontId="6" fillId="9" borderId="8" xfId="0" applyNumberFormat="1" applyFont="1" applyFill="1" applyBorder="1" applyAlignment="1">
      <alignment horizontal="right" vertical="top"/>
    </xf>
    <xf numFmtId="2" fontId="0" fillId="9" borderId="9" xfId="0" applyNumberFormat="1" applyFill="1" applyBorder="1" applyAlignment="1">
      <alignment horizontal="right" vertical="top"/>
    </xf>
    <xf numFmtId="2" fontId="0" fillId="9" borderId="0" xfId="0" applyNumberFormat="1" applyFill="1" applyAlignment="1">
      <alignment horizontal="right" vertical="top"/>
    </xf>
    <xf numFmtId="165" fontId="10" fillId="9" borderId="0" xfId="3" applyNumberFormat="1" applyFill="1" applyAlignment="1">
      <alignment horizontal="left" vertical="top" wrapText="1"/>
    </xf>
    <xf numFmtId="165" fontId="10" fillId="9" borderId="9" xfId="3" applyNumberFormat="1" applyFill="1" applyBorder="1" applyAlignment="1">
      <alignment horizontal="left" vertical="top"/>
    </xf>
    <xf numFmtId="165" fontId="10" fillId="9" borderId="0" xfId="3" applyNumberFormat="1" applyFill="1" applyAlignment="1">
      <alignment horizontal="left" vertical="top"/>
    </xf>
    <xf numFmtId="0" fontId="6" fillId="9" borderId="0" xfId="3" applyNumberFormat="1" applyFont="1" applyFill="1" applyAlignment="1">
      <alignment vertical="top"/>
    </xf>
    <xf numFmtId="170" fontId="6" fillId="9" borderId="9" xfId="3" applyFont="1" applyFill="1" applyBorder="1" applyAlignment="1">
      <alignment horizontal="right" vertical="top"/>
    </xf>
    <xf numFmtId="1" fontId="6" fillId="9" borderId="0" xfId="3" applyNumberFormat="1" applyFont="1" applyFill="1" applyAlignment="1">
      <alignment horizontal="center" vertical="top" wrapText="1"/>
    </xf>
    <xf numFmtId="170" fontId="0" fillId="9" borderId="8" xfId="3" applyFont="1" applyFill="1" applyBorder="1" applyAlignment="1">
      <alignment horizontal="center" vertical="top"/>
    </xf>
    <xf numFmtId="2" fontId="10" fillId="9" borderId="0" xfId="3" applyNumberFormat="1" applyFill="1" applyAlignment="1">
      <alignment vertical="top"/>
    </xf>
    <xf numFmtId="0" fontId="6" fillId="9" borderId="0" xfId="0" applyFont="1" applyFill="1" applyAlignment="1">
      <alignment horizontal="left" vertical="top" wrapText="1"/>
    </xf>
    <xf numFmtId="0" fontId="0" fillId="9" borderId="9" xfId="0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9" borderId="9" xfId="0" applyFill="1" applyBorder="1" applyAlignment="1">
      <alignment vertical="top"/>
    </xf>
    <xf numFmtId="0" fontId="0" fillId="9" borderId="0" xfId="0" applyFill="1" applyAlignment="1">
      <alignment vertical="top"/>
    </xf>
    <xf numFmtId="0" fontId="0" fillId="9" borderId="9" xfId="0" applyFill="1" applyBorder="1" applyAlignment="1">
      <alignment horizontal="center" vertical="top"/>
    </xf>
    <xf numFmtId="0" fontId="0" fillId="9" borderId="5" xfId="0" applyFill="1" applyBorder="1" applyAlignment="1">
      <alignment vertical="top"/>
    </xf>
    <xf numFmtId="0" fontId="0" fillId="9" borderId="9" xfId="0" applyFill="1" applyBorder="1" applyAlignment="1">
      <alignment horizontal="center" vertical="top" wrapText="1"/>
    </xf>
    <xf numFmtId="1" fontId="0" fillId="9" borderId="8" xfId="0" applyNumberFormat="1" applyFill="1" applyBorder="1" applyAlignment="1">
      <alignment vertical="top"/>
    </xf>
    <xf numFmtId="1" fontId="0" fillId="9" borderId="9" xfId="0" applyNumberFormat="1" applyFill="1" applyBorder="1" applyAlignment="1">
      <alignment vertical="top"/>
    </xf>
    <xf numFmtId="165" fontId="0" fillId="9" borderId="9" xfId="0" applyNumberFormat="1" applyFill="1" applyBorder="1" applyAlignment="1">
      <alignment vertical="top"/>
    </xf>
    <xf numFmtId="0" fontId="6" fillId="9" borderId="5" xfId="0" applyFont="1" applyFill="1" applyBorder="1" applyAlignment="1">
      <alignment horizontal="left" vertical="top"/>
    </xf>
    <xf numFmtId="165" fontId="0" fillId="9" borderId="9" xfId="0" applyNumberFormat="1" applyFill="1" applyBorder="1" applyAlignment="1">
      <alignment horizontal="center" vertical="top"/>
    </xf>
    <xf numFmtId="1" fontId="0" fillId="9" borderId="8" xfId="0" applyNumberFormat="1" applyFill="1" applyBorder="1" applyAlignment="1">
      <alignment horizontal="right" vertical="top"/>
    </xf>
    <xf numFmtId="1" fontId="0" fillId="9" borderId="9" xfId="0" applyNumberFormat="1" applyFill="1" applyBorder="1" applyAlignment="1">
      <alignment horizontal="right" vertical="top"/>
    </xf>
    <xf numFmtId="9" fontId="0" fillId="9" borderId="9" xfId="0" applyNumberFormat="1" applyFill="1" applyBorder="1" applyAlignment="1">
      <alignment horizontal="center" vertical="top"/>
    </xf>
    <xf numFmtId="170" fontId="0" fillId="9" borderId="9" xfId="0" applyNumberFormat="1" applyFill="1" applyBorder="1" applyAlignment="1">
      <alignment vertical="top" wrapText="1"/>
    </xf>
    <xf numFmtId="15" fontId="0" fillId="9" borderId="8" xfId="0" applyNumberFormat="1" applyFill="1" applyBorder="1" applyAlignment="1">
      <alignment horizontal="center" vertical="top" wrapText="1"/>
    </xf>
    <xf numFmtId="170" fontId="0" fillId="9" borderId="0" xfId="3" applyFont="1" applyFill="1" applyAlignment="1">
      <alignment horizontal="center" vertical="top" wrapText="1"/>
    </xf>
    <xf numFmtId="165" fontId="10" fillId="14" borderId="5" xfId="3" applyNumberFormat="1" applyFill="1" applyBorder="1" applyAlignment="1">
      <alignment horizontal="right" vertical="top"/>
    </xf>
    <xf numFmtId="170" fontId="0" fillId="9" borderId="8" xfId="3" applyFont="1" applyFill="1" applyBorder="1" applyAlignment="1">
      <alignment horizontal="center" vertical="top" wrapText="1"/>
    </xf>
    <xf numFmtId="170" fontId="6" fillId="9" borderId="5" xfId="3" applyFont="1" applyFill="1" applyBorder="1" applyAlignment="1">
      <alignment horizontal="center" vertical="top"/>
    </xf>
    <xf numFmtId="1" fontId="10" fillId="9" borderId="8" xfId="3" applyNumberFormat="1" applyFill="1" applyBorder="1"/>
    <xf numFmtId="1" fontId="10" fillId="9" borderId="9" xfId="3" applyNumberFormat="1" applyFill="1" applyBorder="1"/>
    <xf numFmtId="15" fontId="10" fillId="9" borderId="9" xfId="3" applyNumberFormat="1" applyFill="1" applyBorder="1" applyAlignment="1">
      <alignment horizontal="right"/>
    </xf>
    <xf numFmtId="1" fontId="10" fillId="9" borderId="9" xfId="3" applyNumberFormat="1" applyFill="1" applyBorder="1" applyAlignment="1">
      <alignment horizontal="right"/>
    </xf>
    <xf numFmtId="170" fontId="10" fillId="9" borderId="9" xfId="3" applyFill="1" applyBorder="1" applyAlignment="1">
      <alignment horizontal="center"/>
    </xf>
    <xf numFmtId="170" fontId="10" fillId="9" borderId="0" xfId="3" applyFill="1"/>
    <xf numFmtId="165" fontId="6" fillId="9" borderId="8" xfId="0" applyNumberFormat="1" applyFont="1" applyFill="1" applyBorder="1" applyAlignment="1">
      <alignment vertical="top"/>
    </xf>
    <xf numFmtId="14" fontId="0" fillId="9" borderId="9" xfId="0" applyNumberFormat="1" applyFill="1" applyBorder="1" applyAlignment="1">
      <alignment horizontal="center" vertical="top" wrapText="1"/>
    </xf>
    <xf numFmtId="165" fontId="10" fillId="12" borderId="5" xfId="3" applyNumberFormat="1" applyFill="1" applyBorder="1" applyAlignment="1">
      <alignment horizontal="right" vertical="top"/>
    </xf>
    <xf numFmtId="170" fontId="10" fillId="10" borderId="0" xfId="4" applyFill="1" applyAlignment="1">
      <alignment vertical="top"/>
    </xf>
    <xf numFmtId="1" fontId="6" fillId="0" borderId="9" xfId="4" applyNumberFormat="1" applyFont="1" applyBorder="1" applyAlignment="1">
      <alignment vertical="top"/>
    </xf>
    <xf numFmtId="170" fontId="0" fillId="9" borderId="0" xfId="0" applyNumberFormat="1" applyFill="1" applyAlignment="1">
      <alignment vertical="top" wrapText="1"/>
    </xf>
    <xf numFmtId="170" fontId="0" fillId="9" borderId="9" xfId="4" applyFont="1" applyFill="1" applyBorder="1" applyAlignment="1">
      <alignment horizontal="left" vertical="top"/>
    </xf>
    <xf numFmtId="170" fontId="0" fillId="9" borderId="0" xfId="4" applyFont="1" applyFill="1" applyAlignment="1">
      <alignment horizontal="left" vertical="top"/>
    </xf>
    <xf numFmtId="170" fontId="0" fillId="9" borderId="9" xfId="4" applyFont="1" applyFill="1" applyBorder="1" applyAlignment="1">
      <alignment vertical="top"/>
    </xf>
    <xf numFmtId="170" fontId="0" fillId="9" borderId="0" xfId="4" applyFont="1" applyFill="1" applyAlignment="1">
      <alignment vertical="top"/>
    </xf>
    <xf numFmtId="170" fontId="0" fillId="9" borderId="9" xfId="4" applyFont="1" applyFill="1" applyBorder="1" applyAlignment="1">
      <alignment horizontal="center" vertical="top"/>
    </xf>
    <xf numFmtId="165" fontId="0" fillId="9" borderId="5" xfId="4" applyNumberFormat="1" applyFont="1" applyFill="1" applyBorder="1" applyAlignment="1">
      <alignment vertical="top"/>
    </xf>
    <xf numFmtId="170" fontId="0" fillId="9" borderId="9" xfId="4" applyFont="1" applyFill="1" applyBorder="1" applyAlignment="1">
      <alignment horizontal="center" vertical="top" wrapText="1"/>
    </xf>
    <xf numFmtId="1" fontId="6" fillId="9" borderId="8" xfId="4" applyNumberFormat="1" applyFont="1" applyFill="1" applyBorder="1" applyAlignment="1">
      <alignment vertical="top"/>
    </xf>
    <xf numFmtId="1" fontId="6" fillId="9" borderId="9" xfId="4" applyNumberFormat="1" applyFont="1" applyFill="1" applyBorder="1" applyAlignment="1">
      <alignment vertical="top"/>
    </xf>
    <xf numFmtId="1" fontId="6" fillId="9" borderId="5" xfId="4" applyNumberFormat="1" applyFont="1" applyFill="1" applyBorder="1" applyAlignment="1">
      <alignment vertical="top"/>
    </xf>
    <xf numFmtId="165" fontId="6" fillId="9" borderId="9" xfId="4" applyNumberFormat="1" applyFont="1" applyFill="1" applyBorder="1" applyAlignment="1">
      <alignment vertical="top"/>
    </xf>
    <xf numFmtId="15" fontId="6" fillId="9" borderId="9" xfId="4" applyNumberFormat="1" applyFont="1" applyFill="1" applyBorder="1" applyAlignment="1">
      <alignment horizontal="center" vertical="top"/>
    </xf>
    <xf numFmtId="170" fontId="0" fillId="9" borderId="5" xfId="4" applyFont="1" applyFill="1" applyBorder="1" applyAlignment="1">
      <alignment horizontal="left" vertical="top"/>
    </xf>
    <xf numFmtId="165" fontId="6" fillId="9" borderId="9" xfId="4" applyNumberFormat="1" applyFont="1" applyFill="1" applyBorder="1" applyAlignment="1">
      <alignment horizontal="center" vertical="top"/>
    </xf>
    <xf numFmtId="1" fontId="6" fillId="9" borderId="8" xfId="4" applyNumberFormat="1" applyFont="1" applyFill="1" applyBorder="1" applyAlignment="1">
      <alignment horizontal="right" vertical="top"/>
    </xf>
    <xf numFmtId="1" fontId="6" fillId="9" borderId="9" xfId="4" applyNumberFormat="1" applyFont="1" applyFill="1" applyBorder="1" applyAlignment="1">
      <alignment horizontal="right" vertical="top"/>
    </xf>
    <xf numFmtId="172" fontId="6" fillId="9" borderId="5" xfId="4" applyNumberFormat="1" applyFont="1" applyFill="1" applyBorder="1" applyAlignment="1">
      <alignment horizontal="center" vertical="top"/>
    </xf>
    <xf numFmtId="172" fontId="6" fillId="9" borderId="9" xfId="4" applyNumberFormat="1" applyFont="1" applyFill="1" applyBorder="1" applyAlignment="1">
      <alignment horizontal="center" vertical="top"/>
    </xf>
    <xf numFmtId="9" fontId="6" fillId="9" borderId="9" xfId="4" applyNumberFormat="1" applyFont="1" applyFill="1" applyBorder="1" applyAlignment="1">
      <alignment horizontal="center" vertical="top"/>
    </xf>
    <xf numFmtId="165" fontId="6" fillId="9" borderId="9" xfId="4" applyNumberFormat="1" applyFont="1" applyFill="1" applyBorder="1" applyAlignment="1">
      <alignment horizontal="right" vertical="top"/>
    </xf>
    <xf numFmtId="170" fontId="6" fillId="9" borderId="0" xfId="4" applyFont="1" applyFill="1" applyAlignment="1">
      <alignment vertical="top"/>
    </xf>
    <xf numFmtId="170" fontId="0" fillId="9" borderId="9" xfId="4" applyFont="1" applyFill="1" applyBorder="1" applyAlignment="1">
      <alignment horizontal="left" vertical="top" wrapText="1"/>
    </xf>
    <xf numFmtId="170" fontId="0" fillId="9" borderId="5" xfId="4" applyFont="1" applyFill="1" applyBorder="1" applyAlignment="1">
      <alignment vertical="top" wrapText="1"/>
    </xf>
    <xf numFmtId="15" fontId="6" fillId="9" borderId="8" xfId="4" applyNumberFormat="1" applyFont="1" applyFill="1" applyBorder="1" applyAlignment="1">
      <alignment horizontal="center" vertical="top" wrapText="1"/>
    </xf>
    <xf numFmtId="15" fontId="10" fillId="9" borderId="8" xfId="4" applyNumberFormat="1" applyFill="1" applyBorder="1" applyAlignment="1">
      <alignment horizontal="center" vertical="top"/>
    </xf>
    <xf numFmtId="15" fontId="10" fillId="9" borderId="9" xfId="4" applyNumberFormat="1" applyFill="1" applyBorder="1" applyAlignment="1">
      <alignment horizontal="center" vertical="top"/>
    </xf>
    <xf numFmtId="15" fontId="10" fillId="9" borderId="5" xfId="4" applyNumberFormat="1" applyFill="1" applyBorder="1" applyAlignment="1">
      <alignment horizontal="center" vertical="top"/>
    </xf>
    <xf numFmtId="14" fontId="10" fillId="9" borderId="9" xfId="4" applyNumberFormat="1" applyFill="1" applyBorder="1" applyAlignment="1">
      <alignment horizontal="center" vertical="top" wrapText="1"/>
    </xf>
    <xf numFmtId="1" fontId="10" fillId="9" borderId="9" xfId="4" applyNumberFormat="1" applyFill="1" applyBorder="1" applyAlignment="1">
      <alignment horizontal="center" vertical="top" wrapText="1"/>
    </xf>
    <xf numFmtId="165" fontId="10" fillId="9" borderId="9" xfId="4" applyNumberFormat="1" applyFill="1" applyBorder="1" applyAlignment="1">
      <alignment horizontal="right" vertical="top"/>
    </xf>
    <xf numFmtId="171" fontId="6" fillId="9" borderId="8" xfId="4" applyNumberFormat="1" applyFont="1" applyFill="1" applyBorder="1" applyAlignment="1">
      <alignment horizontal="right" vertical="top"/>
    </xf>
    <xf numFmtId="165" fontId="10" fillId="9" borderId="8" xfId="4" applyNumberFormat="1" applyFill="1" applyBorder="1" applyAlignment="1">
      <alignment horizontal="right" vertical="top"/>
    </xf>
    <xf numFmtId="14" fontId="10" fillId="9" borderId="0" xfId="4" applyNumberFormat="1" applyFill="1" applyAlignment="1">
      <alignment horizontal="center" vertical="top"/>
    </xf>
    <xf numFmtId="14" fontId="10" fillId="9" borderId="9" xfId="4" applyNumberFormat="1" applyFill="1" applyBorder="1" applyAlignment="1">
      <alignment horizontal="center" vertical="top"/>
    </xf>
    <xf numFmtId="165" fontId="10" fillId="9" borderId="5" xfId="4" applyNumberFormat="1" applyFill="1" applyBorder="1" applyAlignment="1">
      <alignment horizontal="right" vertical="top"/>
    </xf>
    <xf numFmtId="14" fontId="10" fillId="9" borderId="8" xfId="4" applyNumberFormat="1" applyFill="1" applyBorder="1" applyAlignment="1">
      <alignment horizontal="right" vertical="top"/>
    </xf>
    <xf numFmtId="2" fontId="10" fillId="9" borderId="9" xfId="4" applyNumberFormat="1" applyFill="1" applyBorder="1" applyAlignment="1">
      <alignment horizontal="right" vertical="top"/>
    </xf>
    <xf numFmtId="2" fontId="10" fillId="9" borderId="0" xfId="4" applyNumberFormat="1" applyFill="1" applyAlignment="1">
      <alignment horizontal="right" vertical="top"/>
    </xf>
    <xf numFmtId="14" fontId="6" fillId="9" borderId="5" xfId="3" applyNumberFormat="1" applyFont="1" applyFill="1" applyBorder="1" applyAlignment="1">
      <alignment horizontal="center" vertical="top" wrapText="1"/>
    </xf>
    <xf numFmtId="170" fontId="0" fillId="9" borderId="9" xfId="3" applyFont="1" applyFill="1" applyBorder="1" applyAlignment="1">
      <alignment horizontal="left" vertical="top"/>
    </xf>
    <xf numFmtId="170" fontId="0" fillId="9" borderId="0" xfId="3" applyFont="1" applyFill="1" applyAlignment="1">
      <alignment horizontal="left" vertical="top"/>
    </xf>
    <xf numFmtId="170" fontId="0" fillId="9" borderId="9" xfId="3" applyFont="1" applyFill="1" applyBorder="1" applyAlignment="1">
      <alignment vertical="top"/>
    </xf>
    <xf numFmtId="170" fontId="0" fillId="9" borderId="0" xfId="3" applyFont="1" applyFill="1" applyAlignment="1">
      <alignment vertical="top"/>
    </xf>
    <xf numFmtId="170" fontId="0" fillId="9" borderId="9" xfId="3" applyFont="1" applyFill="1" applyBorder="1" applyAlignment="1">
      <alignment horizontal="center" vertical="top"/>
    </xf>
    <xf numFmtId="165" fontId="0" fillId="9" borderId="5" xfId="3" applyNumberFormat="1" applyFont="1" applyFill="1" applyBorder="1" applyAlignment="1">
      <alignment vertical="top"/>
    </xf>
    <xf numFmtId="170" fontId="0" fillId="9" borderId="9" xfId="3" applyFont="1" applyFill="1" applyBorder="1" applyAlignment="1">
      <alignment horizontal="center" vertical="top" wrapText="1"/>
    </xf>
    <xf numFmtId="170" fontId="0" fillId="9" borderId="9" xfId="3" applyFont="1" applyFill="1" applyBorder="1" applyAlignment="1">
      <alignment horizontal="left" vertical="top" wrapText="1"/>
    </xf>
    <xf numFmtId="170" fontId="0" fillId="9" borderId="5" xfId="3" applyFont="1" applyFill="1" applyBorder="1" applyAlignment="1">
      <alignment vertical="top" wrapText="1"/>
    </xf>
    <xf numFmtId="170" fontId="0" fillId="9" borderId="5" xfId="3" applyFont="1" applyFill="1" applyBorder="1" applyAlignment="1">
      <alignment horizontal="left" vertical="top"/>
    </xf>
    <xf numFmtId="170" fontId="10" fillId="0" borderId="0" xfId="3" applyAlignment="1">
      <alignment vertical="top" wrapText="1"/>
    </xf>
    <xf numFmtId="1" fontId="6" fillId="0" borderId="9" xfId="0" applyNumberFormat="1" applyFont="1" applyBorder="1" applyAlignment="1">
      <alignment vertical="top" wrapText="1"/>
    </xf>
    <xf numFmtId="170" fontId="6" fillId="9" borderId="9" xfId="0" applyNumberFormat="1" applyFont="1" applyFill="1" applyBorder="1" applyAlignment="1">
      <alignment horizontal="left" vertical="top" wrapText="1"/>
    </xf>
    <xf numFmtId="170" fontId="6" fillId="9" borderId="0" xfId="0" applyNumberFormat="1" applyFont="1" applyFill="1" applyAlignment="1">
      <alignment horizontal="left" vertical="top" wrapText="1"/>
    </xf>
    <xf numFmtId="170" fontId="6" fillId="9" borderId="9" xfId="0" applyNumberFormat="1" applyFont="1" applyFill="1" applyBorder="1" applyAlignment="1">
      <alignment vertical="top" wrapText="1"/>
    </xf>
    <xf numFmtId="170" fontId="6" fillId="9" borderId="0" xfId="0" applyNumberFormat="1" applyFont="1" applyFill="1" applyAlignment="1">
      <alignment vertical="top" wrapText="1"/>
    </xf>
    <xf numFmtId="170" fontId="10" fillId="9" borderId="0" xfId="3" applyFill="1" applyAlignment="1">
      <alignment horizontal="center" vertical="top" wrapText="1"/>
    </xf>
    <xf numFmtId="165" fontId="6" fillId="9" borderId="5" xfId="0" applyNumberFormat="1" applyFont="1" applyFill="1" applyBorder="1" applyAlignment="1">
      <alignment vertical="top" wrapText="1"/>
    </xf>
    <xf numFmtId="1" fontId="6" fillId="9" borderId="8" xfId="0" applyNumberFormat="1" applyFont="1" applyFill="1" applyBorder="1" applyAlignment="1">
      <alignment vertical="top" wrapText="1"/>
    </xf>
    <xf numFmtId="1" fontId="6" fillId="9" borderId="9" xfId="0" applyNumberFormat="1" applyFont="1" applyFill="1" applyBorder="1" applyAlignment="1">
      <alignment vertical="top" wrapText="1"/>
    </xf>
    <xf numFmtId="1" fontId="6" fillId="9" borderId="5" xfId="0" applyNumberFormat="1" applyFont="1" applyFill="1" applyBorder="1" applyAlignment="1">
      <alignment vertical="top" wrapText="1"/>
    </xf>
    <xf numFmtId="165" fontId="6" fillId="9" borderId="9" xfId="0" applyNumberFormat="1" applyFont="1" applyFill="1" applyBorder="1" applyAlignment="1">
      <alignment vertical="top" wrapText="1"/>
    </xf>
    <xf numFmtId="15" fontId="6" fillId="9" borderId="9" xfId="0" applyNumberFormat="1" applyFont="1" applyFill="1" applyBorder="1" applyAlignment="1">
      <alignment horizontal="center" vertical="top" wrapText="1"/>
    </xf>
    <xf numFmtId="170" fontId="6" fillId="9" borderId="5" xfId="0" applyNumberFormat="1" applyFont="1" applyFill="1" applyBorder="1" applyAlignment="1">
      <alignment horizontal="left" vertical="top" wrapText="1"/>
    </xf>
    <xf numFmtId="165" fontId="6" fillId="9" borderId="9" xfId="0" applyNumberFormat="1" applyFont="1" applyFill="1" applyBorder="1" applyAlignment="1">
      <alignment horizontal="center" vertical="top" wrapText="1"/>
    </xf>
    <xf numFmtId="172" fontId="6" fillId="9" borderId="5" xfId="0" applyNumberFormat="1" applyFont="1" applyFill="1" applyBorder="1" applyAlignment="1">
      <alignment horizontal="center" vertical="top" wrapText="1"/>
    </xf>
    <xf numFmtId="172" fontId="6" fillId="9" borderId="9" xfId="0" applyNumberFormat="1" applyFont="1" applyFill="1" applyBorder="1" applyAlignment="1">
      <alignment horizontal="center" vertical="top" wrapText="1"/>
    </xf>
    <xf numFmtId="1" fontId="6" fillId="9" borderId="9" xfId="0" applyNumberFormat="1" applyFont="1" applyFill="1" applyBorder="1" applyAlignment="1">
      <alignment horizontal="right" vertical="top" wrapText="1"/>
    </xf>
    <xf numFmtId="9" fontId="6" fillId="9" borderId="9" xfId="0" applyNumberFormat="1" applyFont="1" applyFill="1" applyBorder="1" applyAlignment="1">
      <alignment horizontal="center" vertical="top" wrapText="1"/>
    </xf>
    <xf numFmtId="1" fontId="6" fillId="9" borderId="8" xfId="0" applyNumberFormat="1" applyFont="1" applyFill="1" applyBorder="1" applyAlignment="1">
      <alignment horizontal="right" vertical="top" wrapText="1"/>
    </xf>
    <xf numFmtId="165" fontId="6" fillId="9" borderId="9" xfId="0" applyNumberFormat="1" applyFont="1" applyFill="1" applyBorder="1" applyAlignment="1">
      <alignment horizontal="right" vertical="top" wrapText="1"/>
    </xf>
    <xf numFmtId="15" fontId="0" fillId="9" borderId="9" xfId="0" applyNumberFormat="1" applyFill="1" applyBorder="1" applyAlignment="1">
      <alignment horizontal="center" vertical="top" wrapText="1"/>
    </xf>
    <xf numFmtId="15" fontId="0" fillId="9" borderId="5" xfId="0" applyNumberFormat="1" applyFill="1" applyBorder="1" applyAlignment="1">
      <alignment horizontal="center" vertical="top" wrapText="1"/>
    </xf>
    <xf numFmtId="165" fontId="0" fillId="9" borderId="9" xfId="0" applyNumberFormat="1" applyFill="1" applyBorder="1" applyAlignment="1">
      <alignment horizontal="right" vertical="top" wrapText="1"/>
    </xf>
    <xf numFmtId="171" fontId="6" fillId="9" borderId="8" xfId="0" applyNumberFormat="1" applyFont="1" applyFill="1" applyBorder="1" applyAlignment="1">
      <alignment horizontal="right" vertical="top" wrapText="1"/>
    </xf>
    <xf numFmtId="165" fontId="0" fillId="9" borderId="8" xfId="0" applyNumberFormat="1" applyFill="1" applyBorder="1" applyAlignment="1">
      <alignment horizontal="right" vertical="top" wrapText="1"/>
    </xf>
    <xf numFmtId="165" fontId="6" fillId="9" borderId="9" xfId="3" applyNumberFormat="1" applyFont="1" applyFill="1" applyBorder="1" applyAlignment="1">
      <alignment horizontal="right" vertical="top" wrapText="1"/>
    </xf>
    <xf numFmtId="2" fontId="0" fillId="9" borderId="0" xfId="0" applyNumberFormat="1" applyFill="1" applyAlignment="1">
      <alignment horizontal="center" vertical="top" wrapText="1"/>
    </xf>
    <xf numFmtId="2" fontId="0" fillId="9" borderId="9" xfId="0" applyNumberFormat="1" applyFill="1" applyBorder="1" applyAlignment="1">
      <alignment horizontal="center" vertical="top" wrapText="1"/>
    </xf>
    <xf numFmtId="165" fontId="0" fillId="9" borderId="5" xfId="0" applyNumberFormat="1" applyFill="1" applyBorder="1" applyAlignment="1">
      <alignment horizontal="right" vertical="top" wrapText="1"/>
    </xf>
    <xf numFmtId="165" fontId="6" fillId="9" borderId="8" xfId="0" applyNumberFormat="1" applyFont="1" applyFill="1" applyBorder="1" applyAlignment="1">
      <alignment horizontal="right" vertical="top" wrapText="1"/>
    </xf>
    <xf numFmtId="2" fontId="0" fillId="9" borderId="9" xfId="0" applyNumberFormat="1" applyFill="1" applyBorder="1" applyAlignment="1">
      <alignment horizontal="right" vertical="top" wrapText="1"/>
    </xf>
    <xf numFmtId="2" fontId="0" fillId="9" borderId="0" xfId="0" applyNumberFormat="1" applyFill="1" applyAlignment="1">
      <alignment horizontal="right" vertical="top" wrapText="1"/>
    </xf>
    <xf numFmtId="165" fontId="10" fillId="14" borderId="0" xfId="3" applyNumberFormat="1" applyFill="1" applyAlignment="1">
      <alignment horizontal="right" vertical="top"/>
    </xf>
    <xf numFmtId="171" fontId="0" fillId="9" borderId="8" xfId="3" applyNumberFormat="1" applyFont="1" applyFill="1" applyBorder="1" applyAlignment="1">
      <alignment horizontal="right" vertical="top"/>
    </xf>
    <xf numFmtId="2" fontId="0" fillId="9" borderId="9" xfId="3" applyNumberFormat="1" applyFont="1" applyFill="1" applyBorder="1" applyAlignment="1">
      <alignment horizontal="right" vertical="top"/>
    </xf>
    <xf numFmtId="2" fontId="0" fillId="9" borderId="0" xfId="3" applyNumberFormat="1" applyFont="1" applyFill="1" applyAlignment="1">
      <alignment horizontal="right" vertical="top"/>
    </xf>
    <xf numFmtId="2" fontId="0" fillId="9" borderId="8" xfId="3" applyNumberFormat="1" applyFont="1" applyFill="1" applyBorder="1" applyAlignment="1">
      <alignment horizontal="right" vertical="top"/>
    </xf>
    <xf numFmtId="1" fontId="10" fillId="0" borderId="9" xfId="3" applyNumberFormat="1" applyBorder="1" applyAlignment="1">
      <alignment vertical="top"/>
    </xf>
    <xf numFmtId="171" fontId="0" fillId="9" borderId="8" xfId="0" applyNumberFormat="1" applyFill="1" applyBorder="1" applyAlignment="1">
      <alignment horizontal="left" vertical="top"/>
    </xf>
    <xf numFmtId="0" fontId="6" fillId="9" borderId="5" xfId="0" applyFont="1" applyFill="1" applyBorder="1" applyAlignment="1">
      <alignment vertical="top" wrapText="1"/>
    </xf>
    <xf numFmtId="15" fontId="23" fillId="9" borderId="9" xfId="6" applyNumberFormat="1" applyFill="1" applyBorder="1" applyAlignment="1">
      <alignment horizontal="center" vertical="top"/>
    </xf>
    <xf numFmtId="170" fontId="6" fillId="9" borderId="9" xfId="3" applyFont="1" applyFill="1" applyBorder="1" applyAlignment="1">
      <alignment horizontal="left" vertical="top" wrapText="1"/>
    </xf>
    <xf numFmtId="14" fontId="6" fillId="9" borderId="8" xfId="3" applyNumberFormat="1" applyFont="1" applyFill="1" applyBorder="1" applyAlignment="1">
      <alignment horizontal="right" vertical="top"/>
    </xf>
    <xf numFmtId="170" fontId="0" fillId="9" borderId="8" xfId="3" applyFont="1" applyFill="1" applyBorder="1" applyAlignment="1">
      <alignment vertical="top"/>
    </xf>
    <xf numFmtId="170" fontId="6" fillId="9" borderId="5" xfId="0" applyNumberFormat="1" applyFont="1" applyFill="1" applyBorder="1" applyAlignment="1">
      <alignment horizontal="left" vertical="top"/>
    </xf>
    <xf numFmtId="9" fontId="6" fillId="9" borderId="5" xfId="3" applyNumberFormat="1" applyFont="1" applyFill="1" applyBorder="1" applyAlignment="1">
      <alignment horizontal="center" vertical="top"/>
    </xf>
    <xf numFmtId="170" fontId="6" fillId="9" borderId="9" xfId="4" applyFont="1" applyFill="1" applyBorder="1" applyAlignment="1">
      <alignment horizontal="left" vertical="top"/>
    </xf>
    <xf numFmtId="170" fontId="6" fillId="9" borderId="0" xfId="4" applyFont="1" applyFill="1" applyAlignment="1">
      <alignment horizontal="left" vertical="top"/>
    </xf>
    <xf numFmtId="170" fontId="6" fillId="9" borderId="9" xfId="4" applyFont="1" applyFill="1" applyBorder="1" applyAlignment="1">
      <alignment vertical="top"/>
    </xf>
    <xf numFmtId="170" fontId="10" fillId="9" borderId="9" xfId="4" applyFill="1" applyBorder="1" applyAlignment="1">
      <alignment horizontal="center" vertical="top"/>
    </xf>
    <xf numFmtId="165" fontId="6" fillId="9" borderId="5" xfId="4" applyNumberFormat="1" applyFont="1" applyFill="1" applyBorder="1" applyAlignment="1">
      <alignment vertical="top"/>
    </xf>
    <xf numFmtId="170" fontId="6" fillId="9" borderId="9" xfId="4" applyFont="1" applyFill="1" applyBorder="1" applyAlignment="1">
      <alignment horizontal="center" vertical="top" wrapText="1"/>
    </xf>
    <xf numFmtId="170" fontId="6" fillId="9" borderId="5" xfId="4" applyFont="1" applyFill="1" applyBorder="1" applyAlignment="1">
      <alignment horizontal="left" vertical="top"/>
    </xf>
    <xf numFmtId="0" fontId="6" fillId="9" borderId="9" xfId="4" applyNumberFormat="1" applyFont="1" applyFill="1" applyBorder="1" applyAlignment="1">
      <alignment vertical="top" wrapText="1"/>
    </xf>
    <xf numFmtId="170" fontId="6" fillId="9" borderId="5" xfId="4" applyFont="1" applyFill="1" applyBorder="1" applyAlignment="1">
      <alignment vertical="top" wrapText="1"/>
    </xf>
    <xf numFmtId="170" fontId="6" fillId="9" borderId="0" xfId="3" applyFont="1" applyFill="1" applyAlignment="1">
      <alignment horizontal="center" vertical="top" wrapText="1"/>
    </xf>
    <xf numFmtId="15" fontId="6" fillId="9" borderId="0" xfId="3" applyNumberFormat="1" applyFont="1" applyFill="1" applyAlignment="1">
      <alignment horizontal="center" vertical="top" wrapText="1"/>
    </xf>
    <xf numFmtId="165" fontId="0" fillId="9" borderId="0" xfId="3" applyNumberFormat="1" applyFont="1" applyFill="1" applyAlignment="1">
      <alignment vertical="top"/>
    </xf>
    <xf numFmtId="1" fontId="6" fillId="4" borderId="8" xfId="0" applyNumberFormat="1" applyFont="1" applyFill="1" applyBorder="1" applyAlignment="1">
      <alignment horizontal="right" vertical="top"/>
    </xf>
    <xf numFmtId="171" fontId="6" fillId="4" borderId="8" xfId="0" applyNumberFormat="1" applyFont="1" applyFill="1" applyBorder="1" applyAlignment="1">
      <alignment horizontal="right" vertical="top"/>
    </xf>
    <xf numFmtId="2" fontId="0" fillId="12" borderId="9" xfId="0" applyNumberFormat="1" applyFill="1" applyBorder="1" applyAlignment="1">
      <alignment horizontal="right" vertical="top"/>
    </xf>
    <xf numFmtId="170" fontId="0" fillId="9" borderId="5" xfId="3" applyFont="1" applyFill="1" applyBorder="1" applyAlignment="1">
      <alignment horizontal="center" vertical="top" wrapText="1"/>
    </xf>
    <xf numFmtId="0" fontId="6" fillId="9" borderId="5" xfId="0" applyFont="1" applyFill="1" applyBorder="1" applyAlignment="1">
      <alignment vertical="top"/>
    </xf>
    <xf numFmtId="170" fontId="10" fillId="9" borderId="5" xfId="3" applyFill="1" applyBorder="1"/>
    <xf numFmtId="0" fontId="6" fillId="9" borderId="9" xfId="0" applyFont="1" applyFill="1" applyBorder="1" applyAlignment="1">
      <alignment horizontal="left" vertical="top"/>
    </xf>
    <xf numFmtId="14" fontId="10" fillId="9" borderId="0" xfId="3" applyNumberFormat="1" applyFill="1" applyAlignment="1">
      <alignment horizontal="right" vertical="top"/>
    </xf>
    <xf numFmtId="15" fontId="0" fillId="9" borderId="0" xfId="0" applyNumberFormat="1" applyFill="1" applyAlignment="1">
      <alignment horizontal="center" vertical="top"/>
    </xf>
    <xf numFmtId="170" fontId="10" fillId="10" borderId="5" xfId="3" applyFill="1" applyBorder="1" applyAlignment="1">
      <alignment vertical="top"/>
    </xf>
    <xf numFmtId="1" fontId="10" fillId="9" borderId="8" xfId="3" applyNumberFormat="1" applyFill="1" applyBorder="1" applyAlignment="1">
      <alignment horizontal="center" vertical="top" wrapText="1"/>
    </xf>
    <xf numFmtId="170" fontId="0" fillId="9" borderId="0" xfId="3" applyFont="1" applyFill="1" applyAlignment="1">
      <alignment vertical="top" wrapText="1"/>
    </xf>
    <xf numFmtId="15" fontId="23" fillId="9" borderId="5" xfId="6" applyNumberFormat="1" applyFill="1" applyBorder="1" applyAlignment="1">
      <alignment horizontal="center" vertical="top"/>
    </xf>
    <xf numFmtId="15" fontId="0" fillId="9" borderId="9" xfId="0" applyNumberFormat="1" applyFill="1" applyBorder="1" applyAlignment="1">
      <alignment horizontal="center"/>
    </xf>
    <xf numFmtId="2" fontId="6" fillId="9" borderId="9" xfId="0" applyNumberFormat="1" applyFont="1" applyFill="1" applyBorder="1" applyAlignment="1">
      <alignment horizontal="right" vertical="top"/>
    </xf>
    <xf numFmtId="2" fontId="6" fillId="9" borderId="0" xfId="0" applyNumberFormat="1" applyFont="1" applyFill="1" applyAlignment="1">
      <alignment horizontal="right" vertical="top"/>
    </xf>
    <xf numFmtId="0" fontId="0" fillId="9" borderId="5" xfId="0" applyFill="1" applyBorder="1" applyAlignment="1">
      <alignment vertical="top" wrapText="1"/>
    </xf>
    <xf numFmtId="15" fontId="0" fillId="9" borderId="9" xfId="3" applyNumberFormat="1" applyFont="1" applyFill="1" applyBorder="1" applyAlignment="1">
      <alignment horizontal="center" vertical="top"/>
    </xf>
    <xf numFmtId="15" fontId="0" fillId="9" borderId="8" xfId="3" applyNumberFormat="1" applyFont="1" applyFill="1" applyBorder="1" applyAlignment="1">
      <alignment horizontal="center" vertical="top" wrapText="1"/>
    </xf>
    <xf numFmtId="2" fontId="6" fillId="9" borderId="0" xfId="3" applyNumberFormat="1" applyFont="1" applyFill="1" applyAlignment="1">
      <alignment vertical="top"/>
    </xf>
    <xf numFmtId="14" fontId="10" fillId="9" borderId="5" xfId="3" applyNumberFormat="1" applyFill="1" applyBorder="1" applyAlignment="1">
      <alignment horizontal="left" vertical="top"/>
    </xf>
    <xf numFmtId="2" fontId="6" fillId="9" borderId="9" xfId="3" applyNumberFormat="1" applyFont="1" applyFill="1" applyBorder="1" applyAlignment="1">
      <alignment vertical="top"/>
    </xf>
    <xf numFmtId="1" fontId="10" fillId="9" borderId="5" xfId="3" applyNumberFormat="1" applyFill="1" applyBorder="1" applyAlignment="1">
      <alignment horizontal="center" vertical="top" wrapText="1"/>
    </xf>
    <xf numFmtId="171" fontId="6" fillId="9" borderId="5" xfId="3" applyNumberFormat="1" applyFont="1" applyFill="1" applyBorder="1" applyAlignment="1">
      <alignment horizontal="right" vertical="top"/>
    </xf>
    <xf numFmtId="171" fontId="10" fillId="9" borderId="5" xfId="3" applyNumberFormat="1" applyFill="1" applyBorder="1" applyAlignment="1">
      <alignment horizontal="right" vertical="top"/>
    </xf>
    <xf numFmtId="0" fontId="6" fillId="0" borderId="0" xfId="0" applyFont="1" applyAlignment="1">
      <alignment vertical="top"/>
    </xf>
    <xf numFmtId="0" fontId="6" fillId="0" borderId="9" xfId="0" applyFont="1" applyBorder="1" applyAlignment="1">
      <alignment vertical="top"/>
    </xf>
    <xf numFmtId="0" fontId="0" fillId="9" borderId="5" xfId="0" applyFill="1" applyBorder="1" applyAlignment="1">
      <alignment horizontal="left" vertical="top"/>
    </xf>
    <xf numFmtId="49" fontId="0" fillId="9" borderId="5" xfId="0" applyNumberFormat="1" applyFill="1" applyBorder="1" applyAlignment="1">
      <alignment vertical="top" wrapText="1"/>
    </xf>
    <xf numFmtId="1" fontId="0" fillId="9" borderId="0" xfId="0" applyNumberFormat="1" applyFill="1" applyAlignment="1">
      <alignment horizontal="center" vertical="top"/>
    </xf>
    <xf numFmtId="1" fontId="0" fillId="9" borderId="9" xfId="0" applyNumberFormat="1" applyFill="1" applyBorder="1" applyAlignment="1">
      <alignment horizontal="center" vertical="top"/>
    </xf>
    <xf numFmtId="165" fontId="10" fillId="9" borderId="5" xfId="3" applyNumberFormat="1" applyFill="1" applyBorder="1" applyAlignment="1">
      <alignment horizontal="right" vertical="center"/>
    </xf>
    <xf numFmtId="2" fontId="6" fillId="12" borderId="5" xfId="3" applyNumberFormat="1" applyFont="1" applyFill="1" applyBorder="1" applyAlignment="1">
      <alignment horizontal="right" vertical="top"/>
    </xf>
    <xf numFmtId="49" fontId="6" fillId="9" borderId="5" xfId="3" applyNumberFormat="1" applyFont="1" applyFill="1" applyBorder="1" applyAlignment="1">
      <alignment horizontal="left" vertical="top" wrapText="1"/>
    </xf>
    <xf numFmtId="1" fontId="6" fillId="9" borderId="0" xfId="4" applyNumberFormat="1" applyFont="1" applyFill="1" applyAlignment="1">
      <alignment vertical="top"/>
    </xf>
    <xf numFmtId="2" fontId="6" fillId="9" borderId="5" xfId="3" applyNumberFormat="1" applyFont="1" applyFill="1" applyBorder="1" applyAlignment="1">
      <alignment horizontal="right" vertical="top"/>
    </xf>
    <xf numFmtId="165" fontId="0" fillId="9" borderId="0" xfId="0" applyNumberFormat="1" applyFill="1" applyAlignment="1">
      <alignment horizontal="right" vertical="top"/>
    </xf>
    <xf numFmtId="171" fontId="6" fillId="9" borderId="9" xfId="0" applyNumberFormat="1" applyFont="1" applyFill="1" applyBorder="1" applyAlignment="1">
      <alignment horizontal="right" vertical="top"/>
    </xf>
    <xf numFmtId="165" fontId="6" fillId="9" borderId="0" xfId="0" applyNumberFormat="1" applyFont="1" applyFill="1" applyAlignment="1">
      <alignment horizontal="right" vertical="top"/>
    </xf>
    <xf numFmtId="165" fontId="10" fillId="14" borderId="9" xfId="3" applyNumberFormat="1" applyFill="1" applyBorder="1" applyAlignment="1">
      <alignment horizontal="right" vertical="top"/>
    </xf>
    <xf numFmtId="0" fontId="6" fillId="9" borderId="5" xfId="0" applyFont="1" applyFill="1" applyBorder="1"/>
    <xf numFmtId="166" fontId="6" fillId="9" borderId="9" xfId="3" applyNumberFormat="1" applyFont="1" applyFill="1" applyBorder="1" applyAlignment="1">
      <alignment horizontal="right" vertical="top"/>
    </xf>
    <xf numFmtId="165" fontId="0" fillId="9" borderId="0" xfId="1" applyNumberFormat="1" applyFont="1" applyFill="1" applyBorder="1" applyAlignment="1">
      <alignment horizontal="right" vertical="top"/>
    </xf>
    <xf numFmtId="14" fontId="10" fillId="9" borderId="8" xfId="3" applyNumberFormat="1" applyFill="1" applyBorder="1" applyAlignment="1">
      <alignment horizontal="center" vertical="top"/>
    </xf>
    <xf numFmtId="0" fontId="0" fillId="9" borderId="9" xfId="0" applyFill="1" applyBorder="1"/>
    <xf numFmtId="2" fontId="6" fillId="9" borderId="0" xfId="3" applyNumberFormat="1" applyFont="1" applyFill="1" applyAlignment="1">
      <alignment horizontal="left" vertical="top"/>
    </xf>
    <xf numFmtId="171" fontId="6" fillId="12" borderId="9" xfId="3" applyNumberFormat="1" applyFont="1" applyFill="1" applyBorder="1" applyAlignment="1">
      <alignment horizontal="right" vertical="top"/>
    </xf>
    <xf numFmtId="165" fontId="10" fillId="12" borderId="9" xfId="3" applyNumberFormat="1" applyFill="1" applyBorder="1" applyAlignment="1">
      <alignment horizontal="right" vertical="top"/>
    </xf>
    <xf numFmtId="1" fontId="6" fillId="9" borderId="9" xfId="3" applyNumberFormat="1" applyFont="1" applyFill="1" applyBorder="1" applyAlignment="1">
      <alignment horizontal="right" vertical="top" wrapText="1"/>
    </xf>
    <xf numFmtId="1" fontId="10" fillId="9" borderId="5" xfId="3" applyNumberFormat="1" applyFill="1" applyBorder="1" applyAlignment="1">
      <alignment horizontal="right" vertical="top"/>
    </xf>
    <xf numFmtId="1" fontId="10" fillId="0" borderId="9" xfId="3" applyNumberFormat="1" applyBorder="1" applyAlignment="1">
      <alignment vertical="top" wrapText="1"/>
    </xf>
    <xf numFmtId="170" fontId="0" fillId="9" borderId="0" xfId="3" applyFont="1" applyFill="1" applyAlignment="1">
      <alignment horizontal="left" vertical="top" wrapText="1"/>
    </xf>
    <xf numFmtId="170" fontId="0" fillId="9" borderId="9" xfId="3" applyFont="1" applyFill="1" applyBorder="1" applyAlignment="1">
      <alignment vertical="top" wrapText="1"/>
    </xf>
    <xf numFmtId="0" fontId="6" fillId="9" borderId="9" xfId="0" applyFont="1" applyFill="1" applyBorder="1" applyAlignment="1">
      <alignment horizontal="left" vertical="top" wrapText="1"/>
    </xf>
    <xf numFmtId="1" fontId="6" fillId="9" borderId="8" xfId="3" applyNumberFormat="1" applyFont="1" applyFill="1" applyBorder="1" applyAlignment="1">
      <alignment vertical="top" wrapText="1"/>
    </xf>
    <xf numFmtId="1" fontId="6" fillId="9" borderId="9" xfId="3" applyNumberFormat="1" applyFont="1" applyFill="1" applyBorder="1" applyAlignment="1">
      <alignment vertical="top" wrapText="1"/>
    </xf>
    <xf numFmtId="1" fontId="6" fillId="9" borderId="5" xfId="3" applyNumberFormat="1" applyFont="1" applyFill="1" applyBorder="1" applyAlignment="1">
      <alignment vertical="top" wrapText="1"/>
    </xf>
    <xf numFmtId="165" fontId="6" fillId="9" borderId="9" xfId="3" applyNumberFormat="1" applyFont="1" applyFill="1" applyBorder="1" applyAlignment="1">
      <alignment vertical="top" wrapText="1"/>
    </xf>
    <xf numFmtId="170" fontId="0" fillId="9" borderId="5" xfId="3" applyFont="1" applyFill="1" applyBorder="1" applyAlignment="1">
      <alignment horizontal="left" vertical="top" wrapText="1"/>
    </xf>
    <xf numFmtId="165" fontId="6" fillId="9" borderId="9" xfId="3" applyNumberFormat="1" applyFont="1" applyFill="1" applyBorder="1" applyAlignment="1">
      <alignment horizontal="center" vertical="top" wrapText="1"/>
    </xf>
    <xf numFmtId="1" fontId="6" fillId="9" borderId="8" xfId="3" applyNumberFormat="1" applyFont="1" applyFill="1" applyBorder="1" applyAlignment="1">
      <alignment horizontal="right" vertical="top" wrapText="1"/>
    </xf>
    <xf numFmtId="172" fontId="6" fillId="9" borderId="5" xfId="3" applyNumberFormat="1" applyFont="1" applyFill="1" applyBorder="1" applyAlignment="1">
      <alignment horizontal="center" vertical="top" wrapText="1"/>
    </xf>
    <xf numFmtId="172" fontId="6" fillId="9" borderId="9" xfId="3" applyNumberFormat="1" applyFont="1" applyFill="1" applyBorder="1" applyAlignment="1">
      <alignment horizontal="center" vertical="top" wrapText="1"/>
    </xf>
    <xf numFmtId="9" fontId="6" fillId="9" borderId="9" xfId="3" applyNumberFormat="1" applyFont="1" applyFill="1" applyBorder="1" applyAlignment="1">
      <alignment horizontal="center" vertical="top" wrapText="1"/>
    </xf>
    <xf numFmtId="165" fontId="10" fillId="9" borderId="0" xfId="3" applyNumberFormat="1" applyFill="1" applyAlignment="1">
      <alignment horizontal="right" vertical="top" wrapText="1"/>
    </xf>
    <xf numFmtId="171" fontId="6" fillId="9" borderId="8" xfId="3" applyNumberFormat="1" applyFont="1" applyFill="1" applyBorder="1" applyAlignment="1">
      <alignment horizontal="right" vertical="top" wrapText="1"/>
    </xf>
    <xf numFmtId="165" fontId="10" fillId="9" borderId="8" xfId="3" applyNumberFormat="1" applyFill="1" applyBorder="1" applyAlignment="1">
      <alignment horizontal="right" vertical="top" wrapText="1"/>
    </xf>
    <xf numFmtId="165" fontId="10" fillId="14" borderId="5" xfId="3" applyNumberFormat="1" applyFill="1" applyBorder="1" applyAlignment="1">
      <alignment horizontal="right" vertical="top" wrapText="1"/>
    </xf>
    <xf numFmtId="14" fontId="10" fillId="9" borderId="0" xfId="3" applyNumberFormat="1" applyFill="1" applyAlignment="1">
      <alignment horizontal="right" vertical="top" wrapText="1"/>
    </xf>
    <xf numFmtId="165" fontId="10" fillId="14" borderId="9" xfId="3" applyNumberFormat="1" applyFill="1" applyBorder="1" applyAlignment="1">
      <alignment horizontal="right" vertical="top" wrapText="1"/>
    </xf>
    <xf numFmtId="165" fontId="10" fillId="14" borderId="0" xfId="3" applyNumberFormat="1" applyFill="1" applyAlignment="1">
      <alignment horizontal="right" vertical="top" wrapText="1"/>
    </xf>
    <xf numFmtId="170" fontId="9" fillId="0" borderId="1" xfId="3" applyFont="1" applyBorder="1" applyAlignment="1">
      <alignment vertical="top" wrapText="1"/>
    </xf>
    <xf numFmtId="170" fontId="9" fillId="0" borderId="9" xfId="3" applyFont="1" applyBorder="1" applyAlignment="1">
      <alignment vertical="top" wrapText="1"/>
    </xf>
    <xf numFmtId="170" fontId="6" fillId="0" borderId="1" xfId="3" applyFont="1" applyBorder="1" applyAlignment="1">
      <alignment vertical="top" wrapText="1"/>
    </xf>
    <xf numFmtId="0" fontId="6" fillId="0" borderId="1" xfId="0" applyFont="1" applyBorder="1"/>
    <xf numFmtId="170" fontId="6" fillId="0" borderId="9" xfId="3" applyFont="1" applyBorder="1" applyAlignment="1">
      <alignment vertical="top" wrapText="1"/>
    </xf>
    <xf numFmtId="170" fontId="31" fillId="0" borderId="1" xfId="3" applyFont="1" applyBorder="1" applyAlignment="1">
      <alignment vertical="top" wrapText="1"/>
    </xf>
    <xf numFmtId="0" fontId="33" fillId="0" borderId="1" xfId="0" applyFont="1" applyBorder="1"/>
    <xf numFmtId="0" fontId="6" fillId="0" borderId="1" xfId="0" applyFont="1" applyBorder="1" applyAlignment="1">
      <alignment wrapText="1"/>
    </xf>
    <xf numFmtId="4" fontId="11" fillId="3" borderId="3" xfId="0" applyNumberFormat="1" applyFont="1" applyFill="1" applyBorder="1" applyAlignment="1">
      <alignment horizontal="center"/>
    </xf>
    <xf numFmtId="4" fontId="52" fillId="3" borderId="3" xfId="0" applyNumberFormat="1" applyFont="1" applyFill="1" applyBorder="1" applyAlignment="1">
      <alignment horizontal="center"/>
    </xf>
    <xf numFmtId="3" fontId="0" fillId="3" borderId="0" xfId="0" applyNumberFormat="1" applyFill="1"/>
    <xf numFmtId="0" fontId="0" fillId="10" borderId="0" xfId="0" applyFill="1"/>
    <xf numFmtId="3" fontId="11" fillId="10" borderId="0" xfId="0" applyNumberFormat="1" applyFont="1" applyFill="1" applyAlignment="1">
      <alignment horizontal="center"/>
    </xf>
    <xf numFmtId="3" fontId="11" fillId="3" borderId="4" xfId="0" applyNumberFormat="1" applyFont="1" applyFill="1" applyBorder="1" applyAlignment="1">
      <alignment horizontal="center"/>
    </xf>
    <xf numFmtId="169" fontId="11" fillId="3" borderId="0" xfId="0" applyNumberFormat="1" applyFont="1" applyFill="1" applyAlignment="1">
      <alignment horizontal="center"/>
    </xf>
    <xf numFmtId="168" fontId="11" fillId="3" borderId="0" xfId="7" applyNumberFormat="1" applyFont="1" applyFill="1" applyBorder="1" applyAlignment="1">
      <alignment horizontal="center"/>
    </xf>
    <xf numFmtId="168" fontId="28" fillId="3" borderId="0" xfId="7" applyNumberFormat="1" applyFont="1" applyFill="1" applyBorder="1" applyAlignment="1">
      <alignment horizontal="center"/>
    </xf>
    <xf numFmtId="168" fontId="11" fillId="3" borderId="0" xfId="0" applyNumberFormat="1" applyFont="1" applyFill="1" applyAlignment="1">
      <alignment horizontal="center"/>
    </xf>
    <xf numFmtId="169" fontId="11" fillId="3" borderId="3" xfId="0" applyNumberFormat="1" applyFont="1" applyFill="1" applyBorder="1" applyAlignment="1">
      <alignment horizontal="center"/>
    </xf>
    <xf numFmtId="4" fontId="12" fillId="3" borderId="2" xfId="0" quotePrefix="1" applyNumberFormat="1" applyFont="1" applyFill="1" applyBorder="1" applyAlignment="1">
      <alignment horizontal="center"/>
    </xf>
    <xf numFmtId="4" fontId="53" fillId="3" borderId="2" xfId="0" quotePrefix="1" applyNumberFormat="1" applyFont="1" applyFill="1" applyBorder="1" applyAlignment="1">
      <alignment horizontal="center"/>
    </xf>
    <xf numFmtId="4" fontId="12" fillId="3" borderId="4" xfId="0" quotePrefix="1" applyNumberFormat="1" applyFont="1" applyFill="1" applyBorder="1" applyAlignment="1">
      <alignment horizontal="center"/>
    </xf>
    <xf numFmtId="4" fontId="53" fillId="3" borderId="4" xfId="0" quotePrefix="1" applyNumberFormat="1" applyFont="1" applyFill="1" applyBorder="1" applyAlignment="1">
      <alignment horizontal="center"/>
    </xf>
    <xf numFmtId="3" fontId="52" fillId="3" borderId="0" xfId="0" applyNumberFormat="1" applyFont="1" applyFill="1" applyAlignment="1">
      <alignment horizontal="center"/>
    </xf>
    <xf numFmtId="3" fontId="52" fillId="3" borderId="4" xfId="0" applyNumberFormat="1" applyFont="1" applyFill="1" applyBorder="1" applyAlignment="1">
      <alignment horizontal="center"/>
    </xf>
    <xf numFmtId="2" fontId="0" fillId="0" borderId="0" xfId="0" applyNumberFormat="1"/>
    <xf numFmtId="17" fontId="10" fillId="0" borderId="1" xfId="0" applyNumberFormat="1" applyFont="1" applyBorder="1"/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9" fillId="0" borderId="1" xfId="0" applyFont="1" applyBorder="1"/>
    <xf numFmtId="0" fontId="13" fillId="2" borderId="0" xfId="0" applyFont="1" applyFill="1"/>
    <xf numFmtId="0" fontId="1" fillId="10" borderId="0" xfId="224" applyFont="1" applyFill="1"/>
    <xf numFmtId="0" fontId="57" fillId="10" borderId="0" xfId="224" applyFont="1" applyFill="1" applyAlignment="1">
      <alignment vertical="top"/>
    </xf>
    <xf numFmtId="0" fontId="1" fillId="0" borderId="0" xfId="224" applyFont="1"/>
    <xf numFmtId="0" fontId="57" fillId="10" borderId="0" xfId="224" applyFont="1" applyFill="1" applyAlignment="1">
      <alignment horizontal="center" vertical="top"/>
    </xf>
    <xf numFmtId="0" fontId="59" fillId="38" borderId="27" xfId="224" applyFont="1" applyFill="1" applyBorder="1" applyAlignment="1">
      <alignment horizontal="center" vertical="center" wrapText="1"/>
    </xf>
    <xf numFmtId="0" fontId="59" fillId="38" borderId="28" xfId="224" applyFont="1" applyFill="1" applyBorder="1" applyAlignment="1">
      <alignment horizontal="center" vertical="center" wrapText="1"/>
    </xf>
    <xf numFmtId="0" fontId="60" fillId="10" borderId="0" xfId="224" applyFont="1" applyFill="1" applyAlignment="1">
      <alignment vertical="center"/>
    </xf>
    <xf numFmtId="0" fontId="59" fillId="38" borderId="20" xfId="224" applyFont="1" applyFill="1" applyBorder="1" applyAlignment="1">
      <alignment horizontal="center" vertical="center" wrapText="1"/>
    </xf>
    <xf numFmtId="0" fontId="59" fillId="38" borderId="22" xfId="224" applyFont="1" applyFill="1" applyBorder="1" applyAlignment="1">
      <alignment horizontal="center" vertical="center" wrapText="1"/>
    </xf>
    <xf numFmtId="0" fontId="62" fillId="40" borderId="29" xfId="224" applyFont="1" applyFill="1" applyBorder="1" applyAlignment="1">
      <alignment horizontal="center" vertical="center"/>
    </xf>
    <xf numFmtId="0" fontId="62" fillId="40" borderId="30" xfId="224" applyFont="1" applyFill="1" applyBorder="1" applyAlignment="1">
      <alignment horizontal="center" vertical="center"/>
    </xf>
    <xf numFmtId="0" fontId="62" fillId="40" borderId="20" xfId="224" applyFont="1" applyFill="1" applyBorder="1" applyAlignment="1">
      <alignment horizontal="center" vertical="center"/>
    </xf>
    <xf numFmtId="0" fontId="63" fillId="0" borderId="21" xfId="224" applyFont="1" applyBorder="1" applyAlignment="1">
      <alignment horizontal="center" vertical="center" wrapText="1"/>
    </xf>
    <xf numFmtId="3" fontId="63" fillId="0" borderId="20" xfId="224" applyNumberFormat="1" applyFont="1" applyBorder="1" applyAlignment="1">
      <alignment horizontal="center" vertical="center" wrapText="1"/>
    </xf>
    <xf numFmtId="0" fontId="63" fillId="0" borderId="20" xfId="224" applyFont="1" applyBorder="1" applyAlignment="1">
      <alignment horizontal="center" vertical="center" wrapText="1"/>
    </xf>
    <xf numFmtId="3" fontId="63" fillId="0" borderId="22" xfId="224" applyNumberFormat="1" applyFont="1" applyBorder="1" applyAlignment="1">
      <alignment horizontal="center" vertical="center" wrapText="1"/>
    </xf>
    <xf numFmtId="0" fontId="64" fillId="0" borderId="9" xfId="224" quotePrefix="1" applyFont="1" applyBorder="1" applyAlignment="1">
      <alignment horizontal="left" vertical="center"/>
    </xf>
    <xf numFmtId="177" fontId="63" fillId="0" borderId="9" xfId="224" applyNumberFormat="1" applyFont="1" applyBorder="1" applyAlignment="1">
      <alignment horizontal="center" vertical="center"/>
    </xf>
    <xf numFmtId="0" fontId="63" fillId="0" borderId="20" xfId="224" applyFont="1" applyBorder="1" applyAlignment="1">
      <alignment vertical="center"/>
    </xf>
    <xf numFmtId="171" fontId="63" fillId="0" borderId="9" xfId="224" applyNumberFormat="1" applyFont="1" applyBorder="1" applyAlignment="1">
      <alignment horizontal="center" vertical="center"/>
    </xf>
    <xf numFmtId="0" fontId="64" fillId="0" borderId="30" xfId="224" applyFont="1" applyBorder="1" applyAlignment="1">
      <alignment horizontal="left" vertical="center"/>
    </xf>
    <xf numFmtId="1" fontId="63" fillId="0" borderId="30" xfId="224" applyNumberFormat="1" applyFont="1" applyBorder="1" applyAlignment="1">
      <alignment horizontal="center"/>
    </xf>
    <xf numFmtId="0" fontId="64" fillId="0" borderId="20" xfId="224" applyFont="1" applyBorder="1" applyAlignment="1">
      <alignment horizontal="left" vertical="center"/>
    </xf>
    <xf numFmtId="0" fontId="63" fillId="0" borderId="20" xfId="224" applyFont="1" applyBorder="1" applyAlignment="1">
      <alignment horizontal="center"/>
    </xf>
    <xf numFmtId="0" fontId="63" fillId="0" borderId="0" xfId="224" applyFont="1"/>
    <xf numFmtId="1" fontId="59" fillId="0" borderId="20" xfId="224" applyNumberFormat="1" applyFont="1" applyBorder="1" applyAlignment="1">
      <alignment horizontal="center"/>
    </xf>
    <xf numFmtId="0" fontId="59" fillId="38" borderId="21" xfId="224" applyFont="1" applyFill="1" applyBorder="1" applyAlignment="1">
      <alignment vertical="center" wrapText="1"/>
    </xf>
    <xf numFmtId="3" fontId="59" fillId="0" borderId="22" xfId="224" applyNumberFormat="1" applyFont="1" applyBorder="1" applyAlignment="1">
      <alignment horizontal="center" vertical="center" wrapText="1"/>
    </xf>
    <xf numFmtId="0" fontId="59" fillId="38" borderId="23" xfId="224" applyFont="1" applyFill="1" applyBorder="1" applyAlignment="1">
      <alignment vertical="center" wrapText="1"/>
    </xf>
    <xf numFmtId="3" fontId="59" fillId="0" borderId="25" xfId="224" applyNumberFormat="1" applyFont="1" applyBorder="1" applyAlignment="1">
      <alignment horizontal="center" vertical="center" wrapText="1"/>
    </xf>
    <xf numFmtId="175" fontId="1" fillId="10" borderId="0" xfId="224" applyNumberFormat="1" applyFont="1" applyFill="1"/>
    <xf numFmtId="0" fontId="30" fillId="0" borderId="20" xfId="2" applyFill="1" applyBorder="1" applyAlignment="1">
      <alignment vertical="center"/>
    </xf>
    <xf numFmtId="15" fontId="1" fillId="10" borderId="0" xfId="224" applyNumberFormat="1" applyFont="1" applyFill="1"/>
    <xf numFmtId="3" fontId="59" fillId="0" borderId="20" xfId="224" applyNumberFormat="1" applyFont="1" applyBorder="1" applyAlignment="1">
      <alignment horizontal="center" vertical="center" wrapText="1"/>
    </xf>
    <xf numFmtId="3" fontId="59" fillId="0" borderId="24" xfId="224" applyNumberFormat="1" applyFont="1" applyBorder="1" applyAlignment="1">
      <alignment horizontal="center" vertical="center" wrapText="1"/>
    </xf>
    <xf numFmtId="0" fontId="57" fillId="39" borderId="20" xfId="224" applyFont="1" applyFill="1" applyBorder="1" applyAlignment="1">
      <alignment horizontal="center" vertical="top" wrapText="1"/>
    </xf>
    <xf numFmtId="0" fontId="59" fillId="38" borderId="26" xfId="224" applyFont="1" applyFill="1" applyBorder="1" applyAlignment="1">
      <alignment horizontal="center" vertical="center" wrapText="1"/>
    </xf>
    <xf numFmtId="0" fontId="59" fillId="38" borderId="21" xfId="224" applyFont="1" applyFill="1" applyBorder="1" applyAlignment="1">
      <alignment horizontal="center" vertical="center" wrapText="1"/>
    </xf>
    <xf numFmtId="0" fontId="60" fillId="39" borderId="20" xfId="224" applyFont="1" applyFill="1" applyBorder="1" applyAlignment="1">
      <alignment horizontal="center" vertical="center"/>
    </xf>
    <xf numFmtId="0" fontId="59" fillId="0" borderId="31" xfId="224" applyFont="1" applyBorder="1" applyAlignment="1">
      <alignment horizontal="center" vertical="center" wrapText="1"/>
    </xf>
    <xf numFmtId="0" fontId="59" fillId="0" borderId="32" xfId="224" applyFont="1" applyBorder="1" applyAlignment="1">
      <alignment horizontal="center" vertical="center" wrapText="1"/>
    </xf>
    <xf numFmtId="0" fontId="59" fillId="0" borderId="33" xfId="224" applyFont="1" applyBorder="1" applyAlignment="1">
      <alignment horizontal="center" vertical="center" wrapText="1"/>
    </xf>
    <xf numFmtId="0" fontId="12" fillId="3" borderId="3" xfId="0" applyFont="1" applyFill="1" applyBorder="1"/>
    <xf numFmtId="0" fontId="0" fillId="3" borderId="3" xfId="0" applyFill="1" applyBorder="1"/>
  </cellXfs>
  <cellStyles count="1962">
    <cellStyle name="=C:\WINNT\SYSTEM32\COMMAND.COM" xfId="225" xr:uid="{00000000-0005-0000-0000-000000000000}"/>
    <cellStyle name="20% - Accent1 2" xfId="63" xr:uid="{00000000-0005-0000-0000-000001000000}"/>
    <cellStyle name="20% - Accent1 2 2" xfId="226" xr:uid="{00000000-0005-0000-0000-000002000000}"/>
    <cellStyle name="20% - Accent1 2 2 2" xfId="227" xr:uid="{00000000-0005-0000-0000-000003000000}"/>
    <cellStyle name="20% - Accent1 2 3" xfId="228" xr:uid="{00000000-0005-0000-0000-000004000000}"/>
    <cellStyle name="20% - Accent1 2 3 2" xfId="229" xr:uid="{00000000-0005-0000-0000-000005000000}"/>
    <cellStyle name="20% - Accent1 3" xfId="107" xr:uid="{00000000-0005-0000-0000-000006000000}"/>
    <cellStyle name="20% - Accent1 3 2" xfId="230" xr:uid="{00000000-0005-0000-0000-000007000000}"/>
    <cellStyle name="20% - Accent1 3 2 2" xfId="231" xr:uid="{00000000-0005-0000-0000-000008000000}"/>
    <cellStyle name="20% - Accent1 3 3" xfId="232" xr:uid="{00000000-0005-0000-0000-000009000000}"/>
    <cellStyle name="20% - Accent1 3 3 2" xfId="233" xr:uid="{00000000-0005-0000-0000-00000A000000}"/>
    <cellStyle name="20% - Accent1 4" xfId="155" xr:uid="{00000000-0005-0000-0000-00000B000000}"/>
    <cellStyle name="20% - Accent1 5" xfId="10" xr:uid="{00000000-0005-0000-0000-00000C000000}"/>
    <cellStyle name="20% - Accent2 2" xfId="64" xr:uid="{00000000-0005-0000-0000-00000D000000}"/>
    <cellStyle name="20% - Accent2 2 2" xfId="234" xr:uid="{00000000-0005-0000-0000-00000E000000}"/>
    <cellStyle name="20% - Accent2 2 2 2" xfId="235" xr:uid="{00000000-0005-0000-0000-00000F000000}"/>
    <cellStyle name="20% - Accent2 2 3" xfId="236" xr:uid="{00000000-0005-0000-0000-000010000000}"/>
    <cellStyle name="20% - Accent2 2 3 2" xfId="237" xr:uid="{00000000-0005-0000-0000-000011000000}"/>
    <cellStyle name="20% - Accent2 3" xfId="108" xr:uid="{00000000-0005-0000-0000-000012000000}"/>
    <cellStyle name="20% - Accent2 3 2" xfId="238" xr:uid="{00000000-0005-0000-0000-000013000000}"/>
    <cellStyle name="20% - Accent2 3 2 2" xfId="239" xr:uid="{00000000-0005-0000-0000-000014000000}"/>
    <cellStyle name="20% - Accent2 3 3" xfId="240" xr:uid="{00000000-0005-0000-0000-000015000000}"/>
    <cellStyle name="20% - Accent2 3 3 2" xfId="241" xr:uid="{00000000-0005-0000-0000-000016000000}"/>
    <cellStyle name="20% - Accent2 4" xfId="156" xr:uid="{00000000-0005-0000-0000-000017000000}"/>
    <cellStyle name="20% - Accent2 5" xfId="11" xr:uid="{00000000-0005-0000-0000-000018000000}"/>
    <cellStyle name="20% - Accent3 2" xfId="65" xr:uid="{00000000-0005-0000-0000-000019000000}"/>
    <cellStyle name="20% - Accent3 2 2" xfId="242" xr:uid="{00000000-0005-0000-0000-00001A000000}"/>
    <cellStyle name="20% - Accent3 2 2 2" xfId="243" xr:uid="{00000000-0005-0000-0000-00001B000000}"/>
    <cellStyle name="20% - Accent3 2 3" xfId="244" xr:uid="{00000000-0005-0000-0000-00001C000000}"/>
    <cellStyle name="20% - Accent3 2 3 2" xfId="245" xr:uid="{00000000-0005-0000-0000-00001D000000}"/>
    <cellStyle name="20% - Accent3 3" xfId="109" xr:uid="{00000000-0005-0000-0000-00001E000000}"/>
    <cellStyle name="20% - Accent3 3 2" xfId="246" xr:uid="{00000000-0005-0000-0000-00001F000000}"/>
    <cellStyle name="20% - Accent3 3 2 2" xfId="247" xr:uid="{00000000-0005-0000-0000-000020000000}"/>
    <cellStyle name="20% - Accent3 3 3" xfId="248" xr:uid="{00000000-0005-0000-0000-000021000000}"/>
    <cellStyle name="20% - Accent3 3 3 2" xfId="249" xr:uid="{00000000-0005-0000-0000-000022000000}"/>
    <cellStyle name="20% - Accent3 4" xfId="157" xr:uid="{00000000-0005-0000-0000-000023000000}"/>
    <cellStyle name="20% - Accent3 5" xfId="12" xr:uid="{00000000-0005-0000-0000-000024000000}"/>
    <cellStyle name="20% - Accent4 2" xfId="66" xr:uid="{00000000-0005-0000-0000-000025000000}"/>
    <cellStyle name="20% - Accent4 2 2" xfId="250" xr:uid="{00000000-0005-0000-0000-000026000000}"/>
    <cellStyle name="20% - Accent4 2 2 2" xfId="251" xr:uid="{00000000-0005-0000-0000-000027000000}"/>
    <cellStyle name="20% - Accent4 2 3" xfId="252" xr:uid="{00000000-0005-0000-0000-000028000000}"/>
    <cellStyle name="20% - Accent4 2 3 2" xfId="253" xr:uid="{00000000-0005-0000-0000-000029000000}"/>
    <cellStyle name="20% - Accent4 3" xfId="110" xr:uid="{00000000-0005-0000-0000-00002A000000}"/>
    <cellStyle name="20% - Accent4 3 2" xfId="254" xr:uid="{00000000-0005-0000-0000-00002B000000}"/>
    <cellStyle name="20% - Accent4 3 2 2" xfId="255" xr:uid="{00000000-0005-0000-0000-00002C000000}"/>
    <cellStyle name="20% - Accent4 3 3" xfId="256" xr:uid="{00000000-0005-0000-0000-00002D000000}"/>
    <cellStyle name="20% - Accent4 3 3 2" xfId="257" xr:uid="{00000000-0005-0000-0000-00002E000000}"/>
    <cellStyle name="20% - Accent4 4" xfId="158" xr:uid="{00000000-0005-0000-0000-00002F000000}"/>
    <cellStyle name="20% - Accent4 5" xfId="13" xr:uid="{00000000-0005-0000-0000-000030000000}"/>
    <cellStyle name="20% - Accent5 2" xfId="67" xr:uid="{00000000-0005-0000-0000-000031000000}"/>
    <cellStyle name="20% - Accent5 2 2" xfId="258" xr:uid="{00000000-0005-0000-0000-000032000000}"/>
    <cellStyle name="20% - Accent5 2 2 2" xfId="259" xr:uid="{00000000-0005-0000-0000-000033000000}"/>
    <cellStyle name="20% - Accent5 2 3" xfId="260" xr:uid="{00000000-0005-0000-0000-000034000000}"/>
    <cellStyle name="20% - Accent5 2 3 2" xfId="261" xr:uid="{00000000-0005-0000-0000-000035000000}"/>
    <cellStyle name="20% - Accent5 3" xfId="111" xr:uid="{00000000-0005-0000-0000-000036000000}"/>
    <cellStyle name="20% - Accent5 3 2" xfId="262" xr:uid="{00000000-0005-0000-0000-000037000000}"/>
    <cellStyle name="20% - Accent5 3 2 2" xfId="263" xr:uid="{00000000-0005-0000-0000-000038000000}"/>
    <cellStyle name="20% - Accent5 3 3" xfId="264" xr:uid="{00000000-0005-0000-0000-000039000000}"/>
    <cellStyle name="20% - Accent5 3 3 2" xfId="265" xr:uid="{00000000-0005-0000-0000-00003A000000}"/>
    <cellStyle name="20% - Accent5 4" xfId="159" xr:uid="{00000000-0005-0000-0000-00003B000000}"/>
    <cellStyle name="20% - Accent5 5" xfId="14" xr:uid="{00000000-0005-0000-0000-00003C000000}"/>
    <cellStyle name="20% - Accent6 2" xfId="68" xr:uid="{00000000-0005-0000-0000-00003D000000}"/>
    <cellStyle name="20% - Accent6 2 2" xfId="266" xr:uid="{00000000-0005-0000-0000-00003E000000}"/>
    <cellStyle name="20% - Accent6 2 2 2" xfId="267" xr:uid="{00000000-0005-0000-0000-00003F000000}"/>
    <cellStyle name="20% - Accent6 2 3" xfId="268" xr:uid="{00000000-0005-0000-0000-000040000000}"/>
    <cellStyle name="20% - Accent6 2 3 2" xfId="269" xr:uid="{00000000-0005-0000-0000-000041000000}"/>
    <cellStyle name="20% - Accent6 3" xfId="112" xr:uid="{00000000-0005-0000-0000-000042000000}"/>
    <cellStyle name="20% - Accent6 3 2" xfId="270" xr:uid="{00000000-0005-0000-0000-000043000000}"/>
    <cellStyle name="20% - Accent6 3 2 2" xfId="271" xr:uid="{00000000-0005-0000-0000-000044000000}"/>
    <cellStyle name="20% - Accent6 3 3" xfId="272" xr:uid="{00000000-0005-0000-0000-000045000000}"/>
    <cellStyle name="20% - Accent6 3 3 2" xfId="273" xr:uid="{00000000-0005-0000-0000-000046000000}"/>
    <cellStyle name="20% - Accent6 4" xfId="160" xr:uid="{00000000-0005-0000-0000-000047000000}"/>
    <cellStyle name="20% - Accent6 5" xfId="15" xr:uid="{00000000-0005-0000-0000-000048000000}"/>
    <cellStyle name="40% - Accent1 2" xfId="69" xr:uid="{00000000-0005-0000-0000-000049000000}"/>
    <cellStyle name="40% - Accent1 2 2" xfId="274" xr:uid="{00000000-0005-0000-0000-00004A000000}"/>
    <cellStyle name="40% - Accent1 2 2 2" xfId="275" xr:uid="{00000000-0005-0000-0000-00004B000000}"/>
    <cellStyle name="40% - Accent1 2 3" xfId="276" xr:uid="{00000000-0005-0000-0000-00004C000000}"/>
    <cellStyle name="40% - Accent1 2 3 2" xfId="277" xr:uid="{00000000-0005-0000-0000-00004D000000}"/>
    <cellStyle name="40% - Accent1 3" xfId="113" xr:uid="{00000000-0005-0000-0000-00004E000000}"/>
    <cellStyle name="40% - Accent1 3 2" xfId="278" xr:uid="{00000000-0005-0000-0000-00004F000000}"/>
    <cellStyle name="40% - Accent1 3 2 2" xfId="279" xr:uid="{00000000-0005-0000-0000-000050000000}"/>
    <cellStyle name="40% - Accent1 3 3" xfId="280" xr:uid="{00000000-0005-0000-0000-000051000000}"/>
    <cellStyle name="40% - Accent1 3 3 2" xfId="281" xr:uid="{00000000-0005-0000-0000-000052000000}"/>
    <cellStyle name="40% - Accent1 4" xfId="161" xr:uid="{00000000-0005-0000-0000-000053000000}"/>
    <cellStyle name="40% - Accent1 5" xfId="16" xr:uid="{00000000-0005-0000-0000-000054000000}"/>
    <cellStyle name="40% - Accent2 2" xfId="70" xr:uid="{00000000-0005-0000-0000-000055000000}"/>
    <cellStyle name="40% - Accent2 2 2" xfId="282" xr:uid="{00000000-0005-0000-0000-000056000000}"/>
    <cellStyle name="40% - Accent2 2 2 2" xfId="283" xr:uid="{00000000-0005-0000-0000-000057000000}"/>
    <cellStyle name="40% - Accent2 2 3" xfId="284" xr:uid="{00000000-0005-0000-0000-000058000000}"/>
    <cellStyle name="40% - Accent2 2 3 2" xfId="285" xr:uid="{00000000-0005-0000-0000-000059000000}"/>
    <cellStyle name="40% - Accent2 3" xfId="114" xr:uid="{00000000-0005-0000-0000-00005A000000}"/>
    <cellStyle name="40% - Accent2 3 2" xfId="286" xr:uid="{00000000-0005-0000-0000-00005B000000}"/>
    <cellStyle name="40% - Accent2 3 2 2" xfId="287" xr:uid="{00000000-0005-0000-0000-00005C000000}"/>
    <cellStyle name="40% - Accent2 3 3" xfId="288" xr:uid="{00000000-0005-0000-0000-00005D000000}"/>
    <cellStyle name="40% - Accent2 3 3 2" xfId="289" xr:uid="{00000000-0005-0000-0000-00005E000000}"/>
    <cellStyle name="40% - Accent2 4" xfId="162" xr:uid="{00000000-0005-0000-0000-00005F000000}"/>
    <cellStyle name="40% - Accent2 5" xfId="17" xr:uid="{00000000-0005-0000-0000-000060000000}"/>
    <cellStyle name="40% - Accent3 2" xfId="71" xr:uid="{00000000-0005-0000-0000-000061000000}"/>
    <cellStyle name="40% - Accent3 2 2" xfId="290" xr:uid="{00000000-0005-0000-0000-000062000000}"/>
    <cellStyle name="40% - Accent3 2 2 2" xfId="291" xr:uid="{00000000-0005-0000-0000-000063000000}"/>
    <cellStyle name="40% - Accent3 2 3" xfId="292" xr:uid="{00000000-0005-0000-0000-000064000000}"/>
    <cellStyle name="40% - Accent3 2 3 2" xfId="293" xr:uid="{00000000-0005-0000-0000-000065000000}"/>
    <cellStyle name="40% - Accent3 3" xfId="115" xr:uid="{00000000-0005-0000-0000-000066000000}"/>
    <cellStyle name="40% - Accent3 3 2" xfId="294" xr:uid="{00000000-0005-0000-0000-000067000000}"/>
    <cellStyle name="40% - Accent3 3 2 2" xfId="295" xr:uid="{00000000-0005-0000-0000-000068000000}"/>
    <cellStyle name="40% - Accent3 3 3" xfId="296" xr:uid="{00000000-0005-0000-0000-000069000000}"/>
    <cellStyle name="40% - Accent3 3 3 2" xfId="297" xr:uid="{00000000-0005-0000-0000-00006A000000}"/>
    <cellStyle name="40% - Accent3 4" xfId="163" xr:uid="{00000000-0005-0000-0000-00006B000000}"/>
    <cellStyle name="40% - Accent3 5" xfId="18" xr:uid="{00000000-0005-0000-0000-00006C000000}"/>
    <cellStyle name="40% - Accent4 2" xfId="72" xr:uid="{00000000-0005-0000-0000-00006D000000}"/>
    <cellStyle name="40% - Accent4 2 2" xfId="298" xr:uid="{00000000-0005-0000-0000-00006E000000}"/>
    <cellStyle name="40% - Accent4 2 2 2" xfId="299" xr:uid="{00000000-0005-0000-0000-00006F000000}"/>
    <cellStyle name="40% - Accent4 2 3" xfId="300" xr:uid="{00000000-0005-0000-0000-000070000000}"/>
    <cellStyle name="40% - Accent4 2 3 2" xfId="301" xr:uid="{00000000-0005-0000-0000-000071000000}"/>
    <cellStyle name="40% - Accent4 3" xfId="116" xr:uid="{00000000-0005-0000-0000-000072000000}"/>
    <cellStyle name="40% - Accent4 3 2" xfId="302" xr:uid="{00000000-0005-0000-0000-000073000000}"/>
    <cellStyle name="40% - Accent4 3 2 2" xfId="303" xr:uid="{00000000-0005-0000-0000-000074000000}"/>
    <cellStyle name="40% - Accent4 3 3" xfId="304" xr:uid="{00000000-0005-0000-0000-000075000000}"/>
    <cellStyle name="40% - Accent4 3 3 2" xfId="305" xr:uid="{00000000-0005-0000-0000-000076000000}"/>
    <cellStyle name="40% - Accent4 4" xfId="164" xr:uid="{00000000-0005-0000-0000-000077000000}"/>
    <cellStyle name="40% - Accent4 5" xfId="19" xr:uid="{00000000-0005-0000-0000-000078000000}"/>
    <cellStyle name="40% - Accent5 2" xfId="73" xr:uid="{00000000-0005-0000-0000-000079000000}"/>
    <cellStyle name="40% - Accent5 2 2" xfId="306" xr:uid="{00000000-0005-0000-0000-00007A000000}"/>
    <cellStyle name="40% - Accent5 2 2 2" xfId="307" xr:uid="{00000000-0005-0000-0000-00007B000000}"/>
    <cellStyle name="40% - Accent5 2 3" xfId="308" xr:uid="{00000000-0005-0000-0000-00007C000000}"/>
    <cellStyle name="40% - Accent5 2 3 2" xfId="309" xr:uid="{00000000-0005-0000-0000-00007D000000}"/>
    <cellStyle name="40% - Accent5 3" xfId="117" xr:uid="{00000000-0005-0000-0000-00007E000000}"/>
    <cellStyle name="40% - Accent5 3 2" xfId="310" xr:uid="{00000000-0005-0000-0000-00007F000000}"/>
    <cellStyle name="40% - Accent5 3 2 2" xfId="311" xr:uid="{00000000-0005-0000-0000-000080000000}"/>
    <cellStyle name="40% - Accent5 3 3" xfId="312" xr:uid="{00000000-0005-0000-0000-000081000000}"/>
    <cellStyle name="40% - Accent5 3 3 2" xfId="313" xr:uid="{00000000-0005-0000-0000-000082000000}"/>
    <cellStyle name="40% - Accent5 4" xfId="165" xr:uid="{00000000-0005-0000-0000-000083000000}"/>
    <cellStyle name="40% - Accent5 5" xfId="20" xr:uid="{00000000-0005-0000-0000-000084000000}"/>
    <cellStyle name="40% - Accent6 2" xfId="74" xr:uid="{00000000-0005-0000-0000-000085000000}"/>
    <cellStyle name="40% - Accent6 2 2" xfId="314" xr:uid="{00000000-0005-0000-0000-000086000000}"/>
    <cellStyle name="40% - Accent6 2 2 2" xfId="315" xr:uid="{00000000-0005-0000-0000-000087000000}"/>
    <cellStyle name="40% - Accent6 2 3" xfId="316" xr:uid="{00000000-0005-0000-0000-000088000000}"/>
    <cellStyle name="40% - Accent6 2 3 2" xfId="317" xr:uid="{00000000-0005-0000-0000-000089000000}"/>
    <cellStyle name="40% - Accent6 3" xfId="118" xr:uid="{00000000-0005-0000-0000-00008A000000}"/>
    <cellStyle name="40% - Accent6 3 2" xfId="318" xr:uid="{00000000-0005-0000-0000-00008B000000}"/>
    <cellStyle name="40% - Accent6 3 2 2" xfId="319" xr:uid="{00000000-0005-0000-0000-00008C000000}"/>
    <cellStyle name="40% - Accent6 3 3" xfId="320" xr:uid="{00000000-0005-0000-0000-00008D000000}"/>
    <cellStyle name="40% - Accent6 3 3 2" xfId="321" xr:uid="{00000000-0005-0000-0000-00008E000000}"/>
    <cellStyle name="40% - Accent6 4" xfId="166" xr:uid="{00000000-0005-0000-0000-00008F000000}"/>
    <cellStyle name="40% - Accent6 5" xfId="21" xr:uid="{00000000-0005-0000-0000-000090000000}"/>
    <cellStyle name="60% - Accent1 2" xfId="75" xr:uid="{00000000-0005-0000-0000-000091000000}"/>
    <cellStyle name="60% - Accent1 2 2" xfId="322" xr:uid="{00000000-0005-0000-0000-000092000000}"/>
    <cellStyle name="60% - Accent1 2 3" xfId="323" xr:uid="{00000000-0005-0000-0000-000093000000}"/>
    <cellStyle name="60% - Accent1 3" xfId="119" xr:uid="{00000000-0005-0000-0000-000094000000}"/>
    <cellStyle name="60% - Accent1 3 2" xfId="324" xr:uid="{00000000-0005-0000-0000-000095000000}"/>
    <cellStyle name="60% - Accent1 3 3" xfId="325" xr:uid="{00000000-0005-0000-0000-000096000000}"/>
    <cellStyle name="60% - Accent1 4" xfId="167" xr:uid="{00000000-0005-0000-0000-000097000000}"/>
    <cellStyle name="60% - Accent1 5" xfId="22" xr:uid="{00000000-0005-0000-0000-000098000000}"/>
    <cellStyle name="60% - Accent2 2" xfId="76" xr:uid="{00000000-0005-0000-0000-000099000000}"/>
    <cellStyle name="60% - Accent2 2 2" xfId="326" xr:uid="{00000000-0005-0000-0000-00009A000000}"/>
    <cellStyle name="60% - Accent2 2 3" xfId="327" xr:uid="{00000000-0005-0000-0000-00009B000000}"/>
    <cellStyle name="60% - Accent2 3" xfId="120" xr:uid="{00000000-0005-0000-0000-00009C000000}"/>
    <cellStyle name="60% - Accent2 3 2" xfId="328" xr:uid="{00000000-0005-0000-0000-00009D000000}"/>
    <cellStyle name="60% - Accent2 3 3" xfId="329" xr:uid="{00000000-0005-0000-0000-00009E000000}"/>
    <cellStyle name="60% - Accent2 4" xfId="168" xr:uid="{00000000-0005-0000-0000-00009F000000}"/>
    <cellStyle name="60% - Accent2 5" xfId="23" xr:uid="{00000000-0005-0000-0000-0000A0000000}"/>
    <cellStyle name="60% - Accent3 2" xfId="77" xr:uid="{00000000-0005-0000-0000-0000A1000000}"/>
    <cellStyle name="60% - Accent3 2 2" xfId="330" xr:uid="{00000000-0005-0000-0000-0000A2000000}"/>
    <cellStyle name="60% - Accent3 2 3" xfId="331" xr:uid="{00000000-0005-0000-0000-0000A3000000}"/>
    <cellStyle name="60% - Accent3 3" xfId="121" xr:uid="{00000000-0005-0000-0000-0000A4000000}"/>
    <cellStyle name="60% - Accent3 3 2" xfId="332" xr:uid="{00000000-0005-0000-0000-0000A5000000}"/>
    <cellStyle name="60% - Accent3 3 3" xfId="333" xr:uid="{00000000-0005-0000-0000-0000A6000000}"/>
    <cellStyle name="60% - Accent3 4" xfId="169" xr:uid="{00000000-0005-0000-0000-0000A7000000}"/>
    <cellStyle name="60% - Accent3 5" xfId="24" xr:uid="{00000000-0005-0000-0000-0000A8000000}"/>
    <cellStyle name="60% - Accent4 2" xfId="78" xr:uid="{00000000-0005-0000-0000-0000A9000000}"/>
    <cellStyle name="60% - Accent4 2 2" xfId="334" xr:uid="{00000000-0005-0000-0000-0000AA000000}"/>
    <cellStyle name="60% - Accent4 2 3" xfId="335" xr:uid="{00000000-0005-0000-0000-0000AB000000}"/>
    <cellStyle name="60% - Accent4 3" xfId="122" xr:uid="{00000000-0005-0000-0000-0000AC000000}"/>
    <cellStyle name="60% - Accent4 3 2" xfId="336" xr:uid="{00000000-0005-0000-0000-0000AD000000}"/>
    <cellStyle name="60% - Accent4 3 3" xfId="337" xr:uid="{00000000-0005-0000-0000-0000AE000000}"/>
    <cellStyle name="60% - Accent4 4" xfId="170" xr:uid="{00000000-0005-0000-0000-0000AF000000}"/>
    <cellStyle name="60% - Accent4 5" xfId="25" xr:uid="{00000000-0005-0000-0000-0000B0000000}"/>
    <cellStyle name="60% - Accent5 2" xfId="79" xr:uid="{00000000-0005-0000-0000-0000B1000000}"/>
    <cellStyle name="60% - Accent5 2 2" xfId="338" xr:uid="{00000000-0005-0000-0000-0000B2000000}"/>
    <cellStyle name="60% - Accent5 2 3" xfId="339" xr:uid="{00000000-0005-0000-0000-0000B3000000}"/>
    <cellStyle name="60% - Accent5 3" xfId="123" xr:uid="{00000000-0005-0000-0000-0000B4000000}"/>
    <cellStyle name="60% - Accent5 3 2" xfId="340" xr:uid="{00000000-0005-0000-0000-0000B5000000}"/>
    <cellStyle name="60% - Accent5 3 3" xfId="341" xr:uid="{00000000-0005-0000-0000-0000B6000000}"/>
    <cellStyle name="60% - Accent5 4" xfId="171" xr:uid="{00000000-0005-0000-0000-0000B7000000}"/>
    <cellStyle name="60% - Accent5 5" xfId="26" xr:uid="{00000000-0005-0000-0000-0000B8000000}"/>
    <cellStyle name="60% - Accent6 2" xfId="80" xr:uid="{00000000-0005-0000-0000-0000B9000000}"/>
    <cellStyle name="60% - Accent6 2 2" xfId="342" xr:uid="{00000000-0005-0000-0000-0000BA000000}"/>
    <cellStyle name="60% - Accent6 2 3" xfId="343" xr:uid="{00000000-0005-0000-0000-0000BB000000}"/>
    <cellStyle name="60% - Accent6 3" xfId="124" xr:uid="{00000000-0005-0000-0000-0000BC000000}"/>
    <cellStyle name="60% - Accent6 3 2" xfId="344" xr:uid="{00000000-0005-0000-0000-0000BD000000}"/>
    <cellStyle name="60% - Accent6 3 3" xfId="345" xr:uid="{00000000-0005-0000-0000-0000BE000000}"/>
    <cellStyle name="60% - Accent6 4" xfId="172" xr:uid="{00000000-0005-0000-0000-0000BF000000}"/>
    <cellStyle name="60% - Accent6 5" xfId="27" xr:uid="{00000000-0005-0000-0000-0000C0000000}"/>
    <cellStyle name="Accent1 2" xfId="81" xr:uid="{00000000-0005-0000-0000-0000C1000000}"/>
    <cellStyle name="Accent1 2 2" xfId="346" xr:uid="{00000000-0005-0000-0000-0000C2000000}"/>
    <cellStyle name="Accent1 2 3" xfId="347" xr:uid="{00000000-0005-0000-0000-0000C3000000}"/>
    <cellStyle name="Accent1 3" xfId="125" xr:uid="{00000000-0005-0000-0000-0000C4000000}"/>
    <cellStyle name="Accent1 3 2" xfId="348" xr:uid="{00000000-0005-0000-0000-0000C5000000}"/>
    <cellStyle name="Accent1 3 3" xfId="349" xr:uid="{00000000-0005-0000-0000-0000C6000000}"/>
    <cellStyle name="Accent1 4" xfId="173" xr:uid="{00000000-0005-0000-0000-0000C7000000}"/>
    <cellStyle name="Accent1 5" xfId="28" xr:uid="{00000000-0005-0000-0000-0000C8000000}"/>
    <cellStyle name="Accent2 2" xfId="82" xr:uid="{00000000-0005-0000-0000-0000C9000000}"/>
    <cellStyle name="Accent2 2 2" xfId="350" xr:uid="{00000000-0005-0000-0000-0000CA000000}"/>
    <cellStyle name="Accent2 2 3" xfId="351" xr:uid="{00000000-0005-0000-0000-0000CB000000}"/>
    <cellStyle name="Accent2 3" xfId="126" xr:uid="{00000000-0005-0000-0000-0000CC000000}"/>
    <cellStyle name="Accent2 3 2" xfId="352" xr:uid="{00000000-0005-0000-0000-0000CD000000}"/>
    <cellStyle name="Accent2 3 3" xfId="353" xr:uid="{00000000-0005-0000-0000-0000CE000000}"/>
    <cellStyle name="Accent2 4" xfId="174" xr:uid="{00000000-0005-0000-0000-0000CF000000}"/>
    <cellStyle name="Accent2 5" xfId="29" xr:uid="{00000000-0005-0000-0000-0000D0000000}"/>
    <cellStyle name="Accent3 2" xfId="83" xr:uid="{00000000-0005-0000-0000-0000D1000000}"/>
    <cellStyle name="Accent3 2 2" xfId="354" xr:uid="{00000000-0005-0000-0000-0000D2000000}"/>
    <cellStyle name="Accent3 2 3" xfId="355" xr:uid="{00000000-0005-0000-0000-0000D3000000}"/>
    <cellStyle name="Accent3 3" xfId="127" xr:uid="{00000000-0005-0000-0000-0000D4000000}"/>
    <cellStyle name="Accent3 3 2" xfId="356" xr:uid="{00000000-0005-0000-0000-0000D5000000}"/>
    <cellStyle name="Accent3 3 3" xfId="357" xr:uid="{00000000-0005-0000-0000-0000D6000000}"/>
    <cellStyle name="Accent3 4" xfId="175" xr:uid="{00000000-0005-0000-0000-0000D7000000}"/>
    <cellStyle name="Accent3 5" xfId="30" xr:uid="{00000000-0005-0000-0000-0000D8000000}"/>
    <cellStyle name="Accent4 2" xfId="84" xr:uid="{00000000-0005-0000-0000-0000D9000000}"/>
    <cellStyle name="Accent4 2 2" xfId="358" xr:uid="{00000000-0005-0000-0000-0000DA000000}"/>
    <cellStyle name="Accent4 2 3" xfId="359" xr:uid="{00000000-0005-0000-0000-0000DB000000}"/>
    <cellStyle name="Accent4 3" xfId="128" xr:uid="{00000000-0005-0000-0000-0000DC000000}"/>
    <cellStyle name="Accent4 3 2" xfId="360" xr:uid="{00000000-0005-0000-0000-0000DD000000}"/>
    <cellStyle name="Accent4 3 3" xfId="361" xr:uid="{00000000-0005-0000-0000-0000DE000000}"/>
    <cellStyle name="Accent4 4" xfId="176" xr:uid="{00000000-0005-0000-0000-0000DF000000}"/>
    <cellStyle name="Accent4 5" xfId="31" xr:uid="{00000000-0005-0000-0000-0000E0000000}"/>
    <cellStyle name="Accent5 2" xfId="85" xr:uid="{00000000-0005-0000-0000-0000E1000000}"/>
    <cellStyle name="Accent5 2 2" xfId="362" xr:uid="{00000000-0005-0000-0000-0000E2000000}"/>
    <cellStyle name="Accent5 2 3" xfId="363" xr:uid="{00000000-0005-0000-0000-0000E3000000}"/>
    <cellStyle name="Accent5 3" xfId="129" xr:uid="{00000000-0005-0000-0000-0000E4000000}"/>
    <cellStyle name="Accent5 3 2" xfId="364" xr:uid="{00000000-0005-0000-0000-0000E5000000}"/>
    <cellStyle name="Accent5 3 3" xfId="365" xr:uid="{00000000-0005-0000-0000-0000E6000000}"/>
    <cellStyle name="Accent5 4" xfId="177" xr:uid="{00000000-0005-0000-0000-0000E7000000}"/>
    <cellStyle name="Accent5 5" xfId="32" xr:uid="{00000000-0005-0000-0000-0000E8000000}"/>
    <cellStyle name="Accent6 2" xfId="86" xr:uid="{00000000-0005-0000-0000-0000E9000000}"/>
    <cellStyle name="Accent6 2 2" xfId="366" xr:uid="{00000000-0005-0000-0000-0000EA000000}"/>
    <cellStyle name="Accent6 2 3" xfId="367" xr:uid="{00000000-0005-0000-0000-0000EB000000}"/>
    <cellStyle name="Accent6 3" xfId="130" xr:uid="{00000000-0005-0000-0000-0000EC000000}"/>
    <cellStyle name="Accent6 3 2" xfId="368" xr:uid="{00000000-0005-0000-0000-0000ED000000}"/>
    <cellStyle name="Accent6 3 3" xfId="369" xr:uid="{00000000-0005-0000-0000-0000EE000000}"/>
    <cellStyle name="Accent6 4" xfId="178" xr:uid="{00000000-0005-0000-0000-0000EF000000}"/>
    <cellStyle name="Accent6 5" xfId="33" xr:uid="{00000000-0005-0000-0000-0000F0000000}"/>
    <cellStyle name="Bad 2" xfId="87" xr:uid="{00000000-0005-0000-0000-0000F1000000}"/>
    <cellStyle name="Bad 2 2" xfId="370" xr:uid="{00000000-0005-0000-0000-0000F2000000}"/>
    <cellStyle name="Bad 2 3" xfId="371" xr:uid="{00000000-0005-0000-0000-0000F3000000}"/>
    <cellStyle name="Bad 3" xfId="131" xr:uid="{00000000-0005-0000-0000-0000F4000000}"/>
    <cellStyle name="Bad 3 2" xfId="372" xr:uid="{00000000-0005-0000-0000-0000F5000000}"/>
    <cellStyle name="Bad 3 3" xfId="373" xr:uid="{00000000-0005-0000-0000-0000F6000000}"/>
    <cellStyle name="Bad 4" xfId="179" xr:uid="{00000000-0005-0000-0000-0000F7000000}"/>
    <cellStyle name="Bad 5" xfId="34" xr:uid="{00000000-0005-0000-0000-0000F8000000}"/>
    <cellStyle name="Calculation 2" xfId="88" xr:uid="{00000000-0005-0000-0000-0000F9000000}"/>
    <cellStyle name="Calculation 2 2" xfId="374" xr:uid="{00000000-0005-0000-0000-0000FA000000}"/>
    <cellStyle name="Calculation 2 2 10" xfId="375" xr:uid="{00000000-0005-0000-0000-0000FB000000}"/>
    <cellStyle name="Calculation 2 2 10 2" xfId="376" xr:uid="{00000000-0005-0000-0000-0000FC000000}"/>
    <cellStyle name="Calculation 2 2 11" xfId="377" xr:uid="{00000000-0005-0000-0000-0000FD000000}"/>
    <cellStyle name="Calculation 2 2 11 2" xfId="378" xr:uid="{00000000-0005-0000-0000-0000FE000000}"/>
    <cellStyle name="Calculation 2 2 12" xfId="379" xr:uid="{00000000-0005-0000-0000-0000FF000000}"/>
    <cellStyle name="Calculation 2 2 12 2" xfId="380" xr:uid="{00000000-0005-0000-0000-000000010000}"/>
    <cellStyle name="Calculation 2 2 13" xfId="381" xr:uid="{00000000-0005-0000-0000-000001010000}"/>
    <cellStyle name="Calculation 2 2 13 2" xfId="382" xr:uid="{00000000-0005-0000-0000-000002010000}"/>
    <cellStyle name="Calculation 2 2 14" xfId="383" xr:uid="{00000000-0005-0000-0000-000003010000}"/>
    <cellStyle name="Calculation 2 2 14 2" xfId="384" xr:uid="{00000000-0005-0000-0000-000004010000}"/>
    <cellStyle name="Calculation 2 2 15" xfId="385" xr:uid="{00000000-0005-0000-0000-000005010000}"/>
    <cellStyle name="Calculation 2 2 15 2" xfId="386" xr:uid="{00000000-0005-0000-0000-000006010000}"/>
    <cellStyle name="Calculation 2 2 16" xfId="387" xr:uid="{00000000-0005-0000-0000-000007010000}"/>
    <cellStyle name="Calculation 2 2 16 2" xfId="388" xr:uid="{00000000-0005-0000-0000-000008010000}"/>
    <cellStyle name="Calculation 2 2 17" xfId="389" xr:uid="{00000000-0005-0000-0000-000009010000}"/>
    <cellStyle name="Calculation 2 2 17 2" xfId="390" xr:uid="{00000000-0005-0000-0000-00000A010000}"/>
    <cellStyle name="Calculation 2 2 18" xfId="391" xr:uid="{00000000-0005-0000-0000-00000B010000}"/>
    <cellStyle name="Calculation 2 2 18 2" xfId="392" xr:uid="{00000000-0005-0000-0000-00000C010000}"/>
    <cellStyle name="Calculation 2 2 19" xfId="393" xr:uid="{00000000-0005-0000-0000-00000D010000}"/>
    <cellStyle name="Calculation 2 2 19 2" xfId="394" xr:uid="{00000000-0005-0000-0000-00000E010000}"/>
    <cellStyle name="Calculation 2 2 2" xfId="395" xr:uid="{00000000-0005-0000-0000-00000F010000}"/>
    <cellStyle name="Calculation 2 2 2 10" xfId="396" xr:uid="{00000000-0005-0000-0000-000010010000}"/>
    <cellStyle name="Calculation 2 2 2 10 2" xfId="397" xr:uid="{00000000-0005-0000-0000-000011010000}"/>
    <cellStyle name="Calculation 2 2 2 11" xfId="398" xr:uid="{00000000-0005-0000-0000-000012010000}"/>
    <cellStyle name="Calculation 2 2 2 11 2" xfId="399" xr:uid="{00000000-0005-0000-0000-000013010000}"/>
    <cellStyle name="Calculation 2 2 2 12" xfId="400" xr:uid="{00000000-0005-0000-0000-000014010000}"/>
    <cellStyle name="Calculation 2 2 2 12 2" xfId="401" xr:uid="{00000000-0005-0000-0000-000015010000}"/>
    <cellStyle name="Calculation 2 2 2 13" xfId="402" xr:uid="{00000000-0005-0000-0000-000016010000}"/>
    <cellStyle name="Calculation 2 2 2 13 2" xfId="403" xr:uid="{00000000-0005-0000-0000-000017010000}"/>
    <cellStyle name="Calculation 2 2 2 14" xfId="404" xr:uid="{00000000-0005-0000-0000-000018010000}"/>
    <cellStyle name="Calculation 2 2 2 14 2" xfId="405" xr:uid="{00000000-0005-0000-0000-000019010000}"/>
    <cellStyle name="Calculation 2 2 2 15" xfId="406" xr:uid="{00000000-0005-0000-0000-00001A010000}"/>
    <cellStyle name="Calculation 2 2 2 15 2" xfId="407" xr:uid="{00000000-0005-0000-0000-00001B010000}"/>
    <cellStyle name="Calculation 2 2 2 16" xfId="408" xr:uid="{00000000-0005-0000-0000-00001C010000}"/>
    <cellStyle name="Calculation 2 2 2 16 2" xfId="409" xr:uid="{00000000-0005-0000-0000-00001D010000}"/>
    <cellStyle name="Calculation 2 2 2 17" xfId="410" xr:uid="{00000000-0005-0000-0000-00001E010000}"/>
    <cellStyle name="Calculation 2 2 2 17 2" xfId="411" xr:uid="{00000000-0005-0000-0000-00001F010000}"/>
    <cellStyle name="Calculation 2 2 2 18" xfId="412" xr:uid="{00000000-0005-0000-0000-000020010000}"/>
    <cellStyle name="Calculation 2 2 2 18 2" xfId="413" xr:uid="{00000000-0005-0000-0000-000021010000}"/>
    <cellStyle name="Calculation 2 2 2 19" xfId="414" xr:uid="{00000000-0005-0000-0000-000022010000}"/>
    <cellStyle name="Calculation 2 2 2 19 2" xfId="415" xr:uid="{00000000-0005-0000-0000-000023010000}"/>
    <cellStyle name="Calculation 2 2 2 2" xfId="416" xr:uid="{00000000-0005-0000-0000-000024010000}"/>
    <cellStyle name="Calculation 2 2 2 2 2" xfId="417" xr:uid="{00000000-0005-0000-0000-000025010000}"/>
    <cellStyle name="Calculation 2 2 2 20" xfId="418" xr:uid="{00000000-0005-0000-0000-000026010000}"/>
    <cellStyle name="Calculation 2 2 2 3" xfId="419" xr:uid="{00000000-0005-0000-0000-000027010000}"/>
    <cellStyle name="Calculation 2 2 2 3 2" xfId="420" xr:uid="{00000000-0005-0000-0000-000028010000}"/>
    <cellStyle name="Calculation 2 2 2 4" xfId="421" xr:uid="{00000000-0005-0000-0000-000029010000}"/>
    <cellStyle name="Calculation 2 2 2 4 2" xfId="422" xr:uid="{00000000-0005-0000-0000-00002A010000}"/>
    <cellStyle name="Calculation 2 2 2 5" xfId="423" xr:uid="{00000000-0005-0000-0000-00002B010000}"/>
    <cellStyle name="Calculation 2 2 2 5 2" xfId="424" xr:uid="{00000000-0005-0000-0000-00002C010000}"/>
    <cellStyle name="Calculation 2 2 2 6" xfId="425" xr:uid="{00000000-0005-0000-0000-00002D010000}"/>
    <cellStyle name="Calculation 2 2 2 6 2" xfId="426" xr:uid="{00000000-0005-0000-0000-00002E010000}"/>
    <cellStyle name="Calculation 2 2 2 7" xfId="427" xr:uid="{00000000-0005-0000-0000-00002F010000}"/>
    <cellStyle name="Calculation 2 2 2 7 2" xfId="428" xr:uid="{00000000-0005-0000-0000-000030010000}"/>
    <cellStyle name="Calculation 2 2 2 8" xfId="429" xr:uid="{00000000-0005-0000-0000-000031010000}"/>
    <cellStyle name="Calculation 2 2 2 8 2" xfId="430" xr:uid="{00000000-0005-0000-0000-000032010000}"/>
    <cellStyle name="Calculation 2 2 2 9" xfId="431" xr:uid="{00000000-0005-0000-0000-000033010000}"/>
    <cellStyle name="Calculation 2 2 2 9 2" xfId="432" xr:uid="{00000000-0005-0000-0000-000034010000}"/>
    <cellStyle name="Calculation 2 2 20" xfId="433" xr:uid="{00000000-0005-0000-0000-000035010000}"/>
    <cellStyle name="Calculation 2 2 20 2" xfId="434" xr:uid="{00000000-0005-0000-0000-000036010000}"/>
    <cellStyle name="Calculation 2 2 21" xfId="435" xr:uid="{00000000-0005-0000-0000-000037010000}"/>
    <cellStyle name="Calculation 2 2 3" xfId="436" xr:uid="{00000000-0005-0000-0000-000038010000}"/>
    <cellStyle name="Calculation 2 2 3 2" xfId="437" xr:uid="{00000000-0005-0000-0000-000039010000}"/>
    <cellStyle name="Calculation 2 2 4" xfId="438" xr:uid="{00000000-0005-0000-0000-00003A010000}"/>
    <cellStyle name="Calculation 2 2 4 2" xfId="439" xr:uid="{00000000-0005-0000-0000-00003B010000}"/>
    <cellStyle name="Calculation 2 2 5" xfId="440" xr:uid="{00000000-0005-0000-0000-00003C010000}"/>
    <cellStyle name="Calculation 2 2 5 2" xfId="441" xr:uid="{00000000-0005-0000-0000-00003D010000}"/>
    <cellStyle name="Calculation 2 2 6" xfId="442" xr:uid="{00000000-0005-0000-0000-00003E010000}"/>
    <cellStyle name="Calculation 2 2 6 2" xfId="443" xr:uid="{00000000-0005-0000-0000-00003F010000}"/>
    <cellStyle name="Calculation 2 2 7" xfId="444" xr:uid="{00000000-0005-0000-0000-000040010000}"/>
    <cellStyle name="Calculation 2 2 7 2" xfId="445" xr:uid="{00000000-0005-0000-0000-000041010000}"/>
    <cellStyle name="Calculation 2 2 8" xfId="446" xr:uid="{00000000-0005-0000-0000-000042010000}"/>
    <cellStyle name="Calculation 2 2 8 2" xfId="447" xr:uid="{00000000-0005-0000-0000-000043010000}"/>
    <cellStyle name="Calculation 2 2 9" xfId="448" xr:uid="{00000000-0005-0000-0000-000044010000}"/>
    <cellStyle name="Calculation 2 2 9 2" xfId="449" xr:uid="{00000000-0005-0000-0000-000045010000}"/>
    <cellStyle name="Calculation 2 3" xfId="450" xr:uid="{00000000-0005-0000-0000-000046010000}"/>
    <cellStyle name="Calculation 2 3 10" xfId="451" xr:uid="{00000000-0005-0000-0000-000047010000}"/>
    <cellStyle name="Calculation 2 3 10 2" xfId="452" xr:uid="{00000000-0005-0000-0000-000048010000}"/>
    <cellStyle name="Calculation 2 3 11" xfId="453" xr:uid="{00000000-0005-0000-0000-000049010000}"/>
    <cellStyle name="Calculation 2 3 11 2" xfId="454" xr:uid="{00000000-0005-0000-0000-00004A010000}"/>
    <cellStyle name="Calculation 2 3 12" xfId="455" xr:uid="{00000000-0005-0000-0000-00004B010000}"/>
    <cellStyle name="Calculation 2 3 12 2" xfId="456" xr:uid="{00000000-0005-0000-0000-00004C010000}"/>
    <cellStyle name="Calculation 2 3 13" xfId="457" xr:uid="{00000000-0005-0000-0000-00004D010000}"/>
    <cellStyle name="Calculation 2 3 13 2" xfId="458" xr:uid="{00000000-0005-0000-0000-00004E010000}"/>
    <cellStyle name="Calculation 2 3 14" xfId="459" xr:uid="{00000000-0005-0000-0000-00004F010000}"/>
    <cellStyle name="Calculation 2 3 14 2" xfId="460" xr:uid="{00000000-0005-0000-0000-000050010000}"/>
    <cellStyle name="Calculation 2 3 15" xfId="461" xr:uid="{00000000-0005-0000-0000-000051010000}"/>
    <cellStyle name="Calculation 2 3 15 2" xfId="462" xr:uid="{00000000-0005-0000-0000-000052010000}"/>
    <cellStyle name="Calculation 2 3 16" xfId="463" xr:uid="{00000000-0005-0000-0000-000053010000}"/>
    <cellStyle name="Calculation 2 3 16 2" xfId="464" xr:uid="{00000000-0005-0000-0000-000054010000}"/>
    <cellStyle name="Calculation 2 3 17" xfId="465" xr:uid="{00000000-0005-0000-0000-000055010000}"/>
    <cellStyle name="Calculation 2 3 17 2" xfId="466" xr:uid="{00000000-0005-0000-0000-000056010000}"/>
    <cellStyle name="Calculation 2 3 18" xfId="467" xr:uid="{00000000-0005-0000-0000-000057010000}"/>
    <cellStyle name="Calculation 2 3 18 2" xfId="468" xr:uid="{00000000-0005-0000-0000-000058010000}"/>
    <cellStyle name="Calculation 2 3 19" xfId="469" xr:uid="{00000000-0005-0000-0000-000059010000}"/>
    <cellStyle name="Calculation 2 3 19 2" xfId="470" xr:uid="{00000000-0005-0000-0000-00005A010000}"/>
    <cellStyle name="Calculation 2 3 2" xfId="471" xr:uid="{00000000-0005-0000-0000-00005B010000}"/>
    <cellStyle name="Calculation 2 3 2 10" xfId="472" xr:uid="{00000000-0005-0000-0000-00005C010000}"/>
    <cellStyle name="Calculation 2 3 2 10 2" xfId="473" xr:uid="{00000000-0005-0000-0000-00005D010000}"/>
    <cellStyle name="Calculation 2 3 2 11" xfId="474" xr:uid="{00000000-0005-0000-0000-00005E010000}"/>
    <cellStyle name="Calculation 2 3 2 11 2" xfId="475" xr:uid="{00000000-0005-0000-0000-00005F010000}"/>
    <cellStyle name="Calculation 2 3 2 12" xfId="476" xr:uid="{00000000-0005-0000-0000-000060010000}"/>
    <cellStyle name="Calculation 2 3 2 12 2" xfId="477" xr:uid="{00000000-0005-0000-0000-000061010000}"/>
    <cellStyle name="Calculation 2 3 2 13" xfId="478" xr:uid="{00000000-0005-0000-0000-000062010000}"/>
    <cellStyle name="Calculation 2 3 2 13 2" xfId="479" xr:uid="{00000000-0005-0000-0000-000063010000}"/>
    <cellStyle name="Calculation 2 3 2 14" xfId="480" xr:uid="{00000000-0005-0000-0000-000064010000}"/>
    <cellStyle name="Calculation 2 3 2 14 2" xfId="481" xr:uid="{00000000-0005-0000-0000-000065010000}"/>
    <cellStyle name="Calculation 2 3 2 15" xfId="482" xr:uid="{00000000-0005-0000-0000-000066010000}"/>
    <cellStyle name="Calculation 2 3 2 15 2" xfId="483" xr:uid="{00000000-0005-0000-0000-000067010000}"/>
    <cellStyle name="Calculation 2 3 2 16" xfId="484" xr:uid="{00000000-0005-0000-0000-000068010000}"/>
    <cellStyle name="Calculation 2 3 2 16 2" xfId="485" xr:uid="{00000000-0005-0000-0000-000069010000}"/>
    <cellStyle name="Calculation 2 3 2 17" xfId="486" xr:uid="{00000000-0005-0000-0000-00006A010000}"/>
    <cellStyle name="Calculation 2 3 2 17 2" xfId="487" xr:uid="{00000000-0005-0000-0000-00006B010000}"/>
    <cellStyle name="Calculation 2 3 2 18" xfId="488" xr:uid="{00000000-0005-0000-0000-00006C010000}"/>
    <cellStyle name="Calculation 2 3 2 18 2" xfId="489" xr:uid="{00000000-0005-0000-0000-00006D010000}"/>
    <cellStyle name="Calculation 2 3 2 19" xfId="490" xr:uid="{00000000-0005-0000-0000-00006E010000}"/>
    <cellStyle name="Calculation 2 3 2 19 2" xfId="491" xr:uid="{00000000-0005-0000-0000-00006F010000}"/>
    <cellStyle name="Calculation 2 3 2 2" xfId="492" xr:uid="{00000000-0005-0000-0000-000070010000}"/>
    <cellStyle name="Calculation 2 3 2 2 2" xfId="493" xr:uid="{00000000-0005-0000-0000-000071010000}"/>
    <cellStyle name="Calculation 2 3 2 20" xfId="494" xr:uid="{00000000-0005-0000-0000-000072010000}"/>
    <cellStyle name="Calculation 2 3 2 3" xfId="495" xr:uid="{00000000-0005-0000-0000-000073010000}"/>
    <cellStyle name="Calculation 2 3 2 3 2" xfId="496" xr:uid="{00000000-0005-0000-0000-000074010000}"/>
    <cellStyle name="Calculation 2 3 2 4" xfId="497" xr:uid="{00000000-0005-0000-0000-000075010000}"/>
    <cellStyle name="Calculation 2 3 2 4 2" xfId="498" xr:uid="{00000000-0005-0000-0000-000076010000}"/>
    <cellStyle name="Calculation 2 3 2 5" xfId="499" xr:uid="{00000000-0005-0000-0000-000077010000}"/>
    <cellStyle name="Calculation 2 3 2 5 2" xfId="500" xr:uid="{00000000-0005-0000-0000-000078010000}"/>
    <cellStyle name="Calculation 2 3 2 6" xfId="501" xr:uid="{00000000-0005-0000-0000-000079010000}"/>
    <cellStyle name="Calculation 2 3 2 6 2" xfId="502" xr:uid="{00000000-0005-0000-0000-00007A010000}"/>
    <cellStyle name="Calculation 2 3 2 7" xfId="503" xr:uid="{00000000-0005-0000-0000-00007B010000}"/>
    <cellStyle name="Calculation 2 3 2 7 2" xfId="504" xr:uid="{00000000-0005-0000-0000-00007C010000}"/>
    <cellStyle name="Calculation 2 3 2 8" xfId="505" xr:uid="{00000000-0005-0000-0000-00007D010000}"/>
    <cellStyle name="Calculation 2 3 2 8 2" xfId="506" xr:uid="{00000000-0005-0000-0000-00007E010000}"/>
    <cellStyle name="Calculation 2 3 2 9" xfId="507" xr:uid="{00000000-0005-0000-0000-00007F010000}"/>
    <cellStyle name="Calculation 2 3 2 9 2" xfId="508" xr:uid="{00000000-0005-0000-0000-000080010000}"/>
    <cellStyle name="Calculation 2 3 20" xfId="509" xr:uid="{00000000-0005-0000-0000-000081010000}"/>
    <cellStyle name="Calculation 2 3 20 2" xfId="510" xr:uid="{00000000-0005-0000-0000-000082010000}"/>
    <cellStyle name="Calculation 2 3 21" xfId="511" xr:uid="{00000000-0005-0000-0000-000083010000}"/>
    <cellStyle name="Calculation 2 3 3" xfId="512" xr:uid="{00000000-0005-0000-0000-000084010000}"/>
    <cellStyle name="Calculation 2 3 3 2" xfId="513" xr:uid="{00000000-0005-0000-0000-000085010000}"/>
    <cellStyle name="Calculation 2 3 4" xfId="514" xr:uid="{00000000-0005-0000-0000-000086010000}"/>
    <cellStyle name="Calculation 2 3 4 2" xfId="515" xr:uid="{00000000-0005-0000-0000-000087010000}"/>
    <cellStyle name="Calculation 2 3 5" xfId="516" xr:uid="{00000000-0005-0000-0000-000088010000}"/>
    <cellStyle name="Calculation 2 3 5 2" xfId="517" xr:uid="{00000000-0005-0000-0000-000089010000}"/>
    <cellStyle name="Calculation 2 3 6" xfId="518" xr:uid="{00000000-0005-0000-0000-00008A010000}"/>
    <cellStyle name="Calculation 2 3 6 2" xfId="519" xr:uid="{00000000-0005-0000-0000-00008B010000}"/>
    <cellStyle name="Calculation 2 3 7" xfId="520" xr:uid="{00000000-0005-0000-0000-00008C010000}"/>
    <cellStyle name="Calculation 2 3 7 2" xfId="521" xr:uid="{00000000-0005-0000-0000-00008D010000}"/>
    <cellStyle name="Calculation 2 3 8" xfId="522" xr:uid="{00000000-0005-0000-0000-00008E010000}"/>
    <cellStyle name="Calculation 2 3 8 2" xfId="523" xr:uid="{00000000-0005-0000-0000-00008F010000}"/>
    <cellStyle name="Calculation 2 3 9" xfId="524" xr:uid="{00000000-0005-0000-0000-000090010000}"/>
    <cellStyle name="Calculation 2 3 9 2" xfId="525" xr:uid="{00000000-0005-0000-0000-000091010000}"/>
    <cellStyle name="Calculation 3" xfId="132" xr:uid="{00000000-0005-0000-0000-000092010000}"/>
    <cellStyle name="Calculation 3 2" xfId="526" xr:uid="{00000000-0005-0000-0000-000093010000}"/>
    <cellStyle name="Calculation 3 2 10" xfId="527" xr:uid="{00000000-0005-0000-0000-000094010000}"/>
    <cellStyle name="Calculation 3 2 10 2" xfId="528" xr:uid="{00000000-0005-0000-0000-000095010000}"/>
    <cellStyle name="Calculation 3 2 11" xfId="529" xr:uid="{00000000-0005-0000-0000-000096010000}"/>
    <cellStyle name="Calculation 3 2 11 2" xfId="530" xr:uid="{00000000-0005-0000-0000-000097010000}"/>
    <cellStyle name="Calculation 3 2 12" xfId="531" xr:uid="{00000000-0005-0000-0000-000098010000}"/>
    <cellStyle name="Calculation 3 2 12 2" xfId="532" xr:uid="{00000000-0005-0000-0000-000099010000}"/>
    <cellStyle name="Calculation 3 2 13" xfId="533" xr:uid="{00000000-0005-0000-0000-00009A010000}"/>
    <cellStyle name="Calculation 3 2 13 2" xfId="534" xr:uid="{00000000-0005-0000-0000-00009B010000}"/>
    <cellStyle name="Calculation 3 2 14" xfId="535" xr:uid="{00000000-0005-0000-0000-00009C010000}"/>
    <cellStyle name="Calculation 3 2 14 2" xfId="536" xr:uid="{00000000-0005-0000-0000-00009D010000}"/>
    <cellStyle name="Calculation 3 2 15" xfId="537" xr:uid="{00000000-0005-0000-0000-00009E010000}"/>
    <cellStyle name="Calculation 3 2 15 2" xfId="538" xr:uid="{00000000-0005-0000-0000-00009F010000}"/>
    <cellStyle name="Calculation 3 2 16" xfId="539" xr:uid="{00000000-0005-0000-0000-0000A0010000}"/>
    <cellStyle name="Calculation 3 2 16 2" xfId="540" xr:uid="{00000000-0005-0000-0000-0000A1010000}"/>
    <cellStyle name="Calculation 3 2 17" xfId="541" xr:uid="{00000000-0005-0000-0000-0000A2010000}"/>
    <cellStyle name="Calculation 3 2 17 2" xfId="542" xr:uid="{00000000-0005-0000-0000-0000A3010000}"/>
    <cellStyle name="Calculation 3 2 18" xfId="543" xr:uid="{00000000-0005-0000-0000-0000A4010000}"/>
    <cellStyle name="Calculation 3 2 18 2" xfId="544" xr:uid="{00000000-0005-0000-0000-0000A5010000}"/>
    <cellStyle name="Calculation 3 2 19" xfId="545" xr:uid="{00000000-0005-0000-0000-0000A6010000}"/>
    <cellStyle name="Calculation 3 2 19 2" xfId="546" xr:uid="{00000000-0005-0000-0000-0000A7010000}"/>
    <cellStyle name="Calculation 3 2 2" xfId="547" xr:uid="{00000000-0005-0000-0000-0000A8010000}"/>
    <cellStyle name="Calculation 3 2 2 10" xfId="548" xr:uid="{00000000-0005-0000-0000-0000A9010000}"/>
    <cellStyle name="Calculation 3 2 2 10 2" xfId="549" xr:uid="{00000000-0005-0000-0000-0000AA010000}"/>
    <cellStyle name="Calculation 3 2 2 11" xfId="550" xr:uid="{00000000-0005-0000-0000-0000AB010000}"/>
    <cellStyle name="Calculation 3 2 2 11 2" xfId="551" xr:uid="{00000000-0005-0000-0000-0000AC010000}"/>
    <cellStyle name="Calculation 3 2 2 12" xfId="552" xr:uid="{00000000-0005-0000-0000-0000AD010000}"/>
    <cellStyle name="Calculation 3 2 2 12 2" xfId="553" xr:uid="{00000000-0005-0000-0000-0000AE010000}"/>
    <cellStyle name="Calculation 3 2 2 13" xfId="554" xr:uid="{00000000-0005-0000-0000-0000AF010000}"/>
    <cellStyle name="Calculation 3 2 2 13 2" xfId="555" xr:uid="{00000000-0005-0000-0000-0000B0010000}"/>
    <cellStyle name="Calculation 3 2 2 14" xfId="556" xr:uid="{00000000-0005-0000-0000-0000B1010000}"/>
    <cellStyle name="Calculation 3 2 2 14 2" xfId="557" xr:uid="{00000000-0005-0000-0000-0000B2010000}"/>
    <cellStyle name="Calculation 3 2 2 15" xfId="558" xr:uid="{00000000-0005-0000-0000-0000B3010000}"/>
    <cellStyle name="Calculation 3 2 2 15 2" xfId="559" xr:uid="{00000000-0005-0000-0000-0000B4010000}"/>
    <cellStyle name="Calculation 3 2 2 16" xfId="560" xr:uid="{00000000-0005-0000-0000-0000B5010000}"/>
    <cellStyle name="Calculation 3 2 2 16 2" xfId="561" xr:uid="{00000000-0005-0000-0000-0000B6010000}"/>
    <cellStyle name="Calculation 3 2 2 17" xfId="562" xr:uid="{00000000-0005-0000-0000-0000B7010000}"/>
    <cellStyle name="Calculation 3 2 2 17 2" xfId="563" xr:uid="{00000000-0005-0000-0000-0000B8010000}"/>
    <cellStyle name="Calculation 3 2 2 18" xfId="564" xr:uid="{00000000-0005-0000-0000-0000B9010000}"/>
    <cellStyle name="Calculation 3 2 2 18 2" xfId="565" xr:uid="{00000000-0005-0000-0000-0000BA010000}"/>
    <cellStyle name="Calculation 3 2 2 19" xfId="566" xr:uid="{00000000-0005-0000-0000-0000BB010000}"/>
    <cellStyle name="Calculation 3 2 2 19 2" xfId="567" xr:uid="{00000000-0005-0000-0000-0000BC010000}"/>
    <cellStyle name="Calculation 3 2 2 2" xfId="568" xr:uid="{00000000-0005-0000-0000-0000BD010000}"/>
    <cellStyle name="Calculation 3 2 2 2 2" xfId="569" xr:uid="{00000000-0005-0000-0000-0000BE010000}"/>
    <cellStyle name="Calculation 3 2 2 20" xfId="570" xr:uid="{00000000-0005-0000-0000-0000BF010000}"/>
    <cellStyle name="Calculation 3 2 2 3" xfId="571" xr:uid="{00000000-0005-0000-0000-0000C0010000}"/>
    <cellStyle name="Calculation 3 2 2 3 2" xfId="572" xr:uid="{00000000-0005-0000-0000-0000C1010000}"/>
    <cellStyle name="Calculation 3 2 2 4" xfId="573" xr:uid="{00000000-0005-0000-0000-0000C2010000}"/>
    <cellStyle name="Calculation 3 2 2 4 2" xfId="574" xr:uid="{00000000-0005-0000-0000-0000C3010000}"/>
    <cellStyle name="Calculation 3 2 2 5" xfId="575" xr:uid="{00000000-0005-0000-0000-0000C4010000}"/>
    <cellStyle name="Calculation 3 2 2 5 2" xfId="576" xr:uid="{00000000-0005-0000-0000-0000C5010000}"/>
    <cellStyle name="Calculation 3 2 2 6" xfId="577" xr:uid="{00000000-0005-0000-0000-0000C6010000}"/>
    <cellStyle name="Calculation 3 2 2 6 2" xfId="578" xr:uid="{00000000-0005-0000-0000-0000C7010000}"/>
    <cellStyle name="Calculation 3 2 2 7" xfId="579" xr:uid="{00000000-0005-0000-0000-0000C8010000}"/>
    <cellStyle name="Calculation 3 2 2 7 2" xfId="580" xr:uid="{00000000-0005-0000-0000-0000C9010000}"/>
    <cellStyle name="Calculation 3 2 2 8" xfId="581" xr:uid="{00000000-0005-0000-0000-0000CA010000}"/>
    <cellStyle name="Calculation 3 2 2 8 2" xfId="582" xr:uid="{00000000-0005-0000-0000-0000CB010000}"/>
    <cellStyle name="Calculation 3 2 2 9" xfId="583" xr:uid="{00000000-0005-0000-0000-0000CC010000}"/>
    <cellStyle name="Calculation 3 2 2 9 2" xfId="584" xr:uid="{00000000-0005-0000-0000-0000CD010000}"/>
    <cellStyle name="Calculation 3 2 20" xfId="585" xr:uid="{00000000-0005-0000-0000-0000CE010000}"/>
    <cellStyle name="Calculation 3 2 20 2" xfId="586" xr:uid="{00000000-0005-0000-0000-0000CF010000}"/>
    <cellStyle name="Calculation 3 2 21" xfId="587" xr:uid="{00000000-0005-0000-0000-0000D0010000}"/>
    <cellStyle name="Calculation 3 2 3" xfId="588" xr:uid="{00000000-0005-0000-0000-0000D1010000}"/>
    <cellStyle name="Calculation 3 2 3 2" xfId="589" xr:uid="{00000000-0005-0000-0000-0000D2010000}"/>
    <cellStyle name="Calculation 3 2 4" xfId="590" xr:uid="{00000000-0005-0000-0000-0000D3010000}"/>
    <cellStyle name="Calculation 3 2 4 2" xfId="591" xr:uid="{00000000-0005-0000-0000-0000D4010000}"/>
    <cellStyle name="Calculation 3 2 5" xfId="592" xr:uid="{00000000-0005-0000-0000-0000D5010000}"/>
    <cellStyle name="Calculation 3 2 5 2" xfId="593" xr:uid="{00000000-0005-0000-0000-0000D6010000}"/>
    <cellStyle name="Calculation 3 2 6" xfId="594" xr:uid="{00000000-0005-0000-0000-0000D7010000}"/>
    <cellStyle name="Calculation 3 2 6 2" xfId="595" xr:uid="{00000000-0005-0000-0000-0000D8010000}"/>
    <cellStyle name="Calculation 3 2 7" xfId="596" xr:uid="{00000000-0005-0000-0000-0000D9010000}"/>
    <cellStyle name="Calculation 3 2 7 2" xfId="597" xr:uid="{00000000-0005-0000-0000-0000DA010000}"/>
    <cellStyle name="Calculation 3 2 8" xfId="598" xr:uid="{00000000-0005-0000-0000-0000DB010000}"/>
    <cellStyle name="Calculation 3 2 8 2" xfId="599" xr:uid="{00000000-0005-0000-0000-0000DC010000}"/>
    <cellStyle name="Calculation 3 2 9" xfId="600" xr:uid="{00000000-0005-0000-0000-0000DD010000}"/>
    <cellStyle name="Calculation 3 2 9 2" xfId="601" xr:uid="{00000000-0005-0000-0000-0000DE010000}"/>
    <cellStyle name="Calculation 3 3" xfId="602" xr:uid="{00000000-0005-0000-0000-0000DF010000}"/>
    <cellStyle name="Calculation 3 3 10" xfId="603" xr:uid="{00000000-0005-0000-0000-0000E0010000}"/>
    <cellStyle name="Calculation 3 3 10 2" xfId="604" xr:uid="{00000000-0005-0000-0000-0000E1010000}"/>
    <cellStyle name="Calculation 3 3 11" xfId="605" xr:uid="{00000000-0005-0000-0000-0000E2010000}"/>
    <cellStyle name="Calculation 3 3 11 2" xfId="606" xr:uid="{00000000-0005-0000-0000-0000E3010000}"/>
    <cellStyle name="Calculation 3 3 12" xfId="607" xr:uid="{00000000-0005-0000-0000-0000E4010000}"/>
    <cellStyle name="Calculation 3 3 12 2" xfId="608" xr:uid="{00000000-0005-0000-0000-0000E5010000}"/>
    <cellStyle name="Calculation 3 3 13" xfId="609" xr:uid="{00000000-0005-0000-0000-0000E6010000}"/>
    <cellStyle name="Calculation 3 3 13 2" xfId="610" xr:uid="{00000000-0005-0000-0000-0000E7010000}"/>
    <cellStyle name="Calculation 3 3 14" xfId="611" xr:uid="{00000000-0005-0000-0000-0000E8010000}"/>
    <cellStyle name="Calculation 3 3 14 2" xfId="612" xr:uid="{00000000-0005-0000-0000-0000E9010000}"/>
    <cellStyle name="Calculation 3 3 15" xfId="613" xr:uid="{00000000-0005-0000-0000-0000EA010000}"/>
    <cellStyle name="Calculation 3 3 15 2" xfId="614" xr:uid="{00000000-0005-0000-0000-0000EB010000}"/>
    <cellStyle name="Calculation 3 3 16" xfId="615" xr:uid="{00000000-0005-0000-0000-0000EC010000}"/>
    <cellStyle name="Calculation 3 3 16 2" xfId="616" xr:uid="{00000000-0005-0000-0000-0000ED010000}"/>
    <cellStyle name="Calculation 3 3 17" xfId="617" xr:uid="{00000000-0005-0000-0000-0000EE010000}"/>
    <cellStyle name="Calculation 3 3 17 2" xfId="618" xr:uid="{00000000-0005-0000-0000-0000EF010000}"/>
    <cellStyle name="Calculation 3 3 18" xfId="619" xr:uid="{00000000-0005-0000-0000-0000F0010000}"/>
    <cellStyle name="Calculation 3 3 18 2" xfId="620" xr:uid="{00000000-0005-0000-0000-0000F1010000}"/>
    <cellStyle name="Calculation 3 3 19" xfId="621" xr:uid="{00000000-0005-0000-0000-0000F2010000}"/>
    <cellStyle name="Calculation 3 3 19 2" xfId="622" xr:uid="{00000000-0005-0000-0000-0000F3010000}"/>
    <cellStyle name="Calculation 3 3 2" xfId="623" xr:uid="{00000000-0005-0000-0000-0000F4010000}"/>
    <cellStyle name="Calculation 3 3 2 10" xfId="624" xr:uid="{00000000-0005-0000-0000-0000F5010000}"/>
    <cellStyle name="Calculation 3 3 2 10 2" xfId="625" xr:uid="{00000000-0005-0000-0000-0000F6010000}"/>
    <cellStyle name="Calculation 3 3 2 11" xfId="626" xr:uid="{00000000-0005-0000-0000-0000F7010000}"/>
    <cellStyle name="Calculation 3 3 2 11 2" xfId="627" xr:uid="{00000000-0005-0000-0000-0000F8010000}"/>
    <cellStyle name="Calculation 3 3 2 12" xfId="628" xr:uid="{00000000-0005-0000-0000-0000F9010000}"/>
    <cellStyle name="Calculation 3 3 2 12 2" xfId="629" xr:uid="{00000000-0005-0000-0000-0000FA010000}"/>
    <cellStyle name="Calculation 3 3 2 13" xfId="630" xr:uid="{00000000-0005-0000-0000-0000FB010000}"/>
    <cellStyle name="Calculation 3 3 2 13 2" xfId="631" xr:uid="{00000000-0005-0000-0000-0000FC010000}"/>
    <cellStyle name="Calculation 3 3 2 14" xfId="632" xr:uid="{00000000-0005-0000-0000-0000FD010000}"/>
    <cellStyle name="Calculation 3 3 2 14 2" xfId="633" xr:uid="{00000000-0005-0000-0000-0000FE010000}"/>
    <cellStyle name="Calculation 3 3 2 15" xfId="634" xr:uid="{00000000-0005-0000-0000-0000FF010000}"/>
    <cellStyle name="Calculation 3 3 2 15 2" xfId="635" xr:uid="{00000000-0005-0000-0000-000000020000}"/>
    <cellStyle name="Calculation 3 3 2 16" xfId="636" xr:uid="{00000000-0005-0000-0000-000001020000}"/>
    <cellStyle name="Calculation 3 3 2 16 2" xfId="637" xr:uid="{00000000-0005-0000-0000-000002020000}"/>
    <cellStyle name="Calculation 3 3 2 17" xfId="638" xr:uid="{00000000-0005-0000-0000-000003020000}"/>
    <cellStyle name="Calculation 3 3 2 17 2" xfId="639" xr:uid="{00000000-0005-0000-0000-000004020000}"/>
    <cellStyle name="Calculation 3 3 2 18" xfId="640" xr:uid="{00000000-0005-0000-0000-000005020000}"/>
    <cellStyle name="Calculation 3 3 2 18 2" xfId="641" xr:uid="{00000000-0005-0000-0000-000006020000}"/>
    <cellStyle name="Calculation 3 3 2 19" xfId="642" xr:uid="{00000000-0005-0000-0000-000007020000}"/>
    <cellStyle name="Calculation 3 3 2 19 2" xfId="643" xr:uid="{00000000-0005-0000-0000-000008020000}"/>
    <cellStyle name="Calculation 3 3 2 2" xfId="644" xr:uid="{00000000-0005-0000-0000-000009020000}"/>
    <cellStyle name="Calculation 3 3 2 2 2" xfId="645" xr:uid="{00000000-0005-0000-0000-00000A020000}"/>
    <cellStyle name="Calculation 3 3 2 20" xfId="646" xr:uid="{00000000-0005-0000-0000-00000B020000}"/>
    <cellStyle name="Calculation 3 3 2 3" xfId="647" xr:uid="{00000000-0005-0000-0000-00000C020000}"/>
    <cellStyle name="Calculation 3 3 2 3 2" xfId="648" xr:uid="{00000000-0005-0000-0000-00000D020000}"/>
    <cellStyle name="Calculation 3 3 2 4" xfId="649" xr:uid="{00000000-0005-0000-0000-00000E020000}"/>
    <cellStyle name="Calculation 3 3 2 4 2" xfId="650" xr:uid="{00000000-0005-0000-0000-00000F020000}"/>
    <cellStyle name="Calculation 3 3 2 5" xfId="651" xr:uid="{00000000-0005-0000-0000-000010020000}"/>
    <cellStyle name="Calculation 3 3 2 5 2" xfId="652" xr:uid="{00000000-0005-0000-0000-000011020000}"/>
    <cellStyle name="Calculation 3 3 2 6" xfId="653" xr:uid="{00000000-0005-0000-0000-000012020000}"/>
    <cellStyle name="Calculation 3 3 2 6 2" xfId="654" xr:uid="{00000000-0005-0000-0000-000013020000}"/>
    <cellStyle name="Calculation 3 3 2 7" xfId="655" xr:uid="{00000000-0005-0000-0000-000014020000}"/>
    <cellStyle name="Calculation 3 3 2 7 2" xfId="656" xr:uid="{00000000-0005-0000-0000-000015020000}"/>
    <cellStyle name="Calculation 3 3 2 8" xfId="657" xr:uid="{00000000-0005-0000-0000-000016020000}"/>
    <cellStyle name="Calculation 3 3 2 8 2" xfId="658" xr:uid="{00000000-0005-0000-0000-000017020000}"/>
    <cellStyle name="Calculation 3 3 2 9" xfId="659" xr:uid="{00000000-0005-0000-0000-000018020000}"/>
    <cellStyle name="Calculation 3 3 2 9 2" xfId="660" xr:uid="{00000000-0005-0000-0000-000019020000}"/>
    <cellStyle name="Calculation 3 3 20" xfId="661" xr:uid="{00000000-0005-0000-0000-00001A020000}"/>
    <cellStyle name="Calculation 3 3 20 2" xfId="662" xr:uid="{00000000-0005-0000-0000-00001B020000}"/>
    <cellStyle name="Calculation 3 3 21" xfId="663" xr:uid="{00000000-0005-0000-0000-00001C020000}"/>
    <cellStyle name="Calculation 3 3 3" xfId="664" xr:uid="{00000000-0005-0000-0000-00001D020000}"/>
    <cellStyle name="Calculation 3 3 3 2" xfId="665" xr:uid="{00000000-0005-0000-0000-00001E020000}"/>
    <cellStyle name="Calculation 3 3 4" xfId="666" xr:uid="{00000000-0005-0000-0000-00001F020000}"/>
    <cellStyle name="Calculation 3 3 4 2" xfId="667" xr:uid="{00000000-0005-0000-0000-000020020000}"/>
    <cellStyle name="Calculation 3 3 5" xfId="668" xr:uid="{00000000-0005-0000-0000-000021020000}"/>
    <cellStyle name="Calculation 3 3 5 2" xfId="669" xr:uid="{00000000-0005-0000-0000-000022020000}"/>
    <cellStyle name="Calculation 3 3 6" xfId="670" xr:uid="{00000000-0005-0000-0000-000023020000}"/>
    <cellStyle name="Calculation 3 3 6 2" xfId="671" xr:uid="{00000000-0005-0000-0000-000024020000}"/>
    <cellStyle name="Calculation 3 3 7" xfId="672" xr:uid="{00000000-0005-0000-0000-000025020000}"/>
    <cellStyle name="Calculation 3 3 7 2" xfId="673" xr:uid="{00000000-0005-0000-0000-000026020000}"/>
    <cellStyle name="Calculation 3 3 8" xfId="674" xr:uid="{00000000-0005-0000-0000-000027020000}"/>
    <cellStyle name="Calculation 3 3 8 2" xfId="675" xr:uid="{00000000-0005-0000-0000-000028020000}"/>
    <cellStyle name="Calculation 3 3 9" xfId="676" xr:uid="{00000000-0005-0000-0000-000029020000}"/>
    <cellStyle name="Calculation 3 3 9 2" xfId="677" xr:uid="{00000000-0005-0000-0000-00002A020000}"/>
    <cellStyle name="Calculation 4" xfId="180" xr:uid="{00000000-0005-0000-0000-00002B020000}"/>
    <cellStyle name="Calculation 5" xfId="35" xr:uid="{00000000-0005-0000-0000-00002C020000}"/>
    <cellStyle name="Check Cell 2" xfId="89" xr:uid="{00000000-0005-0000-0000-00002D020000}"/>
    <cellStyle name="Check Cell 2 2" xfId="678" xr:uid="{00000000-0005-0000-0000-00002E020000}"/>
    <cellStyle name="Check Cell 2 3" xfId="679" xr:uid="{00000000-0005-0000-0000-00002F020000}"/>
    <cellStyle name="Check Cell 3" xfId="133" xr:uid="{00000000-0005-0000-0000-000030020000}"/>
    <cellStyle name="Check Cell 3 2" xfId="680" xr:uid="{00000000-0005-0000-0000-000031020000}"/>
    <cellStyle name="Check Cell 3 3" xfId="681" xr:uid="{00000000-0005-0000-0000-000032020000}"/>
    <cellStyle name="Check Cell 4" xfId="181" xr:uid="{00000000-0005-0000-0000-000033020000}"/>
    <cellStyle name="Check Cell 5" xfId="36" xr:uid="{00000000-0005-0000-0000-000034020000}"/>
    <cellStyle name="Comma 2" xfId="1" xr:uid="{00000000-0005-0000-0000-000035020000}"/>
    <cellStyle name="Comma 2 2" xfId="54" xr:uid="{00000000-0005-0000-0000-000036020000}"/>
    <cellStyle name="Comma 2 3" xfId="682" xr:uid="{00000000-0005-0000-0000-000037020000}"/>
    <cellStyle name="Comma 3" xfId="105" xr:uid="{00000000-0005-0000-0000-000038020000}"/>
    <cellStyle name="Comma 3 2" xfId="683" xr:uid="{00000000-0005-0000-0000-000039020000}"/>
    <cellStyle name="Comma 3 3" xfId="684" xr:uid="{00000000-0005-0000-0000-00003A020000}"/>
    <cellStyle name="Comma 4" xfId="134" xr:uid="{00000000-0005-0000-0000-00003B020000}"/>
    <cellStyle name="Comma 5" xfId="196" xr:uid="{00000000-0005-0000-0000-00003C020000}"/>
    <cellStyle name="Comma 5 2" xfId="685" xr:uid="{00000000-0005-0000-0000-00003D020000}"/>
    <cellStyle name="Comma 6" xfId="59" xr:uid="{00000000-0005-0000-0000-00003E020000}"/>
    <cellStyle name="Comma 6 2" xfId="686" xr:uid="{00000000-0005-0000-0000-00003F020000}"/>
    <cellStyle name="Euro" xfId="687" xr:uid="{00000000-0005-0000-0000-000040020000}"/>
    <cellStyle name="Explanatory Text 2" xfId="90" xr:uid="{00000000-0005-0000-0000-000041020000}"/>
    <cellStyle name="Explanatory Text 2 2" xfId="688" xr:uid="{00000000-0005-0000-0000-000042020000}"/>
    <cellStyle name="Explanatory Text 2 3" xfId="689" xr:uid="{00000000-0005-0000-0000-000043020000}"/>
    <cellStyle name="Explanatory Text 3" xfId="135" xr:uid="{00000000-0005-0000-0000-000044020000}"/>
    <cellStyle name="Explanatory Text 3 2" xfId="690" xr:uid="{00000000-0005-0000-0000-000045020000}"/>
    <cellStyle name="Explanatory Text 3 3" xfId="691" xr:uid="{00000000-0005-0000-0000-000046020000}"/>
    <cellStyle name="Explanatory Text 4" xfId="182" xr:uid="{00000000-0005-0000-0000-000047020000}"/>
    <cellStyle name="Explanatory Text 5" xfId="37" xr:uid="{00000000-0005-0000-0000-000048020000}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Good 2" xfId="91" xr:uid="{00000000-0005-0000-0000-000058020000}"/>
    <cellStyle name="Good 2 2" xfId="692" xr:uid="{00000000-0005-0000-0000-000059020000}"/>
    <cellStyle name="Good 2 3" xfId="693" xr:uid="{00000000-0005-0000-0000-00005A020000}"/>
    <cellStyle name="Good 3" xfId="136" xr:uid="{00000000-0005-0000-0000-00005B020000}"/>
    <cellStyle name="Good 3 2" xfId="694" xr:uid="{00000000-0005-0000-0000-00005C020000}"/>
    <cellStyle name="Good 3 3" xfId="695" xr:uid="{00000000-0005-0000-0000-00005D020000}"/>
    <cellStyle name="Good 4" xfId="183" xr:uid="{00000000-0005-0000-0000-00005E020000}"/>
    <cellStyle name="Good 5" xfId="38" xr:uid="{00000000-0005-0000-0000-00005F020000}"/>
    <cellStyle name="Heading 1 2" xfId="92" xr:uid="{00000000-0005-0000-0000-000060020000}"/>
    <cellStyle name="Heading 1 2 2" xfId="696" xr:uid="{00000000-0005-0000-0000-000061020000}"/>
    <cellStyle name="Heading 1 2 3" xfId="697" xr:uid="{00000000-0005-0000-0000-000062020000}"/>
    <cellStyle name="Heading 1 3" xfId="137" xr:uid="{00000000-0005-0000-0000-000063020000}"/>
    <cellStyle name="Heading 1 3 2" xfId="698" xr:uid="{00000000-0005-0000-0000-000064020000}"/>
    <cellStyle name="Heading 1 3 3" xfId="699" xr:uid="{00000000-0005-0000-0000-000065020000}"/>
    <cellStyle name="Heading 1 4" xfId="184" xr:uid="{00000000-0005-0000-0000-000066020000}"/>
    <cellStyle name="Heading 1 5" xfId="39" xr:uid="{00000000-0005-0000-0000-000067020000}"/>
    <cellStyle name="Heading 2 2" xfId="93" xr:uid="{00000000-0005-0000-0000-000068020000}"/>
    <cellStyle name="Heading 2 2 2" xfId="700" xr:uid="{00000000-0005-0000-0000-000069020000}"/>
    <cellStyle name="Heading 2 2 3" xfId="701" xr:uid="{00000000-0005-0000-0000-00006A020000}"/>
    <cellStyle name="Heading 2 3" xfId="138" xr:uid="{00000000-0005-0000-0000-00006B020000}"/>
    <cellStyle name="Heading 2 3 2" xfId="702" xr:uid="{00000000-0005-0000-0000-00006C020000}"/>
    <cellStyle name="Heading 2 3 3" xfId="703" xr:uid="{00000000-0005-0000-0000-00006D020000}"/>
    <cellStyle name="Heading 2 4" xfId="185" xr:uid="{00000000-0005-0000-0000-00006E020000}"/>
    <cellStyle name="Heading 2 5" xfId="40" xr:uid="{00000000-0005-0000-0000-00006F020000}"/>
    <cellStyle name="Heading 3 2" xfId="94" xr:uid="{00000000-0005-0000-0000-000070020000}"/>
    <cellStyle name="Heading 3 2 2" xfId="704" xr:uid="{00000000-0005-0000-0000-000071020000}"/>
    <cellStyle name="Heading 3 2 3" xfId="705" xr:uid="{00000000-0005-0000-0000-000072020000}"/>
    <cellStyle name="Heading 3 3" xfId="139" xr:uid="{00000000-0005-0000-0000-000073020000}"/>
    <cellStyle name="Heading 3 3 2" xfId="706" xr:uid="{00000000-0005-0000-0000-000074020000}"/>
    <cellStyle name="Heading 3 3 3" xfId="707" xr:uid="{00000000-0005-0000-0000-000075020000}"/>
    <cellStyle name="Heading 3 4" xfId="186" xr:uid="{00000000-0005-0000-0000-000076020000}"/>
    <cellStyle name="Heading 3 5" xfId="41" xr:uid="{00000000-0005-0000-0000-000077020000}"/>
    <cellStyle name="Heading 4 2" xfId="95" xr:uid="{00000000-0005-0000-0000-000078020000}"/>
    <cellStyle name="Heading 4 2 2" xfId="708" xr:uid="{00000000-0005-0000-0000-000079020000}"/>
    <cellStyle name="Heading 4 2 3" xfId="709" xr:uid="{00000000-0005-0000-0000-00007A020000}"/>
    <cellStyle name="Heading 4 3" xfId="140" xr:uid="{00000000-0005-0000-0000-00007B020000}"/>
    <cellStyle name="Heading 4 3 2" xfId="710" xr:uid="{00000000-0005-0000-0000-00007C020000}"/>
    <cellStyle name="Heading 4 3 3" xfId="711" xr:uid="{00000000-0005-0000-0000-00007D020000}"/>
    <cellStyle name="Heading 4 4" xfId="187" xr:uid="{00000000-0005-0000-0000-00007E020000}"/>
    <cellStyle name="Heading 4 5" xfId="42" xr:uid="{00000000-0005-0000-0000-00007F020000}"/>
    <cellStyle name="Hyperlink" xfId="2" builtinId="8"/>
    <cellStyle name="Hyperlink 2" xfId="104" xr:uid="{00000000-0005-0000-0000-000081020000}"/>
    <cellStyle name="Hyperlink 3" xfId="61" xr:uid="{00000000-0005-0000-0000-000082020000}"/>
    <cellStyle name="Hyperlink 4" xfId="55" xr:uid="{00000000-0005-0000-0000-000083020000}"/>
    <cellStyle name="Hyperlink 5" xfId="712" xr:uid="{00000000-0005-0000-0000-000084020000}"/>
    <cellStyle name="Hyperlink 6" xfId="713" xr:uid="{00000000-0005-0000-0000-000085020000}"/>
    <cellStyle name="Hyperlink 6 2" xfId="714" xr:uid="{00000000-0005-0000-0000-000086020000}"/>
    <cellStyle name="Hyperlink 6 2 2" xfId="715" xr:uid="{00000000-0005-0000-0000-000087020000}"/>
    <cellStyle name="Hyperlink 6 3" xfId="716" xr:uid="{00000000-0005-0000-0000-000088020000}"/>
    <cellStyle name="Hyperlink 7" xfId="717" xr:uid="{00000000-0005-0000-0000-000089020000}"/>
    <cellStyle name="Input 2" xfId="96" xr:uid="{00000000-0005-0000-0000-00008A020000}"/>
    <cellStyle name="Input 2 2" xfId="718" xr:uid="{00000000-0005-0000-0000-00008B020000}"/>
    <cellStyle name="Input 2 2 10" xfId="719" xr:uid="{00000000-0005-0000-0000-00008C020000}"/>
    <cellStyle name="Input 2 2 10 2" xfId="720" xr:uid="{00000000-0005-0000-0000-00008D020000}"/>
    <cellStyle name="Input 2 2 11" xfId="721" xr:uid="{00000000-0005-0000-0000-00008E020000}"/>
    <cellStyle name="Input 2 2 11 2" xfId="722" xr:uid="{00000000-0005-0000-0000-00008F020000}"/>
    <cellStyle name="Input 2 2 12" xfId="723" xr:uid="{00000000-0005-0000-0000-000090020000}"/>
    <cellStyle name="Input 2 2 12 2" xfId="724" xr:uid="{00000000-0005-0000-0000-000091020000}"/>
    <cellStyle name="Input 2 2 13" xfId="725" xr:uid="{00000000-0005-0000-0000-000092020000}"/>
    <cellStyle name="Input 2 2 13 2" xfId="726" xr:uid="{00000000-0005-0000-0000-000093020000}"/>
    <cellStyle name="Input 2 2 14" xfId="727" xr:uid="{00000000-0005-0000-0000-000094020000}"/>
    <cellStyle name="Input 2 2 14 2" xfId="728" xr:uid="{00000000-0005-0000-0000-000095020000}"/>
    <cellStyle name="Input 2 2 15" xfId="729" xr:uid="{00000000-0005-0000-0000-000096020000}"/>
    <cellStyle name="Input 2 2 15 2" xfId="730" xr:uid="{00000000-0005-0000-0000-000097020000}"/>
    <cellStyle name="Input 2 2 16" xfId="731" xr:uid="{00000000-0005-0000-0000-000098020000}"/>
    <cellStyle name="Input 2 2 16 2" xfId="732" xr:uid="{00000000-0005-0000-0000-000099020000}"/>
    <cellStyle name="Input 2 2 17" xfId="733" xr:uid="{00000000-0005-0000-0000-00009A020000}"/>
    <cellStyle name="Input 2 2 17 2" xfId="734" xr:uid="{00000000-0005-0000-0000-00009B020000}"/>
    <cellStyle name="Input 2 2 18" xfId="735" xr:uid="{00000000-0005-0000-0000-00009C020000}"/>
    <cellStyle name="Input 2 2 18 2" xfId="736" xr:uid="{00000000-0005-0000-0000-00009D020000}"/>
    <cellStyle name="Input 2 2 19" xfId="737" xr:uid="{00000000-0005-0000-0000-00009E020000}"/>
    <cellStyle name="Input 2 2 19 2" xfId="738" xr:uid="{00000000-0005-0000-0000-00009F020000}"/>
    <cellStyle name="Input 2 2 2" xfId="739" xr:uid="{00000000-0005-0000-0000-0000A0020000}"/>
    <cellStyle name="Input 2 2 2 10" xfId="740" xr:uid="{00000000-0005-0000-0000-0000A1020000}"/>
    <cellStyle name="Input 2 2 2 10 2" xfId="741" xr:uid="{00000000-0005-0000-0000-0000A2020000}"/>
    <cellStyle name="Input 2 2 2 11" xfId="742" xr:uid="{00000000-0005-0000-0000-0000A3020000}"/>
    <cellStyle name="Input 2 2 2 11 2" xfId="743" xr:uid="{00000000-0005-0000-0000-0000A4020000}"/>
    <cellStyle name="Input 2 2 2 12" xfId="744" xr:uid="{00000000-0005-0000-0000-0000A5020000}"/>
    <cellStyle name="Input 2 2 2 12 2" xfId="745" xr:uid="{00000000-0005-0000-0000-0000A6020000}"/>
    <cellStyle name="Input 2 2 2 13" xfId="746" xr:uid="{00000000-0005-0000-0000-0000A7020000}"/>
    <cellStyle name="Input 2 2 2 13 2" xfId="747" xr:uid="{00000000-0005-0000-0000-0000A8020000}"/>
    <cellStyle name="Input 2 2 2 14" xfId="748" xr:uid="{00000000-0005-0000-0000-0000A9020000}"/>
    <cellStyle name="Input 2 2 2 14 2" xfId="749" xr:uid="{00000000-0005-0000-0000-0000AA020000}"/>
    <cellStyle name="Input 2 2 2 15" xfId="750" xr:uid="{00000000-0005-0000-0000-0000AB020000}"/>
    <cellStyle name="Input 2 2 2 15 2" xfId="751" xr:uid="{00000000-0005-0000-0000-0000AC020000}"/>
    <cellStyle name="Input 2 2 2 16" xfId="752" xr:uid="{00000000-0005-0000-0000-0000AD020000}"/>
    <cellStyle name="Input 2 2 2 16 2" xfId="753" xr:uid="{00000000-0005-0000-0000-0000AE020000}"/>
    <cellStyle name="Input 2 2 2 17" xfId="754" xr:uid="{00000000-0005-0000-0000-0000AF020000}"/>
    <cellStyle name="Input 2 2 2 17 2" xfId="755" xr:uid="{00000000-0005-0000-0000-0000B0020000}"/>
    <cellStyle name="Input 2 2 2 18" xfId="756" xr:uid="{00000000-0005-0000-0000-0000B1020000}"/>
    <cellStyle name="Input 2 2 2 18 2" xfId="757" xr:uid="{00000000-0005-0000-0000-0000B2020000}"/>
    <cellStyle name="Input 2 2 2 19" xfId="758" xr:uid="{00000000-0005-0000-0000-0000B3020000}"/>
    <cellStyle name="Input 2 2 2 19 2" xfId="759" xr:uid="{00000000-0005-0000-0000-0000B4020000}"/>
    <cellStyle name="Input 2 2 2 2" xfId="760" xr:uid="{00000000-0005-0000-0000-0000B5020000}"/>
    <cellStyle name="Input 2 2 2 2 2" xfId="761" xr:uid="{00000000-0005-0000-0000-0000B6020000}"/>
    <cellStyle name="Input 2 2 2 20" xfId="762" xr:uid="{00000000-0005-0000-0000-0000B7020000}"/>
    <cellStyle name="Input 2 2 2 3" xfId="763" xr:uid="{00000000-0005-0000-0000-0000B8020000}"/>
    <cellStyle name="Input 2 2 2 3 2" xfId="764" xr:uid="{00000000-0005-0000-0000-0000B9020000}"/>
    <cellStyle name="Input 2 2 2 4" xfId="765" xr:uid="{00000000-0005-0000-0000-0000BA020000}"/>
    <cellStyle name="Input 2 2 2 4 2" xfId="766" xr:uid="{00000000-0005-0000-0000-0000BB020000}"/>
    <cellStyle name="Input 2 2 2 5" xfId="767" xr:uid="{00000000-0005-0000-0000-0000BC020000}"/>
    <cellStyle name="Input 2 2 2 5 2" xfId="768" xr:uid="{00000000-0005-0000-0000-0000BD020000}"/>
    <cellStyle name="Input 2 2 2 6" xfId="769" xr:uid="{00000000-0005-0000-0000-0000BE020000}"/>
    <cellStyle name="Input 2 2 2 6 2" xfId="770" xr:uid="{00000000-0005-0000-0000-0000BF020000}"/>
    <cellStyle name="Input 2 2 2 7" xfId="771" xr:uid="{00000000-0005-0000-0000-0000C0020000}"/>
    <cellStyle name="Input 2 2 2 7 2" xfId="772" xr:uid="{00000000-0005-0000-0000-0000C1020000}"/>
    <cellStyle name="Input 2 2 2 8" xfId="773" xr:uid="{00000000-0005-0000-0000-0000C2020000}"/>
    <cellStyle name="Input 2 2 2 8 2" xfId="774" xr:uid="{00000000-0005-0000-0000-0000C3020000}"/>
    <cellStyle name="Input 2 2 2 9" xfId="775" xr:uid="{00000000-0005-0000-0000-0000C4020000}"/>
    <cellStyle name="Input 2 2 2 9 2" xfId="776" xr:uid="{00000000-0005-0000-0000-0000C5020000}"/>
    <cellStyle name="Input 2 2 20" xfId="777" xr:uid="{00000000-0005-0000-0000-0000C6020000}"/>
    <cellStyle name="Input 2 2 20 2" xfId="778" xr:uid="{00000000-0005-0000-0000-0000C7020000}"/>
    <cellStyle name="Input 2 2 21" xfId="779" xr:uid="{00000000-0005-0000-0000-0000C8020000}"/>
    <cellStyle name="Input 2 2 3" xfId="780" xr:uid="{00000000-0005-0000-0000-0000C9020000}"/>
    <cellStyle name="Input 2 2 3 2" xfId="781" xr:uid="{00000000-0005-0000-0000-0000CA020000}"/>
    <cellStyle name="Input 2 2 4" xfId="782" xr:uid="{00000000-0005-0000-0000-0000CB020000}"/>
    <cellStyle name="Input 2 2 4 2" xfId="783" xr:uid="{00000000-0005-0000-0000-0000CC020000}"/>
    <cellStyle name="Input 2 2 5" xfId="784" xr:uid="{00000000-0005-0000-0000-0000CD020000}"/>
    <cellStyle name="Input 2 2 5 2" xfId="785" xr:uid="{00000000-0005-0000-0000-0000CE020000}"/>
    <cellStyle name="Input 2 2 6" xfId="786" xr:uid="{00000000-0005-0000-0000-0000CF020000}"/>
    <cellStyle name="Input 2 2 6 2" xfId="787" xr:uid="{00000000-0005-0000-0000-0000D0020000}"/>
    <cellStyle name="Input 2 2 7" xfId="788" xr:uid="{00000000-0005-0000-0000-0000D1020000}"/>
    <cellStyle name="Input 2 2 7 2" xfId="789" xr:uid="{00000000-0005-0000-0000-0000D2020000}"/>
    <cellStyle name="Input 2 2 8" xfId="790" xr:uid="{00000000-0005-0000-0000-0000D3020000}"/>
    <cellStyle name="Input 2 2 8 2" xfId="791" xr:uid="{00000000-0005-0000-0000-0000D4020000}"/>
    <cellStyle name="Input 2 2 9" xfId="792" xr:uid="{00000000-0005-0000-0000-0000D5020000}"/>
    <cellStyle name="Input 2 2 9 2" xfId="793" xr:uid="{00000000-0005-0000-0000-0000D6020000}"/>
    <cellStyle name="Input 2 3" xfId="794" xr:uid="{00000000-0005-0000-0000-0000D7020000}"/>
    <cellStyle name="Input 2 3 10" xfId="795" xr:uid="{00000000-0005-0000-0000-0000D8020000}"/>
    <cellStyle name="Input 2 3 10 2" xfId="796" xr:uid="{00000000-0005-0000-0000-0000D9020000}"/>
    <cellStyle name="Input 2 3 11" xfId="797" xr:uid="{00000000-0005-0000-0000-0000DA020000}"/>
    <cellStyle name="Input 2 3 11 2" xfId="798" xr:uid="{00000000-0005-0000-0000-0000DB020000}"/>
    <cellStyle name="Input 2 3 12" xfId="799" xr:uid="{00000000-0005-0000-0000-0000DC020000}"/>
    <cellStyle name="Input 2 3 12 2" xfId="800" xr:uid="{00000000-0005-0000-0000-0000DD020000}"/>
    <cellStyle name="Input 2 3 13" xfId="801" xr:uid="{00000000-0005-0000-0000-0000DE020000}"/>
    <cellStyle name="Input 2 3 13 2" xfId="802" xr:uid="{00000000-0005-0000-0000-0000DF020000}"/>
    <cellStyle name="Input 2 3 14" xfId="803" xr:uid="{00000000-0005-0000-0000-0000E0020000}"/>
    <cellStyle name="Input 2 3 14 2" xfId="804" xr:uid="{00000000-0005-0000-0000-0000E1020000}"/>
    <cellStyle name="Input 2 3 15" xfId="805" xr:uid="{00000000-0005-0000-0000-0000E2020000}"/>
    <cellStyle name="Input 2 3 15 2" xfId="806" xr:uid="{00000000-0005-0000-0000-0000E3020000}"/>
    <cellStyle name="Input 2 3 16" xfId="807" xr:uid="{00000000-0005-0000-0000-0000E4020000}"/>
    <cellStyle name="Input 2 3 16 2" xfId="808" xr:uid="{00000000-0005-0000-0000-0000E5020000}"/>
    <cellStyle name="Input 2 3 17" xfId="809" xr:uid="{00000000-0005-0000-0000-0000E6020000}"/>
    <cellStyle name="Input 2 3 17 2" xfId="810" xr:uid="{00000000-0005-0000-0000-0000E7020000}"/>
    <cellStyle name="Input 2 3 18" xfId="811" xr:uid="{00000000-0005-0000-0000-0000E8020000}"/>
    <cellStyle name="Input 2 3 18 2" xfId="812" xr:uid="{00000000-0005-0000-0000-0000E9020000}"/>
    <cellStyle name="Input 2 3 19" xfId="813" xr:uid="{00000000-0005-0000-0000-0000EA020000}"/>
    <cellStyle name="Input 2 3 19 2" xfId="814" xr:uid="{00000000-0005-0000-0000-0000EB020000}"/>
    <cellStyle name="Input 2 3 2" xfId="815" xr:uid="{00000000-0005-0000-0000-0000EC020000}"/>
    <cellStyle name="Input 2 3 2 10" xfId="816" xr:uid="{00000000-0005-0000-0000-0000ED020000}"/>
    <cellStyle name="Input 2 3 2 10 2" xfId="817" xr:uid="{00000000-0005-0000-0000-0000EE020000}"/>
    <cellStyle name="Input 2 3 2 11" xfId="818" xr:uid="{00000000-0005-0000-0000-0000EF020000}"/>
    <cellStyle name="Input 2 3 2 11 2" xfId="819" xr:uid="{00000000-0005-0000-0000-0000F0020000}"/>
    <cellStyle name="Input 2 3 2 12" xfId="820" xr:uid="{00000000-0005-0000-0000-0000F1020000}"/>
    <cellStyle name="Input 2 3 2 12 2" xfId="821" xr:uid="{00000000-0005-0000-0000-0000F2020000}"/>
    <cellStyle name="Input 2 3 2 13" xfId="822" xr:uid="{00000000-0005-0000-0000-0000F3020000}"/>
    <cellStyle name="Input 2 3 2 13 2" xfId="823" xr:uid="{00000000-0005-0000-0000-0000F4020000}"/>
    <cellStyle name="Input 2 3 2 14" xfId="824" xr:uid="{00000000-0005-0000-0000-0000F5020000}"/>
    <cellStyle name="Input 2 3 2 14 2" xfId="825" xr:uid="{00000000-0005-0000-0000-0000F6020000}"/>
    <cellStyle name="Input 2 3 2 15" xfId="826" xr:uid="{00000000-0005-0000-0000-0000F7020000}"/>
    <cellStyle name="Input 2 3 2 15 2" xfId="827" xr:uid="{00000000-0005-0000-0000-0000F8020000}"/>
    <cellStyle name="Input 2 3 2 16" xfId="828" xr:uid="{00000000-0005-0000-0000-0000F9020000}"/>
    <cellStyle name="Input 2 3 2 16 2" xfId="829" xr:uid="{00000000-0005-0000-0000-0000FA020000}"/>
    <cellStyle name="Input 2 3 2 17" xfId="830" xr:uid="{00000000-0005-0000-0000-0000FB020000}"/>
    <cellStyle name="Input 2 3 2 17 2" xfId="831" xr:uid="{00000000-0005-0000-0000-0000FC020000}"/>
    <cellStyle name="Input 2 3 2 18" xfId="832" xr:uid="{00000000-0005-0000-0000-0000FD020000}"/>
    <cellStyle name="Input 2 3 2 18 2" xfId="833" xr:uid="{00000000-0005-0000-0000-0000FE020000}"/>
    <cellStyle name="Input 2 3 2 19" xfId="834" xr:uid="{00000000-0005-0000-0000-0000FF020000}"/>
    <cellStyle name="Input 2 3 2 19 2" xfId="835" xr:uid="{00000000-0005-0000-0000-000000030000}"/>
    <cellStyle name="Input 2 3 2 2" xfId="836" xr:uid="{00000000-0005-0000-0000-000001030000}"/>
    <cellStyle name="Input 2 3 2 2 2" xfId="837" xr:uid="{00000000-0005-0000-0000-000002030000}"/>
    <cellStyle name="Input 2 3 2 20" xfId="838" xr:uid="{00000000-0005-0000-0000-000003030000}"/>
    <cellStyle name="Input 2 3 2 3" xfId="839" xr:uid="{00000000-0005-0000-0000-000004030000}"/>
    <cellStyle name="Input 2 3 2 3 2" xfId="840" xr:uid="{00000000-0005-0000-0000-000005030000}"/>
    <cellStyle name="Input 2 3 2 4" xfId="841" xr:uid="{00000000-0005-0000-0000-000006030000}"/>
    <cellStyle name="Input 2 3 2 4 2" xfId="842" xr:uid="{00000000-0005-0000-0000-000007030000}"/>
    <cellStyle name="Input 2 3 2 5" xfId="843" xr:uid="{00000000-0005-0000-0000-000008030000}"/>
    <cellStyle name="Input 2 3 2 5 2" xfId="844" xr:uid="{00000000-0005-0000-0000-000009030000}"/>
    <cellStyle name="Input 2 3 2 6" xfId="845" xr:uid="{00000000-0005-0000-0000-00000A030000}"/>
    <cellStyle name="Input 2 3 2 6 2" xfId="846" xr:uid="{00000000-0005-0000-0000-00000B030000}"/>
    <cellStyle name="Input 2 3 2 7" xfId="847" xr:uid="{00000000-0005-0000-0000-00000C030000}"/>
    <cellStyle name="Input 2 3 2 7 2" xfId="848" xr:uid="{00000000-0005-0000-0000-00000D030000}"/>
    <cellStyle name="Input 2 3 2 8" xfId="849" xr:uid="{00000000-0005-0000-0000-00000E030000}"/>
    <cellStyle name="Input 2 3 2 8 2" xfId="850" xr:uid="{00000000-0005-0000-0000-00000F030000}"/>
    <cellStyle name="Input 2 3 2 9" xfId="851" xr:uid="{00000000-0005-0000-0000-000010030000}"/>
    <cellStyle name="Input 2 3 2 9 2" xfId="852" xr:uid="{00000000-0005-0000-0000-000011030000}"/>
    <cellStyle name="Input 2 3 20" xfId="853" xr:uid="{00000000-0005-0000-0000-000012030000}"/>
    <cellStyle name="Input 2 3 20 2" xfId="854" xr:uid="{00000000-0005-0000-0000-000013030000}"/>
    <cellStyle name="Input 2 3 21" xfId="855" xr:uid="{00000000-0005-0000-0000-000014030000}"/>
    <cellStyle name="Input 2 3 3" xfId="856" xr:uid="{00000000-0005-0000-0000-000015030000}"/>
    <cellStyle name="Input 2 3 3 2" xfId="857" xr:uid="{00000000-0005-0000-0000-000016030000}"/>
    <cellStyle name="Input 2 3 4" xfId="858" xr:uid="{00000000-0005-0000-0000-000017030000}"/>
    <cellStyle name="Input 2 3 4 2" xfId="859" xr:uid="{00000000-0005-0000-0000-000018030000}"/>
    <cellStyle name="Input 2 3 5" xfId="860" xr:uid="{00000000-0005-0000-0000-000019030000}"/>
    <cellStyle name="Input 2 3 5 2" xfId="861" xr:uid="{00000000-0005-0000-0000-00001A030000}"/>
    <cellStyle name="Input 2 3 6" xfId="862" xr:uid="{00000000-0005-0000-0000-00001B030000}"/>
    <cellStyle name="Input 2 3 6 2" xfId="863" xr:uid="{00000000-0005-0000-0000-00001C030000}"/>
    <cellStyle name="Input 2 3 7" xfId="864" xr:uid="{00000000-0005-0000-0000-00001D030000}"/>
    <cellStyle name="Input 2 3 7 2" xfId="865" xr:uid="{00000000-0005-0000-0000-00001E030000}"/>
    <cellStyle name="Input 2 3 8" xfId="866" xr:uid="{00000000-0005-0000-0000-00001F030000}"/>
    <cellStyle name="Input 2 3 8 2" xfId="867" xr:uid="{00000000-0005-0000-0000-000020030000}"/>
    <cellStyle name="Input 2 3 9" xfId="868" xr:uid="{00000000-0005-0000-0000-000021030000}"/>
    <cellStyle name="Input 2 3 9 2" xfId="869" xr:uid="{00000000-0005-0000-0000-000022030000}"/>
    <cellStyle name="Input 3" xfId="141" xr:uid="{00000000-0005-0000-0000-000023030000}"/>
    <cellStyle name="Input 3 2" xfId="870" xr:uid="{00000000-0005-0000-0000-000024030000}"/>
    <cellStyle name="Input 3 2 10" xfId="871" xr:uid="{00000000-0005-0000-0000-000025030000}"/>
    <cellStyle name="Input 3 2 10 2" xfId="872" xr:uid="{00000000-0005-0000-0000-000026030000}"/>
    <cellStyle name="Input 3 2 11" xfId="873" xr:uid="{00000000-0005-0000-0000-000027030000}"/>
    <cellStyle name="Input 3 2 11 2" xfId="874" xr:uid="{00000000-0005-0000-0000-000028030000}"/>
    <cellStyle name="Input 3 2 12" xfId="875" xr:uid="{00000000-0005-0000-0000-000029030000}"/>
    <cellStyle name="Input 3 2 12 2" xfId="876" xr:uid="{00000000-0005-0000-0000-00002A030000}"/>
    <cellStyle name="Input 3 2 13" xfId="877" xr:uid="{00000000-0005-0000-0000-00002B030000}"/>
    <cellStyle name="Input 3 2 13 2" xfId="878" xr:uid="{00000000-0005-0000-0000-00002C030000}"/>
    <cellStyle name="Input 3 2 14" xfId="879" xr:uid="{00000000-0005-0000-0000-00002D030000}"/>
    <cellStyle name="Input 3 2 14 2" xfId="880" xr:uid="{00000000-0005-0000-0000-00002E030000}"/>
    <cellStyle name="Input 3 2 15" xfId="881" xr:uid="{00000000-0005-0000-0000-00002F030000}"/>
    <cellStyle name="Input 3 2 15 2" xfId="882" xr:uid="{00000000-0005-0000-0000-000030030000}"/>
    <cellStyle name="Input 3 2 16" xfId="883" xr:uid="{00000000-0005-0000-0000-000031030000}"/>
    <cellStyle name="Input 3 2 16 2" xfId="884" xr:uid="{00000000-0005-0000-0000-000032030000}"/>
    <cellStyle name="Input 3 2 17" xfId="885" xr:uid="{00000000-0005-0000-0000-000033030000}"/>
    <cellStyle name="Input 3 2 17 2" xfId="886" xr:uid="{00000000-0005-0000-0000-000034030000}"/>
    <cellStyle name="Input 3 2 18" xfId="887" xr:uid="{00000000-0005-0000-0000-000035030000}"/>
    <cellStyle name="Input 3 2 18 2" xfId="888" xr:uid="{00000000-0005-0000-0000-000036030000}"/>
    <cellStyle name="Input 3 2 19" xfId="889" xr:uid="{00000000-0005-0000-0000-000037030000}"/>
    <cellStyle name="Input 3 2 19 2" xfId="890" xr:uid="{00000000-0005-0000-0000-000038030000}"/>
    <cellStyle name="Input 3 2 2" xfId="891" xr:uid="{00000000-0005-0000-0000-000039030000}"/>
    <cellStyle name="Input 3 2 2 10" xfId="892" xr:uid="{00000000-0005-0000-0000-00003A030000}"/>
    <cellStyle name="Input 3 2 2 10 2" xfId="893" xr:uid="{00000000-0005-0000-0000-00003B030000}"/>
    <cellStyle name="Input 3 2 2 11" xfId="894" xr:uid="{00000000-0005-0000-0000-00003C030000}"/>
    <cellStyle name="Input 3 2 2 11 2" xfId="895" xr:uid="{00000000-0005-0000-0000-00003D030000}"/>
    <cellStyle name="Input 3 2 2 12" xfId="896" xr:uid="{00000000-0005-0000-0000-00003E030000}"/>
    <cellStyle name="Input 3 2 2 12 2" xfId="897" xr:uid="{00000000-0005-0000-0000-00003F030000}"/>
    <cellStyle name="Input 3 2 2 13" xfId="898" xr:uid="{00000000-0005-0000-0000-000040030000}"/>
    <cellStyle name="Input 3 2 2 13 2" xfId="899" xr:uid="{00000000-0005-0000-0000-000041030000}"/>
    <cellStyle name="Input 3 2 2 14" xfId="900" xr:uid="{00000000-0005-0000-0000-000042030000}"/>
    <cellStyle name="Input 3 2 2 14 2" xfId="901" xr:uid="{00000000-0005-0000-0000-000043030000}"/>
    <cellStyle name="Input 3 2 2 15" xfId="902" xr:uid="{00000000-0005-0000-0000-000044030000}"/>
    <cellStyle name="Input 3 2 2 15 2" xfId="903" xr:uid="{00000000-0005-0000-0000-000045030000}"/>
    <cellStyle name="Input 3 2 2 16" xfId="904" xr:uid="{00000000-0005-0000-0000-000046030000}"/>
    <cellStyle name="Input 3 2 2 16 2" xfId="905" xr:uid="{00000000-0005-0000-0000-000047030000}"/>
    <cellStyle name="Input 3 2 2 17" xfId="906" xr:uid="{00000000-0005-0000-0000-000048030000}"/>
    <cellStyle name="Input 3 2 2 17 2" xfId="907" xr:uid="{00000000-0005-0000-0000-000049030000}"/>
    <cellStyle name="Input 3 2 2 18" xfId="908" xr:uid="{00000000-0005-0000-0000-00004A030000}"/>
    <cellStyle name="Input 3 2 2 18 2" xfId="909" xr:uid="{00000000-0005-0000-0000-00004B030000}"/>
    <cellStyle name="Input 3 2 2 19" xfId="910" xr:uid="{00000000-0005-0000-0000-00004C030000}"/>
    <cellStyle name="Input 3 2 2 19 2" xfId="911" xr:uid="{00000000-0005-0000-0000-00004D030000}"/>
    <cellStyle name="Input 3 2 2 2" xfId="912" xr:uid="{00000000-0005-0000-0000-00004E030000}"/>
    <cellStyle name="Input 3 2 2 2 2" xfId="913" xr:uid="{00000000-0005-0000-0000-00004F030000}"/>
    <cellStyle name="Input 3 2 2 20" xfId="914" xr:uid="{00000000-0005-0000-0000-000050030000}"/>
    <cellStyle name="Input 3 2 2 3" xfId="915" xr:uid="{00000000-0005-0000-0000-000051030000}"/>
    <cellStyle name="Input 3 2 2 3 2" xfId="916" xr:uid="{00000000-0005-0000-0000-000052030000}"/>
    <cellStyle name="Input 3 2 2 4" xfId="917" xr:uid="{00000000-0005-0000-0000-000053030000}"/>
    <cellStyle name="Input 3 2 2 4 2" xfId="918" xr:uid="{00000000-0005-0000-0000-000054030000}"/>
    <cellStyle name="Input 3 2 2 5" xfId="919" xr:uid="{00000000-0005-0000-0000-000055030000}"/>
    <cellStyle name="Input 3 2 2 5 2" xfId="920" xr:uid="{00000000-0005-0000-0000-000056030000}"/>
    <cellStyle name="Input 3 2 2 6" xfId="921" xr:uid="{00000000-0005-0000-0000-000057030000}"/>
    <cellStyle name="Input 3 2 2 6 2" xfId="922" xr:uid="{00000000-0005-0000-0000-000058030000}"/>
    <cellStyle name="Input 3 2 2 7" xfId="923" xr:uid="{00000000-0005-0000-0000-000059030000}"/>
    <cellStyle name="Input 3 2 2 7 2" xfId="924" xr:uid="{00000000-0005-0000-0000-00005A030000}"/>
    <cellStyle name="Input 3 2 2 8" xfId="925" xr:uid="{00000000-0005-0000-0000-00005B030000}"/>
    <cellStyle name="Input 3 2 2 8 2" xfId="926" xr:uid="{00000000-0005-0000-0000-00005C030000}"/>
    <cellStyle name="Input 3 2 2 9" xfId="927" xr:uid="{00000000-0005-0000-0000-00005D030000}"/>
    <cellStyle name="Input 3 2 2 9 2" xfId="928" xr:uid="{00000000-0005-0000-0000-00005E030000}"/>
    <cellStyle name="Input 3 2 20" xfId="929" xr:uid="{00000000-0005-0000-0000-00005F030000}"/>
    <cellStyle name="Input 3 2 20 2" xfId="930" xr:uid="{00000000-0005-0000-0000-000060030000}"/>
    <cellStyle name="Input 3 2 21" xfId="931" xr:uid="{00000000-0005-0000-0000-000061030000}"/>
    <cellStyle name="Input 3 2 3" xfId="932" xr:uid="{00000000-0005-0000-0000-000062030000}"/>
    <cellStyle name="Input 3 2 3 2" xfId="933" xr:uid="{00000000-0005-0000-0000-000063030000}"/>
    <cellStyle name="Input 3 2 4" xfId="934" xr:uid="{00000000-0005-0000-0000-000064030000}"/>
    <cellStyle name="Input 3 2 4 2" xfId="935" xr:uid="{00000000-0005-0000-0000-000065030000}"/>
    <cellStyle name="Input 3 2 5" xfId="936" xr:uid="{00000000-0005-0000-0000-000066030000}"/>
    <cellStyle name="Input 3 2 5 2" xfId="937" xr:uid="{00000000-0005-0000-0000-000067030000}"/>
    <cellStyle name="Input 3 2 6" xfId="938" xr:uid="{00000000-0005-0000-0000-000068030000}"/>
    <cellStyle name="Input 3 2 6 2" xfId="939" xr:uid="{00000000-0005-0000-0000-000069030000}"/>
    <cellStyle name="Input 3 2 7" xfId="940" xr:uid="{00000000-0005-0000-0000-00006A030000}"/>
    <cellStyle name="Input 3 2 7 2" xfId="941" xr:uid="{00000000-0005-0000-0000-00006B030000}"/>
    <cellStyle name="Input 3 2 8" xfId="942" xr:uid="{00000000-0005-0000-0000-00006C030000}"/>
    <cellStyle name="Input 3 2 8 2" xfId="943" xr:uid="{00000000-0005-0000-0000-00006D030000}"/>
    <cellStyle name="Input 3 2 9" xfId="944" xr:uid="{00000000-0005-0000-0000-00006E030000}"/>
    <cellStyle name="Input 3 2 9 2" xfId="945" xr:uid="{00000000-0005-0000-0000-00006F030000}"/>
    <cellStyle name="Input 3 3" xfId="946" xr:uid="{00000000-0005-0000-0000-000070030000}"/>
    <cellStyle name="Input 3 3 10" xfId="947" xr:uid="{00000000-0005-0000-0000-000071030000}"/>
    <cellStyle name="Input 3 3 10 2" xfId="948" xr:uid="{00000000-0005-0000-0000-000072030000}"/>
    <cellStyle name="Input 3 3 11" xfId="949" xr:uid="{00000000-0005-0000-0000-000073030000}"/>
    <cellStyle name="Input 3 3 11 2" xfId="950" xr:uid="{00000000-0005-0000-0000-000074030000}"/>
    <cellStyle name="Input 3 3 12" xfId="951" xr:uid="{00000000-0005-0000-0000-000075030000}"/>
    <cellStyle name="Input 3 3 12 2" xfId="952" xr:uid="{00000000-0005-0000-0000-000076030000}"/>
    <cellStyle name="Input 3 3 13" xfId="953" xr:uid="{00000000-0005-0000-0000-000077030000}"/>
    <cellStyle name="Input 3 3 13 2" xfId="954" xr:uid="{00000000-0005-0000-0000-000078030000}"/>
    <cellStyle name="Input 3 3 14" xfId="955" xr:uid="{00000000-0005-0000-0000-000079030000}"/>
    <cellStyle name="Input 3 3 14 2" xfId="956" xr:uid="{00000000-0005-0000-0000-00007A030000}"/>
    <cellStyle name="Input 3 3 15" xfId="957" xr:uid="{00000000-0005-0000-0000-00007B030000}"/>
    <cellStyle name="Input 3 3 15 2" xfId="958" xr:uid="{00000000-0005-0000-0000-00007C030000}"/>
    <cellStyle name="Input 3 3 16" xfId="959" xr:uid="{00000000-0005-0000-0000-00007D030000}"/>
    <cellStyle name="Input 3 3 16 2" xfId="960" xr:uid="{00000000-0005-0000-0000-00007E030000}"/>
    <cellStyle name="Input 3 3 17" xfId="961" xr:uid="{00000000-0005-0000-0000-00007F030000}"/>
    <cellStyle name="Input 3 3 17 2" xfId="962" xr:uid="{00000000-0005-0000-0000-000080030000}"/>
    <cellStyle name="Input 3 3 18" xfId="963" xr:uid="{00000000-0005-0000-0000-000081030000}"/>
    <cellStyle name="Input 3 3 18 2" xfId="964" xr:uid="{00000000-0005-0000-0000-000082030000}"/>
    <cellStyle name="Input 3 3 19" xfId="965" xr:uid="{00000000-0005-0000-0000-000083030000}"/>
    <cellStyle name="Input 3 3 19 2" xfId="966" xr:uid="{00000000-0005-0000-0000-000084030000}"/>
    <cellStyle name="Input 3 3 2" xfId="967" xr:uid="{00000000-0005-0000-0000-000085030000}"/>
    <cellStyle name="Input 3 3 2 10" xfId="968" xr:uid="{00000000-0005-0000-0000-000086030000}"/>
    <cellStyle name="Input 3 3 2 10 2" xfId="969" xr:uid="{00000000-0005-0000-0000-000087030000}"/>
    <cellStyle name="Input 3 3 2 11" xfId="970" xr:uid="{00000000-0005-0000-0000-000088030000}"/>
    <cellStyle name="Input 3 3 2 11 2" xfId="971" xr:uid="{00000000-0005-0000-0000-000089030000}"/>
    <cellStyle name="Input 3 3 2 12" xfId="972" xr:uid="{00000000-0005-0000-0000-00008A030000}"/>
    <cellStyle name="Input 3 3 2 12 2" xfId="973" xr:uid="{00000000-0005-0000-0000-00008B030000}"/>
    <cellStyle name="Input 3 3 2 13" xfId="974" xr:uid="{00000000-0005-0000-0000-00008C030000}"/>
    <cellStyle name="Input 3 3 2 13 2" xfId="975" xr:uid="{00000000-0005-0000-0000-00008D030000}"/>
    <cellStyle name="Input 3 3 2 14" xfId="976" xr:uid="{00000000-0005-0000-0000-00008E030000}"/>
    <cellStyle name="Input 3 3 2 14 2" xfId="977" xr:uid="{00000000-0005-0000-0000-00008F030000}"/>
    <cellStyle name="Input 3 3 2 15" xfId="978" xr:uid="{00000000-0005-0000-0000-000090030000}"/>
    <cellStyle name="Input 3 3 2 15 2" xfId="979" xr:uid="{00000000-0005-0000-0000-000091030000}"/>
    <cellStyle name="Input 3 3 2 16" xfId="980" xr:uid="{00000000-0005-0000-0000-000092030000}"/>
    <cellStyle name="Input 3 3 2 16 2" xfId="981" xr:uid="{00000000-0005-0000-0000-000093030000}"/>
    <cellStyle name="Input 3 3 2 17" xfId="982" xr:uid="{00000000-0005-0000-0000-000094030000}"/>
    <cellStyle name="Input 3 3 2 17 2" xfId="983" xr:uid="{00000000-0005-0000-0000-000095030000}"/>
    <cellStyle name="Input 3 3 2 18" xfId="984" xr:uid="{00000000-0005-0000-0000-000096030000}"/>
    <cellStyle name="Input 3 3 2 18 2" xfId="985" xr:uid="{00000000-0005-0000-0000-000097030000}"/>
    <cellStyle name="Input 3 3 2 19" xfId="986" xr:uid="{00000000-0005-0000-0000-000098030000}"/>
    <cellStyle name="Input 3 3 2 19 2" xfId="987" xr:uid="{00000000-0005-0000-0000-000099030000}"/>
    <cellStyle name="Input 3 3 2 2" xfId="988" xr:uid="{00000000-0005-0000-0000-00009A030000}"/>
    <cellStyle name="Input 3 3 2 2 2" xfId="989" xr:uid="{00000000-0005-0000-0000-00009B030000}"/>
    <cellStyle name="Input 3 3 2 20" xfId="990" xr:uid="{00000000-0005-0000-0000-00009C030000}"/>
    <cellStyle name="Input 3 3 2 3" xfId="991" xr:uid="{00000000-0005-0000-0000-00009D030000}"/>
    <cellStyle name="Input 3 3 2 3 2" xfId="992" xr:uid="{00000000-0005-0000-0000-00009E030000}"/>
    <cellStyle name="Input 3 3 2 4" xfId="993" xr:uid="{00000000-0005-0000-0000-00009F030000}"/>
    <cellStyle name="Input 3 3 2 4 2" xfId="994" xr:uid="{00000000-0005-0000-0000-0000A0030000}"/>
    <cellStyle name="Input 3 3 2 5" xfId="995" xr:uid="{00000000-0005-0000-0000-0000A1030000}"/>
    <cellStyle name="Input 3 3 2 5 2" xfId="996" xr:uid="{00000000-0005-0000-0000-0000A2030000}"/>
    <cellStyle name="Input 3 3 2 6" xfId="997" xr:uid="{00000000-0005-0000-0000-0000A3030000}"/>
    <cellStyle name="Input 3 3 2 6 2" xfId="998" xr:uid="{00000000-0005-0000-0000-0000A4030000}"/>
    <cellStyle name="Input 3 3 2 7" xfId="999" xr:uid="{00000000-0005-0000-0000-0000A5030000}"/>
    <cellStyle name="Input 3 3 2 7 2" xfId="1000" xr:uid="{00000000-0005-0000-0000-0000A6030000}"/>
    <cellStyle name="Input 3 3 2 8" xfId="1001" xr:uid="{00000000-0005-0000-0000-0000A7030000}"/>
    <cellStyle name="Input 3 3 2 8 2" xfId="1002" xr:uid="{00000000-0005-0000-0000-0000A8030000}"/>
    <cellStyle name="Input 3 3 2 9" xfId="1003" xr:uid="{00000000-0005-0000-0000-0000A9030000}"/>
    <cellStyle name="Input 3 3 2 9 2" xfId="1004" xr:uid="{00000000-0005-0000-0000-0000AA030000}"/>
    <cellStyle name="Input 3 3 20" xfId="1005" xr:uid="{00000000-0005-0000-0000-0000AB030000}"/>
    <cellStyle name="Input 3 3 20 2" xfId="1006" xr:uid="{00000000-0005-0000-0000-0000AC030000}"/>
    <cellStyle name="Input 3 3 21" xfId="1007" xr:uid="{00000000-0005-0000-0000-0000AD030000}"/>
    <cellStyle name="Input 3 3 3" xfId="1008" xr:uid="{00000000-0005-0000-0000-0000AE030000}"/>
    <cellStyle name="Input 3 3 3 2" xfId="1009" xr:uid="{00000000-0005-0000-0000-0000AF030000}"/>
    <cellStyle name="Input 3 3 4" xfId="1010" xr:uid="{00000000-0005-0000-0000-0000B0030000}"/>
    <cellStyle name="Input 3 3 4 2" xfId="1011" xr:uid="{00000000-0005-0000-0000-0000B1030000}"/>
    <cellStyle name="Input 3 3 5" xfId="1012" xr:uid="{00000000-0005-0000-0000-0000B2030000}"/>
    <cellStyle name="Input 3 3 5 2" xfId="1013" xr:uid="{00000000-0005-0000-0000-0000B3030000}"/>
    <cellStyle name="Input 3 3 6" xfId="1014" xr:uid="{00000000-0005-0000-0000-0000B4030000}"/>
    <cellStyle name="Input 3 3 6 2" xfId="1015" xr:uid="{00000000-0005-0000-0000-0000B5030000}"/>
    <cellStyle name="Input 3 3 7" xfId="1016" xr:uid="{00000000-0005-0000-0000-0000B6030000}"/>
    <cellStyle name="Input 3 3 7 2" xfId="1017" xr:uid="{00000000-0005-0000-0000-0000B7030000}"/>
    <cellStyle name="Input 3 3 8" xfId="1018" xr:uid="{00000000-0005-0000-0000-0000B8030000}"/>
    <cellStyle name="Input 3 3 8 2" xfId="1019" xr:uid="{00000000-0005-0000-0000-0000B9030000}"/>
    <cellStyle name="Input 3 3 9" xfId="1020" xr:uid="{00000000-0005-0000-0000-0000BA030000}"/>
    <cellStyle name="Input 3 3 9 2" xfId="1021" xr:uid="{00000000-0005-0000-0000-0000BB030000}"/>
    <cellStyle name="Input 4" xfId="188" xr:uid="{00000000-0005-0000-0000-0000BC030000}"/>
    <cellStyle name="Input 5" xfId="43" xr:uid="{00000000-0005-0000-0000-0000BD030000}"/>
    <cellStyle name="Linked Cell 2" xfId="97" xr:uid="{00000000-0005-0000-0000-0000BE030000}"/>
    <cellStyle name="Linked Cell 2 2" xfId="1022" xr:uid="{00000000-0005-0000-0000-0000BF030000}"/>
    <cellStyle name="Linked Cell 2 3" xfId="1023" xr:uid="{00000000-0005-0000-0000-0000C0030000}"/>
    <cellStyle name="Linked Cell 3" xfId="142" xr:uid="{00000000-0005-0000-0000-0000C1030000}"/>
    <cellStyle name="Linked Cell 3 2" xfId="1024" xr:uid="{00000000-0005-0000-0000-0000C2030000}"/>
    <cellStyle name="Linked Cell 3 3" xfId="1025" xr:uid="{00000000-0005-0000-0000-0000C3030000}"/>
    <cellStyle name="Linked Cell 4" xfId="189" xr:uid="{00000000-0005-0000-0000-0000C4030000}"/>
    <cellStyle name="Linked Cell 5" xfId="44" xr:uid="{00000000-0005-0000-0000-0000C5030000}"/>
    <cellStyle name="Neutral 2" xfId="98" xr:uid="{00000000-0005-0000-0000-0000C6030000}"/>
    <cellStyle name="Neutral 2 2" xfId="1026" xr:uid="{00000000-0005-0000-0000-0000C7030000}"/>
    <cellStyle name="Neutral 2 3" xfId="1027" xr:uid="{00000000-0005-0000-0000-0000C8030000}"/>
    <cellStyle name="Neutral 3" xfId="143" xr:uid="{00000000-0005-0000-0000-0000C9030000}"/>
    <cellStyle name="Neutral 3 2" xfId="1028" xr:uid="{00000000-0005-0000-0000-0000CA030000}"/>
    <cellStyle name="Neutral 3 3" xfId="1029" xr:uid="{00000000-0005-0000-0000-0000CB030000}"/>
    <cellStyle name="Neutral 4" xfId="190" xr:uid="{00000000-0005-0000-0000-0000CC030000}"/>
    <cellStyle name="Neutral 5" xfId="45" xr:uid="{00000000-0005-0000-0000-0000CD030000}"/>
    <cellStyle name="Normal" xfId="0" builtinId="0"/>
    <cellStyle name="Normal 10" xfId="200" xr:uid="{00000000-0005-0000-0000-0000CF030000}"/>
    <cellStyle name="Normal 11" xfId="153" xr:uid="{00000000-0005-0000-0000-0000D0030000}"/>
    <cellStyle name="Normal 11 2" xfId="202" xr:uid="{00000000-0005-0000-0000-0000D1030000}"/>
    <cellStyle name="Normal 12" xfId="9" xr:uid="{00000000-0005-0000-0000-0000D2030000}"/>
    <cellStyle name="Normal 13" xfId="8" xr:uid="{00000000-0005-0000-0000-0000D3030000}"/>
    <cellStyle name="Normal 14" xfId="219" xr:uid="{00000000-0005-0000-0000-0000D4030000}"/>
    <cellStyle name="Normal 15" xfId="221" xr:uid="{00000000-0005-0000-0000-0000D5030000}"/>
    <cellStyle name="Normal 16" xfId="222" xr:uid="{00000000-0005-0000-0000-0000D6030000}"/>
    <cellStyle name="Normal 17" xfId="224" xr:uid="{00000000-0005-0000-0000-0000D7030000}"/>
    <cellStyle name="Normal 2" xfId="3" xr:uid="{00000000-0005-0000-0000-0000D8030000}"/>
    <cellStyle name="Normal 2 2" xfId="4" xr:uid="{00000000-0005-0000-0000-0000D9030000}"/>
    <cellStyle name="Normal 2 2 2" xfId="106" xr:uid="{00000000-0005-0000-0000-0000DA030000}"/>
    <cellStyle name="Normal 2 3" xfId="46" xr:uid="{00000000-0005-0000-0000-0000DB030000}"/>
    <cellStyle name="Normal 2_Invest" xfId="144" xr:uid="{00000000-0005-0000-0000-0000DC030000}"/>
    <cellStyle name="Normal 3" xfId="57" xr:uid="{00000000-0005-0000-0000-0000DD030000}"/>
    <cellStyle name="Normal 3 2" xfId="1030" xr:uid="{00000000-0005-0000-0000-0000DE030000}"/>
    <cellStyle name="Normal 3 3" xfId="1031" xr:uid="{00000000-0005-0000-0000-0000DF030000}"/>
    <cellStyle name="Normal 3 4" xfId="1032" xr:uid="{00000000-0005-0000-0000-0000E0030000}"/>
    <cellStyle name="Normal 3 5" xfId="1033" xr:uid="{00000000-0005-0000-0000-0000E1030000}"/>
    <cellStyle name="Normal 3_Beta calculation" xfId="1034" xr:uid="{00000000-0005-0000-0000-0000E2030000}"/>
    <cellStyle name="Normal 4" xfId="56" xr:uid="{00000000-0005-0000-0000-0000E3030000}"/>
    <cellStyle name="Normal 4 2" xfId="5" xr:uid="{00000000-0005-0000-0000-0000E4030000}"/>
    <cellStyle name="Normal 4 2 2" xfId="58" xr:uid="{00000000-0005-0000-0000-0000E5030000}"/>
    <cellStyle name="Normal 4_Invest" xfId="145" xr:uid="{00000000-0005-0000-0000-0000E6030000}"/>
    <cellStyle name="Normal 5" xfId="62" xr:uid="{00000000-0005-0000-0000-0000E7030000}"/>
    <cellStyle name="Normal 6" xfId="60" xr:uid="{00000000-0005-0000-0000-0000E8030000}"/>
    <cellStyle name="Normal 6 2" xfId="198" xr:uid="{00000000-0005-0000-0000-0000E9030000}"/>
    <cellStyle name="Normal 6 2 2" xfId="203" xr:uid="{00000000-0005-0000-0000-0000EA030000}"/>
    <cellStyle name="Normal 6 3" xfId="201" xr:uid="{00000000-0005-0000-0000-0000EB030000}"/>
    <cellStyle name="Normal 7" xfId="146" xr:uid="{00000000-0005-0000-0000-0000EC030000}"/>
    <cellStyle name="Normal 8" xfId="154" xr:uid="{00000000-0005-0000-0000-0000ED030000}"/>
    <cellStyle name="Normal 9" xfId="197" xr:uid="{00000000-0005-0000-0000-0000EE030000}"/>
    <cellStyle name="Normal_Sheet1" xfId="6" xr:uid="{00000000-0005-0000-0000-0000EF030000}"/>
    <cellStyle name="Note 2" xfId="52" xr:uid="{00000000-0005-0000-0000-0000F0030000}"/>
    <cellStyle name="Note 2 2" xfId="1035" xr:uid="{00000000-0005-0000-0000-0000F1030000}"/>
    <cellStyle name="Note 2 2 10" xfId="1036" xr:uid="{00000000-0005-0000-0000-0000F2030000}"/>
    <cellStyle name="Note 2 2 10 2" xfId="1037" xr:uid="{00000000-0005-0000-0000-0000F3030000}"/>
    <cellStyle name="Note 2 2 11" xfId="1038" xr:uid="{00000000-0005-0000-0000-0000F4030000}"/>
    <cellStyle name="Note 2 2 11 2" xfId="1039" xr:uid="{00000000-0005-0000-0000-0000F5030000}"/>
    <cellStyle name="Note 2 2 12" xfId="1040" xr:uid="{00000000-0005-0000-0000-0000F6030000}"/>
    <cellStyle name="Note 2 2 12 2" xfId="1041" xr:uid="{00000000-0005-0000-0000-0000F7030000}"/>
    <cellStyle name="Note 2 2 13" xfId="1042" xr:uid="{00000000-0005-0000-0000-0000F8030000}"/>
    <cellStyle name="Note 2 2 13 2" xfId="1043" xr:uid="{00000000-0005-0000-0000-0000F9030000}"/>
    <cellStyle name="Note 2 2 14" xfId="1044" xr:uid="{00000000-0005-0000-0000-0000FA030000}"/>
    <cellStyle name="Note 2 2 14 2" xfId="1045" xr:uid="{00000000-0005-0000-0000-0000FB030000}"/>
    <cellStyle name="Note 2 2 15" xfId="1046" xr:uid="{00000000-0005-0000-0000-0000FC030000}"/>
    <cellStyle name="Note 2 2 15 2" xfId="1047" xr:uid="{00000000-0005-0000-0000-0000FD030000}"/>
    <cellStyle name="Note 2 2 16" xfId="1048" xr:uid="{00000000-0005-0000-0000-0000FE030000}"/>
    <cellStyle name="Note 2 2 16 2" xfId="1049" xr:uid="{00000000-0005-0000-0000-0000FF030000}"/>
    <cellStyle name="Note 2 2 17" xfId="1050" xr:uid="{00000000-0005-0000-0000-000000040000}"/>
    <cellStyle name="Note 2 2 17 2" xfId="1051" xr:uid="{00000000-0005-0000-0000-000001040000}"/>
    <cellStyle name="Note 2 2 18" xfId="1052" xr:uid="{00000000-0005-0000-0000-000002040000}"/>
    <cellStyle name="Note 2 2 18 2" xfId="1053" xr:uid="{00000000-0005-0000-0000-000003040000}"/>
    <cellStyle name="Note 2 2 19" xfId="1054" xr:uid="{00000000-0005-0000-0000-000004040000}"/>
    <cellStyle name="Note 2 2 19 2" xfId="1055" xr:uid="{00000000-0005-0000-0000-000005040000}"/>
    <cellStyle name="Note 2 2 2" xfId="1056" xr:uid="{00000000-0005-0000-0000-000006040000}"/>
    <cellStyle name="Note 2 2 2 10" xfId="1057" xr:uid="{00000000-0005-0000-0000-000007040000}"/>
    <cellStyle name="Note 2 2 2 10 2" xfId="1058" xr:uid="{00000000-0005-0000-0000-000008040000}"/>
    <cellStyle name="Note 2 2 2 11" xfId="1059" xr:uid="{00000000-0005-0000-0000-000009040000}"/>
    <cellStyle name="Note 2 2 2 11 2" xfId="1060" xr:uid="{00000000-0005-0000-0000-00000A040000}"/>
    <cellStyle name="Note 2 2 2 12" xfId="1061" xr:uid="{00000000-0005-0000-0000-00000B040000}"/>
    <cellStyle name="Note 2 2 2 12 2" xfId="1062" xr:uid="{00000000-0005-0000-0000-00000C040000}"/>
    <cellStyle name="Note 2 2 2 13" xfId="1063" xr:uid="{00000000-0005-0000-0000-00000D040000}"/>
    <cellStyle name="Note 2 2 2 13 2" xfId="1064" xr:uid="{00000000-0005-0000-0000-00000E040000}"/>
    <cellStyle name="Note 2 2 2 14" xfId="1065" xr:uid="{00000000-0005-0000-0000-00000F040000}"/>
    <cellStyle name="Note 2 2 2 14 2" xfId="1066" xr:uid="{00000000-0005-0000-0000-000010040000}"/>
    <cellStyle name="Note 2 2 2 15" xfId="1067" xr:uid="{00000000-0005-0000-0000-000011040000}"/>
    <cellStyle name="Note 2 2 2 15 2" xfId="1068" xr:uid="{00000000-0005-0000-0000-000012040000}"/>
    <cellStyle name="Note 2 2 2 16" xfId="1069" xr:uid="{00000000-0005-0000-0000-000013040000}"/>
    <cellStyle name="Note 2 2 2 16 2" xfId="1070" xr:uid="{00000000-0005-0000-0000-000014040000}"/>
    <cellStyle name="Note 2 2 2 17" xfId="1071" xr:uid="{00000000-0005-0000-0000-000015040000}"/>
    <cellStyle name="Note 2 2 2 17 2" xfId="1072" xr:uid="{00000000-0005-0000-0000-000016040000}"/>
    <cellStyle name="Note 2 2 2 18" xfId="1073" xr:uid="{00000000-0005-0000-0000-000017040000}"/>
    <cellStyle name="Note 2 2 2 18 2" xfId="1074" xr:uid="{00000000-0005-0000-0000-000018040000}"/>
    <cellStyle name="Note 2 2 2 19" xfId="1075" xr:uid="{00000000-0005-0000-0000-000019040000}"/>
    <cellStyle name="Note 2 2 2 19 2" xfId="1076" xr:uid="{00000000-0005-0000-0000-00001A040000}"/>
    <cellStyle name="Note 2 2 2 2" xfId="1077" xr:uid="{00000000-0005-0000-0000-00001B040000}"/>
    <cellStyle name="Note 2 2 2 2 2" xfId="1078" xr:uid="{00000000-0005-0000-0000-00001C040000}"/>
    <cellStyle name="Note 2 2 2 20" xfId="1079" xr:uid="{00000000-0005-0000-0000-00001D040000}"/>
    <cellStyle name="Note 2 2 2 3" xfId="1080" xr:uid="{00000000-0005-0000-0000-00001E040000}"/>
    <cellStyle name="Note 2 2 2 3 2" xfId="1081" xr:uid="{00000000-0005-0000-0000-00001F040000}"/>
    <cellStyle name="Note 2 2 2 4" xfId="1082" xr:uid="{00000000-0005-0000-0000-000020040000}"/>
    <cellStyle name="Note 2 2 2 4 2" xfId="1083" xr:uid="{00000000-0005-0000-0000-000021040000}"/>
    <cellStyle name="Note 2 2 2 5" xfId="1084" xr:uid="{00000000-0005-0000-0000-000022040000}"/>
    <cellStyle name="Note 2 2 2 5 2" xfId="1085" xr:uid="{00000000-0005-0000-0000-000023040000}"/>
    <cellStyle name="Note 2 2 2 6" xfId="1086" xr:uid="{00000000-0005-0000-0000-000024040000}"/>
    <cellStyle name="Note 2 2 2 6 2" xfId="1087" xr:uid="{00000000-0005-0000-0000-000025040000}"/>
    <cellStyle name="Note 2 2 2 7" xfId="1088" xr:uid="{00000000-0005-0000-0000-000026040000}"/>
    <cellStyle name="Note 2 2 2 7 2" xfId="1089" xr:uid="{00000000-0005-0000-0000-000027040000}"/>
    <cellStyle name="Note 2 2 2 8" xfId="1090" xr:uid="{00000000-0005-0000-0000-000028040000}"/>
    <cellStyle name="Note 2 2 2 8 2" xfId="1091" xr:uid="{00000000-0005-0000-0000-000029040000}"/>
    <cellStyle name="Note 2 2 2 9" xfId="1092" xr:uid="{00000000-0005-0000-0000-00002A040000}"/>
    <cellStyle name="Note 2 2 2 9 2" xfId="1093" xr:uid="{00000000-0005-0000-0000-00002B040000}"/>
    <cellStyle name="Note 2 2 20" xfId="1094" xr:uid="{00000000-0005-0000-0000-00002C040000}"/>
    <cellStyle name="Note 2 2 20 2" xfId="1095" xr:uid="{00000000-0005-0000-0000-00002D040000}"/>
    <cellStyle name="Note 2 2 21" xfId="1096" xr:uid="{00000000-0005-0000-0000-00002E040000}"/>
    <cellStyle name="Note 2 2 3" xfId="1097" xr:uid="{00000000-0005-0000-0000-00002F040000}"/>
    <cellStyle name="Note 2 2 3 2" xfId="1098" xr:uid="{00000000-0005-0000-0000-000030040000}"/>
    <cellStyle name="Note 2 2 4" xfId="1099" xr:uid="{00000000-0005-0000-0000-000031040000}"/>
    <cellStyle name="Note 2 2 4 2" xfId="1100" xr:uid="{00000000-0005-0000-0000-000032040000}"/>
    <cellStyle name="Note 2 2 5" xfId="1101" xr:uid="{00000000-0005-0000-0000-000033040000}"/>
    <cellStyle name="Note 2 2 5 2" xfId="1102" xr:uid="{00000000-0005-0000-0000-000034040000}"/>
    <cellStyle name="Note 2 2 6" xfId="1103" xr:uid="{00000000-0005-0000-0000-000035040000}"/>
    <cellStyle name="Note 2 2 6 2" xfId="1104" xr:uid="{00000000-0005-0000-0000-000036040000}"/>
    <cellStyle name="Note 2 2 7" xfId="1105" xr:uid="{00000000-0005-0000-0000-000037040000}"/>
    <cellStyle name="Note 2 2 7 2" xfId="1106" xr:uid="{00000000-0005-0000-0000-000038040000}"/>
    <cellStyle name="Note 2 2 8" xfId="1107" xr:uid="{00000000-0005-0000-0000-000039040000}"/>
    <cellStyle name="Note 2 2 8 2" xfId="1108" xr:uid="{00000000-0005-0000-0000-00003A040000}"/>
    <cellStyle name="Note 2 2 9" xfId="1109" xr:uid="{00000000-0005-0000-0000-00003B040000}"/>
    <cellStyle name="Note 2 2 9 2" xfId="1110" xr:uid="{00000000-0005-0000-0000-00003C040000}"/>
    <cellStyle name="Note 2 3" xfId="1111" xr:uid="{00000000-0005-0000-0000-00003D040000}"/>
    <cellStyle name="Note 2 3 10" xfId="1112" xr:uid="{00000000-0005-0000-0000-00003E040000}"/>
    <cellStyle name="Note 2 3 10 2" xfId="1113" xr:uid="{00000000-0005-0000-0000-00003F040000}"/>
    <cellStyle name="Note 2 3 11" xfId="1114" xr:uid="{00000000-0005-0000-0000-000040040000}"/>
    <cellStyle name="Note 2 3 11 2" xfId="1115" xr:uid="{00000000-0005-0000-0000-000041040000}"/>
    <cellStyle name="Note 2 3 12" xfId="1116" xr:uid="{00000000-0005-0000-0000-000042040000}"/>
    <cellStyle name="Note 2 3 12 2" xfId="1117" xr:uid="{00000000-0005-0000-0000-000043040000}"/>
    <cellStyle name="Note 2 3 13" xfId="1118" xr:uid="{00000000-0005-0000-0000-000044040000}"/>
    <cellStyle name="Note 2 3 13 2" xfId="1119" xr:uid="{00000000-0005-0000-0000-000045040000}"/>
    <cellStyle name="Note 2 3 14" xfId="1120" xr:uid="{00000000-0005-0000-0000-000046040000}"/>
    <cellStyle name="Note 2 3 14 2" xfId="1121" xr:uid="{00000000-0005-0000-0000-000047040000}"/>
    <cellStyle name="Note 2 3 15" xfId="1122" xr:uid="{00000000-0005-0000-0000-000048040000}"/>
    <cellStyle name="Note 2 3 15 2" xfId="1123" xr:uid="{00000000-0005-0000-0000-000049040000}"/>
    <cellStyle name="Note 2 3 16" xfId="1124" xr:uid="{00000000-0005-0000-0000-00004A040000}"/>
    <cellStyle name="Note 2 3 16 2" xfId="1125" xr:uid="{00000000-0005-0000-0000-00004B040000}"/>
    <cellStyle name="Note 2 3 17" xfId="1126" xr:uid="{00000000-0005-0000-0000-00004C040000}"/>
    <cellStyle name="Note 2 3 17 2" xfId="1127" xr:uid="{00000000-0005-0000-0000-00004D040000}"/>
    <cellStyle name="Note 2 3 18" xfId="1128" xr:uid="{00000000-0005-0000-0000-00004E040000}"/>
    <cellStyle name="Note 2 3 18 2" xfId="1129" xr:uid="{00000000-0005-0000-0000-00004F040000}"/>
    <cellStyle name="Note 2 3 19" xfId="1130" xr:uid="{00000000-0005-0000-0000-000050040000}"/>
    <cellStyle name="Note 2 3 19 2" xfId="1131" xr:uid="{00000000-0005-0000-0000-000051040000}"/>
    <cellStyle name="Note 2 3 2" xfId="1132" xr:uid="{00000000-0005-0000-0000-000052040000}"/>
    <cellStyle name="Note 2 3 2 10" xfId="1133" xr:uid="{00000000-0005-0000-0000-000053040000}"/>
    <cellStyle name="Note 2 3 2 10 2" xfId="1134" xr:uid="{00000000-0005-0000-0000-000054040000}"/>
    <cellStyle name="Note 2 3 2 11" xfId="1135" xr:uid="{00000000-0005-0000-0000-000055040000}"/>
    <cellStyle name="Note 2 3 2 11 2" xfId="1136" xr:uid="{00000000-0005-0000-0000-000056040000}"/>
    <cellStyle name="Note 2 3 2 12" xfId="1137" xr:uid="{00000000-0005-0000-0000-000057040000}"/>
    <cellStyle name="Note 2 3 2 12 2" xfId="1138" xr:uid="{00000000-0005-0000-0000-000058040000}"/>
    <cellStyle name="Note 2 3 2 13" xfId="1139" xr:uid="{00000000-0005-0000-0000-000059040000}"/>
    <cellStyle name="Note 2 3 2 13 2" xfId="1140" xr:uid="{00000000-0005-0000-0000-00005A040000}"/>
    <cellStyle name="Note 2 3 2 14" xfId="1141" xr:uid="{00000000-0005-0000-0000-00005B040000}"/>
    <cellStyle name="Note 2 3 2 14 2" xfId="1142" xr:uid="{00000000-0005-0000-0000-00005C040000}"/>
    <cellStyle name="Note 2 3 2 15" xfId="1143" xr:uid="{00000000-0005-0000-0000-00005D040000}"/>
    <cellStyle name="Note 2 3 2 15 2" xfId="1144" xr:uid="{00000000-0005-0000-0000-00005E040000}"/>
    <cellStyle name="Note 2 3 2 16" xfId="1145" xr:uid="{00000000-0005-0000-0000-00005F040000}"/>
    <cellStyle name="Note 2 3 2 16 2" xfId="1146" xr:uid="{00000000-0005-0000-0000-000060040000}"/>
    <cellStyle name="Note 2 3 2 17" xfId="1147" xr:uid="{00000000-0005-0000-0000-000061040000}"/>
    <cellStyle name="Note 2 3 2 17 2" xfId="1148" xr:uid="{00000000-0005-0000-0000-000062040000}"/>
    <cellStyle name="Note 2 3 2 18" xfId="1149" xr:uid="{00000000-0005-0000-0000-000063040000}"/>
    <cellStyle name="Note 2 3 2 18 2" xfId="1150" xr:uid="{00000000-0005-0000-0000-000064040000}"/>
    <cellStyle name="Note 2 3 2 19" xfId="1151" xr:uid="{00000000-0005-0000-0000-000065040000}"/>
    <cellStyle name="Note 2 3 2 19 2" xfId="1152" xr:uid="{00000000-0005-0000-0000-000066040000}"/>
    <cellStyle name="Note 2 3 2 2" xfId="1153" xr:uid="{00000000-0005-0000-0000-000067040000}"/>
    <cellStyle name="Note 2 3 2 2 2" xfId="1154" xr:uid="{00000000-0005-0000-0000-000068040000}"/>
    <cellStyle name="Note 2 3 2 20" xfId="1155" xr:uid="{00000000-0005-0000-0000-000069040000}"/>
    <cellStyle name="Note 2 3 2 3" xfId="1156" xr:uid="{00000000-0005-0000-0000-00006A040000}"/>
    <cellStyle name="Note 2 3 2 3 2" xfId="1157" xr:uid="{00000000-0005-0000-0000-00006B040000}"/>
    <cellStyle name="Note 2 3 2 4" xfId="1158" xr:uid="{00000000-0005-0000-0000-00006C040000}"/>
    <cellStyle name="Note 2 3 2 4 2" xfId="1159" xr:uid="{00000000-0005-0000-0000-00006D040000}"/>
    <cellStyle name="Note 2 3 2 5" xfId="1160" xr:uid="{00000000-0005-0000-0000-00006E040000}"/>
    <cellStyle name="Note 2 3 2 5 2" xfId="1161" xr:uid="{00000000-0005-0000-0000-00006F040000}"/>
    <cellStyle name="Note 2 3 2 6" xfId="1162" xr:uid="{00000000-0005-0000-0000-000070040000}"/>
    <cellStyle name="Note 2 3 2 6 2" xfId="1163" xr:uid="{00000000-0005-0000-0000-000071040000}"/>
    <cellStyle name="Note 2 3 2 7" xfId="1164" xr:uid="{00000000-0005-0000-0000-000072040000}"/>
    <cellStyle name="Note 2 3 2 7 2" xfId="1165" xr:uid="{00000000-0005-0000-0000-000073040000}"/>
    <cellStyle name="Note 2 3 2 8" xfId="1166" xr:uid="{00000000-0005-0000-0000-000074040000}"/>
    <cellStyle name="Note 2 3 2 8 2" xfId="1167" xr:uid="{00000000-0005-0000-0000-000075040000}"/>
    <cellStyle name="Note 2 3 2 9" xfId="1168" xr:uid="{00000000-0005-0000-0000-000076040000}"/>
    <cellStyle name="Note 2 3 2 9 2" xfId="1169" xr:uid="{00000000-0005-0000-0000-000077040000}"/>
    <cellStyle name="Note 2 3 20" xfId="1170" xr:uid="{00000000-0005-0000-0000-000078040000}"/>
    <cellStyle name="Note 2 3 20 2" xfId="1171" xr:uid="{00000000-0005-0000-0000-000079040000}"/>
    <cellStyle name="Note 2 3 21" xfId="1172" xr:uid="{00000000-0005-0000-0000-00007A040000}"/>
    <cellStyle name="Note 2 3 3" xfId="1173" xr:uid="{00000000-0005-0000-0000-00007B040000}"/>
    <cellStyle name="Note 2 3 3 2" xfId="1174" xr:uid="{00000000-0005-0000-0000-00007C040000}"/>
    <cellStyle name="Note 2 3 4" xfId="1175" xr:uid="{00000000-0005-0000-0000-00007D040000}"/>
    <cellStyle name="Note 2 3 4 2" xfId="1176" xr:uid="{00000000-0005-0000-0000-00007E040000}"/>
    <cellStyle name="Note 2 3 5" xfId="1177" xr:uid="{00000000-0005-0000-0000-00007F040000}"/>
    <cellStyle name="Note 2 3 5 2" xfId="1178" xr:uid="{00000000-0005-0000-0000-000080040000}"/>
    <cellStyle name="Note 2 3 6" xfId="1179" xr:uid="{00000000-0005-0000-0000-000081040000}"/>
    <cellStyle name="Note 2 3 6 2" xfId="1180" xr:uid="{00000000-0005-0000-0000-000082040000}"/>
    <cellStyle name="Note 2 3 7" xfId="1181" xr:uid="{00000000-0005-0000-0000-000083040000}"/>
    <cellStyle name="Note 2 3 7 2" xfId="1182" xr:uid="{00000000-0005-0000-0000-000084040000}"/>
    <cellStyle name="Note 2 3 8" xfId="1183" xr:uid="{00000000-0005-0000-0000-000085040000}"/>
    <cellStyle name="Note 2 3 8 2" xfId="1184" xr:uid="{00000000-0005-0000-0000-000086040000}"/>
    <cellStyle name="Note 2 3 9" xfId="1185" xr:uid="{00000000-0005-0000-0000-000087040000}"/>
    <cellStyle name="Note 2 3 9 2" xfId="1186" xr:uid="{00000000-0005-0000-0000-000088040000}"/>
    <cellStyle name="Note 3" xfId="99" xr:uid="{00000000-0005-0000-0000-000089040000}"/>
    <cellStyle name="Note 3 2" xfId="1187" xr:uid="{00000000-0005-0000-0000-00008A040000}"/>
    <cellStyle name="Note 3 2 10" xfId="1188" xr:uid="{00000000-0005-0000-0000-00008B040000}"/>
    <cellStyle name="Note 3 2 10 2" xfId="1189" xr:uid="{00000000-0005-0000-0000-00008C040000}"/>
    <cellStyle name="Note 3 2 11" xfId="1190" xr:uid="{00000000-0005-0000-0000-00008D040000}"/>
    <cellStyle name="Note 3 2 11 2" xfId="1191" xr:uid="{00000000-0005-0000-0000-00008E040000}"/>
    <cellStyle name="Note 3 2 12" xfId="1192" xr:uid="{00000000-0005-0000-0000-00008F040000}"/>
    <cellStyle name="Note 3 2 12 2" xfId="1193" xr:uid="{00000000-0005-0000-0000-000090040000}"/>
    <cellStyle name="Note 3 2 13" xfId="1194" xr:uid="{00000000-0005-0000-0000-000091040000}"/>
    <cellStyle name="Note 3 2 13 2" xfId="1195" xr:uid="{00000000-0005-0000-0000-000092040000}"/>
    <cellStyle name="Note 3 2 14" xfId="1196" xr:uid="{00000000-0005-0000-0000-000093040000}"/>
    <cellStyle name="Note 3 2 14 2" xfId="1197" xr:uid="{00000000-0005-0000-0000-000094040000}"/>
    <cellStyle name="Note 3 2 15" xfId="1198" xr:uid="{00000000-0005-0000-0000-000095040000}"/>
    <cellStyle name="Note 3 2 15 2" xfId="1199" xr:uid="{00000000-0005-0000-0000-000096040000}"/>
    <cellStyle name="Note 3 2 16" xfId="1200" xr:uid="{00000000-0005-0000-0000-000097040000}"/>
    <cellStyle name="Note 3 2 16 2" xfId="1201" xr:uid="{00000000-0005-0000-0000-000098040000}"/>
    <cellStyle name="Note 3 2 17" xfId="1202" xr:uid="{00000000-0005-0000-0000-000099040000}"/>
    <cellStyle name="Note 3 2 17 2" xfId="1203" xr:uid="{00000000-0005-0000-0000-00009A040000}"/>
    <cellStyle name="Note 3 2 18" xfId="1204" xr:uid="{00000000-0005-0000-0000-00009B040000}"/>
    <cellStyle name="Note 3 2 18 2" xfId="1205" xr:uid="{00000000-0005-0000-0000-00009C040000}"/>
    <cellStyle name="Note 3 2 19" xfId="1206" xr:uid="{00000000-0005-0000-0000-00009D040000}"/>
    <cellStyle name="Note 3 2 19 2" xfId="1207" xr:uid="{00000000-0005-0000-0000-00009E040000}"/>
    <cellStyle name="Note 3 2 2" xfId="1208" xr:uid="{00000000-0005-0000-0000-00009F040000}"/>
    <cellStyle name="Note 3 2 2 10" xfId="1209" xr:uid="{00000000-0005-0000-0000-0000A0040000}"/>
    <cellStyle name="Note 3 2 2 10 2" xfId="1210" xr:uid="{00000000-0005-0000-0000-0000A1040000}"/>
    <cellStyle name="Note 3 2 2 11" xfId="1211" xr:uid="{00000000-0005-0000-0000-0000A2040000}"/>
    <cellStyle name="Note 3 2 2 11 2" xfId="1212" xr:uid="{00000000-0005-0000-0000-0000A3040000}"/>
    <cellStyle name="Note 3 2 2 12" xfId="1213" xr:uid="{00000000-0005-0000-0000-0000A4040000}"/>
    <cellStyle name="Note 3 2 2 12 2" xfId="1214" xr:uid="{00000000-0005-0000-0000-0000A5040000}"/>
    <cellStyle name="Note 3 2 2 13" xfId="1215" xr:uid="{00000000-0005-0000-0000-0000A6040000}"/>
    <cellStyle name="Note 3 2 2 13 2" xfId="1216" xr:uid="{00000000-0005-0000-0000-0000A7040000}"/>
    <cellStyle name="Note 3 2 2 14" xfId="1217" xr:uid="{00000000-0005-0000-0000-0000A8040000}"/>
    <cellStyle name="Note 3 2 2 14 2" xfId="1218" xr:uid="{00000000-0005-0000-0000-0000A9040000}"/>
    <cellStyle name="Note 3 2 2 15" xfId="1219" xr:uid="{00000000-0005-0000-0000-0000AA040000}"/>
    <cellStyle name="Note 3 2 2 15 2" xfId="1220" xr:uid="{00000000-0005-0000-0000-0000AB040000}"/>
    <cellStyle name="Note 3 2 2 16" xfId="1221" xr:uid="{00000000-0005-0000-0000-0000AC040000}"/>
    <cellStyle name="Note 3 2 2 16 2" xfId="1222" xr:uid="{00000000-0005-0000-0000-0000AD040000}"/>
    <cellStyle name="Note 3 2 2 17" xfId="1223" xr:uid="{00000000-0005-0000-0000-0000AE040000}"/>
    <cellStyle name="Note 3 2 2 17 2" xfId="1224" xr:uid="{00000000-0005-0000-0000-0000AF040000}"/>
    <cellStyle name="Note 3 2 2 18" xfId="1225" xr:uid="{00000000-0005-0000-0000-0000B0040000}"/>
    <cellStyle name="Note 3 2 2 18 2" xfId="1226" xr:uid="{00000000-0005-0000-0000-0000B1040000}"/>
    <cellStyle name="Note 3 2 2 19" xfId="1227" xr:uid="{00000000-0005-0000-0000-0000B2040000}"/>
    <cellStyle name="Note 3 2 2 19 2" xfId="1228" xr:uid="{00000000-0005-0000-0000-0000B3040000}"/>
    <cellStyle name="Note 3 2 2 2" xfId="1229" xr:uid="{00000000-0005-0000-0000-0000B4040000}"/>
    <cellStyle name="Note 3 2 2 2 2" xfId="1230" xr:uid="{00000000-0005-0000-0000-0000B5040000}"/>
    <cellStyle name="Note 3 2 2 20" xfId="1231" xr:uid="{00000000-0005-0000-0000-0000B6040000}"/>
    <cellStyle name="Note 3 2 2 3" xfId="1232" xr:uid="{00000000-0005-0000-0000-0000B7040000}"/>
    <cellStyle name="Note 3 2 2 3 2" xfId="1233" xr:uid="{00000000-0005-0000-0000-0000B8040000}"/>
    <cellStyle name="Note 3 2 2 4" xfId="1234" xr:uid="{00000000-0005-0000-0000-0000B9040000}"/>
    <cellStyle name="Note 3 2 2 4 2" xfId="1235" xr:uid="{00000000-0005-0000-0000-0000BA040000}"/>
    <cellStyle name="Note 3 2 2 5" xfId="1236" xr:uid="{00000000-0005-0000-0000-0000BB040000}"/>
    <cellStyle name="Note 3 2 2 5 2" xfId="1237" xr:uid="{00000000-0005-0000-0000-0000BC040000}"/>
    <cellStyle name="Note 3 2 2 6" xfId="1238" xr:uid="{00000000-0005-0000-0000-0000BD040000}"/>
    <cellStyle name="Note 3 2 2 6 2" xfId="1239" xr:uid="{00000000-0005-0000-0000-0000BE040000}"/>
    <cellStyle name="Note 3 2 2 7" xfId="1240" xr:uid="{00000000-0005-0000-0000-0000BF040000}"/>
    <cellStyle name="Note 3 2 2 7 2" xfId="1241" xr:uid="{00000000-0005-0000-0000-0000C0040000}"/>
    <cellStyle name="Note 3 2 2 8" xfId="1242" xr:uid="{00000000-0005-0000-0000-0000C1040000}"/>
    <cellStyle name="Note 3 2 2 8 2" xfId="1243" xr:uid="{00000000-0005-0000-0000-0000C2040000}"/>
    <cellStyle name="Note 3 2 2 9" xfId="1244" xr:uid="{00000000-0005-0000-0000-0000C3040000}"/>
    <cellStyle name="Note 3 2 2 9 2" xfId="1245" xr:uid="{00000000-0005-0000-0000-0000C4040000}"/>
    <cellStyle name="Note 3 2 20" xfId="1246" xr:uid="{00000000-0005-0000-0000-0000C5040000}"/>
    <cellStyle name="Note 3 2 20 2" xfId="1247" xr:uid="{00000000-0005-0000-0000-0000C6040000}"/>
    <cellStyle name="Note 3 2 21" xfId="1248" xr:uid="{00000000-0005-0000-0000-0000C7040000}"/>
    <cellStyle name="Note 3 2 3" xfId="1249" xr:uid="{00000000-0005-0000-0000-0000C8040000}"/>
    <cellStyle name="Note 3 2 3 2" xfId="1250" xr:uid="{00000000-0005-0000-0000-0000C9040000}"/>
    <cellStyle name="Note 3 2 4" xfId="1251" xr:uid="{00000000-0005-0000-0000-0000CA040000}"/>
    <cellStyle name="Note 3 2 4 2" xfId="1252" xr:uid="{00000000-0005-0000-0000-0000CB040000}"/>
    <cellStyle name="Note 3 2 5" xfId="1253" xr:uid="{00000000-0005-0000-0000-0000CC040000}"/>
    <cellStyle name="Note 3 2 5 2" xfId="1254" xr:uid="{00000000-0005-0000-0000-0000CD040000}"/>
    <cellStyle name="Note 3 2 6" xfId="1255" xr:uid="{00000000-0005-0000-0000-0000CE040000}"/>
    <cellStyle name="Note 3 2 6 2" xfId="1256" xr:uid="{00000000-0005-0000-0000-0000CF040000}"/>
    <cellStyle name="Note 3 2 7" xfId="1257" xr:uid="{00000000-0005-0000-0000-0000D0040000}"/>
    <cellStyle name="Note 3 2 7 2" xfId="1258" xr:uid="{00000000-0005-0000-0000-0000D1040000}"/>
    <cellStyle name="Note 3 2 8" xfId="1259" xr:uid="{00000000-0005-0000-0000-0000D2040000}"/>
    <cellStyle name="Note 3 2 8 2" xfId="1260" xr:uid="{00000000-0005-0000-0000-0000D3040000}"/>
    <cellStyle name="Note 3 2 9" xfId="1261" xr:uid="{00000000-0005-0000-0000-0000D4040000}"/>
    <cellStyle name="Note 3 2 9 2" xfId="1262" xr:uid="{00000000-0005-0000-0000-0000D5040000}"/>
    <cellStyle name="Note 3 3" xfId="1263" xr:uid="{00000000-0005-0000-0000-0000D6040000}"/>
    <cellStyle name="Note 3 3 10" xfId="1264" xr:uid="{00000000-0005-0000-0000-0000D7040000}"/>
    <cellStyle name="Note 3 3 10 2" xfId="1265" xr:uid="{00000000-0005-0000-0000-0000D8040000}"/>
    <cellStyle name="Note 3 3 11" xfId="1266" xr:uid="{00000000-0005-0000-0000-0000D9040000}"/>
    <cellStyle name="Note 3 3 11 2" xfId="1267" xr:uid="{00000000-0005-0000-0000-0000DA040000}"/>
    <cellStyle name="Note 3 3 12" xfId="1268" xr:uid="{00000000-0005-0000-0000-0000DB040000}"/>
    <cellStyle name="Note 3 3 12 2" xfId="1269" xr:uid="{00000000-0005-0000-0000-0000DC040000}"/>
    <cellStyle name="Note 3 3 13" xfId="1270" xr:uid="{00000000-0005-0000-0000-0000DD040000}"/>
    <cellStyle name="Note 3 3 13 2" xfId="1271" xr:uid="{00000000-0005-0000-0000-0000DE040000}"/>
    <cellStyle name="Note 3 3 14" xfId="1272" xr:uid="{00000000-0005-0000-0000-0000DF040000}"/>
    <cellStyle name="Note 3 3 14 2" xfId="1273" xr:uid="{00000000-0005-0000-0000-0000E0040000}"/>
    <cellStyle name="Note 3 3 15" xfId="1274" xr:uid="{00000000-0005-0000-0000-0000E1040000}"/>
    <cellStyle name="Note 3 3 15 2" xfId="1275" xr:uid="{00000000-0005-0000-0000-0000E2040000}"/>
    <cellStyle name="Note 3 3 16" xfId="1276" xr:uid="{00000000-0005-0000-0000-0000E3040000}"/>
    <cellStyle name="Note 3 3 16 2" xfId="1277" xr:uid="{00000000-0005-0000-0000-0000E4040000}"/>
    <cellStyle name="Note 3 3 17" xfId="1278" xr:uid="{00000000-0005-0000-0000-0000E5040000}"/>
    <cellStyle name="Note 3 3 17 2" xfId="1279" xr:uid="{00000000-0005-0000-0000-0000E6040000}"/>
    <cellStyle name="Note 3 3 18" xfId="1280" xr:uid="{00000000-0005-0000-0000-0000E7040000}"/>
    <cellStyle name="Note 3 3 18 2" xfId="1281" xr:uid="{00000000-0005-0000-0000-0000E8040000}"/>
    <cellStyle name="Note 3 3 19" xfId="1282" xr:uid="{00000000-0005-0000-0000-0000E9040000}"/>
    <cellStyle name="Note 3 3 19 2" xfId="1283" xr:uid="{00000000-0005-0000-0000-0000EA040000}"/>
    <cellStyle name="Note 3 3 2" xfId="1284" xr:uid="{00000000-0005-0000-0000-0000EB040000}"/>
    <cellStyle name="Note 3 3 2 10" xfId="1285" xr:uid="{00000000-0005-0000-0000-0000EC040000}"/>
    <cellStyle name="Note 3 3 2 10 2" xfId="1286" xr:uid="{00000000-0005-0000-0000-0000ED040000}"/>
    <cellStyle name="Note 3 3 2 11" xfId="1287" xr:uid="{00000000-0005-0000-0000-0000EE040000}"/>
    <cellStyle name="Note 3 3 2 11 2" xfId="1288" xr:uid="{00000000-0005-0000-0000-0000EF040000}"/>
    <cellStyle name="Note 3 3 2 12" xfId="1289" xr:uid="{00000000-0005-0000-0000-0000F0040000}"/>
    <cellStyle name="Note 3 3 2 12 2" xfId="1290" xr:uid="{00000000-0005-0000-0000-0000F1040000}"/>
    <cellStyle name="Note 3 3 2 13" xfId="1291" xr:uid="{00000000-0005-0000-0000-0000F2040000}"/>
    <cellStyle name="Note 3 3 2 13 2" xfId="1292" xr:uid="{00000000-0005-0000-0000-0000F3040000}"/>
    <cellStyle name="Note 3 3 2 14" xfId="1293" xr:uid="{00000000-0005-0000-0000-0000F4040000}"/>
    <cellStyle name="Note 3 3 2 14 2" xfId="1294" xr:uid="{00000000-0005-0000-0000-0000F5040000}"/>
    <cellStyle name="Note 3 3 2 15" xfId="1295" xr:uid="{00000000-0005-0000-0000-0000F6040000}"/>
    <cellStyle name="Note 3 3 2 15 2" xfId="1296" xr:uid="{00000000-0005-0000-0000-0000F7040000}"/>
    <cellStyle name="Note 3 3 2 16" xfId="1297" xr:uid="{00000000-0005-0000-0000-0000F8040000}"/>
    <cellStyle name="Note 3 3 2 16 2" xfId="1298" xr:uid="{00000000-0005-0000-0000-0000F9040000}"/>
    <cellStyle name="Note 3 3 2 17" xfId="1299" xr:uid="{00000000-0005-0000-0000-0000FA040000}"/>
    <cellStyle name="Note 3 3 2 17 2" xfId="1300" xr:uid="{00000000-0005-0000-0000-0000FB040000}"/>
    <cellStyle name="Note 3 3 2 18" xfId="1301" xr:uid="{00000000-0005-0000-0000-0000FC040000}"/>
    <cellStyle name="Note 3 3 2 18 2" xfId="1302" xr:uid="{00000000-0005-0000-0000-0000FD040000}"/>
    <cellStyle name="Note 3 3 2 19" xfId="1303" xr:uid="{00000000-0005-0000-0000-0000FE040000}"/>
    <cellStyle name="Note 3 3 2 19 2" xfId="1304" xr:uid="{00000000-0005-0000-0000-0000FF040000}"/>
    <cellStyle name="Note 3 3 2 2" xfId="1305" xr:uid="{00000000-0005-0000-0000-000000050000}"/>
    <cellStyle name="Note 3 3 2 2 2" xfId="1306" xr:uid="{00000000-0005-0000-0000-000001050000}"/>
    <cellStyle name="Note 3 3 2 20" xfId="1307" xr:uid="{00000000-0005-0000-0000-000002050000}"/>
    <cellStyle name="Note 3 3 2 3" xfId="1308" xr:uid="{00000000-0005-0000-0000-000003050000}"/>
    <cellStyle name="Note 3 3 2 3 2" xfId="1309" xr:uid="{00000000-0005-0000-0000-000004050000}"/>
    <cellStyle name="Note 3 3 2 4" xfId="1310" xr:uid="{00000000-0005-0000-0000-000005050000}"/>
    <cellStyle name="Note 3 3 2 4 2" xfId="1311" xr:uid="{00000000-0005-0000-0000-000006050000}"/>
    <cellStyle name="Note 3 3 2 5" xfId="1312" xr:uid="{00000000-0005-0000-0000-000007050000}"/>
    <cellStyle name="Note 3 3 2 5 2" xfId="1313" xr:uid="{00000000-0005-0000-0000-000008050000}"/>
    <cellStyle name="Note 3 3 2 6" xfId="1314" xr:uid="{00000000-0005-0000-0000-000009050000}"/>
    <cellStyle name="Note 3 3 2 6 2" xfId="1315" xr:uid="{00000000-0005-0000-0000-00000A050000}"/>
    <cellStyle name="Note 3 3 2 7" xfId="1316" xr:uid="{00000000-0005-0000-0000-00000B050000}"/>
    <cellStyle name="Note 3 3 2 7 2" xfId="1317" xr:uid="{00000000-0005-0000-0000-00000C050000}"/>
    <cellStyle name="Note 3 3 2 8" xfId="1318" xr:uid="{00000000-0005-0000-0000-00000D050000}"/>
    <cellStyle name="Note 3 3 2 8 2" xfId="1319" xr:uid="{00000000-0005-0000-0000-00000E050000}"/>
    <cellStyle name="Note 3 3 2 9" xfId="1320" xr:uid="{00000000-0005-0000-0000-00000F050000}"/>
    <cellStyle name="Note 3 3 2 9 2" xfId="1321" xr:uid="{00000000-0005-0000-0000-000010050000}"/>
    <cellStyle name="Note 3 3 20" xfId="1322" xr:uid="{00000000-0005-0000-0000-000011050000}"/>
    <cellStyle name="Note 3 3 20 2" xfId="1323" xr:uid="{00000000-0005-0000-0000-000012050000}"/>
    <cellStyle name="Note 3 3 21" xfId="1324" xr:uid="{00000000-0005-0000-0000-000013050000}"/>
    <cellStyle name="Note 3 3 3" xfId="1325" xr:uid="{00000000-0005-0000-0000-000014050000}"/>
    <cellStyle name="Note 3 3 3 2" xfId="1326" xr:uid="{00000000-0005-0000-0000-000015050000}"/>
    <cellStyle name="Note 3 3 4" xfId="1327" xr:uid="{00000000-0005-0000-0000-000016050000}"/>
    <cellStyle name="Note 3 3 4 2" xfId="1328" xr:uid="{00000000-0005-0000-0000-000017050000}"/>
    <cellStyle name="Note 3 3 5" xfId="1329" xr:uid="{00000000-0005-0000-0000-000018050000}"/>
    <cellStyle name="Note 3 3 5 2" xfId="1330" xr:uid="{00000000-0005-0000-0000-000019050000}"/>
    <cellStyle name="Note 3 3 6" xfId="1331" xr:uid="{00000000-0005-0000-0000-00001A050000}"/>
    <cellStyle name="Note 3 3 6 2" xfId="1332" xr:uid="{00000000-0005-0000-0000-00001B050000}"/>
    <cellStyle name="Note 3 3 7" xfId="1333" xr:uid="{00000000-0005-0000-0000-00001C050000}"/>
    <cellStyle name="Note 3 3 7 2" xfId="1334" xr:uid="{00000000-0005-0000-0000-00001D050000}"/>
    <cellStyle name="Note 3 3 8" xfId="1335" xr:uid="{00000000-0005-0000-0000-00001E050000}"/>
    <cellStyle name="Note 3 3 8 2" xfId="1336" xr:uid="{00000000-0005-0000-0000-00001F050000}"/>
    <cellStyle name="Note 3 3 9" xfId="1337" xr:uid="{00000000-0005-0000-0000-000020050000}"/>
    <cellStyle name="Note 3 3 9 2" xfId="1338" xr:uid="{00000000-0005-0000-0000-000021050000}"/>
    <cellStyle name="Note 4" xfId="147" xr:uid="{00000000-0005-0000-0000-000022050000}"/>
    <cellStyle name="Note 5" xfId="191" xr:uid="{00000000-0005-0000-0000-000023050000}"/>
    <cellStyle name="Note 6" xfId="47" xr:uid="{00000000-0005-0000-0000-000024050000}"/>
    <cellStyle name="Output 2" xfId="100" xr:uid="{00000000-0005-0000-0000-000025050000}"/>
    <cellStyle name="Output 2 2" xfId="1339" xr:uid="{00000000-0005-0000-0000-000026050000}"/>
    <cellStyle name="Output 2 2 10" xfId="1340" xr:uid="{00000000-0005-0000-0000-000027050000}"/>
    <cellStyle name="Output 2 2 10 2" xfId="1341" xr:uid="{00000000-0005-0000-0000-000028050000}"/>
    <cellStyle name="Output 2 2 11" xfId="1342" xr:uid="{00000000-0005-0000-0000-000029050000}"/>
    <cellStyle name="Output 2 2 11 2" xfId="1343" xr:uid="{00000000-0005-0000-0000-00002A050000}"/>
    <cellStyle name="Output 2 2 12" xfId="1344" xr:uid="{00000000-0005-0000-0000-00002B050000}"/>
    <cellStyle name="Output 2 2 12 2" xfId="1345" xr:uid="{00000000-0005-0000-0000-00002C050000}"/>
    <cellStyle name="Output 2 2 13" xfId="1346" xr:uid="{00000000-0005-0000-0000-00002D050000}"/>
    <cellStyle name="Output 2 2 13 2" xfId="1347" xr:uid="{00000000-0005-0000-0000-00002E050000}"/>
    <cellStyle name="Output 2 2 14" xfId="1348" xr:uid="{00000000-0005-0000-0000-00002F050000}"/>
    <cellStyle name="Output 2 2 14 2" xfId="1349" xr:uid="{00000000-0005-0000-0000-000030050000}"/>
    <cellStyle name="Output 2 2 15" xfId="1350" xr:uid="{00000000-0005-0000-0000-000031050000}"/>
    <cellStyle name="Output 2 2 15 2" xfId="1351" xr:uid="{00000000-0005-0000-0000-000032050000}"/>
    <cellStyle name="Output 2 2 16" xfId="1352" xr:uid="{00000000-0005-0000-0000-000033050000}"/>
    <cellStyle name="Output 2 2 16 2" xfId="1353" xr:uid="{00000000-0005-0000-0000-000034050000}"/>
    <cellStyle name="Output 2 2 17" xfId="1354" xr:uid="{00000000-0005-0000-0000-000035050000}"/>
    <cellStyle name="Output 2 2 17 2" xfId="1355" xr:uid="{00000000-0005-0000-0000-000036050000}"/>
    <cellStyle name="Output 2 2 18" xfId="1356" xr:uid="{00000000-0005-0000-0000-000037050000}"/>
    <cellStyle name="Output 2 2 18 2" xfId="1357" xr:uid="{00000000-0005-0000-0000-000038050000}"/>
    <cellStyle name="Output 2 2 19" xfId="1358" xr:uid="{00000000-0005-0000-0000-000039050000}"/>
    <cellStyle name="Output 2 2 19 2" xfId="1359" xr:uid="{00000000-0005-0000-0000-00003A050000}"/>
    <cellStyle name="Output 2 2 2" xfId="1360" xr:uid="{00000000-0005-0000-0000-00003B050000}"/>
    <cellStyle name="Output 2 2 2 10" xfId="1361" xr:uid="{00000000-0005-0000-0000-00003C050000}"/>
    <cellStyle name="Output 2 2 2 10 2" xfId="1362" xr:uid="{00000000-0005-0000-0000-00003D050000}"/>
    <cellStyle name="Output 2 2 2 11" xfId="1363" xr:uid="{00000000-0005-0000-0000-00003E050000}"/>
    <cellStyle name="Output 2 2 2 11 2" xfId="1364" xr:uid="{00000000-0005-0000-0000-00003F050000}"/>
    <cellStyle name="Output 2 2 2 12" xfId="1365" xr:uid="{00000000-0005-0000-0000-000040050000}"/>
    <cellStyle name="Output 2 2 2 12 2" xfId="1366" xr:uid="{00000000-0005-0000-0000-000041050000}"/>
    <cellStyle name="Output 2 2 2 13" xfId="1367" xr:uid="{00000000-0005-0000-0000-000042050000}"/>
    <cellStyle name="Output 2 2 2 13 2" xfId="1368" xr:uid="{00000000-0005-0000-0000-000043050000}"/>
    <cellStyle name="Output 2 2 2 14" xfId="1369" xr:uid="{00000000-0005-0000-0000-000044050000}"/>
    <cellStyle name="Output 2 2 2 14 2" xfId="1370" xr:uid="{00000000-0005-0000-0000-000045050000}"/>
    <cellStyle name="Output 2 2 2 15" xfId="1371" xr:uid="{00000000-0005-0000-0000-000046050000}"/>
    <cellStyle name="Output 2 2 2 15 2" xfId="1372" xr:uid="{00000000-0005-0000-0000-000047050000}"/>
    <cellStyle name="Output 2 2 2 16" xfId="1373" xr:uid="{00000000-0005-0000-0000-000048050000}"/>
    <cellStyle name="Output 2 2 2 16 2" xfId="1374" xr:uid="{00000000-0005-0000-0000-000049050000}"/>
    <cellStyle name="Output 2 2 2 17" xfId="1375" xr:uid="{00000000-0005-0000-0000-00004A050000}"/>
    <cellStyle name="Output 2 2 2 17 2" xfId="1376" xr:uid="{00000000-0005-0000-0000-00004B050000}"/>
    <cellStyle name="Output 2 2 2 18" xfId="1377" xr:uid="{00000000-0005-0000-0000-00004C050000}"/>
    <cellStyle name="Output 2 2 2 18 2" xfId="1378" xr:uid="{00000000-0005-0000-0000-00004D050000}"/>
    <cellStyle name="Output 2 2 2 19" xfId="1379" xr:uid="{00000000-0005-0000-0000-00004E050000}"/>
    <cellStyle name="Output 2 2 2 19 2" xfId="1380" xr:uid="{00000000-0005-0000-0000-00004F050000}"/>
    <cellStyle name="Output 2 2 2 2" xfId="1381" xr:uid="{00000000-0005-0000-0000-000050050000}"/>
    <cellStyle name="Output 2 2 2 2 2" xfId="1382" xr:uid="{00000000-0005-0000-0000-000051050000}"/>
    <cellStyle name="Output 2 2 2 20" xfId="1383" xr:uid="{00000000-0005-0000-0000-000052050000}"/>
    <cellStyle name="Output 2 2 2 3" xfId="1384" xr:uid="{00000000-0005-0000-0000-000053050000}"/>
    <cellStyle name="Output 2 2 2 3 2" xfId="1385" xr:uid="{00000000-0005-0000-0000-000054050000}"/>
    <cellStyle name="Output 2 2 2 4" xfId="1386" xr:uid="{00000000-0005-0000-0000-000055050000}"/>
    <cellStyle name="Output 2 2 2 4 2" xfId="1387" xr:uid="{00000000-0005-0000-0000-000056050000}"/>
    <cellStyle name="Output 2 2 2 5" xfId="1388" xr:uid="{00000000-0005-0000-0000-000057050000}"/>
    <cellStyle name="Output 2 2 2 5 2" xfId="1389" xr:uid="{00000000-0005-0000-0000-000058050000}"/>
    <cellStyle name="Output 2 2 2 6" xfId="1390" xr:uid="{00000000-0005-0000-0000-000059050000}"/>
    <cellStyle name="Output 2 2 2 6 2" xfId="1391" xr:uid="{00000000-0005-0000-0000-00005A050000}"/>
    <cellStyle name="Output 2 2 2 7" xfId="1392" xr:uid="{00000000-0005-0000-0000-00005B050000}"/>
    <cellStyle name="Output 2 2 2 7 2" xfId="1393" xr:uid="{00000000-0005-0000-0000-00005C050000}"/>
    <cellStyle name="Output 2 2 2 8" xfId="1394" xr:uid="{00000000-0005-0000-0000-00005D050000}"/>
    <cellStyle name="Output 2 2 2 8 2" xfId="1395" xr:uid="{00000000-0005-0000-0000-00005E050000}"/>
    <cellStyle name="Output 2 2 2 9" xfId="1396" xr:uid="{00000000-0005-0000-0000-00005F050000}"/>
    <cellStyle name="Output 2 2 2 9 2" xfId="1397" xr:uid="{00000000-0005-0000-0000-000060050000}"/>
    <cellStyle name="Output 2 2 20" xfId="1398" xr:uid="{00000000-0005-0000-0000-000061050000}"/>
    <cellStyle name="Output 2 2 20 2" xfId="1399" xr:uid="{00000000-0005-0000-0000-000062050000}"/>
    <cellStyle name="Output 2 2 21" xfId="1400" xr:uid="{00000000-0005-0000-0000-000063050000}"/>
    <cellStyle name="Output 2 2 3" xfId="1401" xr:uid="{00000000-0005-0000-0000-000064050000}"/>
    <cellStyle name="Output 2 2 3 2" xfId="1402" xr:uid="{00000000-0005-0000-0000-000065050000}"/>
    <cellStyle name="Output 2 2 4" xfId="1403" xr:uid="{00000000-0005-0000-0000-000066050000}"/>
    <cellStyle name="Output 2 2 4 2" xfId="1404" xr:uid="{00000000-0005-0000-0000-000067050000}"/>
    <cellStyle name="Output 2 2 5" xfId="1405" xr:uid="{00000000-0005-0000-0000-000068050000}"/>
    <cellStyle name="Output 2 2 5 2" xfId="1406" xr:uid="{00000000-0005-0000-0000-000069050000}"/>
    <cellStyle name="Output 2 2 6" xfId="1407" xr:uid="{00000000-0005-0000-0000-00006A050000}"/>
    <cellStyle name="Output 2 2 6 2" xfId="1408" xr:uid="{00000000-0005-0000-0000-00006B050000}"/>
    <cellStyle name="Output 2 2 7" xfId="1409" xr:uid="{00000000-0005-0000-0000-00006C050000}"/>
    <cellStyle name="Output 2 2 7 2" xfId="1410" xr:uid="{00000000-0005-0000-0000-00006D050000}"/>
    <cellStyle name="Output 2 2 8" xfId="1411" xr:uid="{00000000-0005-0000-0000-00006E050000}"/>
    <cellStyle name="Output 2 2 8 2" xfId="1412" xr:uid="{00000000-0005-0000-0000-00006F050000}"/>
    <cellStyle name="Output 2 2 9" xfId="1413" xr:uid="{00000000-0005-0000-0000-000070050000}"/>
    <cellStyle name="Output 2 2 9 2" xfId="1414" xr:uid="{00000000-0005-0000-0000-000071050000}"/>
    <cellStyle name="Output 2 3" xfId="1415" xr:uid="{00000000-0005-0000-0000-000072050000}"/>
    <cellStyle name="Output 2 3 10" xfId="1416" xr:uid="{00000000-0005-0000-0000-000073050000}"/>
    <cellStyle name="Output 2 3 10 2" xfId="1417" xr:uid="{00000000-0005-0000-0000-000074050000}"/>
    <cellStyle name="Output 2 3 11" xfId="1418" xr:uid="{00000000-0005-0000-0000-000075050000}"/>
    <cellStyle name="Output 2 3 11 2" xfId="1419" xr:uid="{00000000-0005-0000-0000-000076050000}"/>
    <cellStyle name="Output 2 3 12" xfId="1420" xr:uid="{00000000-0005-0000-0000-000077050000}"/>
    <cellStyle name="Output 2 3 12 2" xfId="1421" xr:uid="{00000000-0005-0000-0000-000078050000}"/>
    <cellStyle name="Output 2 3 13" xfId="1422" xr:uid="{00000000-0005-0000-0000-000079050000}"/>
    <cellStyle name="Output 2 3 13 2" xfId="1423" xr:uid="{00000000-0005-0000-0000-00007A050000}"/>
    <cellStyle name="Output 2 3 14" xfId="1424" xr:uid="{00000000-0005-0000-0000-00007B050000}"/>
    <cellStyle name="Output 2 3 14 2" xfId="1425" xr:uid="{00000000-0005-0000-0000-00007C050000}"/>
    <cellStyle name="Output 2 3 15" xfId="1426" xr:uid="{00000000-0005-0000-0000-00007D050000}"/>
    <cellStyle name="Output 2 3 15 2" xfId="1427" xr:uid="{00000000-0005-0000-0000-00007E050000}"/>
    <cellStyle name="Output 2 3 16" xfId="1428" xr:uid="{00000000-0005-0000-0000-00007F050000}"/>
    <cellStyle name="Output 2 3 16 2" xfId="1429" xr:uid="{00000000-0005-0000-0000-000080050000}"/>
    <cellStyle name="Output 2 3 17" xfId="1430" xr:uid="{00000000-0005-0000-0000-000081050000}"/>
    <cellStyle name="Output 2 3 17 2" xfId="1431" xr:uid="{00000000-0005-0000-0000-000082050000}"/>
    <cellStyle name="Output 2 3 18" xfId="1432" xr:uid="{00000000-0005-0000-0000-000083050000}"/>
    <cellStyle name="Output 2 3 18 2" xfId="1433" xr:uid="{00000000-0005-0000-0000-000084050000}"/>
    <cellStyle name="Output 2 3 19" xfId="1434" xr:uid="{00000000-0005-0000-0000-000085050000}"/>
    <cellStyle name="Output 2 3 19 2" xfId="1435" xr:uid="{00000000-0005-0000-0000-000086050000}"/>
    <cellStyle name="Output 2 3 2" xfId="1436" xr:uid="{00000000-0005-0000-0000-000087050000}"/>
    <cellStyle name="Output 2 3 2 10" xfId="1437" xr:uid="{00000000-0005-0000-0000-000088050000}"/>
    <cellStyle name="Output 2 3 2 10 2" xfId="1438" xr:uid="{00000000-0005-0000-0000-000089050000}"/>
    <cellStyle name="Output 2 3 2 11" xfId="1439" xr:uid="{00000000-0005-0000-0000-00008A050000}"/>
    <cellStyle name="Output 2 3 2 11 2" xfId="1440" xr:uid="{00000000-0005-0000-0000-00008B050000}"/>
    <cellStyle name="Output 2 3 2 12" xfId="1441" xr:uid="{00000000-0005-0000-0000-00008C050000}"/>
    <cellStyle name="Output 2 3 2 12 2" xfId="1442" xr:uid="{00000000-0005-0000-0000-00008D050000}"/>
    <cellStyle name="Output 2 3 2 13" xfId="1443" xr:uid="{00000000-0005-0000-0000-00008E050000}"/>
    <cellStyle name="Output 2 3 2 13 2" xfId="1444" xr:uid="{00000000-0005-0000-0000-00008F050000}"/>
    <cellStyle name="Output 2 3 2 14" xfId="1445" xr:uid="{00000000-0005-0000-0000-000090050000}"/>
    <cellStyle name="Output 2 3 2 14 2" xfId="1446" xr:uid="{00000000-0005-0000-0000-000091050000}"/>
    <cellStyle name="Output 2 3 2 15" xfId="1447" xr:uid="{00000000-0005-0000-0000-000092050000}"/>
    <cellStyle name="Output 2 3 2 15 2" xfId="1448" xr:uid="{00000000-0005-0000-0000-000093050000}"/>
    <cellStyle name="Output 2 3 2 16" xfId="1449" xr:uid="{00000000-0005-0000-0000-000094050000}"/>
    <cellStyle name="Output 2 3 2 16 2" xfId="1450" xr:uid="{00000000-0005-0000-0000-000095050000}"/>
    <cellStyle name="Output 2 3 2 17" xfId="1451" xr:uid="{00000000-0005-0000-0000-000096050000}"/>
    <cellStyle name="Output 2 3 2 17 2" xfId="1452" xr:uid="{00000000-0005-0000-0000-000097050000}"/>
    <cellStyle name="Output 2 3 2 18" xfId="1453" xr:uid="{00000000-0005-0000-0000-000098050000}"/>
    <cellStyle name="Output 2 3 2 18 2" xfId="1454" xr:uid="{00000000-0005-0000-0000-000099050000}"/>
    <cellStyle name="Output 2 3 2 19" xfId="1455" xr:uid="{00000000-0005-0000-0000-00009A050000}"/>
    <cellStyle name="Output 2 3 2 19 2" xfId="1456" xr:uid="{00000000-0005-0000-0000-00009B050000}"/>
    <cellStyle name="Output 2 3 2 2" xfId="1457" xr:uid="{00000000-0005-0000-0000-00009C050000}"/>
    <cellStyle name="Output 2 3 2 2 2" xfId="1458" xr:uid="{00000000-0005-0000-0000-00009D050000}"/>
    <cellStyle name="Output 2 3 2 20" xfId="1459" xr:uid="{00000000-0005-0000-0000-00009E050000}"/>
    <cellStyle name="Output 2 3 2 3" xfId="1460" xr:uid="{00000000-0005-0000-0000-00009F050000}"/>
    <cellStyle name="Output 2 3 2 3 2" xfId="1461" xr:uid="{00000000-0005-0000-0000-0000A0050000}"/>
    <cellStyle name="Output 2 3 2 4" xfId="1462" xr:uid="{00000000-0005-0000-0000-0000A1050000}"/>
    <cellStyle name="Output 2 3 2 4 2" xfId="1463" xr:uid="{00000000-0005-0000-0000-0000A2050000}"/>
    <cellStyle name="Output 2 3 2 5" xfId="1464" xr:uid="{00000000-0005-0000-0000-0000A3050000}"/>
    <cellStyle name="Output 2 3 2 5 2" xfId="1465" xr:uid="{00000000-0005-0000-0000-0000A4050000}"/>
    <cellStyle name="Output 2 3 2 6" xfId="1466" xr:uid="{00000000-0005-0000-0000-0000A5050000}"/>
    <cellStyle name="Output 2 3 2 6 2" xfId="1467" xr:uid="{00000000-0005-0000-0000-0000A6050000}"/>
    <cellStyle name="Output 2 3 2 7" xfId="1468" xr:uid="{00000000-0005-0000-0000-0000A7050000}"/>
    <cellStyle name="Output 2 3 2 7 2" xfId="1469" xr:uid="{00000000-0005-0000-0000-0000A8050000}"/>
    <cellStyle name="Output 2 3 2 8" xfId="1470" xr:uid="{00000000-0005-0000-0000-0000A9050000}"/>
    <cellStyle name="Output 2 3 2 8 2" xfId="1471" xr:uid="{00000000-0005-0000-0000-0000AA050000}"/>
    <cellStyle name="Output 2 3 2 9" xfId="1472" xr:uid="{00000000-0005-0000-0000-0000AB050000}"/>
    <cellStyle name="Output 2 3 2 9 2" xfId="1473" xr:uid="{00000000-0005-0000-0000-0000AC050000}"/>
    <cellStyle name="Output 2 3 20" xfId="1474" xr:uid="{00000000-0005-0000-0000-0000AD050000}"/>
    <cellStyle name="Output 2 3 20 2" xfId="1475" xr:uid="{00000000-0005-0000-0000-0000AE050000}"/>
    <cellStyle name="Output 2 3 21" xfId="1476" xr:uid="{00000000-0005-0000-0000-0000AF050000}"/>
    <cellStyle name="Output 2 3 3" xfId="1477" xr:uid="{00000000-0005-0000-0000-0000B0050000}"/>
    <cellStyle name="Output 2 3 3 2" xfId="1478" xr:uid="{00000000-0005-0000-0000-0000B1050000}"/>
    <cellStyle name="Output 2 3 4" xfId="1479" xr:uid="{00000000-0005-0000-0000-0000B2050000}"/>
    <cellStyle name="Output 2 3 4 2" xfId="1480" xr:uid="{00000000-0005-0000-0000-0000B3050000}"/>
    <cellStyle name="Output 2 3 5" xfId="1481" xr:uid="{00000000-0005-0000-0000-0000B4050000}"/>
    <cellStyle name="Output 2 3 5 2" xfId="1482" xr:uid="{00000000-0005-0000-0000-0000B5050000}"/>
    <cellStyle name="Output 2 3 6" xfId="1483" xr:uid="{00000000-0005-0000-0000-0000B6050000}"/>
    <cellStyle name="Output 2 3 6 2" xfId="1484" xr:uid="{00000000-0005-0000-0000-0000B7050000}"/>
    <cellStyle name="Output 2 3 7" xfId="1485" xr:uid="{00000000-0005-0000-0000-0000B8050000}"/>
    <cellStyle name="Output 2 3 7 2" xfId="1486" xr:uid="{00000000-0005-0000-0000-0000B9050000}"/>
    <cellStyle name="Output 2 3 8" xfId="1487" xr:uid="{00000000-0005-0000-0000-0000BA050000}"/>
    <cellStyle name="Output 2 3 8 2" xfId="1488" xr:uid="{00000000-0005-0000-0000-0000BB050000}"/>
    <cellStyle name="Output 2 3 9" xfId="1489" xr:uid="{00000000-0005-0000-0000-0000BC050000}"/>
    <cellStyle name="Output 2 3 9 2" xfId="1490" xr:uid="{00000000-0005-0000-0000-0000BD050000}"/>
    <cellStyle name="Output 3" xfId="148" xr:uid="{00000000-0005-0000-0000-0000BE050000}"/>
    <cellStyle name="Output 3 2" xfId="1491" xr:uid="{00000000-0005-0000-0000-0000BF050000}"/>
    <cellStyle name="Output 3 2 10" xfId="1492" xr:uid="{00000000-0005-0000-0000-0000C0050000}"/>
    <cellStyle name="Output 3 2 10 2" xfId="1493" xr:uid="{00000000-0005-0000-0000-0000C1050000}"/>
    <cellStyle name="Output 3 2 11" xfId="1494" xr:uid="{00000000-0005-0000-0000-0000C2050000}"/>
    <cellStyle name="Output 3 2 11 2" xfId="1495" xr:uid="{00000000-0005-0000-0000-0000C3050000}"/>
    <cellStyle name="Output 3 2 12" xfId="1496" xr:uid="{00000000-0005-0000-0000-0000C4050000}"/>
    <cellStyle name="Output 3 2 12 2" xfId="1497" xr:uid="{00000000-0005-0000-0000-0000C5050000}"/>
    <cellStyle name="Output 3 2 13" xfId="1498" xr:uid="{00000000-0005-0000-0000-0000C6050000}"/>
    <cellStyle name="Output 3 2 13 2" xfId="1499" xr:uid="{00000000-0005-0000-0000-0000C7050000}"/>
    <cellStyle name="Output 3 2 14" xfId="1500" xr:uid="{00000000-0005-0000-0000-0000C8050000}"/>
    <cellStyle name="Output 3 2 14 2" xfId="1501" xr:uid="{00000000-0005-0000-0000-0000C9050000}"/>
    <cellStyle name="Output 3 2 15" xfId="1502" xr:uid="{00000000-0005-0000-0000-0000CA050000}"/>
    <cellStyle name="Output 3 2 15 2" xfId="1503" xr:uid="{00000000-0005-0000-0000-0000CB050000}"/>
    <cellStyle name="Output 3 2 16" xfId="1504" xr:uid="{00000000-0005-0000-0000-0000CC050000}"/>
    <cellStyle name="Output 3 2 16 2" xfId="1505" xr:uid="{00000000-0005-0000-0000-0000CD050000}"/>
    <cellStyle name="Output 3 2 17" xfId="1506" xr:uid="{00000000-0005-0000-0000-0000CE050000}"/>
    <cellStyle name="Output 3 2 17 2" xfId="1507" xr:uid="{00000000-0005-0000-0000-0000CF050000}"/>
    <cellStyle name="Output 3 2 18" xfId="1508" xr:uid="{00000000-0005-0000-0000-0000D0050000}"/>
    <cellStyle name="Output 3 2 18 2" xfId="1509" xr:uid="{00000000-0005-0000-0000-0000D1050000}"/>
    <cellStyle name="Output 3 2 19" xfId="1510" xr:uid="{00000000-0005-0000-0000-0000D2050000}"/>
    <cellStyle name="Output 3 2 19 2" xfId="1511" xr:uid="{00000000-0005-0000-0000-0000D3050000}"/>
    <cellStyle name="Output 3 2 2" xfId="1512" xr:uid="{00000000-0005-0000-0000-0000D4050000}"/>
    <cellStyle name="Output 3 2 2 10" xfId="1513" xr:uid="{00000000-0005-0000-0000-0000D5050000}"/>
    <cellStyle name="Output 3 2 2 10 2" xfId="1514" xr:uid="{00000000-0005-0000-0000-0000D6050000}"/>
    <cellStyle name="Output 3 2 2 11" xfId="1515" xr:uid="{00000000-0005-0000-0000-0000D7050000}"/>
    <cellStyle name="Output 3 2 2 11 2" xfId="1516" xr:uid="{00000000-0005-0000-0000-0000D8050000}"/>
    <cellStyle name="Output 3 2 2 12" xfId="1517" xr:uid="{00000000-0005-0000-0000-0000D9050000}"/>
    <cellStyle name="Output 3 2 2 12 2" xfId="1518" xr:uid="{00000000-0005-0000-0000-0000DA050000}"/>
    <cellStyle name="Output 3 2 2 13" xfId="1519" xr:uid="{00000000-0005-0000-0000-0000DB050000}"/>
    <cellStyle name="Output 3 2 2 13 2" xfId="1520" xr:uid="{00000000-0005-0000-0000-0000DC050000}"/>
    <cellStyle name="Output 3 2 2 14" xfId="1521" xr:uid="{00000000-0005-0000-0000-0000DD050000}"/>
    <cellStyle name="Output 3 2 2 14 2" xfId="1522" xr:uid="{00000000-0005-0000-0000-0000DE050000}"/>
    <cellStyle name="Output 3 2 2 15" xfId="1523" xr:uid="{00000000-0005-0000-0000-0000DF050000}"/>
    <cellStyle name="Output 3 2 2 15 2" xfId="1524" xr:uid="{00000000-0005-0000-0000-0000E0050000}"/>
    <cellStyle name="Output 3 2 2 16" xfId="1525" xr:uid="{00000000-0005-0000-0000-0000E1050000}"/>
    <cellStyle name="Output 3 2 2 16 2" xfId="1526" xr:uid="{00000000-0005-0000-0000-0000E2050000}"/>
    <cellStyle name="Output 3 2 2 17" xfId="1527" xr:uid="{00000000-0005-0000-0000-0000E3050000}"/>
    <cellStyle name="Output 3 2 2 17 2" xfId="1528" xr:uid="{00000000-0005-0000-0000-0000E4050000}"/>
    <cellStyle name="Output 3 2 2 18" xfId="1529" xr:uid="{00000000-0005-0000-0000-0000E5050000}"/>
    <cellStyle name="Output 3 2 2 18 2" xfId="1530" xr:uid="{00000000-0005-0000-0000-0000E6050000}"/>
    <cellStyle name="Output 3 2 2 19" xfId="1531" xr:uid="{00000000-0005-0000-0000-0000E7050000}"/>
    <cellStyle name="Output 3 2 2 19 2" xfId="1532" xr:uid="{00000000-0005-0000-0000-0000E8050000}"/>
    <cellStyle name="Output 3 2 2 2" xfId="1533" xr:uid="{00000000-0005-0000-0000-0000E9050000}"/>
    <cellStyle name="Output 3 2 2 2 2" xfId="1534" xr:uid="{00000000-0005-0000-0000-0000EA050000}"/>
    <cellStyle name="Output 3 2 2 20" xfId="1535" xr:uid="{00000000-0005-0000-0000-0000EB050000}"/>
    <cellStyle name="Output 3 2 2 3" xfId="1536" xr:uid="{00000000-0005-0000-0000-0000EC050000}"/>
    <cellStyle name="Output 3 2 2 3 2" xfId="1537" xr:uid="{00000000-0005-0000-0000-0000ED050000}"/>
    <cellStyle name="Output 3 2 2 4" xfId="1538" xr:uid="{00000000-0005-0000-0000-0000EE050000}"/>
    <cellStyle name="Output 3 2 2 4 2" xfId="1539" xr:uid="{00000000-0005-0000-0000-0000EF050000}"/>
    <cellStyle name="Output 3 2 2 5" xfId="1540" xr:uid="{00000000-0005-0000-0000-0000F0050000}"/>
    <cellStyle name="Output 3 2 2 5 2" xfId="1541" xr:uid="{00000000-0005-0000-0000-0000F1050000}"/>
    <cellStyle name="Output 3 2 2 6" xfId="1542" xr:uid="{00000000-0005-0000-0000-0000F2050000}"/>
    <cellStyle name="Output 3 2 2 6 2" xfId="1543" xr:uid="{00000000-0005-0000-0000-0000F3050000}"/>
    <cellStyle name="Output 3 2 2 7" xfId="1544" xr:uid="{00000000-0005-0000-0000-0000F4050000}"/>
    <cellStyle name="Output 3 2 2 7 2" xfId="1545" xr:uid="{00000000-0005-0000-0000-0000F5050000}"/>
    <cellStyle name="Output 3 2 2 8" xfId="1546" xr:uid="{00000000-0005-0000-0000-0000F6050000}"/>
    <cellStyle name="Output 3 2 2 8 2" xfId="1547" xr:uid="{00000000-0005-0000-0000-0000F7050000}"/>
    <cellStyle name="Output 3 2 2 9" xfId="1548" xr:uid="{00000000-0005-0000-0000-0000F8050000}"/>
    <cellStyle name="Output 3 2 2 9 2" xfId="1549" xr:uid="{00000000-0005-0000-0000-0000F9050000}"/>
    <cellStyle name="Output 3 2 20" xfId="1550" xr:uid="{00000000-0005-0000-0000-0000FA050000}"/>
    <cellStyle name="Output 3 2 20 2" xfId="1551" xr:uid="{00000000-0005-0000-0000-0000FB050000}"/>
    <cellStyle name="Output 3 2 21" xfId="1552" xr:uid="{00000000-0005-0000-0000-0000FC050000}"/>
    <cellStyle name="Output 3 2 3" xfId="1553" xr:uid="{00000000-0005-0000-0000-0000FD050000}"/>
    <cellStyle name="Output 3 2 3 2" xfId="1554" xr:uid="{00000000-0005-0000-0000-0000FE050000}"/>
    <cellStyle name="Output 3 2 4" xfId="1555" xr:uid="{00000000-0005-0000-0000-0000FF050000}"/>
    <cellStyle name="Output 3 2 4 2" xfId="1556" xr:uid="{00000000-0005-0000-0000-000000060000}"/>
    <cellStyle name="Output 3 2 5" xfId="1557" xr:uid="{00000000-0005-0000-0000-000001060000}"/>
    <cellStyle name="Output 3 2 5 2" xfId="1558" xr:uid="{00000000-0005-0000-0000-000002060000}"/>
    <cellStyle name="Output 3 2 6" xfId="1559" xr:uid="{00000000-0005-0000-0000-000003060000}"/>
    <cellStyle name="Output 3 2 6 2" xfId="1560" xr:uid="{00000000-0005-0000-0000-000004060000}"/>
    <cellStyle name="Output 3 2 7" xfId="1561" xr:uid="{00000000-0005-0000-0000-000005060000}"/>
    <cellStyle name="Output 3 2 7 2" xfId="1562" xr:uid="{00000000-0005-0000-0000-000006060000}"/>
    <cellStyle name="Output 3 2 8" xfId="1563" xr:uid="{00000000-0005-0000-0000-000007060000}"/>
    <cellStyle name="Output 3 2 8 2" xfId="1564" xr:uid="{00000000-0005-0000-0000-000008060000}"/>
    <cellStyle name="Output 3 2 9" xfId="1565" xr:uid="{00000000-0005-0000-0000-000009060000}"/>
    <cellStyle name="Output 3 2 9 2" xfId="1566" xr:uid="{00000000-0005-0000-0000-00000A060000}"/>
    <cellStyle name="Output 3 3" xfId="1567" xr:uid="{00000000-0005-0000-0000-00000B060000}"/>
    <cellStyle name="Output 3 3 10" xfId="1568" xr:uid="{00000000-0005-0000-0000-00000C060000}"/>
    <cellStyle name="Output 3 3 10 2" xfId="1569" xr:uid="{00000000-0005-0000-0000-00000D060000}"/>
    <cellStyle name="Output 3 3 11" xfId="1570" xr:uid="{00000000-0005-0000-0000-00000E060000}"/>
    <cellStyle name="Output 3 3 11 2" xfId="1571" xr:uid="{00000000-0005-0000-0000-00000F060000}"/>
    <cellStyle name="Output 3 3 12" xfId="1572" xr:uid="{00000000-0005-0000-0000-000010060000}"/>
    <cellStyle name="Output 3 3 12 2" xfId="1573" xr:uid="{00000000-0005-0000-0000-000011060000}"/>
    <cellStyle name="Output 3 3 13" xfId="1574" xr:uid="{00000000-0005-0000-0000-000012060000}"/>
    <cellStyle name="Output 3 3 13 2" xfId="1575" xr:uid="{00000000-0005-0000-0000-000013060000}"/>
    <cellStyle name="Output 3 3 14" xfId="1576" xr:uid="{00000000-0005-0000-0000-000014060000}"/>
    <cellStyle name="Output 3 3 14 2" xfId="1577" xr:uid="{00000000-0005-0000-0000-000015060000}"/>
    <cellStyle name="Output 3 3 15" xfId="1578" xr:uid="{00000000-0005-0000-0000-000016060000}"/>
    <cellStyle name="Output 3 3 15 2" xfId="1579" xr:uid="{00000000-0005-0000-0000-000017060000}"/>
    <cellStyle name="Output 3 3 16" xfId="1580" xr:uid="{00000000-0005-0000-0000-000018060000}"/>
    <cellStyle name="Output 3 3 16 2" xfId="1581" xr:uid="{00000000-0005-0000-0000-000019060000}"/>
    <cellStyle name="Output 3 3 17" xfId="1582" xr:uid="{00000000-0005-0000-0000-00001A060000}"/>
    <cellStyle name="Output 3 3 17 2" xfId="1583" xr:uid="{00000000-0005-0000-0000-00001B060000}"/>
    <cellStyle name="Output 3 3 18" xfId="1584" xr:uid="{00000000-0005-0000-0000-00001C060000}"/>
    <cellStyle name="Output 3 3 18 2" xfId="1585" xr:uid="{00000000-0005-0000-0000-00001D060000}"/>
    <cellStyle name="Output 3 3 19" xfId="1586" xr:uid="{00000000-0005-0000-0000-00001E060000}"/>
    <cellStyle name="Output 3 3 19 2" xfId="1587" xr:uid="{00000000-0005-0000-0000-00001F060000}"/>
    <cellStyle name="Output 3 3 2" xfId="1588" xr:uid="{00000000-0005-0000-0000-000020060000}"/>
    <cellStyle name="Output 3 3 2 10" xfId="1589" xr:uid="{00000000-0005-0000-0000-000021060000}"/>
    <cellStyle name="Output 3 3 2 10 2" xfId="1590" xr:uid="{00000000-0005-0000-0000-000022060000}"/>
    <cellStyle name="Output 3 3 2 11" xfId="1591" xr:uid="{00000000-0005-0000-0000-000023060000}"/>
    <cellStyle name="Output 3 3 2 11 2" xfId="1592" xr:uid="{00000000-0005-0000-0000-000024060000}"/>
    <cellStyle name="Output 3 3 2 12" xfId="1593" xr:uid="{00000000-0005-0000-0000-000025060000}"/>
    <cellStyle name="Output 3 3 2 12 2" xfId="1594" xr:uid="{00000000-0005-0000-0000-000026060000}"/>
    <cellStyle name="Output 3 3 2 13" xfId="1595" xr:uid="{00000000-0005-0000-0000-000027060000}"/>
    <cellStyle name="Output 3 3 2 13 2" xfId="1596" xr:uid="{00000000-0005-0000-0000-000028060000}"/>
    <cellStyle name="Output 3 3 2 14" xfId="1597" xr:uid="{00000000-0005-0000-0000-000029060000}"/>
    <cellStyle name="Output 3 3 2 14 2" xfId="1598" xr:uid="{00000000-0005-0000-0000-00002A060000}"/>
    <cellStyle name="Output 3 3 2 15" xfId="1599" xr:uid="{00000000-0005-0000-0000-00002B060000}"/>
    <cellStyle name="Output 3 3 2 15 2" xfId="1600" xr:uid="{00000000-0005-0000-0000-00002C060000}"/>
    <cellStyle name="Output 3 3 2 16" xfId="1601" xr:uid="{00000000-0005-0000-0000-00002D060000}"/>
    <cellStyle name="Output 3 3 2 16 2" xfId="1602" xr:uid="{00000000-0005-0000-0000-00002E060000}"/>
    <cellStyle name="Output 3 3 2 17" xfId="1603" xr:uid="{00000000-0005-0000-0000-00002F060000}"/>
    <cellStyle name="Output 3 3 2 17 2" xfId="1604" xr:uid="{00000000-0005-0000-0000-000030060000}"/>
    <cellStyle name="Output 3 3 2 18" xfId="1605" xr:uid="{00000000-0005-0000-0000-000031060000}"/>
    <cellStyle name="Output 3 3 2 18 2" xfId="1606" xr:uid="{00000000-0005-0000-0000-000032060000}"/>
    <cellStyle name="Output 3 3 2 19" xfId="1607" xr:uid="{00000000-0005-0000-0000-000033060000}"/>
    <cellStyle name="Output 3 3 2 19 2" xfId="1608" xr:uid="{00000000-0005-0000-0000-000034060000}"/>
    <cellStyle name="Output 3 3 2 2" xfId="1609" xr:uid="{00000000-0005-0000-0000-000035060000}"/>
    <cellStyle name="Output 3 3 2 2 2" xfId="1610" xr:uid="{00000000-0005-0000-0000-000036060000}"/>
    <cellStyle name="Output 3 3 2 20" xfId="1611" xr:uid="{00000000-0005-0000-0000-000037060000}"/>
    <cellStyle name="Output 3 3 2 3" xfId="1612" xr:uid="{00000000-0005-0000-0000-000038060000}"/>
    <cellStyle name="Output 3 3 2 3 2" xfId="1613" xr:uid="{00000000-0005-0000-0000-000039060000}"/>
    <cellStyle name="Output 3 3 2 4" xfId="1614" xr:uid="{00000000-0005-0000-0000-00003A060000}"/>
    <cellStyle name="Output 3 3 2 4 2" xfId="1615" xr:uid="{00000000-0005-0000-0000-00003B060000}"/>
    <cellStyle name="Output 3 3 2 5" xfId="1616" xr:uid="{00000000-0005-0000-0000-00003C060000}"/>
    <cellStyle name="Output 3 3 2 5 2" xfId="1617" xr:uid="{00000000-0005-0000-0000-00003D060000}"/>
    <cellStyle name="Output 3 3 2 6" xfId="1618" xr:uid="{00000000-0005-0000-0000-00003E060000}"/>
    <cellStyle name="Output 3 3 2 6 2" xfId="1619" xr:uid="{00000000-0005-0000-0000-00003F060000}"/>
    <cellStyle name="Output 3 3 2 7" xfId="1620" xr:uid="{00000000-0005-0000-0000-000040060000}"/>
    <cellStyle name="Output 3 3 2 7 2" xfId="1621" xr:uid="{00000000-0005-0000-0000-000041060000}"/>
    <cellStyle name="Output 3 3 2 8" xfId="1622" xr:uid="{00000000-0005-0000-0000-000042060000}"/>
    <cellStyle name="Output 3 3 2 8 2" xfId="1623" xr:uid="{00000000-0005-0000-0000-000043060000}"/>
    <cellStyle name="Output 3 3 2 9" xfId="1624" xr:uid="{00000000-0005-0000-0000-000044060000}"/>
    <cellStyle name="Output 3 3 2 9 2" xfId="1625" xr:uid="{00000000-0005-0000-0000-000045060000}"/>
    <cellStyle name="Output 3 3 20" xfId="1626" xr:uid="{00000000-0005-0000-0000-000046060000}"/>
    <cellStyle name="Output 3 3 20 2" xfId="1627" xr:uid="{00000000-0005-0000-0000-000047060000}"/>
    <cellStyle name="Output 3 3 21" xfId="1628" xr:uid="{00000000-0005-0000-0000-000048060000}"/>
    <cellStyle name="Output 3 3 3" xfId="1629" xr:uid="{00000000-0005-0000-0000-000049060000}"/>
    <cellStyle name="Output 3 3 3 2" xfId="1630" xr:uid="{00000000-0005-0000-0000-00004A060000}"/>
    <cellStyle name="Output 3 3 4" xfId="1631" xr:uid="{00000000-0005-0000-0000-00004B060000}"/>
    <cellStyle name="Output 3 3 4 2" xfId="1632" xr:uid="{00000000-0005-0000-0000-00004C060000}"/>
    <cellStyle name="Output 3 3 5" xfId="1633" xr:uid="{00000000-0005-0000-0000-00004D060000}"/>
    <cellStyle name="Output 3 3 5 2" xfId="1634" xr:uid="{00000000-0005-0000-0000-00004E060000}"/>
    <cellStyle name="Output 3 3 6" xfId="1635" xr:uid="{00000000-0005-0000-0000-00004F060000}"/>
    <cellStyle name="Output 3 3 6 2" xfId="1636" xr:uid="{00000000-0005-0000-0000-000050060000}"/>
    <cellStyle name="Output 3 3 7" xfId="1637" xr:uid="{00000000-0005-0000-0000-000051060000}"/>
    <cellStyle name="Output 3 3 7 2" xfId="1638" xr:uid="{00000000-0005-0000-0000-000052060000}"/>
    <cellStyle name="Output 3 3 8" xfId="1639" xr:uid="{00000000-0005-0000-0000-000053060000}"/>
    <cellStyle name="Output 3 3 8 2" xfId="1640" xr:uid="{00000000-0005-0000-0000-000054060000}"/>
    <cellStyle name="Output 3 3 9" xfId="1641" xr:uid="{00000000-0005-0000-0000-000055060000}"/>
    <cellStyle name="Output 3 3 9 2" xfId="1642" xr:uid="{00000000-0005-0000-0000-000056060000}"/>
    <cellStyle name="Output 4" xfId="192" xr:uid="{00000000-0005-0000-0000-000057060000}"/>
    <cellStyle name="Output 5" xfId="48" xr:uid="{00000000-0005-0000-0000-000058060000}"/>
    <cellStyle name="Per cent" xfId="7" builtinId="5"/>
    <cellStyle name="Percent 2" xfId="53" xr:uid="{00000000-0005-0000-0000-00005A060000}"/>
    <cellStyle name="Percent 2 2" xfId="1643" xr:uid="{00000000-0005-0000-0000-00005B060000}"/>
    <cellStyle name="Percent 2 2 2" xfId="1644" xr:uid="{00000000-0005-0000-0000-00005C060000}"/>
    <cellStyle name="Percent 3" xfId="199" xr:uid="{00000000-0005-0000-0000-00005D060000}"/>
    <cellStyle name="Percent 3 2" xfId="1645" xr:uid="{00000000-0005-0000-0000-00005E060000}"/>
    <cellStyle name="Percent 3 3" xfId="1646" xr:uid="{00000000-0005-0000-0000-00005F060000}"/>
    <cellStyle name="Percent 3 4" xfId="1647" xr:uid="{00000000-0005-0000-0000-000060060000}"/>
    <cellStyle name="Percent 4" xfId="152" xr:uid="{00000000-0005-0000-0000-000061060000}"/>
    <cellStyle name="Percent 5" xfId="220" xr:uid="{00000000-0005-0000-0000-000062060000}"/>
    <cellStyle name="Percent 5 2" xfId="1648" xr:uid="{00000000-0005-0000-0000-000063060000}"/>
    <cellStyle name="Percent 6" xfId="223" xr:uid="{00000000-0005-0000-0000-000064060000}"/>
    <cellStyle name="Percent 7" xfId="1961" xr:uid="{00000000-0005-0000-0000-000065060000}"/>
    <cellStyle name="Title 2" xfId="101" xr:uid="{00000000-0005-0000-0000-000066060000}"/>
    <cellStyle name="Title 2 2" xfId="1649" xr:uid="{00000000-0005-0000-0000-000067060000}"/>
    <cellStyle name="Title 2 3" xfId="1650" xr:uid="{00000000-0005-0000-0000-000068060000}"/>
    <cellStyle name="Title 3" xfId="149" xr:uid="{00000000-0005-0000-0000-000069060000}"/>
    <cellStyle name="Title 3 2" xfId="1651" xr:uid="{00000000-0005-0000-0000-00006A060000}"/>
    <cellStyle name="Title 3 3" xfId="1652" xr:uid="{00000000-0005-0000-0000-00006B060000}"/>
    <cellStyle name="Title 4" xfId="193" xr:uid="{00000000-0005-0000-0000-00006C060000}"/>
    <cellStyle name="Title 5" xfId="49" xr:uid="{00000000-0005-0000-0000-00006D060000}"/>
    <cellStyle name="Total 2" xfId="102" xr:uid="{00000000-0005-0000-0000-00006E060000}"/>
    <cellStyle name="Total 2 2" xfId="1653" xr:uid="{00000000-0005-0000-0000-00006F060000}"/>
    <cellStyle name="Total 2 2 10" xfId="1654" xr:uid="{00000000-0005-0000-0000-000070060000}"/>
    <cellStyle name="Total 2 2 10 2" xfId="1655" xr:uid="{00000000-0005-0000-0000-000071060000}"/>
    <cellStyle name="Total 2 2 11" xfId="1656" xr:uid="{00000000-0005-0000-0000-000072060000}"/>
    <cellStyle name="Total 2 2 11 2" xfId="1657" xr:uid="{00000000-0005-0000-0000-000073060000}"/>
    <cellStyle name="Total 2 2 12" xfId="1658" xr:uid="{00000000-0005-0000-0000-000074060000}"/>
    <cellStyle name="Total 2 2 12 2" xfId="1659" xr:uid="{00000000-0005-0000-0000-000075060000}"/>
    <cellStyle name="Total 2 2 13" xfId="1660" xr:uid="{00000000-0005-0000-0000-000076060000}"/>
    <cellStyle name="Total 2 2 13 2" xfId="1661" xr:uid="{00000000-0005-0000-0000-000077060000}"/>
    <cellStyle name="Total 2 2 14" xfId="1662" xr:uid="{00000000-0005-0000-0000-000078060000}"/>
    <cellStyle name="Total 2 2 14 2" xfId="1663" xr:uid="{00000000-0005-0000-0000-000079060000}"/>
    <cellStyle name="Total 2 2 15" xfId="1664" xr:uid="{00000000-0005-0000-0000-00007A060000}"/>
    <cellStyle name="Total 2 2 15 2" xfId="1665" xr:uid="{00000000-0005-0000-0000-00007B060000}"/>
    <cellStyle name="Total 2 2 16" xfId="1666" xr:uid="{00000000-0005-0000-0000-00007C060000}"/>
    <cellStyle name="Total 2 2 16 2" xfId="1667" xr:uid="{00000000-0005-0000-0000-00007D060000}"/>
    <cellStyle name="Total 2 2 17" xfId="1668" xr:uid="{00000000-0005-0000-0000-00007E060000}"/>
    <cellStyle name="Total 2 2 17 2" xfId="1669" xr:uid="{00000000-0005-0000-0000-00007F060000}"/>
    <cellStyle name="Total 2 2 18" xfId="1670" xr:uid="{00000000-0005-0000-0000-000080060000}"/>
    <cellStyle name="Total 2 2 18 2" xfId="1671" xr:uid="{00000000-0005-0000-0000-000081060000}"/>
    <cellStyle name="Total 2 2 19" xfId="1672" xr:uid="{00000000-0005-0000-0000-000082060000}"/>
    <cellStyle name="Total 2 2 19 2" xfId="1673" xr:uid="{00000000-0005-0000-0000-000083060000}"/>
    <cellStyle name="Total 2 2 2" xfId="1674" xr:uid="{00000000-0005-0000-0000-000084060000}"/>
    <cellStyle name="Total 2 2 2 10" xfId="1675" xr:uid="{00000000-0005-0000-0000-000085060000}"/>
    <cellStyle name="Total 2 2 2 10 2" xfId="1676" xr:uid="{00000000-0005-0000-0000-000086060000}"/>
    <cellStyle name="Total 2 2 2 11" xfId="1677" xr:uid="{00000000-0005-0000-0000-000087060000}"/>
    <cellStyle name="Total 2 2 2 11 2" xfId="1678" xr:uid="{00000000-0005-0000-0000-000088060000}"/>
    <cellStyle name="Total 2 2 2 12" xfId="1679" xr:uid="{00000000-0005-0000-0000-000089060000}"/>
    <cellStyle name="Total 2 2 2 12 2" xfId="1680" xr:uid="{00000000-0005-0000-0000-00008A060000}"/>
    <cellStyle name="Total 2 2 2 13" xfId="1681" xr:uid="{00000000-0005-0000-0000-00008B060000}"/>
    <cellStyle name="Total 2 2 2 13 2" xfId="1682" xr:uid="{00000000-0005-0000-0000-00008C060000}"/>
    <cellStyle name="Total 2 2 2 14" xfId="1683" xr:uid="{00000000-0005-0000-0000-00008D060000}"/>
    <cellStyle name="Total 2 2 2 14 2" xfId="1684" xr:uid="{00000000-0005-0000-0000-00008E060000}"/>
    <cellStyle name="Total 2 2 2 15" xfId="1685" xr:uid="{00000000-0005-0000-0000-00008F060000}"/>
    <cellStyle name="Total 2 2 2 15 2" xfId="1686" xr:uid="{00000000-0005-0000-0000-000090060000}"/>
    <cellStyle name="Total 2 2 2 16" xfId="1687" xr:uid="{00000000-0005-0000-0000-000091060000}"/>
    <cellStyle name="Total 2 2 2 16 2" xfId="1688" xr:uid="{00000000-0005-0000-0000-000092060000}"/>
    <cellStyle name="Total 2 2 2 17" xfId="1689" xr:uid="{00000000-0005-0000-0000-000093060000}"/>
    <cellStyle name="Total 2 2 2 17 2" xfId="1690" xr:uid="{00000000-0005-0000-0000-000094060000}"/>
    <cellStyle name="Total 2 2 2 18" xfId="1691" xr:uid="{00000000-0005-0000-0000-000095060000}"/>
    <cellStyle name="Total 2 2 2 18 2" xfId="1692" xr:uid="{00000000-0005-0000-0000-000096060000}"/>
    <cellStyle name="Total 2 2 2 19" xfId="1693" xr:uid="{00000000-0005-0000-0000-000097060000}"/>
    <cellStyle name="Total 2 2 2 19 2" xfId="1694" xr:uid="{00000000-0005-0000-0000-000098060000}"/>
    <cellStyle name="Total 2 2 2 2" xfId="1695" xr:uid="{00000000-0005-0000-0000-000099060000}"/>
    <cellStyle name="Total 2 2 2 2 2" xfId="1696" xr:uid="{00000000-0005-0000-0000-00009A060000}"/>
    <cellStyle name="Total 2 2 2 20" xfId="1697" xr:uid="{00000000-0005-0000-0000-00009B060000}"/>
    <cellStyle name="Total 2 2 2 3" xfId="1698" xr:uid="{00000000-0005-0000-0000-00009C060000}"/>
    <cellStyle name="Total 2 2 2 3 2" xfId="1699" xr:uid="{00000000-0005-0000-0000-00009D060000}"/>
    <cellStyle name="Total 2 2 2 4" xfId="1700" xr:uid="{00000000-0005-0000-0000-00009E060000}"/>
    <cellStyle name="Total 2 2 2 4 2" xfId="1701" xr:uid="{00000000-0005-0000-0000-00009F060000}"/>
    <cellStyle name="Total 2 2 2 5" xfId="1702" xr:uid="{00000000-0005-0000-0000-0000A0060000}"/>
    <cellStyle name="Total 2 2 2 5 2" xfId="1703" xr:uid="{00000000-0005-0000-0000-0000A1060000}"/>
    <cellStyle name="Total 2 2 2 6" xfId="1704" xr:uid="{00000000-0005-0000-0000-0000A2060000}"/>
    <cellStyle name="Total 2 2 2 6 2" xfId="1705" xr:uid="{00000000-0005-0000-0000-0000A3060000}"/>
    <cellStyle name="Total 2 2 2 7" xfId="1706" xr:uid="{00000000-0005-0000-0000-0000A4060000}"/>
    <cellStyle name="Total 2 2 2 7 2" xfId="1707" xr:uid="{00000000-0005-0000-0000-0000A5060000}"/>
    <cellStyle name="Total 2 2 2 8" xfId="1708" xr:uid="{00000000-0005-0000-0000-0000A6060000}"/>
    <cellStyle name="Total 2 2 2 8 2" xfId="1709" xr:uid="{00000000-0005-0000-0000-0000A7060000}"/>
    <cellStyle name="Total 2 2 2 9" xfId="1710" xr:uid="{00000000-0005-0000-0000-0000A8060000}"/>
    <cellStyle name="Total 2 2 2 9 2" xfId="1711" xr:uid="{00000000-0005-0000-0000-0000A9060000}"/>
    <cellStyle name="Total 2 2 20" xfId="1712" xr:uid="{00000000-0005-0000-0000-0000AA060000}"/>
    <cellStyle name="Total 2 2 20 2" xfId="1713" xr:uid="{00000000-0005-0000-0000-0000AB060000}"/>
    <cellStyle name="Total 2 2 21" xfId="1714" xr:uid="{00000000-0005-0000-0000-0000AC060000}"/>
    <cellStyle name="Total 2 2 3" xfId="1715" xr:uid="{00000000-0005-0000-0000-0000AD060000}"/>
    <cellStyle name="Total 2 2 3 2" xfId="1716" xr:uid="{00000000-0005-0000-0000-0000AE060000}"/>
    <cellStyle name="Total 2 2 4" xfId="1717" xr:uid="{00000000-0005-0000-0000-0000AF060000}"/>
    <cellStyle name="Total 2 2 4 2" xfId="1718" xr:uid="{00000000-0005-0000-0000-0000B0060000}"/>
    <cellStyle name="Total 2 2 5" xfId="1719" xr:uid="{00000000-0005-0000-0000-0000B1060000}"/>
    <cellStyle name="Total 2 2 5 2" xfId="1720" xr:uid="{00000000-0005-0000-0000-0000B2060000}"/>
    <cellStyle name="Total 2 2 6" xfId="1721" xr:uid="{00000000-0005-0000-0000-0000B3060000}"/>
    <cellStyle name="Total 2 2 6 2" xfId="1722" xr:uid="{00000000-0005-0000-0000-0000B4060000}"/>
    <cellStyle name="Total 2 2 7" xfId="1723" xr:uid="{00000000-0005-0000-0000-0000B5060000}"/>
    <cellStyle name="Total 2 2 7 2" xfId="1724" xr:uid="{00000000-0005-0000-0000-0000B6060000}"/>
    <cellStyle name="Total 2 2 8" xfId="1725" xr:uid="{00000000-0005-0000-0000-0000B7060000}"/>
    <cellStyle name="Total 2 2 8 2" xfId="1726" xr:uid="{00000000-0005-0000-0000-0000B8060000}"/>
    <cellStyle name="Total 2 2 9" xfId="1727" xr:uid="{00000000-0005-0000-0000-0000B9060000}"/>
    <cellStyle name="Total 2 2 9 2" xfId="1728" xr:uid="{00000000-0005-0000-0000-0000BA060000}"/>
    <cellStyle name="Total 2 3" xfId="1729" xr:uid="{00000000-0005-0000-0000-0000BB060000}"/>
    <cellStyle name="Total 2 3 10" xfId="1730" xr:uid="{00000000-0005-0000-0000-0000BC060000}"/>
    <cellStyle name="Total 2 3 10 2" xfId="1731" xr:uid="{00000000-0005-0000-0000-0000BD060000}"/>
    <cellStyle name="Total 2 3 11" xfId="1732" xr:uid="{00000000-0005-0000-0000-0000BE060000}"/>
    <cellStyle name="Total 2 3 11 2" xfId="1733" xr:uid="{00000000-0005-0000-0000-0000BF060000}"/>
    <cellStyle name="Total 2 3 12" xfId="1734" xr:uid="{00000000-0005-0000-0000-0000C0060000}"/>
    <cellStyle name="Total 2 3 12 2" xfId="1735" xr:uid="{00000000-0005-0000-0000-0000C1060000}"/>
    <cellStyle name="Total 2 3 13" xfId="1736" xr:uid="{00000000-0005-0000-0000-0000C2060000}"/>
    <cellStyle name="Total 2 3 13 2" xfId="1737" xr:uid="{00000000-0005-0000-0000-0000C3060000}"/>
    <cellStyle name="Total 2 3 14" xfId="1738" xr:uid="{00000000-0005-0000-0000-0000C4060000}"/>
    <cellStyle name="Total 2 3 14 2" xfId="1739" xr:uid="{00000000-0005-0000-0000-0000C5060000}"/>
    <cellStyle name="Total 2 3 15" xfId="1740" xr:uid="{00000000-0005-0000-0000-0000C6060000}"/>
    <cellStyle name="Total 2 3 15 2" xfId="1741" xr:uid="{00000000-0005-0000-0000-0000C7060000}"/>
    <cellStyle name="Total 2 3 16" xfId="1742" xr:uid="{00000000-0005-0000-0000-0000C8060000}"/>
    <cellStyle name="Total 2 3 16 2" xfId="1743" xr:uid="{00000000-0005-0000-0000-0000C9060000}"/>
    <cellStyle name="Total 2 3 17" xfId="1744" xr:uid="{00000000-0005-0000-0000-0000CA060000}"/>
    <cellStyle name="Total 2 3 17 2" xfId="1745" xr:uid="{00000000-0005-0000-0000-0000CB060000}"/>
    <cellStyle name="Total 2 3 18" xfId="1746" xr:uid="{00000000-0005-0000-0000-0000CC060000}"/>
    <cellStyle name="Total 2 3 18 2" xfId="1747" xr:uid="{00000000-0005-0000-0000-0000CD060000}"/>
    <cellStyle name="Total 2 3 19" xfId="1748" xr:uid="{00000000-0005-0000-0000-0000CE060000}"/>
    <cellStyle name="Total 2 3 19 2" xfId="1749" xr:uid="{00000000-0005-0000-0000-0000CF060000}"/>
    <cellStyle name="Total 2 3 2" xfId="1750" xr:uid="{00000000-0005-0000-0000-0000D0060000}"/>
    <cellStyle name="Total 2 3 2 10" xfId="1751" xr:uid="{00000000-0005-0000-0000-0000D1060000}"/>
    <cellStyle name="Total 2 3 2 10 2" xfId="1752" xr:uid="{00000000-0005-0000-0000-0000D2060000}"/>
    <cellStyle name="Total 2 3 2 11" xfId="1753" xr:uid="{00000000-0005-0000-0000-0000D3060000}"/>
    <cellStyle name="Total 2 3 2 11 2" xfId="1754" xr:uid="{00000000-0005-0000-0000-0000D4060000}"/>
    <cellStyle name="Total 2 3 2 12" xfId="1755" xr:uid="{00000000-0005-0000-0000-0000D5060000}"/>
    <cellStyle name="Total 2 3 2 12 2" xfId="1756" xr:uid="{00000000-0005-0000-0000-0000D6060000}"/>
    <cellStyle name="Total 2 3 2 13" xfId="1757" xr:uid="{00000000-0005-0000-0000-0000D7060000}"/>
    <cellStyle name="Total 2 3 2 13 2" xfId="1758" xr:uid="{00000000-0005-0000-0000-0000D8060000}"/>
    <cellStyle name="Total 2 3 2 14" xfId="1759" xr:uid="{00000000-0005-0000-0000-0000D9060000}"/>
    <cellStyle name="Total 2 3 2 14 2" xfId="1760" xr:uid="{00000000-0005-0000-0000-0000DA060000}"/>
    <cellStyle name="Total 2 3 2 15" xfId="1761" xr:uid="{00000000-0005-0000-0000-0000DB060000}"/>
    <cellStyle name="Total 2 3 2 15 2" xfId="1762" xr:uid="{00000000-0005-0000-0000-0000DC060000}"/>
    <cellStyle name="Total 2 3 2 16" xfId="1763" xr:uid="{00000000-0005-0000-0000-0000DD060000}"/>
    <cellStyle name="Total 2 3 2 16 2" xfId="1764" xr:uid="{00000000-0005-0000-0000-0000DE060000}"/>
    <cellStyle name="Total 2 3 2 17" xfId="1765" xr:uid="{00000000-0005-0000-0000-0000DF060000}"/>
    <cellStyle name="Total 2 3 2 17 2" xfId="1766" xr:uid="{00000000-0005-0000-0000-0000E0060000}"/>
    <cellStyle name="Total 2 3 2 18" xfId="1767" xr:uid="{00000000-0005-0000-0000-0000E1060000}"/>
    <cellStyle name="Total 2 3 2 18 2" xfId="1768" xr:uid="{00000000-0005-0000-0000-0000E2060000}"/>
    <cellStyle name="Total 2 3 2 19" xfId="1769" xr:uid="{00000000-0005-0000-0000-0000E3060000}"/>
    <cellStyle name="Total 2 3 2 19 2" xfId="1770" xr:uid="{00000000-0005-0000-0000-0000E4060000}"/>
    <cellStyle name="Total 2 3 2 2" xfId="1771" xr:uid="{00000000-0005-0000-0000-0000E5060000}"/>
    <cellStyle name="Total 2 3 2 2 2" xfId="1772" xr:uid="{00000000-0005-0000-0000-0000E6060000}"/>
    <cellStyle name="Total 2 3 2 20" xfId="1773" xr:uid="{00000000-0005-0000-0000-0000E7060000}"/>
    <cellStyle name="Total 2 3 2 3" xfId="1774" xr:uid="{00000000-0005-0000-0000-0000E8060000}"/>
    <cellStyle name="Total 2 3 2 3 2" xfId="1775" xr:uid="{00000000-0005-0000-0000-0000E9060000}"/>
    <cellStyle name="Total 2 3 2 4" xfId="1776" xr:uid="{00000000-0005-0000-0000-0000EA060000}"/>
    <cellStyle name="Total 2 3 2 4 2" xfId="1777" xr:uid="{00000000-0005-0000-0000-0000EB060000}"/>
    <cellStyle name="Total 2 3 2 5" xfId="1778" xr:uid="{00000000-0005-0000-0000-0000EC060000}"/>
    <cellStyle name="Total 2 3 2 5 2" xfId="1779" xr:uid="{00000000-0005-0000-0000-0000ED060000}"/>
    <cellStyle name="Total 2 3 2 6" xfId="1780" xr:uid="{00000000-0005-0000-0000-0000EE060000}"/>
    <cellStyle name="Total 2 3 2 6 2" xfId="1781" xr:uid="{00000000-0005-0000-0000-0000EF060000}"/>
    <cellStyle name="Total 2 3 2 7" xfId="1782" xr:uid="{00000000-0005-0000-0000-0000F0060000}"/>
    <cellStyle name="Total 2 3 2 7 2" xfId="1783" xr:uid="{00000000-0005-0000-0000-0000F1060000}"/>
    <cellStyle name="Total 2 3 2 8" xfId="1784" xr:uid="{00000000-0005-0000-0000-0000F2060000}"/>
    <cellStyle name="Total 2 3 2 8 2" xfId="1785" xr:uid="{00000000-0005-0000-0000-0000F3060000}"/>
    <cellStyle name="Total 2 3 2 9" xfId="1786" xr:uid="{00000000-0005-0000-0000-0000F4060000}"/>
    <cellStyle name="Total 2 3 2 9 2" xfId="1787" xr:uid="{00000000-0005-0000-0000-0000F5060000}"/>
    <cellStyle name="Total 2 3 20" xfId="1788" xr:uid="{00000000-0005-0000-0000-0000F6060000}"/>
    <cellStyle name="Total 2 3 20 2" xfId="1789" xr:uid="{00000000-0005-0000-0000-0000F7060000}"/>
    <cellStyle name="Total 2 3 21" xfId="1790" xr:uid="{00000000-0005-0000-0000-0000F8060000}"/>
    <cellStyle name="Total 2 3 3" xfId="1791" xr:uid="{00000000-0005-0000-0000-0000F9060000}"/>
    <cellStyle name="Total 2 3 3 2" xfId="1792" xr:uid="{00000000-0005-0000-0000-0000FA060000}"/>
    <cellStyle name="Total 2 3 4" xfId="1793" xr:uid="{00000000-0005-0000-0000-0000FB060000}"/>
    <cellStyle name="Total 2 3 4 2" xfId="1794" xr:uid="{00000000-0005-0000-0000-0000FC060000}"/>
    <cellStyle name="Total 2 3 5" xfId="1795" xr:uid="{00000000-0005-0000-0000-0000FD060000}"/>
    <cellStyle name="Total 2 3 5 2" xfId="1796" xr:uid="{00000000-0005-0000-0000-0000FE060000}"/>
    <cellStyle name="Total 2 3 6" xfId="1797" xr:uid="{00000000-0005-0000-0000-0000FF060000}"/>
    <cellStyle name="Total 2 3 6 2" xfId="1798" xr:uid="{00000000-0005-0000-0000-000000070000}"/>
    <cellStyle name="Total 2 3 7" xfId="1799" xr:uid="{00000000-0005-0000-0000-000001070000}"/>
    <cellStyle name="Total 2 3 7 2" xfId="1800" xr:uid="{00000000-0005-0000-0000-000002070000}"/>
    <cellStyle name="Total 2 3 8" xfId="1801" xr:uid="{00000000-0005-0000-0000-000003070000}"/>
    <cellStyle name="Total 2 3 8 2" xfId="1802" xr:uid="{00000000-0005-0000-0000-000004070000}"/>
    <cellStyle name="Total 2 3 9" xfId="1803" xr:uid="{00000000-0005-0000-0000-000005070000}"/>
    <cellStyle name="Total 2 3 9 2" xfId="1804" xr:uid="{00000000-0005-0000-0000-000006070000}"/>
    <cellStyle name="Total 3" xfId="150" xr:uid="{00000000-0005-0000-0000-000007070000}"/>
    <cellStyle name="Total 3 2" xfId="1805" xr:uid="{00000000-0005-0000-0000-000008070000}"/>
    <cellStyle name="Total 3 2 10" xfId="1806" xr:uid="{00000000-0005-0000-0000-000009070000}"/>
    <cellStyle name="Total 3 2 10 2" xfId="1807" xr:uid="{00000000-0005-0000-0000-00000A070000}"/>
    <cellStyle name="Total 3 2 11" xfId="1808" xr:uid="{00000000-0005-0000-0000-00000B070000}"/>
    <cellStyle name="Total 3 2 11 2" xfId="1809" xr:uid="{00000000-0005-0000-0000-00000C070000}"/>
    <cellStyle name="Total 3 2 12" xfId="1810" xr:uid="{00000000-0005-0000-0000-00000D070000}"/>
    <cellStyle name="Total 3 2 12 2" xfId="1811" xr:uid="{00000000-0005-0000-0000-00000E070000}"/>
    <cellStyle name="Total 3 2 13" xfId="1812" xr:uid="{00000000-0005-0000-0000-00000F070000}"/>
    <cellStyle name="Total 3 2 13 2" xfId="1813" xr:uid="{00000000-0005-0000-0000-000010070000}"/>
    <cellStyle name="Total 3 2 14" xfId="1814" xr:uid="{00000000-0005-0000-0000-000011070000}"/>
    <cellStyle name="Total 3 2 14 2" xfId="1815" xr:uid="{00000000-0005-0000-0000-000012070000}"/>
    <cellStyle name="Total 3 2 15" xfId="1816" xr:uid="{00000000-0005-0000-0000-000013070000}"/>
    <cellStyle name="Total 3 2 15 2" xfId="1817" xr:uid="{00000000-0005-0000-0000-000014070000}"/>
    <cellStyle name="Total 3 2 16" xfId="1818" xr:uid="{00000000-0005-0000-0000-000015070000}"/>
    <cellStyle name="Total 3 2 16 2" xfId="1819" xr:uid="{00000000-0005-0000-0000-000016070000}"/>
    <cellStyle name="Total 3 2 17" xfId="1820" xr:uid="{00000000-0005-0000-0000-000017070000}"/>
    <cellStyle name="Total 3 2 17 2" xfId="1821" xr:uid="{00000000-0005-0000-0000-000018070000}"/>
    <cellStyle name="Total 3 2 18" xfId="1822" xr:uid="{00000000-0005-0000-0000-000019070000}"/>
    <cellStyle name="Total 3 2 18 2" xfId="1823" xr:uid="{00000000-0005-0000-0000-00001A070000}"/>
    <cellStyle name="Total 3 2 19" xfId="1824" xr:uid="{00000000-0005-0000-0000-00001B070000}"/>
    <cellStyle name="Total 3 2 19 2" xfId="1825" xr:uid="{00000000-0005-0000-0000-00001C070000}"/>
    <cellStyle name="Total 3 2 2" xfId="1826" xr:uid="{00000000-0005-0000-0000-00001D070000}"/>
    <cellStyle name="Total 3 2 2 10" xfId="1827" xr:uid="{00000000-0005-0000-0000-00001E070000}"/>
    <cellStyle name="Total 3 2 2 10 2" xfId="1828" xr:uid="{00000000-0005-0000-0000-00001F070000}"/>
    <cellStyle name="Total 3 2 2 11" xfId="1829" xr:uid="{00000000-0005-0000-0000-000020070000}"/>
    <cellStyle name="Total 3 2 2 11 2" xfId="1830" xr:uid="{00000000-0005-0000-0000-000021070000}"/>
    <cellStyle name="Total 3 2 2 12" xfId="1831" xr:uid="{00000000-0005-0000-0000-000022070000}"/>
    <cellStyle name="Total 3 2 2 12 2" xfId="1832" xr:uid="{00000000-0005-0000-0000-000023070000}"/>
    <cellStyle name="Total 3 2 2 13" xfId="1833" xr:uid="{00000000-0005-0000-0000-000024070000}"/>
    <cellStyle name="Total 3 2 2 13 2" xfId="1834" xr:uid="{00000000-0005-0000-0000-000025070000}"/>
    <cellStyle name="Total 3 2 2 14" xfId="1835" xr:uid="{00000000-0005-0000-0000-000026070000}"/>
    <cellStyle name="Total 3 2 2 14 2" xfId="1836" xr:uid="{00000000-0005-0000-0000-000027070000}"/>
    <cellStyle name="Total 3 2 2 15" xfId="1837" xr:uid="{00000000-0005-0000-0000-000028070000}"/>
    <cellStyle name="Total 3 2 2 15 2" xfId="1838" xr:uid="{00000000-0005-0000-0000-000029070000}"/>
    <cellStyle name="Total 3 2 2 16" xfId="1839" xr:uid="{00000000-0005-0000-0000-00002A070000}"/>
    <cellStyle name="Total 3 2 2 16 2" xfId="1840" xr:uid="{00000000-0005-0000-0000-00002B070000}"/>
    <cellStyle name="Total 3 2 2 17" xfId="1841" xr:uid="{00000000-0005-0000-0000-00002C070000}"/>
    <cellStyle name="Total 3 2 2 17 2" xfId="1842" xr:uid="{00000000-0005-0000-0000-00002D070000}"/>
    <cellStyle name="Total 3 2 2 18" xfId="1843" xr:uid="{00000000-0005-0000-0000-00002E070000}"/>
    <cellStyle name="Total 3 2 2 18 2" xfId="1844" xr:uid="{00000000-0005-0000-0000-00002F070000}"/>
    <cellStyle name="Total 3 2 2 19" xfId="1845" xr:uid="{00000000-0005-0000-0000-000030070000}"/>
    <cellStyle name="Total 3 2 2 19 2" xfId="1846" xr:uid="{00000000-0005-0000-0000-000031070000}"/>
    <cellStyle name="Total 3 2 2 2" xfId="1847" xr:uid="{00000000-0005-0000-0000-000032070000}"/>
    <cellStyle name="Total 3 2 2 2 2" xfId="1848" xr:uid="{00000000-0005-0000-0000-000033070000}"/>
    <cellStyle name="Total 3 2 2 20" xfId="1849" xr:uid="{00000000-0005-0000-0000-000034070000}"/>
    <cellStyle name="Total 3 2 2 3" xfId="1850" xr:uid="{00000000-0005-0000-0000-000035070000}"/>
    <cellStyle name="Total 3 2 2 3 2" xfId="1851" xr:uid="{00000000-0005-0000-0000-000036070000}"/>
    <cellStyle name="Total 3 2 2 4" xfId="1852" xr:uid="{00000000-0005-0000-0000-000037070000}"/>
    <cellStyle name="Total 3 2 2 4 2" xfId="1853" xr:uid="{00000000-0005-0000-0000-000038070000}"/>
    <cellStyle name="Total 3 2 2 5" xfId="1854" xr:uid="{00000000-0005-0000-0000-000039070000}"/>
    <cellStyle name="Total 3 2 2 5 2" xfId="1855" xr:uid="{00000000-0005-0000-0000-00003A070000}"/>
    <cellStyle name="Total 3 2 2 6" xfId="1856" xr:uid="{00000000-0005-0000-0000-00003B070000}"/>
    <cellStyle name="Total 3 2 2 6 2" xfId="1857" xr:uid="{00000000-0005-0000-0000-00003C070000}"/>
    <cellStyle name="Total 3 2 2 7" xfId="1858" xr:uid="{00000000-0005-0000-0000-00003D070000}"/>
    <cellStyle name="Total 3 2 2 7 2" xfId="1859" xr:uid="{00000000-0005-0000-0000-00003E070000}"/>
    <cellStyle name="Total 3 2 2 8" xfId="1860" xr:uid="{00000000-0005-0000-0000-00003F070000}"/>
    <cellStyle name="Total 3 2 2 8 2" xfId="1861" xr:uid="{00000000-0005-0000-0000-000040070000}"/>
    <cellStyle name="Total 3 2 2 9" xfId="1862" xr:uid="{00000000-0005-0000-0000-000041070000}"/>
    <cellStyle name="Total 3 2 2 9 2" xfId="1863" xr:uid="{00000000-0005-0000-0000-000042070000}"/>
    <cellStyle name="Total 3 2 20" xfId="1864" xr:uid="{00000000-0005-0000-0000-000043070000}"/>
    <cellStyle name="Total 3 2 20 2" xfId="1865" xr:uid="{00000000-0005-0000-0000-000044070000}"/>
    <cellStyle name="Total 3 2 21" xfId="1866" xr:uid="{00000000-0005-0000-0000-000045070000}"/>
    <cellStyle name="Total 3 2 3" xfId="1867" xr:uid="{00000000-0005-0000-0000-000046070000}"/>
    <cellStyle name="Total 3 2 3 2" xfId="1868" xr:uid="{00000000-0005-0000-0000-000047070000}"/>
    <cellStyle name="Total 3 2 4" xfId="1869" xr:uid="{00000000-0005-0000-0000-000048070000}"/>
    <cellStyle name="Total 3 2 4 2" xfId="1870" xr:uid="{00000000-0005-0000-0000-000049070000}"/>
    <cellStyle name="Total 3 2 5" xfId="1871" xr:uid="{00000000-0005-0000-0000-00004A070000}"/>
    <cellStyle name="Total 3 2 5 2" xfId="1872" xr:uid="{00000000-0005-0000-0000-00004B070000}"/>
    <cellStyle name="Total 3 2 6" xfId="1873" xr:uid="{00000000-0005-0000-0000-00004C070000}"/>
    <cellStyle name="Total 3 2 6 2" xfId="1874" xr:uid="{00000000-0005-0000-0000-00004D070000}"/>
    <cellStyle name="Total 3 2 7" xfId="1875" xr:uid="{00000000-0005-0000-0000-00004E070000}"/>
    <cellStyle name="Total 3 2 7 2" xfId="1876" xr:uid="{00000000-0005-0000-0000-00004F070000}"/>
    <cellStyle name="Total 3 2 8" xfId="1877" xr:uid="{00000000-0005-0000-0000-000050070000}"/>
    <cellStyle name="Total 3 2 8 2" xfId="1878" xr:uid="{00000000-0005-0000-0000-000051070000}"/>
    <cellStyle name="Total 3 2 9" xfId="1879" xr:uid="{00000000-0005-0000-0000-000052070000}"/>
    <cellStyle name="Total 3 2 9 2" xfId="1880" xr:uid="{00000000-0005-0000-0000-000053070000}"/>
    <cellStyle name="Total 3 3" xfId="1881" xr:uid="{00000000-0005-0000-0000-000054070000}"/>
    <cellStyle name="Total 3 3 10" xfId="1882" xr:uid="{00000000-0005-0000-0000-000055070000}"/>
    <cellStyle name="Total 3 3 10 2" xfId="1883" xr:uid="{00000000-0005-0000-0000-000056070000}"/>
    <cellStyle name="Total 3 3 11" xfId="1884" xr:uid="{00000000-0005-0000-0000-000057070000}"/>
    <cellStyle name="Total 3 3 11 2" xfId="1885" xr:uid="{00000000-0005-0000-0000-000058070000}"/>
    <cellStyle name="Total 3 3 12" xfId="1886" xr:uid="{00000000-0005-0000-0000-000059070000}"/>
    <cellStyle name="Total 3 3 12 2" xfId="1887" xr:uid="{00000000-0005-0000-0000-00005A070000}"/>
    <cellStyle name="Total 3 3 13" xfId="1888" xr:uid="{00000000-0005-0000-0000-00005B070000}"/>
    <cellStyle name="Total 3 3 13 2" xfId="1889" xr:uid="{00000000-0005-0000-0000-00005C070000}"/>
    <cellStyle name="Total 3 3 14" xfId="1890" xr:uid="{00000000-0005-0000-0000-00005D070000}"/>
    <cellStyle name="Total 3 3 14 2" xfId="1891" xr:uid="{00000000-0005-0000-0000-00005E070000}"/>
    <cellStyle name="Total 3 3 15" xfId="1892" xr:uid="{00000000-0005-0000-0000-00005F070000}"/>
    <cellStyle name="Total 3 3 15 2" xfId="1893" xr:uid="{00000000-0005-0000-0000-000060070000}"/>
    <cellStyle name="Total 3 3 16" xfId="1894" xr:uid="{00000000-0005-0000-0000-000061070000}"/>
    <cellStyle name="Total 3 3 16 2" xfId="1895" xr:uid="{00000000-0005-0000-0000-000062070000}"/>
    <cellStyle name="Total 3 3 17" xfId="1896" xr:uid="{00000000-0005-0000-0000-000063070000}"/>
    <cellStyle name="Total 3 3 17 2" xfId="1897" xr:uid="{00000000-0005-0000-0000-000064070000}"/>
    <cellStyle name="Total 3 3 18" xfId="1898" xr:uid="{00000000-0005-0000-0000-000065070000}"/>
    <cellStyle name="Total 3 3 18 2" xfId="1899" xr:uid="{00000000-0005-0000-0000-000066070000}"/>
    <cellStyle name="Total 3 3 19" xfId="1900" xr:uid="{00000000-0005-0000-0000-000067070000}"/>
    <cellStyle name="Total 3 3 19 2" xfId="1901" xr:uid="{00000000-0005-0000-0000-000068070000}"/>
    <cellStyle name="Total 3 3 2" xfId="1902" xr:uid="{00000000-0005-0000-0000-000069070000}"/>
    <cellStyle name="Total 3 3 2 10" xfId="1903" xr:uid="{00000000-0005-0000-0000-00006A070000}"/>
    <cellStyle name="Total 3 3 2 10 2" xfId="1904" xr:uid="{00000000-0005-0000-0000-00006B070000}"/>
    <cellStyle name="Total 3 3 2 11" xfId="1905" xr:uid="{00000000-0005-0000-0000-00006C070000}"/>
    <cellStyle name="Total 3 3 2 11 2" xfId="1906" xr:uid="{00000000-0005-0000-0000-00006D070000}"/>
    <cellStyle name="Total 3 3 2 12" xfId="1907" xr:uid="{00000000-0005-0000-0000-00006E070000}"/>
    <cellStyle name="Total 3 3 2 12 2" xfId="1908" xr:uid="{00000000-0005-0000-0000-00006F070000}"/>
    <cellStyle name="Total 3 3 2 13" xfId="1909" xr:uid="{00000000-0005-0000-0000-000070070000}"/>
    <cellStyle name="Total 3 3 2 13 2" xfId="1910" xr:uid="{00000000-0005-0000-0000-000071070000}"/>
    <cellStyle name="Total 3 3 2 14" xfId="1911" xr:uid="{00000000-0005-0000-0000-000072070000}"/>
    <cellStyle name="Total 3 3 2 14 2" xfId="1912" xr:uid="{00000000-0005-0000-0000-000073070000}"/>
    <cellStyle name="Total 3 3 2 15" xfId="1913" xr:uid="{00000000-0005-0000-0000-000074070000}"/>
    <cellStyle name="Total 3 3 2 15 2" xfId="1914" xr:uid="{00000000-0005-0000-0000-000075070000}"/>
    <cellStyle name="Total 3 3 2 16" xfId="1915" xr:uid="{00000000-0005-0000-0000-000076070000}"/>
    <cellStyle name="Total 3 3 2 16 2" xfId="1916" xr:uid="{00000000-0005-0000-0000-000077070000}"/>
    <cellStyle name="Total 3 3 2 17" xfId="1917" xr:uid="{00000000-0005-0000-0000-000078070000}"/>
    <cellStyle name="Total 3 3 2 17 2" xfId="1918" xr:uid="{00000000-0005-0000-0000-000079070000}"/>
    <cellStyle name="Total 3 3 2 18" xfId="1919" xr:uid="{00000000-0005-0000-0000-00007A070000}"/>
    <cellStyle name="Total 3 3 2 18 2" xfId="1920" xr:uid="{00000000-0005-0000-0000-00007B070000}"/>
    <cellStyle name="Total 3 3 2 19" xfId="1921" xr:uid="{00000000-0005-0000-0000-00007C070000}"/>
    <cellStyle name="Total 3 3 2 19 2" xfId="1922" xr:uid="{00000000-0005-0000-0000-00007D070000}"/>
    <cellStyle name="Total 3 3 2 2" xfId="1923" xr:uid="{00000000-0005-0000-0000-00007E070000}"/>
    <cellStyle name="Total 3 3 2 2 2" xfId="1924" xr:uid="{00000000-0005-0000-0000-00007F070000}"/>
    <cellStyle name="Total 3 3 2 20" xfId="1925" xr:uid="{00000000-0005-0000-0000-000080070000}"/>
    <cellStyle name="Total 3 3 2 3" xfId="1926" xr:uid="{00000000-0005-0000-0000-000081070000}"/>
    <cellStyle name="Total 3 3 2 3 2" xfId="1927" xr:uid="{00000000-0005-0000-0000-000082070000}"/>
    <cellStyle name="Total 3 3 2 4" xfId="1928" xr:uid="{00000000-0005-0000-0000-000083070000}"/>
    <cellStyle name="Total 3 3 2 4 2" xfId="1929" xr:uid="{00000000-0005-0000-0000-000084070000}"/>
    <cellStyle name="Total 3 3 2 5" xfId="1930" xr:uid="{00000000-0005-0000-0000-000085070000}"/>
    <cellStyle name="Total 3 3 2 5 2" xfId="1931" xr:uid="{00000000-0005-0000-0000-000086070000}"/>
    <cellStyle name="Total 3 3 2 6" xfId="1932" xr:uid="{00000000-0005-0000-0000-000087070000}"/>
    <cellStyle name="Total 3 3 2 6 2" xfId="1933" xr:uid="{00000000-0005-0000-0000-000088070000}"/>
    <cellStyle name="Total 3 3 2 7" xfId="1934" xr:uid="{00000000-0005-0000-0000-000089070000}"/>
    <cellStyle name="Total 3 3 2 7 2" xfId="1935" xr:uid="{00000000-0005-0000-0000-00008A070000}"/>
    <cellStyle name="Total 3 3 2 8" xfId="1936" xr:uid="{00000000-0005-0000-0000-00008B070000}"/>
    <cellStyle name="Total 3 3 2 8 2" xfId="1937" xr:uid="{00000000-0005-0000-0000-00008C070000}"/>
    <cellStyle name="Total 3 3 2 9" xfId="1938" xr:uid="{00000000-0005-0000-0000-00008D070000}"/>
    <cellStyle name="Total 3 3 2 9 2" xfId="1939" xr:uid="{00000000-0005-0000-0000-00008E070000}"/>
    <cellStyle name="Total 3 3 20" xfId="1940" xr:uid="{00000000-0005-0000-0000-00008F070000}"/>
    <cellStyle name="Total 3 3 20 2" xfId="1941" xr:uid="{00000000-0005-0000-0000-000090070000}"/>
    <cellStyle name="Total 3 3 21" xfId="1942" xr:uid="{00000000-0005-0000-0000-000091070000}"/>
    <cellStyle name="Total 3 3 3" xfId="1943" xr:uid="{00000000-0005-0000-0000-000092070000}"/>
    <cellStyle name="Total 3 3 3 2" xfId="1944" xr:uid="{00000000-0005-0000-0000-000093070000}"/>
    <cellStyle name="Total 3 3 4" xfId="1945" xr:uid="{00000000-0005-0000-0000-000094070000}"/>
    <cellStyle name="Total 3 3 4 2" xfId="1946" xr:uid="{00000000-0005-0000-0000-000095070000}"/>
    <cellStyle name="Total 3 3 5" xfId="1947" xr:uid="{00000000-0005-0000-0000-000096070000}"/>
    <cellStyle name="Total 3 3 5 2" xfId="1948" xr:uid="{00000000-0005-0000-0000-000097070000}"/>
    <cellStyle name="Total 3 3 6" xfId="1949" xr:uid="{00000000-0005-0000-0000-000098070000}"/>
    <cellStyle name="Total 3 3 6 2" xfId="1950" xr:uid="{00000000-0005-0000-0000-000099070000}"/>
    <cellStyle name="Total 3 3 7" xfId="1951" xr:uid="{00000000-0005-0000-0000-00009A070000}"/>
    <cellStyle name="Total 3 3 7 2" xfId="1952" xr:uid="{00000000-0005-0000-0000-00009B070000}"/>
    <cellStyle name="Total 3 3 8" xfId="1953" xr:uid="{00000000-0005-0000-0000-00009C070000}"/>
    <cellStyle name="Total 3 3 8 2" xfId="1954" xr:uid="{00000000-0005-0000-0000-00009D070000}"/>
    <cellStyle name="Total 3 3 9" xfId="1955" xr:uid="{00000000-0005-0000-0000-00009E070000}"/>
    <cellStyle name="Total 3 3 9 2" xfId="1956" xr:uid="{00000000-0005-0000-0000-00009F070000}"/>
    <cellStyle name="Total 4" xfId="194" xr:uid="{00000000-0005-0000-0000-0000A0070000}"/>
    <cellStyle name="Total 5" xfId="50" xr:uid="{00000000-0005-0000-0000-0000A1070000}"/>
    <cellStyle name="Warning Text 2" xfId="103" xr:uid="{00000000-0005-0000-0000-0000A2070000}"/>
    <cellStyle name="Warning Text 2 2" xfId="1957" xr:uid="{00000000-0005-0000-0000-0000A3070000}"/>
    <cellStyle name="Warning Text 2 3" xfId="1958" xr:uid="{00000000-0005-0000-0000-0000A4070000}"/>
    <cellStyle name="Warning Text 3" xfId="151" xr:uid="{00000000-0005-0000-0000-0000A5070000}"/>
    <cellStyle name="Warning Text 3 2" xfId="1959" xr:uid="{00000000-0005-0000-0000-0000A6070000}"/>
    <cellStyle name="Warning Text 3 3" xfId="1960" xr:uid="{00000000-0005-0000-0000-0000A7070000}"/>
    <cellStyle name="Warning Text 4" xfId="195" xr:uid="{00000000-0005-0000-0000-0000A8070000}"/>
    <cellStyle name="Warning Text 5" xfId="51" xr:uid="{00000000-0005-0000-0000-0000A9070000}"/>
  </cellStyles>
  <dxfs count="186">
    <dxf>
      <fill>
        <patternFill>
          <bgColor indexed="10"/>
        </patternFill>
      </fill>
    </dxf>
    <dxf>
      <fill>
        <patternFill>
          <bgColor indexed="1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0C0C0"/>
      <color rgb="FF3366FF"/>
      <color rgb="FFFF8080"/>
      <color rgb="FFFF0000"/>
      <color rgb="FF00FF00"/>
      <color rgb="FF4BACC6"/>
      <color rgb="FFFCC30A"/>
      <color rgb="FF99CCFF"/>
      <color rgb="FF0000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7182677149959"/>
          <c:y val="0.20518891554221699"/>
          <c:w val="0.82241747182250657"/>
          <c:h val="0.61792523990876014"/>
        </c:manualLayout>
      </c:layout>
      <c:barChart>
        <c:barDir val="col"/>
        <c:grouping val="clustered"/>
        <c:varyColors val="0"/>
        <c:ser>
          <c:idx val="1"/>
          <c:order val="0"/>
          <c:tx>
            <c:v>Stations</c:v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IN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 0910'!$C$2:$J$2</c:f>
              <c:strCache>
                <c:ptCount val="8"/>
                <c:pt idx="0">
                  <c:v>Coal</c:v>
                </c:pt>
                <c:pt idx="1">
                  <c:v>Disl</c:v>
                </c:pt>
                <c:pt idx="2">
                  <c:v>Gas</c:v>
                </c:pt>
                <c:pt idx="3">
                  <c:v>Lign</c:v>
                </c:pt>
                <c:pt idx="4">
                  <c:v>Napt</c:v>
                </c:pt>
                <c:pt idx="5">
                  <c:v>Oil</c:v>
                </c:pt>
                <c:pt idx="6">
                  <c:v>Nuclear</c:v>
                </c:pt>
                <c:pt idx="7">
                  <c:v>Hydro</c:v>
                </c:pt>
              </c:strCache>
            </c:strRef>
          </c:cat>
          <c:val>
            <c:numRef>
              <c:f>'Stat 0910'!$C$4:$J$4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0-448C-BF2A-001344BAEE9C}"/>
            </c:ext>
          </c:extLst>
        </c:ser>
        <c:ser>
          <c:idx val="0"/>
          <c:order val="1"/>
          <c:tx>
            <c:v>Units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IN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 0910'!$C$2:$J$2</c:f>
              <c:strCache>
                <c:ptCount val="8"/>
                <c:pt idx="0">
                  <c:v>Coal</c:v>
                </c:pt>
                <c:pt idx="1">
                  <c:v>Disl</c:v>
                </c:pt>
                <c:pt idx="2">
                  <c:v>Gas</c:v>
                </c:pt>
                <c:pt idx="3">
                  <c:v>Lign</c:v>
                </c:pt>
                <c:pt idx="4">
                  <c:v>Napt</c:v>
                </c:pt>
                <c:pt idx="5">
                  <c:v>Oil</c:v>
                </c:pt>
                <c:pt idx="6">
                  <c:v>Nuclear</c:v>
                </c:pt>
                <c:pt idx="7">
                  <c:v>Hydro</c:v>
                </c:pt>
              </c:strCache>
            </c:strRef>
          </c:cat>
          <c:val>
            <c:numRef>
              <c:f>'Stat 0910'!$C$3:$J$3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0-448C-BF2A-001344BA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9009024"/>
        <c:axId val="139458048"/>
      </c:barChart>
      <c:catAx>
        <c:axId val="1390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IN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4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IN" sz="1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7.2780775820745951E-3"/>
              <c:y val="0.429245778239988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IN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09024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0415913200723279E-3"/>
          <c:y val="1.4150943396226398E-2"/>
          <c:w val="0.30198933994010857"/>
          <c:h val="7.0754716981132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IN"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066" r="0.75000000000001066" t="1" header="0.49212598450000533" footer="0.4921259845000053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893262182162984"/>
          <c:y val="0.25641096980438988"/>
          <c:w val="0.30420760044940898"/>
          <c:h val="0.5356140258135966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B9-42F0-A92D-BBFF7C12E83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B9-42F0-A92D-BBFF7C12E83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B9-42F0-A92D-BBFF7C12E83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B9-42F0-A92D-BBFF7C12E83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B9-42F0-A92D-BBFF7C12E83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AB9-42F0-A92D-BBFF7C12E837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AB9-42F0-A92D-BBFF7C12E837}"/>
              </c:ext>
            </c:extLst>
          </c:dPt>
          <c:dLbls>
            <c:dLbl>
              <c:idx val="0"/>
              <c:layout>
                <c:manualLayout>
                  <c:x val="5.3806935137643216E-2"/>
                  <c:y val="-0.3299284807346446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AB9-42F0-A92D-BBFF7C12E837}"/>
                </c:ext>
              </c:extLst>
            </c:dLbl>
            <c:dLbl>
              <c:idx val="1"/>
              <c:layout>
                <c:manualLayout>
                  <c:x val="4.9008844998640833E-2"/>
                  <c:y val="0.1145269719807511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B9-42F0-A92D-BBFF7C12E837}"/>
                </c:ext>
              </c:extLst>
            </c:dLbl>
            <c:dLbl>
              <c:idx val="2"/>
              <c:layout>
                <c:manualLayout>
                  <c:x val="-0.19116487922319769"/>
                  <c:y val="0.12903386207667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B9-42F0-A92D-BBFF7C12E837}"/>
                </c:ext>
              </c:extLst>
            </c:dLbl>
            <c:dLbl>
              <c:idx val="3"/>
              <c:layout>
                <c:manualLayout>
                  <c:x val="-0.19962572765202988"/>
                  <c:y val="0.105342639536261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B9-42F0-A92D-BBFF7C12E837}"/>
                </c:ext>
              </c:extLst>
            </c:dLbl>
            <c:dLbl>
              <c:idx val="4"/>
              <c:layout>
                <c:manualLayout>
                  <c:x val="-0.20106753390389601"/>
                  <c:y val="1.2291283593721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B9-42F0-A92D-BBFF7C12E837}"/>
                </c:ext>
              </c:extLst>
            </c:dLbl>
            <c:dLbl>
              <c:idx val="5"/>
              <c:layout>
                <c:manualLayout>
                  <c:x val="-0.20813917036296459"/>
                  <c:y val="-0.170913480614489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B9-42F0-A92D-BBFF7C12E837}"/>
                </c:ext>
              </c:extLst>
            </c:dLbl>
            <c:dLbl>
              <c:idx val="6"/>
              <c:layout>
                <c:manualLayout>
                  <c:x val="-0.13411746368796501"/>
                  <c:y val="-0.283702101963919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B9-42F0-A92D-BBFF7C12E837}"/>
                </c:ext>
              </c:extLst>
            </c:dLbl>
            <c:dLbl>
              <c:idx val="7"/>
              <c:layout>
                <c:manualLayout>
                  <c:x val="-8.8578982363365227E-2"/>
                  <c:y val="-0.167202005362459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B9-42F0-A92D-BBFF7C12E83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IN" sz="13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 0910'!$C$2:$J$2</c:f>
              <c:strCache>
                <c:ptCount val="8"/>
                <c:pt idx="0">
                  <c:v>Coal</c:v>
                </c:pt>
                <c:pt idx="1">
                  <c:v>Disl</c:v>
                </c:pt>
                <c:pt idx="2">
                  <c:v>Gas</c:v>
                </c:pt>
                <c:pt idx="3">
                  <c:v>Lign</c:v>
                </c:pt>
                <c:pt idx="4">
                  <c:v>Napt</c:v>
                </c:pt>
                <c:pt idx="5">
                  <c:v>Oil</c:v>
                </c:pt>
                <c:pt idx="6">
                  <c:v>Nuclear</c:v>
                </c:pt>
                <c:pt idx="7">
                  <c:v>Hydro</c:v>
                </c:pt>
              </c:strCache>
            </c:strRef>
          </c:cat>
          <c:val>
            <c:numRef>
              <c:f>'Stat 0910'!$C$6:$J$6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B9-42F0-A92D-BBFF7C12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966" r="0.7500000000000096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104775</xdr:colOff>
      <xdr:row>194</xdr:row>
      <xdr:rowOff>47625</xdr:rowOff>
    </xdr:to>
    <xdr:pic>
      <xdr:nvPicPr>
        <xdr:cNvPr id="2" name="Picture 254" descr="le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7353300"/>
          <a:ext cx="10477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104775</xdr:colOff>
      <xdr:row>194</xdr:row>
      <xdr:rowOff>47625</xdr:rowOff>
    </xdr:to>
    <xdr:pic>
      <xdr:nvPicPr>
        <xdr:cNvPr id="3" name="Picture 254" descr="lee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7353300"/>
          <a:ext cx="10477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104775</xdr:colOff>
      <xdr:row>437</xdr:row>
      <xdr:rowOff>160906</xdr:rowOff>
    </xdr:to>
    <xdr:pic>
      <xdr:nvPicPr>
        <xdr:cNvPr id="6" name="Picture 254" descr="lee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9675" y="85677375"/>
          <a:ext cx="104775" cy="1609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104775</xdr:colOff>
      <xdr:row>437</xdr:row>
      <xdr:rowOff>160906</xdr:rowOff>
    </xdr:to>
    <xdr:pic>
      <xdr:nvPicPr>
        <xdr:cNvPr id="7" name="Picture 254" descr="leer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9675" y="85677375"/>
          <a:ext cx="104775" cy="1609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</xdr:row>
      <xdr:rowOff>66673</xdr:rowOff>
    </xdr:from>
    <xdr:to>
      <xdr:col>23</xdr:col>
      <xdr:colOff>514349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1057</xdr:colOff>
      <xdr:row>21</xdr:row>
      <xdr:rowOff>85725</xdr:rowOff>
    </xdr:from>
    <xdr:to>
      <xdr:col>24</xdr:col>
      <xdr:colOff>28574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msi%20Projects/1%20CDM/CDM%20Validation/Orange%20Power/Gold%20Standard/2014-12-05_databa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"/>
      <sheetName val="Manual_old"/>
      <sheetName val="Documentation"/>
      <sheetName val="Questions 13-14"/>
      <sheetName val="Results"/>
      <sheetName val="CDM Projects until 2013-14"/>
      <sheetName val="Assumptions"/>
      <sheetName val="Data"/>
      <sheetName val="CDM Projects until 2013-14_old"/>
      <sheetName val="Plausibility"/>
      <sheetName val="Compare"/>
      <sheetName val="Units + Abbrev"/>
      <sheetName val="Transfers (2G)"/>
      <sheetName val="Transfers (5G)"/>
      <sheetName val="BM 0910"/>
      <sheetName val="BM 1011"/>
      <sheetName val="BM 1112"/>
      <sheetName val="BM 1213"/>
      <sheetName val="BM 1314"/>
      <sheetName val="Margins 0910"/>
      <sheetName val="Margins 1011"/>
      <sheetName val="Margins 1112"/>
      <sheetName val="Margins 1213"/>
      <sheetName val="Margins 1314"/>
      <sheetName val="Stat 0910"/>
      <sheetName val="Stat 1011"/>
      <sheetName val="Stat 1112"/>
      <sheetName val="Stat 1213"/>
      <sheetName val="Stat 1314"/>
      <sheetName val="Unit_Gen 0910"/>
      <sheetName val="Unit_Gen 1011"/>
      <sheetName val="Unit_Gen 1112"/>
      <sheetName val="Unit_Gen 1213"/>
      <sheetName val="Unit_Gen 1314"/>
      <sheetName val="CDM Projects until 2012-13"/>
      <sheetName val="Figures for User Guide 1011"/>
      <sheetName val="Figures for User Guide 1112"/>
      <sheetName val="Figures for User Guide 1213"/>
      <sheetName val="Figures for User Guide 1314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H22">
            <v>0.95</v>
          </cell>
          <cell r="I22">
            <v>0.83</v>
          </cell>
        </row>
        <row r="53">
          <cell r="G53">
            <v>0.59</v>
          </cell>
        </row>
        <row r="67">
          <cell r="D67">
            <v>4.1867999999999999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gsqualitynetwork.com/tradeassurance/ccp/projects/project.php?id=89" TargetMode="External"/><Relationship Id="rId2" Type="http://schemas.openxmlformats.org/officeDocument/2006/relationships/hyperlink" Target="http://www.sgsqualitynetwork.com/tradeassurance/ccp/projects/project.php?id=89" TargetMode="External"/><Relationship Id="rId1" Type="http://schemas.openxmlformats.org/officeDocument/2006/relationships/hyperlink" Target="http://www.sgsqualitynetwork.com/tradeassurance/ccp/projects/project.php?id=89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sgsqualitynetwork.com/tradeassurance/ccp/projects/project.php?id=8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atrik.esdm.go.id/frontend/download_index/?kode_category=emisi_p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pageSetUpPr fitToPage="1"/>
  </sheetPr>
  <dimension ref="A1:BL1268"/>
  <sheetViews>
    <sheetView workbookViewId="0"/>
  </sheetViews>
  <sheetFormatPr baseColWidth="10" defaultColWidth="18.6640625" defaultRowHeight="12.75" customHeight="1" outlineLevelRow="1" outlineLevelCol="2"/>
  <cols>
    <col min="1" max="1" width="14.33203125" customWidth="1"/>
    <col min="2" max="2" width="11.5" customWidth="1"/>
    <col min="3" max="3" width="9.1640625" customWidth="1"/>
    <col min="4" max="4" width="10.1640625" customWidth="1" outlineLevel="1"/>
    <col min="5" max="5" width="9.1640625" customWidth="1"/>
    <col min="6" max="6" width="41.33203125" customWidth="1"/>
    <col min="7" max="10" width="9.1640625" hidden="1" customWidth="1" outlineLevel="1"/>
    <col min="11" max="11" width="18" customWidth="1" collapsed="1"/>
    <col min="12" max="12" width="9.1640625" hidden="1" customWidth="1" outlineLevel="1"/>
    <col min="13" max="13" width="9.1640625" customWidth="1" collapsed="1"/>
    <col min="14" max="14" width="13.5" customWidth="1"/>
    <col min="15" max="15" width="9.1640625" customWidth="1"/>
    <col min="16" max="19" width="9.1640625" hidden="1" customWidth="1" outlineLevel="1"/>
    <col min="20" max="20" width="11" hidden="1" customWidth="1" outlineLevel="1"/>
    <col min="21" max="38" width="9.1640625" hidden="1" customWidth="1" outlineLevel="1"/>
    <col min="39" max="39" width="11.5" hidden="1" customWidth="1" outlineLevel="1"/>
    <col min="40" max="42" width="9.1640625" hidden="1" customWidth="1" outlineLevel="1"/>
    <col min="43" max="43" width="13.5" hidden="1" customWidth="1" outlineLevel="1"/>
    <col min="44" max="44" width="13.5" hidden="1" customWidth="1" outlineLevel="2"/>
    <col min="45" max="45" width="9.1640625" hidden="1" customWidth="1" outlineLevel="2"/>
    <col min="46" max="46" width="13.5" customWidth="1" collapsed="1"/>
    <col min="47" max="48" width="9.1640625" hidden="1" customWidth="1" outlineLevel="1"/>
    <col min="49" max="49" width="9.1640625" customWidth="1" collapsed="1"/>
    <col min="50" max="60" width="9.1640625" hidden="1" customWidth="1" outlineLevel="1"/>
    <col min="61" max="61" width="13.6640625" hidden="1" customWidth="1" outlineLevel="1"/>
    <col min="62" max="63" width="0" hidden="1" customWidth="1" outlineLevel="1"/>
    <col min="64" max="64" width="9.1640625" customWidth="1" collapsed="1"/>
    <col min="65" max="111" width="9.1640625" customWidth="1"/>
  </cols>
  <sheetData>
    <row r="1" spans="1:11" ht="13" outlineLevel="1">
      <c r="A1" s="59" t="s">
        <v>3661</v>
      </c>
      <c r="B1" s="70"/>
      <c r="K1" s="59" t="s">
        <v>3570</v>
      </c>
    </row>
    <row r="2" spans="1:11" ht="13" outlineLevel="1">
      <c r="K2" s="70" t="s">
        <v>2850</v>
      </c>
    </row>
    <row r="3" spans="1:11" ht="13" outlineLevel="1">
      <c r="A3" s="70" t="s">
        <v>3660</v>
      </c>
      <c r="B3" s="70"/>
      <c r="K3" s="71"/>
    </row>
    <row r="4" spans="1:11" ht="13" outlineLevel="1">
      <c r="A4" s="70" t="s">
        <v>3659</v>
      </c>
      <c r="B4" s="70"/>
      <c r="K4" s="59" t="s">
        <v>2972</v>
      </c>
    </row>
    <row r="5" spans="1:11" ht="13" outlineLevel="1">
      <c r="A5" s="70" t="s">
        <v>3655</v>
      </c>
      <c r="B5" s="70"/>
      <c r="K5" t="s">
        <v>3571</v>
      </c>
    </row>
    <row r="6" spans="1:11" ht="13" outlineLevel="1">
      <c r="A6" s="70" t="s">
        <v>3656</v>
      </c>
      <c r="B6" s="70"/>
      <c r="K6" t="s">
        <v>3421</v>
      </c>
    </row>
    <row r="7" spans="1:11" ht="13" outlineLevel="1">
      <c r="A7" s="70" t="s">
        <v>3657</v>
      </c>
      <c r="B7" s="70"/>
      <c r="K7" s="70" t="s">
        <v>3077</v>
      </c>
    </row>
    <row r="8" spans="1:11" ht="13" outlineLevel="1">
      <c r="A8" s="70" t="s">
        <v>3658</v>
      </c>
      <c r="B8" s="70"/>
      <c r="K8" t="s">
        <v>3568</v>
      </c>
    </row>
    <row r="9" spans="1:11" ht="13" outlineLevel="1">
      <c r="A9" s="70" t="s">
        <v>3662</v>
      </c>
      <c r="B9" s="70"/>
    </row>
    <row r="10" spans="1:11" ht="13" outlineLevel="1">
      <c r="A10" s="63"/>
      <c r="B10" s="63"/>
      <c r="K10" s="59" t="s">
        <v>3569</v>
      </c>
    </row>
    <row r="11" spans="1:11" ht="13" outlineLevel="1">
      <c r="A11" s="63"/>
      <c r="B11" s="63"/>
      <c r="K11" s="70" t="s">
        <v>3073</v>
      </c>
    </row>
    <row r="12" spans="1:11" ht="13" outlineLevel="1">
      <c r="B12" s="59"/>
      <c r="K12" s="70" t="s">
        <v>3079</v>
      </c>
    </row>
    <row r="13" spans="1:11" ht="13" outlineLevel="1">
      <c r="B13" s="70"/>
      <c r="K13" s="70" t="s">
        <v>3080</v>
      </c>
    </row>
    <row r="14" spans="1:11" ht="13" outlineLevel="1">
      <c r="B14" s="70"/>
      <c r="F14" s="70"/>
    </row>
    <row r="15" spans="1:11" ht="13">
      <c r="A15" s="89" t="s">
        <v>3074</v>
      </c>
      <c r="B15" s="70"/>
      <c r="F15" s="70"/>
    </row>
    <row r="17" spans="1:63" ht="60" customHeight="1">
      <c r="A17" s="88" t="s">
        <v>2221</v>
      </c>
      <c r="B17" s="88" t="s">
        <v>3067</v>
      </c>
      <c r="C17" s="88" t="s">
        <v>2223</v>
      </c>
      <c r="D17" s="88" t="s">
        <v>2284</v>
      </c>
      <c r="E17" s="88" t="s">
        <v>2285</v>
      </c>
      <c r="F17" s="88" t="s">
        <v>2286</v>
      </c>
      <c r="G17" s="95" t="s">
        <v>2287</v>
      </c>
      <c r="H17" s="95" t="s">
        <v>2288</v>
      </c>
      <c r="I17" s="95" t="s">
        <v>2289</v>
      </c>
      <c r="J17" s="95" t="s">
        <v>3790</v>
      </c>
      <c r="K17" s="95" t="s">
        <v>2290</v>
      </c>
      <c r="L17" s="80" t="s">
        <v>2291</v>
      </c>
      <c r="M17" s="95" t="s">
        <v>2292</v>
      </c>
      <c r="N17" s="85" t="s">
        <v>2293</v>
      </c>
      <c r="O17" s="96" t="s">
        <v>2294</v>
      </c>
      <c r="P17" s="88" t="s">
        <v>2295</v>
      </c>
      <c r="Q17" s="88" t="s">
        <v>1735</v>
      </c>
      <c r="R17" s="88" t="s">
        <v>1736</v>
      </c>
      <c r="S17" s="95" t="s">
        <v>1737</v>
      </c>
      <c r="T17" s="95" t="s">
        <v>1738</v>
      </c>
      <c r="U17" s="95" t="s">
        <v>3937</v>
      </c>
      <c r="V17" s="95" t="s">
        <v>3938</v>
      </c>
      <c r="W17" s="95" t="s">
        <v>3939</v>
      </c>
      <c r="X17" s="80" t="s">
        <v>3109</v>
      </c>
      <c r="Y17" s="95" t="s">
        <v>3940</v>
      </c>
      <c r="Z17" s="85" t="s">
        <v>167</v>
      </c>
      <c r="AA17" s="96" t="s">
        <v>168</v>
      </c>
      <c r="AB17" s="88" t="s">
        <v>169</v>
      </c>
      <c r="AC17" s="88" t="s">
        <v>3110</v>
      </c>
      <c r="AD17" s="88" t="s">
        <v>3111</v>
      </c>
      <c r="AE17" s="95" t="s">
        <v>3112</v>
      </c>
      <c r="AF17" s="95" t="s">
        <v>3113</v>
      </c>
      <c r="AG17" s="95" t="s">
        <v>3114</v>
      </c>
      <c r="AH17" s="95" t="s">
        <v>170</v>
      </c>
      <c r="AI17" s="95" t="s">
        <v>3941</v>
      </c>
      <c r="AJ17" s="80" t="s">
        <v>3115</v>
      </c>
      <c r="AK17" s="95" t="s">
        <v>3942</v>
      </c>
      <c r="AL17" s="85" t="s">
        <v>3116</v>
      </c>
      <c r="AM17" s="96" t="s">
        <v>3791</v>
      </c>
      <c r="AN17" s="88" t="s">
        <v>3792</v>
      </c>
      <c r="AO17" s="88" t="s">
        <v>3793</v>
      </c>
      <c r="AP17" s="88" t="s">
        <v>3794</v>
      </c>
      <c r="AQ17" s="95" t="s">
        <v>3117</v>
      </c>
      <c r="AR17" s="95" t="s">
        <v>3118</v>
      </c>
      <c r="AS17" s="95" t="s">
        <v>3119</v>
      </c>
      <c r="AT17" s="95" t="s">
        <v>3120</v>
      </c>
      <c r="AU17" s="95" t="s">
        <v>2747</v>
      </c>
      <c r="AV17" s="80" t="s">
        <v>3943</v>
      </c>
      <c r="AW17" s="95" t="s">
        <v>2748</v>
      </c>
      <c r="AX17" s="85" t="s">
        <v>1362</v>
      </c>
      <c r="AY17" s="96" t="s">
        <v>3795</v>
      </c>
      <c r="AZ17" s="88" t="s">
        <v>3796</v>
      </c>
      <c r="BA17" s="88" t="s">
        <v>3944</v>
      </c>
      <c r="BB17" s="88" t="s">
        <v>2851</v>
      </c>
      <c r="BC17" s="95" t="s">
        <v>171</v>
      </c>
      <c r="BD17" s="95" t="s">
        <v>1363</v>
      </c>
      <c r="BE17" s="95" t="s">
        <v>172</v>
      </c>
      <c r="BF17" s="95" t="s">
        <v>1364</v>
      </c>
      <c r="BG17" s="95" t="s">
        <v>3797</v>
      </c>
      <c r="BH17" s="80" t="s">
        <v>173</v>
      </c>
      <c r="BI17" s="95" t="s">
        <v>174</v>
      </c>
      <c r="BJ17" s="85" t="s">
        <v>175</v>
      </c>
      <c r="BK17" s="96" t="s">
        <v>176</v>
      </c>
    </row>
    <row r="18" spans="1:63" ht="28" hidden="1">
      <c r="A18" s="40"/>
      <c r="B18" s="40"/>
      <c r="C18" s="40"/>
      <c r="D18" s="247" t="s">
        <v>62</v>
      </c>
      <c r="E18" s="127">
        <v>8079</v>
      </c>
      <c r="F18" s="128" t="s">
        <v>63</v>
      </c>
      <c r="G18" s="129" t="s">
        <v>3945</v>
      </c>
      <c r="H18" s="130" t="s">
        <v>3946</v>
      </c>
      <c r="I18" s="131" t="s">
        <v>1815</v>
      </c>
      <c r="J18" s="132"/>
      <c r="K18" s="129" t="s">
        <v>3947</v>
      </c>
      <c r="L18" s="133" t="s">
        <v>2036</v>
      </c>
      <c r="M18" s="134" t="s">
        <v>2037</v>
      </c>
      <c r="N18" s="135" t="s">
        <v>2037</v>
      </c>
      <c r="O18" s="136" t="s">
        <v>3785</v>
      </c>
      <c r="P18" s="137">
        <v>27.992000000000001</v>
      </c>
      <c r="Q18" s="138"/>
      <c r="R18" s="137">
        <v>10</v>
      </c>
      <c r="S18" s="139">
        <v>0</v>
      </c>
      <c r="T18" s="140">
        <v>41228</v>
      </c>
      <c r="U18" s="138">
        <v>3.5829760000000004</v>
      </c>
      <c r="V18" s="137">
        <v>227.61713972602743</v>
      </c>
      <c r="W18" s="138">
        <v>279.92</v>
      </c>
      <c r="X18" s="141" t="s">
        <v>3948</v>
      </c>
      <c r="Y18" s="142"/>
      <c r="Z18" s="143">
        <v>0.72899999999999998</v>
      </c>
      <c r="AA18" s="138">
        <v>13.051</v>
      </c>
      <c r="AB18" s="138">
        <v>13.78</v>
      </c>
      <c r="AC18" s="144">
        <v>41743</v>
      </c>
      <c r="AD18" s="145">
        <v>41465</v>
      </c>
      <c r="AE18" s="146">
        <v>18.175627397260275</v>
      </c>
      <c r="AF18" s="147">
        <v>0.75815814765641287</v>
      </c>
      <c r="AG18" s="148">
        <v>17.166666666666668</v>
      </c>
      <c r="AH18" s="149"/>
      <c r="AI18" s="132" t="s">
        <v>3889</v>
      </c>
      <c r="AJ18" s="150" t="s">
        <v>1560</v>
      </c>
      <c r="AK18" s="150"/>
      <c r="AL18" s="151" t="s">
        <v>3895</v>
      </c>
      <c r="AM18" s="152">
        <v>40388</v>
      </c>
      <c r="AN18" s="153"/>
      <c r="AO18" s="154"/>
      <c r="AP18" s="155"/>
      <c r="AQ18" s="156">
        <v>40616</v>
      </c>
      <c r="AR18" s="154">
        <v>41220</v>
      </c>
      <c r="AS18" s="154">
        <v>41262</v>
      </c>
      <c r="AT18" s="155">
        <v>41228</v>
      </c>
      <c r="AU18" s="157"/>
      <c r="AV18" s="158" t="s">
        <v>64</v>
      </c>
      <c r="AW18" s="159">
        <v>13.2</v>
      </c>
      <c r="AX18" s="146">
        <v>2250.757575757576</v>
      </c>
      <c r="AY18" s="160">
        <v>0.94479000000000002</v>
      </c>
      <c r="AZ18" s="161"/>
      <c r="BA18" s="149"/>
      <c r="BB18" s="162"/>
      <c r="BC18" s="163"/>
      <c r="BD18" s="164">
        <v>19.726679755671899</v>
      </c>
      <c r="BE18" s="165">
        <v>704.72562716747279</v>
      </c>
      <c r="BF18" s="149">
        <v>1494.4454360357499</v>
      </c>
      <c r="BG18" s="105">
        <v>1.2909843804665427E-2</v>
      </c>
      <c r="BH18" s="166">
        <v>9.2200000000000006</v>
      </c>
      <c r="BI18" s="167">
        <v>12.75</v>
      </c>
      <c r="BJ18" s="166"/>
      <c r="BK18" s="166"/>
    </row>
    <row r="19" spans="1:63" ht="56" hidden="1">
      <c r="A19" s="40"/>
      <c r="B19" s="40"/>
      <c r="C19" s="40"/>
      <c r="D19" s="247" t="s">
        <v>1536</v>
      </c>
      <c r="E19" s="168">
        <v>3232</v>
      </c>
      <c r="F19" s="169" t="s">
        <v>2932</v>
      </c>
      <c r="G19" s="131" t="s">
        <v>2033</v>
      </c>
      <c r="H19" s="132" t="s">
        <v>2034</v>
      </c>
      <c r="I19" s="170" t="s">
        <v>1815</v>
      </c>
      <c r="J19" s="171"/>
      <c r="K19" s="172" t="s">
        <v>2933</v>
      </c>
      <c r="L19" s="173" t="s">
        <v>2036</v>
      </c>
      <c r="M19" s="174" t="s">
        <v>3510</v>
      </c>
      <c r="N19" s="175" t="s">
        <v>2571</v>
      </c>
      <c r="O19" s="176" t="s">
        <v>3785</v>
      </c>
      <c r="P19" s="177">
        <v>42.656999999999996</v>
      </c>
      <c r="Q19" s="178"/>
      <c r="R19" s="137">
        <v>7</v>
      </c>
      <c r="S19" s="139">
        <v>0.27656999999999998</v>
      </c>
      <c r="T19" s="179">
        <v>40337</v>
      </c>
      <c r="U19" s="178">
        <v>109.500519</v>
      </c>
      <c r="V19" s="177">
        <v>450.99551506849309</v>
      </c>
      <c r="W19" s="178">
        <v>877.79925205479447</v>
      </c>
      <c r="X19" s="141" t="s">
        <v>1745</v>
      </c>
      <c r="Y19" s="180"/>
      <c r="Z19" s="143">
        <v>33.581000000000003</v>
      </c>
      <c r="AA19" s="138"/>
      <c r="AB19" s="138">
        <v>33.581000000000003</v>
      </c>
      <c r="AC19" s="179">
        <v>41369</v>
      </c>
      <c r="AD19" s="154">
        <v>40633</v>
      </c>
      <c r="AE19" s="181">
        <v>33.899013539200595</v>
      </c>
      <c r="AF19" s="182">
        <v>0.99061879665516395</v>
      </c>
      <c r="AG19" s="183">
        <v>34.4</v>
      </c>
      <c r="AH19" s="159"/>
      <c r="AI19" s="184" t="s">
        <v>1745</v>
      </c>
      <c r="AJ19" s="185" t="s">
        <v>3895</v>
      </c>
      <c r="AK19" s="185"/>
      <c r="AL19" s="186" t="s">
        <v>2934</v>
      </c>
      <c r="AM19" s="155">
        <v>39766</v>
      </c>
      <c r="AN19" s="187"/>
      <c r="AO19" s="154"/>
      <c r="AP19" s="155"/>
      <c r="AQ19" s="156">
        <v>39840</v>
      </c>
      <c r="AR19" s="154">
        <v>40168</v>
      </c>
      <c r="AS19" s="154">
        <v>40297</v>
      </c>
      <c r="AT19" s="155">
        <v>40337</v>
      </c>
      <c r="AU19" s="157" t="s">
        <v>3891</v>
      </c>
      <c r="AV19" s="158" t="s">
        <v>1537</v>
      </c>
      <c r="AW19" s="188">
        <v>8</v>
      </c>
      <c r="AX19" s="189">
        <v>6352.25</v>
      </c>
      <c r="AY19" s="190"/>
      <c r="AZ19" s="161"/>
      <c r="BA19" s="191"/>
      <c r="BB19" s="162"/>
      <c r="BC19" s="163"/>
      <c r="BD19" s="164">
        <v>7.8727748691099464</v>
      </c>
      <c r="BE19" s="191">
        <v>184.55997536418283</v>
      </c>
      <c r="BF19" s="159">
        <v>984.09685863874324</v>
      </c>
      <c r="BG19" s="105">
        <v>6.3117267901338883E-2</v>
      </c>
      <c r="BH19" s="159">
        <v>9.75</v>
      </c>
      <c r="BI19" s="164">
        <v>13.52</v>
      </c>
      <c r="BJ19" s="166"/>
      <c r="BK19" s="166"/>
    </row>
    <row r="20" spans="1:63" ht="28" hidden="1">
      <c r="A20" s="40"/>
      <c r="B20" s="40"/>
      <c r="C20" s="40"/>
      <c r="D20" s="247" t="s">
        <v>52</v>
      </c>
      <c r="E20" s="127">
        <v>8046</v>
      </c>
      <c r="F20" s="128" t="s">
        <v>53</v>
      </c>
      <c r="G20" s="129" t="s">
        <v>2033</v>
      </c>
      <c r="H20" s="130" t="s">
        <v>2034</v>
      </c>
      <c r="I20" s="131" t="s">
        <v>1815</v>
      </c>
      <c r="J20" s="132"/>
      <c r="K20" s="129" t="s">
        <v>3947</v>
      </c>
      <c r="L20" s="133" t="s">
        <v>2036</v>
      </c>
      <c r="M20" s="134" t="s">
        <v>2037</v>
      </c>
      <c r="N20" s="135" t="s">
        <v>2037</v>
      </c>
      <c r="O20" s="136" t="s">
        <v>2038</v>
      </c>
      <c r="P20" s="137">
        <v>49.466999999999999</v>
      </c>
      <c r="Q20" s="138"/>
      <c r="R20" s="137">
        <v>10</v>
      </c>
      <c r="S20" s="139">
        <v>0</v>
      </c>
      <c r="T20" s="140">
        <v>41236</v>
      </c>
      <c r="U20" s="138">
        <v>5.1445679999999996</v>
      </c>
      <c r="V20" s="137">
        <v>401.15704109589041</v>
      </c>
      <c r="W20" s="138">
        <v>494.66999999999996</v>
      </c>
      <c r="X20" s="141" t="s">
        <v>3889</v>
      </c>
      <c r="Y20" s="142"/>
      <c r="Z20" s="143"/>
      <c r="AA20" s="138"/>
      <c r="AB20" s="138"/>
      <c r="AC20" s="140"/>
      <c r="AD20" s="192"/>
      <c r="AE20" s="146"/>
      <c r="AF20" s="147"/>
      <c r="AG20" s="148">
        <v>20.7</v>
      </c>
      <c r="AH20" s="149"/>
      <c r="AI20" s="132"/>
      <c r="AJ20" s="150" t="s">
        <v>3895</v>
      </c>
      <c r="AK20" s="150"/>
      <c r="AL20" s="151" t="s">
        <v>1768</v>
      </c>
      <c r="AM20" s="152">
        <v>40145</v>
      </c>
      <c r="AN20" s="153"/>
      <c r="AO20" s="154"/>
      <c r="AP20" s="155"/>
      <c r="AQ20" s="156">
        <v>40198</v>
      </c>
      <c r="AR20" s="193">
        <v>41219</v>
      </c>
      <c r="AS20" s="154">
        <v>41278</v>
      </c>
      <c r="AT20" s="194">
        <v>41236</v>
      </c>
      <c r="AU20" s="157"/>
      <c r="AV20" s="158" t="s">
        <v>54</v>
      </c>
      <c r="AW20" s="149">
        <v>24</v>
      </c>
      <c r="AX20" s="146">
        <v>2223.5833333333335</v>
      </c>
      <c r="AY20" s="160">
        <v>0.92674999999999996</v>
      </c>
      <c r="AZ20" s="161"/>
      <c r="BA20" s="165"/>
      <c r="BB20" s="162"/>
      <c r="BC20" s="163"/>
      <c r="BD20" s="195">
        <v>32.690370855148338</v>
      </c>
      <c r="BE20" s="191">
        <v>660.85210049423529</v>
      </c>
      <c r="BF20" s="149">
        <v>1362.0987856311808</v>
      </c>
      <c r="BG20" s="196"/>
      <c r="BH20" s="197">
        <v>10.95</v>
      </c>
      <c r="BI20" s="198">
        <v>13</v>
      </c>
      <c r="BJ20" s="197"/>
      <c r="BK20" s="197"/>
    </row>
    <row r="21" spans="1:63" ht="42" hidden="1">
      <c r="A21" s="40"/>
      <c r="B21" s="40"/>
      <c r="C21" s="40"/>
      <c r="D21" s="247" t="s">
        <v>2536</v>
      </c>
      <c r="E21" s="127">
        <v>4464</v>
      </c>
      <c r="F21" s="199" t="s">
        <v>2537</v>
      </c>
      <c r="G21" s="170" t="s">
        <v>2033</v>
      </c>
      <c r="H21" s="171" t="s">
        <v>2034</v>
      </c>
      <c r="I21" s="172" t="s">
        <v>1815</v>
      </c>
      <c r="J21" s="175"/>
      <c r="K21" s="172" t="s">
        <v>1728</v>
      </c>
      <c r="L21" s="200" t="s">
        <v>2036</v>
      </c>
      <c r="M21" s="174" t="s">
        <v>3510</v>
      </c>
      <c r="N21" s="175" t="s">
        <v>2571</v>
      </c>
      <c r="O21" s="176" t="s">
        <v>3785</v>
      </c>
      <c r="P21" s="177">
        <v>50.203000000000003</v>
      </c>
      <c r="Q21" s="178"/>
      <c r="R21" s="137">
        <v>7</v>
      </c>
      <c r="S21" s="201">
        <v>0.25600000000000001</v>
      </c>
      <c r="T21" s="179">
        <v>40688</v>
      </c>
      <c r="U21" s="178">
        <v>80.475408999999999</v>
      </c>
      <c r="V21" s="177">
        <v>482.49896986301371</v>
      </c>
      <c r="W21" s="178">
        <v>984.80405479452065</v>
      </c>
      <c r="X21" s="141" t="s">
        <v>3889</v>
      </c>
      <c r="Y21" s="180"/>
      <c r="Z21" s="202"/>
      <c r="AA21" s="178"/>
      <c r="AB21" s="178"/>
      <c r="AC21" s="179"/>
      <c r="AD21" s="154"/>
      <c r="AE21" s="181"/>
      <c r="AF21" s="203"/>
      <c r="AG21" s="183">
        <v>38.966666666666669</v>
      </c>
      <c r="AH21" s="159"/>
      <c r="AI21" s="175"/>
      <c r="AJ21" s="204" t="s">
        <v>3895</v>
      </c>
      <c r="AK21" s="204"/>
      <c r="AL21" s="205" t="s">
        <v>2538</v>
      </c>
      <c r="AM21" s="155">
        <v>39854</v>
      </c>
      <c r="AN21" s="187"/>
      <c r="AO21" s="154"/>
      <c r="AP21" s="155"/>
      <c r="AQ21" s="156">
        <v>40210</v>
      </c>
      <c r="AR21" s="154">
        <v>40582</v>
      </c>
      <c r="AS21" s="154">
        <v>40635</v>
      </c>
      <c r="AT21" s="155">
        <v>40688</v>
      </c>
      <c r="AU21" s="206" t="s">
        <v>3596</v>
      </c>
      <c r="AV21" s="158" t="s">
        <v>2539</v>
      </c>
      <c r="AW21" s="188">
        <v>10</v>
      </c>
      <c r="AX21" s="181">
        <v>5913</v>
      </c>
      <c r="AY21" s="207"/>
      <c r="AZ21" s="161"/>
      <c r="BA21" s="191"/>
      <c r="BB21" s="162"/>
      <c r="BC21" s="163"/>
      <c r="BD21" s="164">
        <v>10.67</v>
      </c>
      <c r="BE21" s="191">
        <v>212.53709937653127</v>
      </c>
      <c r="BF21" s="159">
        <v>1067</v>
      </c>
      <c r="BG21" s="161"/>
      <c r="BH21" s="166">
        <v>9</v>
      </c>
      <c r="BI21" s="167">
        <v>13.63</v>
      </c>
      <c r="BJ21" s="166">
        <v>17.93</v>
      </c>
      <c r="BK21" s="166">
        <v>11.843384972070929</v>
      </c>
    </row>
    <row r="22" spans="1:63" ht="56" hidden="1">
      <c r="A22" s="40"/>
      <c r="B22" s="40"/>
      <c r="C22" s="40"/>
      <c r="D22" s="410" t="s">
        <v>2523</v>
      </c>
      <c r="E22" s="127">
        <v>4243</v>
      </c>
      <c r="F22" s="128" t="s">
        <v>2524</v>
      </c>
      <c r="G22" s="129" t="s">
        <v>2033</v>
      </c>
      <c r="H22" s="130" t="s">
        <v>2034</v>
      </c>
      <c r="I22" s="131" t="s">
        <v>1815</v>
      </c>
      <c r="J22" s="132"/>
      <c r="K22" s="129" t="s">
        <v>3947</v>
      </c>
      <c r="L22" s="173" t="s">
        <v>2036</v>
      </c>
      <c r="M22" s="134" t="s">
        <v>2037</v>
      </c>
      <c r="N22" s="135" t="s">
        <v>2037</v>
      </c>
      <c r="O22" s="136" t="s">
        <v>1335</v>
      </c>
      <c r="P22" s="137">
        <v>7.7859999999999996</v>
      </c>
      <c r="Q22" s="138"/>
      <c r="R22" s="137">
        <v>7</v>
      </c>
      <c r="S22" s="139">
        <v>0</v>
      </c>
      <c r="T22" s="140">
        <v>40638</v>
      </c>
      <c r="U22" s="178">
        <v>13.547639999999999</v>
      </c>
      <c r="V22" s="137">
        <v>75.897501369863008</v>
      </c>
      <c r="W22" s="138">
        <v>153.80016438356162</v>
      </c>
      <c r="X22" s="130" t="s">
        <v>3949</v>
      </c>
      <c r="Y22" s="142"/>
      <c r="Z22" s="143"/>
      <c r="AA22" s="138"/>
      <c r="AB22" s="138"/>
      <c r="AC22" s="144"/>
      <c r="AD22" s="145"/>
      <c r="AE22" s="146"/>
      <c r="AF22" s="147"/>
      <c r="AG22" s="148">
        <v>40.633333333333333</v>
      </c>
      <c r="AH22" s="149"/>
      <c r="AI22" s="132"/>
      <c r="AJ22" s="204" t="s">
        <v>2525</v>
      </c>
      <c r="AK22" s="204"/>
      <c r="AL22" s="151" t="s">
        <v>2366</v>
      </c>
      <c r="AM22" s="155">
        <v>39539</v>
      </c>
      <c r="AN22" s="153" t="s">
        <v>2526</v>
      </c>
      <c r="AO22" s="192" t="s">
        <v>2527</v>
      </c>
      <c r="AP22" s="152"/>
      <c r="AQ22" s="156">
        <v>39811</v>
      </c>
      <c r="AR22" s="154">
        <v>40529</v>
      </c>
      <c r="AS22" s="154">
        <v>40586</v>
      </c>
      <c r="AT22" s="155">
        <v>40638</v>
      </c>
      <c r="AU22" s="206" t="s">
        <v>3596</v>
      </c>
      <c r="AV22" s="158" t="s">
        <v>2528</v>
      </c>
      <c r="AW22" s="149">
        <v>3</v>
      </c>
      <c r="AX22" s="181">
        <v>2808</v>
      </c>
      <c r="AY22" s="207"/>
      <c r="AZ22" s="161"/>
      <c r="BA22" s="149"/>
      <c r="BB22" s="162"/>
      <c r="BC22" s="163"/>
      <c r="BD22" s="198">
        <v>4.0357766143106453</v>
      </c>
      <c r="BE22" s="191">
        <v>518.33760779741147</v>
      </c>
      <c r="BF22" s="149">
        <v>1345.2588714368819</v>
      </c>
      <c r="BG22" s="196"/>
      <c r="BH22" s="197">
        <v>9.6300000000000008</v>
      </c>
      <c r="BI22" s="198">
        <v>10.3</v>
      </c>
      <c r="BJ22" s="197">
        <v>15.8</v>
      </c>
      <c r="BK22" s="208"/>
    </row>
    <row r="23" spans="1:63" ht="42" hidden="1">
      <c r="A23" s="40"/>
      <c r="B23" s="40"/>
      <c r="C23" s="40"/>
      <c r="D23" s="247" t="s">
        <v>1559</v>
      </c>
      <c r="E23" s="168">
        <v>3509</v>
      </c>
      <c r="F23" s="128" t="s">
        <v>2623</v>
      </c>
      <c r="G23" s="129" t="s">
        <v>2033</v>
      </c>
      <c r="H23" s="130" t="s">
        <v>2034</v>
      </c>
      <c r="I23" s="131" t="s">
        <v>1815</v>
      </c>
      <c r="J23" s="132"/>
      <c r="K23" s="129" t="s">
        <v>2458</v>
      </c>
      <c r="L23" s="173" t="s">
        <v>2036</v>
      </c>
      <c r="M23" s="134" t="s">
        <v>2037</v>
      </c>
      <c r="N23" s="130" t="s">
        <v>2037</v>
      </c>
      <c r="O23" s="136" t="s">
        <v>3785</v>
      </c>
      <c r="P23" s="137">
        <v>21.158000000000001</v>
      </c>
      <c r="Q23" s="138"/>
      <c r="R23" s="137">
        <v>7</v>
      </c>
      <c r="S23" s="139">
        <v>0</v>
      </c>
      <c r="T23" s="140">
        <v>40417</v>
      </c>
      <c r="U23" s="138">
        <v>49.678984</v>
      </c>
      <c r="V23" s="137">
        <v>219.05775890410962</v>
      </c>
      <c r="W23" s="138">
        <v>430.75369315068497</v>
      </c>
      <c r="X23" s="130" t="s">
        <v>3888</v>
      </c>
      <c r="Y23" s="142"/>
      <c r="Z23" s="143">
        <v>19.16</v>
      </c>
      <c r="AA23" s="138"/>
      <c r="AB23" s="138">
        <v>19.16</v>
      </c>
      <c r="AC23" s="140">
        <v>41242</v>
      </c>
      <c r="AD23" s="192">
        <v>40786</v>
      </c>
      <c r="AE23" s="146">
        <v>21.389868493150686</v>
      </c>
      <c r="AF23" s="182">
        <v>0.89575118267488563</v>
      </c>
      <c r="AG23" s="148">
        <v>27.5</v>
      </c>
      <c r="AH23" s="149"/>
      <c r="AI23" s="132" t="s">
        <v>3888</v>
      </c>
      <c r="AJ23" s="150" t="s">
        <v>1560</v>
      </c>
      <c r="AK23" s="150"/>
      <c r="AL23" s="151" t="s">
        <v>1726</v>
      </c>
      <c r="AM23" s="155">
        <v>39757</v>
      </c>
      <c r="AN23" s="153">
        <v>40068</v>
      </c>
      <c r="AO23" s="192" t="s">
        <v>1561</v>
      </c>
      <c r="AP23" s="152"/>
      <c r="AQ23" s="156">
        <v>39994</v>
      </c>
      <c r="AR23" s="192">
        <v>40263</v>
      </c>
      <c r="AS23" s="192">
        <v>40389</v>
      </c>
      <c r="AT23" s="152">
        <v>40417</v>
      </c>
      <c r="AU23" s="153"/>
      <c r="AV23" s="209" t="s">
        <v>2624</v>
      </c>
      <c r="AW23" s="149">
        <v>9.75</v>
      </c>
      <c r="AX23" s="146">
        <v>2340.5846153846155</v>
      </c>
      <c r="AY23" s="160"/>
      <c r="AZ23" s="196"/>
      <c r="BA23" s="191"/>
      <c r="BB23" s="210"/>
      <c r="BC23" s="211"/>
      <c r="BD23" s="195">
        <v>12.406195462478186</v>
      </c>
      <c r="BE23" s="191">
        <v>586.359554895462</v>
      </c>
      <c r="BF23" s="159">
        <v>1272.4303038439164</v>
      </c>
      <c r="BG23" s="105">
        <v>1.8331779711537224E-2</v>
      </c>
      <c r="BH23" s="197">
        <v>10.76</v>
      </c>
      <c r="BI23" s="198">
        <v>12.75</v>
      </c>
      <c r="BJ23" s="166">
        <v>14.85</v>
      </c>
      <c r="BK23" s="166">
        <v>14.85</v>
      </c>
    </row>
    <row r="24" spans="1:63" ht="42" hidden="1">
      <c r="A24" s="40"/>
      <c r="B24" s="40"/>
      <c r="C24" s="40"/>
      <c r="D24" s="247" t="s">
        <v>3668</v>
      </c>
      <c r="E24" s="168">
        <v>1530</v>
      </c>
      <c r="F24" s="212" t="s">
        <v>3669</v>
      </c>
      <c r="G24" s="213" t="s">
        <v>2033</v>
      </c>
      <c r="H24" s="214" t="s">
        <v>2034</v>
      </c>
      <c r="I24" s="75" t="s">
        <v>1815</v>
      </c>
      <c r="J24" s="215"/>
      <c r="K24" s="57" t="s">
        <v>917</v>
      </c>
      <c r="L24" s="173" t="s">
        <v>2036</v>
      </c>
      <c r="M24" s="74" t="s">
        <v>3510</v>
      </c>
      <c r="N24" s="216" t="s">
        <v>2929</v>
      </c>
      <c r="O24" s="217" t="s">
        <v>3785</v>
      </c>
      <c r="P24" s="218">
        <v>28.268000000000001</v>
      </c>
      <c r="Q24" s="76"/>
      <c r="R24" s="218">
        <v>10</v>
      </c>
      <c r="S24" s="69">
        <v>0</v>
      </c>
      <c r="T24" s="219">
        <v>39555</v>
      </c>
      <c r="U24" s="76">
        <v>132.8596</v>
      </c>
      <c r="V24" s="218">
        <v>282.68</v>
      </c>
      <c r="W24" s="76">
        <v>282.68</v>
      </c>
      <c r="X24" s="220" t="s">
        <v>3888</v>
      </c>
      <c r="Y24" s="121"/>
      <c r="Z24" s="221"/>
      <c r="AA24" s="76"/>
      <c r="AB24" s="76"/>
      <c r="AC24" s="97"/>
      <c r="AD24" s="98"/>
      <c r="AE24" s="100"/>
      <c r="AF24" s="222"/>
      <c r="AG24" s="114">
        <v>76.733333333333334</v>
      </c>
      <c r="AH24" s="68"/>
      <c r="AI24" s="215"/>
      <c r="AJ24" s="52" t="s">
        <v>3895</v>
      </c>
      <c r="AK24" s="52"/>
      <c r="AL24" s="223" t="s">
        <v>1726</v>
      </c>
      <c r="AM24" s="53">
        <v>39035</v>
      </c>
      <c r="AN24" s="187"/>
      <c r="AO24" s="98"/>
      <c r="AP24" s="53"/>
      <c r="AQ24" s="99">
        <v>39237</v>
      </c>
      <c r="AR24" s="98">
        <v>39464</v>
      </c>
      <c r="AS24" s="98">
        <v>39525.041666666664</v>
      </c>
      <c r="AT24" s="53">
        <v>39555</v>
      </c>
      <c r="AU24" s="51"/>
      <c r="AV24" s="54" t="s">
        <v>3670</v>
      </c>
      <c r="AW24" s="68">
        <v>8</v>
      </c>
      <c r="AX24" s="100">
        <v>5576.25</v>
      </c>
      <c r="AY24" s="101"/>
      <c r="AZ24" s="102"/>
      <c r="BA24" s="77"/>
      <c r="BB24" s="103"/>
      <c r="BC24" s="82"/>
      <c r="BD24" s="104">
        <v>6.6856457242582898</v>
      </c>
      <c r="BE24" s="77">
        <v>236.50932942756086</v>
      </c>
      <c r="BF24" s="68">
        <v>835.70571553228626</v>
      </c>
      <c r="BG24" s="102"/>
      <c r="BH24" s="106">
        <v>11.32</v>
      </c>
      <c r="BI24" s="107">
        <v>15.01</v>
      </c>
      <c r="BJ24" s="106">
        <v>16.03</v>
      </c>
      <c r="BK24" s="106">
        <v>9.4747079776567436</v>
      </c>
    </row>
    <row r="25" spans="1:63" ht="112" hidden="1">
      <c r="A25" s="40"/>
      <c r="B25" s="40"/>
      <c r="C25" s="40"/>
      <c r="D25" s="247" t="s">
        <v>2864</v>
      </c>
      <c r="E25" s="168">
        <v>722</v>
      </c>
      <c r="F25" s="224" t="s">
        <v>2865</v>
      </c>
      <c r="G25" s="57" t="s">
        <v>2033</v>
      </c>
      <c r="H25" s="225" t="s">
        <v>2034</v>
      </c>
      <c r="I25" s="57" t="s">
        <v>1815</v>
      </c>
      <c r="J25" s="225"/>
      <c r="K25" s="57" t="s">
        <v>1165</v>
      </c>
      <c r="L25" s="200" t="s">
        <v>2036</v>
      </c>
      <c r="M25" s="226" t="s">
        <v>3510</v>
      </c>
      <c r="N25" s="227" t="s">
        <v>2571</v>
      </c>
      <c r="O25" s="50" t="s">
        <v>3785</v>
      </c>
      <c r="P25" s="114">
        <v>25.905999999999999</v>
      </c>
      <c r="Q25" s="77"/>
      <c r="R25" s="114">
        <v>10</v>
      </c>
      <c r="S25" s="68">
        <v>0</v>
      </c>
      <c r="T25" s="97">
        <v>39121</v>
      </c>
      <c r="U25" s="77">
        <v>153.27803019999999</v>
      </c>
      <c r="V25" s="114">
        <v>259.06</v>
      </c>
      <c r="W25" s="77">
        <v>259.06</v>
      </c>
      <c r="X25" s="228" t="s">
        <v>3889</v>
      </c>
      <c r="Y25" s="121"/>
      <c r="Z25" s="221">
        <v>66.557000000000002</v>
      </c>
      <c r="AA25" s="76"/>
      <c r="AB25" s="138">
        <v>66.557000000000002</v>
      </c>
      <c r="AC25" s="97">
        <v>40109</v>
      </c>
      <c r="AD25" s="98">
        <v>40747</v>
      </c>
      <c r="AE25" s="100">
        <v>115.40590684931506</v>
      </c>
      <c r="AF25" s="182">
        <v>0.57672091331428255</v>
      </c>
      <c r="AG25" s="114">
        <v>32.93333333333333</v>
      </c>
      <c r="AH25" s="68"/>
      <c r="AI25" s="215" t="s">
        <v>3889</v>
      </c>
      <c r="AJ25" s="52" t="s">
        <v>2866</v>
      </c>
      <c r="AK25" s="52"/>
      <c r="AL25" s="229" t="s">
        <v>1726</v>
      </c>
      <c r="AM25" s="53">
        <v>38861</v>
      </c>
      <c r="AN25" s="187"/>
      <c r="AO25" s="98"/>
      <c r="AP25" s="53"/>
      <c r="AQ25" s="99">
        <v>38882</v>
      </c>
      <c r="AR25" s="98">
        <v>39010</v>
      </c>
      <c r="AS25" s="98">
        <v>39091</v>
      </c>
      <c r="AT25" s="53">
        <v>39121</v>
      </c>
      <c r="AU25" s="51"/>
      <c r="AV25" s="54" t="s">
        <v>2867</v>
      </c>
      <c r="AW25" s="68">
        <v>6</v>
      </c>
      <c r="AX25" s="100">
        <v>5765.833333333333</v>
      </c>
      <c r="AY25" s="101"/>
      <c r="AZ25" s="102"/>
      <c r="BA25" s="77"/>
      <c r="BB25" s="103"/>
      <c r="BC25" s="82"/>
      <c r="BD25" s="104">
        <v>5.4967277486910993</v>
      </c>
      <c r="BE25" s="77">
        <v>212.17971700343932</v>
      </c>
      <c r="BF25" s="68">
        <v>916.12129144851656</v>
      </c>
      <c r="BG25" s="105">
        <v>3.261692991917417E-2</v>
      </c>
      <c r="BH25" s="106"/>
      <c r="BI25" s="107"/>
      <c r="BJ25" s="106"/>
      <c r="BK25" s="106"/>
    </row>
    <row r="26" spans="1:63" ht="28" hidden="1">
      <c r="A26" s="40"/>
      <c r="B26" s="40"/>
      <c r="C26" s="40"/>
      <c r="D26" s="247" t="s">
        <v>3772</v>
      </c>
      <c r="E26" s="168">
        <v>1774</v>
      </c>
      <c r="F26" s="230" t="s">
        <v>2070</v>
      </c>
      <c r="G26" s="75" t="s">
        <v>2033</v>
      </c>
      <c r="H26" s="215" t="s">
        <v>2034</v>
      </c>
      <c r="I26" s="75" t="s">
        <v>1815</v>
      </c>
      <c r="J26" s="215"/>
      <c r="K26" s="57" t="s">
        <v>2035</v>
      </c>
      <c r="L26" s="173" t="s">
        <v>2036</v>
      </c>
      <c r="M26" s="74" t="s">
        <v>3510</v>
      </c>
      <c r="N26" s="215" t="s">
        <v>3903</v>
      </c>
      <c r="O26" s="50" t="s">
        <v>3785</v>
      </c>
      <c r="P26" s="218">
        <v>29.53</v>
      </c>
      <c r="Q26" s="76"/>
      <c r="R26" s="218">
        <v>7</v>
      </c>
      <c r="S26" s="68">
        <v>0</v>
      </c>
      <c r="T26" s="219">
        <v>39728</v>
      </c>
      <c r="U26" s="76">
        <v>122.49043999999999</v>
      </c>
      <c r="V26" s="218">
        <v>361.47956164383567</v>
      </c>
      <c r="W26" s="76">
        <v>620.13</v>
      </c>
      <c r="X26" s="228" t="s">
        <v>1745</v>
      </c>
      <c r="Y26" s="121"/>
      <c r="Z26" s="221">
        <v>139.04300000000001</v>
      </c>
      <c r="AA26" s="76"/>
      <c r="AB26" s="138">
        <v>139.04300000000001</v>
      </c>
      <c r="AC26" s="97">
        <v>40557</v>
      </c>
      <c r="AD26" s="98">
        <v>41090</v>
      </c>
      <c r="AE26" s="100">
        <v>110.19139726027397</v>
      </c>
      <c r="AF26" s="182">
        <v>1.2618317169676871</v>
      </c>
      <c r="AG26" s="114">
        <v>27.633333333333333</v>
      </c>
      <c r="AH26" s="68"/>
      <c r="AI26" s="215" t="s">
        <v>1745</v>
      </c>
      <c r="AJ26" s="52" t="s">
        <v>2071</v>
      </c>
      <c r="AK26" s="52"/>
      <c r="AL26" s="223" t="s">
        <v>2072</v>
      </c>
      <c r="AM26" s="53">
        <v>38622</v>
      </c>
      <c r="AN26" s="51">
        <v>39259</v>
      </c>
      <c r="AO26" s="98" t="s">
        <v>2073</v>
      </c>
      <c r="AP26" s="53"/>
      <c r="AQ26" s="99">
        <v>38510</v>
      </c>
      <c r="AR26" s="98">
        <v>39547</v>
      </c>
      <c r="AS26" s="98">
        <v>39638.083333333336</v>
      </c>
      <c r="AT26" s="53">
        <v>39728</v>
      </c>
      <c r="AU26" s="51" t="s">
        <v>2500</v>
      </c>
      <c r="AV26" s="54" t="s">
        <v>2074</v>
      </c>
      <c r="AW26" s="119">
        <v>7.8</v>
      </c>
      <c r="AX26" s="100">
        <v>5897.4358974358975</v>
      </c>
      <c r="AY26" s="101"/>
      <c r="AZ26" s="102"/>
      <c r="BA26" s="77"/>
      <c r="BB26" s="103"/>
      <c r="BC26" s="82"/>
      <c r="BD26" s="104">
        <v>6.5445026178010464</v>
      </c>
      <c r="BE26" s="77">
        <v>221.62216789031652</v>
      </c>
      <c r="BF26" s="68">
        <v>839.03879715398034</v>
      </c>
      <c r="BG26" s="105">
        <v>6.8323402607929531E-2</v>
      </c>
      <c r="BH26" s="106"/>
      <c r="BI26" s="107"/>
      <c r="BJ26" s="106"/>
      <c r="BK26" s="106"/>
    </row>
    <row r="27" spans="1:63" ht="56" hidden="1">
      <c r="A27" s="40"/>
      <c r="B27" s="40"/>
      <c r="C27" s="40"/>
      <c r="D27" s="247" t="s">
        <v>1486</v>
      </c>
      <c r="E27" s="168">
        <v>2770</v>
      </c>
      <c r="F27" s="224" t="s">
        <v>2644</v>
      </c>
      <c r="G27" s="57" t="s">
        <v>2033</v>
      </c>
      <c r="H27" s="225" t="s">
        <v>2034</v>
      </c>
      <c r="I27" s="75" t="s">
        <v>1815</v>
      </c>
      <c r="J27" s="215"/>
      <c r="K27" s="75" t="s">
        <v>1748</v>
      </c>
      <c r="L27" s="173" t="s">
        <v>2036</v>
      </c>
      <c r="M27" s="74" t="s">
        <v>2037</v>
      </c>
      <c r="N27" s="225" t="s">
        <v>2037</v>
      </c>
      <c r="O27" s="50" t="s">
        <v>3785</v>
      </c>
      <c r="P27" s="216">
        <v>3.7959999999999998</v>
      </c>
      <c r="Q27" s="76"/>
      <c r="R27" s="231">
        <v>10</v>
      </c>
      <c r="S27" s="69">
        <v>0</v>
      </c>
      <c r="T27" s="97">
        <v>40162</v>
      </c>
      <c r="U27" s="76">
        <v>11.532247999999999</v>
      </c>
      <c r="V27" s="218">
        <v>37.96</v>
      </c>
      <c r="W27" s="76">
        <v>37.96</v>
      </c>
      <c r="X27" s="228" t="s">
        <v>1729</v>
      </c>
      <c r="Y27" s="121"/>
      <c r="Z27" s="221">
        <v>6.0460000000000003</v>
      </c>
      <c r="AA27" s="76"/>
      <c r="AB27" s="76">
        <v>6.0460000000000003</v>
      </c>
      <c r="AC27" s="97">
        <v>41712</v>
      </c>
      <c r="AD27" s="98">
        <v>40897</v>
      </c>
      <c r="AE27" s="100">
        <v>7.6440000000000001</v>
      </c>
      <c r="AF27" s="222">
        <v>0.79094714809000521</v>
      </c>
      <c r="AG27" s="114">
        <v>51.666666666666664</v>
      </c>
      <c r="AH27" s="68"/>
      <c r="AI27" s="175" t="s">
        <v>2718</v>
      </c>
      <c r="AJ27" s="52" t="s">
        <v>3895</v>
      </c>
      <c r="AK27" s="52"/>
      <c r="AL27" s="223" t="s">
        <v>2645</v>
      </c>
      <c r="AM27" s="53">
        <v>39703</v>
      </c>
      <c r="AN27" s="187"/>
      <c r="AO27" s="98"/>
      <c r="AP27" s="53"/>
      <c r="AQ27" s="99">
        <v>39709</v>
      </c>
      <c r="AR27" s="98">
        <v>40011</v>
      </c>
      <c r="AS27" s="98">
        <v>40085</v>
      </c>
      <c r="AT27" s="53">
        <v>40162</v>
      </c>
      <c r="AU27" s="51" t="s">
        <v>2500</v>
      </c>
      <c r="AV27" s="54" t="s">
        <v>3123</v>
      </c>
      <c r="AW27" s="119">
        <v>1.5</v>
      </c>
      <c r="AX27" s="100">
        <v>2724</v>
      </c>
      <c r="AY27" s="101"/>
      <c r="AZ27" s="102"/>
      <c r="BA27" s="77"/>
      <c r="BB27" s="103"/>
      <c r="BC27" s="82"/>
      <c r="BD27" s="104">
        <v>2.1236910994764395</v>
      </c>
      <c r="BE27" s="77">
        <v>559.45497878726019</v>
      </c>
      <c r="BF27" s="68">
        <v>1415.7940663176262</v>
      </c>
      <c r="BG27" s="105">
        <v>1.6965379050973246E-2</v>
      </c>
      <c r="BH27" s="106">
        <v>11.3</v>
      </c>
      <c r="BI27" s="107"/>
      <c r="BJ27" s="106">
        <v>15.01</v>
      </c>
      <c r="BK27" s="106"/>
    </row>
    <row r="28" spans="1:63" ht="84" hidden="1">
      <c r="A28" s="40"/>
      <c r="B28" s="40"/>
      <c r="C28" s="40"/>
      <c r="D28" s="247" t="s">
        <v>2380</v>
      </c>
      <c r="E28" s="168">
        <v>4333</v>
      </c>
      <c r="F28" s="199" t="s">
        <v>3016</v>
      </c>
      <c r="G28" s="170" t="s">
        <v>2033</v>
      </c>
      <c r="H28" s="171" t="s">
        <v>2034</v>
      </c>
      <c r="I28" s="172" t="s">
        <v>1815</v>
      </c>
      <c r="J28" s="175"/>
      <c r="K28" s="172" t="s">
        <v>917</v>
      </c>
      <c r="L28" s="173" t="s">
        <v>2036</v>
      </c>
      <c r="M28" s="174" t="s">
        <v>3510</v>
      </c>
      <c r="N28" s="175" t="s">
        <v>2571</v>
      </c>
      <c r="O28" s="176" t="s">
        <v>3785</v>
      </c>
      <c r="P28" s="177">
        <v>36.584000000000003</v>
      </c>
      <c r="Q28" s="178"/>
      <c r="R28" s="137">
        <v>7</v>
      </c>
      <c r="S28" s="201">
        <v>0.19</v>
      </c>
      <c r="T28" s="179">
        <v>40634</v>
      </c>
      <c r="U28" s="178">
        <v>64.022000000000006</v>
      </c>
      <c r="V28" s="177">
        <v>357.01974794520549</v>
      </c>
      <c r="W28" s="178">
        <v>723.06020821917821</v>
      </c>
      <c r="X28" s="141" t="s">
        <v>3888</v>
      </c>
      <c r="Y28" s="180"/>
      <c r="Z28" s="202"/>
      <c r="AA28" s="178"/>
      <c r="AB28" s="178"/>
      <c r="AC28" s="179"/>
      <c r="AD28" s="154"/>
      <c r="AE28" s="181"/>
      <c r="AF28" s="203"/>
      <c r="AG28" s="183">
        <v>40.766666666666666</v>
      </c>
      <c r="AH28" s="159"/>
      <c r="AI28" s="175"/>
      <c r="AJ28" s="204" t="s">
        <v>2381</v>
      </c>
      <c r="AK28" s="204"/>
      <c r="AL28" s="205" t="s">
        <v>3017</v>
      </c>
      <c r="AM28" s="155">
        <v>39871</v>
      </c>
      <c r="AN28" s="187"/>
      <c r="AO28" s="154"/>
      <c r="AP28" s="155"/>
      <c r="AQ28" s="156">
        <v>40357</v>
      </c>
      <c r="AR28" s="154">
        <v>40550</v>
      </c>
      <c r="AS28" s="154">
        <v>40607</v>
      </c>
      <c r="AT28" s="155">
        <v>40556</v>
      </c>
      <c r="AU28" s="187"/>
      <c r="AV28" s="158" t="s">
        <v>3018</v>
      </c>
      <c r="AW28" s="188">
        <v>10</v>
      </c>
      <c r="AX28" s="181">
        <v>5544</v>
      </c>
      <c r="AY28" s="207"/>
      <c r="AZ28" s="161"/>
      <c r="BA28" s="191"/>
      <c r="BB28" s="162"/>
      <c r="BC28" s="163"/>
      <c r="BD28" s="164">
        <v>6.6</v>
      </c>
      <c r="BE28" s="191">
        <v>180.40673518478022</v>
      </c>
      <c r="BF28" s="159">
        <v>659.99999999999989</v>
      </c>
      <c r="BG28" s="161"/>
      <c r="BH28" s="166">
        <v>8.9600000000000009</v>
      </c>
      <c r="BI28" s="167">
        <v>13</v>
      </c>
      <c r="BJ28" s="166">
        <v>15.76</v>
      </c>
      <c r="BK28" s="166"/>
    </row>
    <row r="29" spans="1:63" ht="140" hidden="1">
      <c r="A29" s="40"/>
      <c r="B29" s="40"/>
      <c r="C29" s="40"/>
      <c r="D29" s="247" t="s">
        <v>1428</v>
      </c>
      <c r="E29" s="168">
        <v>2348</v>
      </c>
      <c r="F29" s="224" t="s">
        <v>1429</v>
      </c>
      <c r="G29" s="57" t="s">
        <v>2033</v>
      </c>
      <c r="H29" s="225" t="s">
        <v>2034</v>
      </c>
      <c r="I29" s="75" t="s">
        <v>1815</v>
      </c>
      <c r="J29" s="215"/>
      <c r="K29" s="75" t="s">
        <v>1165</v>
      </c>
      <c r="L29" s="173" t="s">
        <v>2036</v>
      </c>
      <c r="M29" s="74" t="s">
        <v>3510</v>
      </c>
      <c r="N29" s="215" t="s">
        <v>909</v>
      </c>
      <c r="O29" s="50" t="s">
        <v>1430</v>
      </c>
      <c r="P29" s="218">
        <v>51.353000000000002</v>
      </c>
      <c r="Q29" s="76"/>
      <c r="R29" s="231">
        <v>7</v>
      </c>
      <c r="S29" s="69">
        <v>2.66</v>
      </c>
      <c r="T29" s="97">
        <v>39899</v>
      </c>
      <c r="U29" s="76">
        <v>193.29269199999999</v>
      </c>
      <c r="V29" s="218">
        <v>604.55846849315071</v>
      </c>
      <c r="W29" s="76">
        <v>1078.413</v>
      </c>
      <c r="X29" s="228" t="s">
        <v>3889</v>
      </c>
      <c r="Y29" s="121"/>
      <c r="Z29" s="221">
        <v>149.994</v>
      </c>
      <c r="AA29" s="76"/>
      <c r="AB29" s="138">
        <v>149.994</v>
      </c>
      <c r="AC29" s="97">
        <v>40549</v>
      </c>
      <c r="AD29" s="98">
        <v>41274</v>
      </c>
      <c r="AE29" s="100">
        <v>177.25548414336649</v>
      </c>
      <c r="AF29" s="182">
        <v>0.84620230919728812</v>
      </c>
      <c r="AG29" s="114">
        <v>21.666666666666668</v>
      </c>
      <c r="AH29" s="68"/>
      <c r="AI29" s="215" t="s">
        <v>1755</v>
      </c>
      <c r="AJ29" s="52" t="s">
        <v>1431</v>
      </c>
      <c r="AK29" s="52"/>
      <c r="AL29" s="223" t="s">
        <v>1432</v>
      </c>
      <c r="AM29" s="53">
        <v>39352</v>
      </c>
      <c r="AN29" s="51">
        <v>39667</v>
      </c>
      <c r="AO29" s="98" t="s">
        <v>1433</v>
      </c>
      <c r="AP29" s="53"/>
      <c r="AQ29" s="99">
        <v>39443</v>
      </c>
      <c r="AR29" s="98">
        <v>39805</v>
      </c>
      <c r="AS29" s="98">
        <v>39869</v>
      </c>
      <c r="AT29" s="53">
        <v>39899</v>
      </c>
      <c r="AU29" s="51"/>
      <c r="AV29" s="54" t="s">
        <v>1434</v>
      </c>
      <c r="AW29" s="119">
        <v>3.66</v>
      </c>
      <c r="AX29" s="100">
        <v>6307.1038251366117</v>
      </c>
      <c r="AY29" s="101"/>
      <c r="AZ29" s="102"/>
      <c r="BA29" s="77"/>
      <c r="BB29" s="103"/>
      <c r="BC29" s="82"/>
      <c r="BD29" s="104">
        <v>3.6758289703315881</v>
      </c>
      <c r="BE29" s="77">
        <v>71.579634497139182</v>
      </c>
      <c r="BF29" s="68">
        <v>1004.3248552818546</v>
      </c>
      <c r="BG29" s="105">
        <v>0.12998403161499864</v>
      </c>
      <c r="BH29" s="106"/>
      <c r="BI29" s="107"/>
      <c r="BJ29" s="106"/>
      <c r="BK29" s="106"/>
    </row>
    <row r="30" spans="1:63" ht="210" hidden="1">
      <c r="A30" s="40"/>
      <c r="B30" s="40"/>
      <c r="C30" s="40"/>
      <c r="D30" s="247" t="s">
        <v>526</v>
      </c>
      <c r="E30" s="168">
        <v>362</v>
      </c>
      <c r="F30" s="224" t="s">
        <v>527</v>
      </c>
      <c r="G30" s="57" t="s">
        <v>2033</v>
      </c>
      <c r="H30" s="225" t="s">
        <v>2034</v>
      </c>
      <c r="I30" s="75" t="s">
        <v>1815</v>
      </c>
      <c r="J30" s="215"/>
      <c r="K30" s="57" t="s">
        <v>1165</v>
      </c>
      <c r="L30" s="173" t="s">
        <v>2036</v>
      </c>
      <c r="M30" s="74" t="s">
        <v>3510</v>
      </c>
      <c r="N30" s="216" t="s">
        <v>2929</v>
      </c>
      <c r="O30" s="50" t="s">
        <v>3785</v>
      </c>
      <c r="P30" s="218">
        <v>28.59</v>
      </c>
      <c r="Q30" s="76">
        <v>28.806999999999999</v>
      </c>
      <c r="R30" s="218">
        <v>7</v>
      </c>
      <c r="S30" s="69">
        <v>0</v>
      </c>
      <c r="T30" s="97">
        <v>38092</v>
      </c>
      <c r="U30" s="76">
        <v>217.28399999999999</v>
      </c>
      <c r="V30" s="218">
        <v>480.2287479452055</v>
      </c>
      <c r="W30" s="76">
        <v>603.428</v>
      </c>
      <c r="X30" s="232" t="s">
        <v>3888</v>
      </c>
      <c r="Y30" s="121"/>
      <c r="Z30" s="221">
        <v>243.50399999999999</v>
      </c>
      <c r="AA30" s="76"/>
      <c r="AB30" s="138">
        <v>243.50399999999999</v>
      </c>
      <c r="AC30" s="97">
        <v>39231</v>
      </c>
      <c r="AD30" s="98">
        <v>41023</v>
      </c>
      <c r="AE30" s="100">
        <v>229.58161643835618</v>
      </c>
      <c r="AF30" s="182">
        <v>1.0606424145697313</v>
      </c>
      <c r="AG30" s="114">
        <v>12.433333333333334</v>
      </c>
      <c r="AH30" s="68"/>
      <c r="AI30" s="215" t="s">
        <v>3888</v>
      </c>
      <c r="AJ30" s="52" t="s">
        <v>528</v>
      </c>
      <c r="AK30" s="52"/>
      <c r="AL30" s="223" t="s">
        <v>529</v>
      </c>
      <c r="AM30" s="53">
        <v>38602</v>
      </c>
      <c r="AN30" s="187"/>
      <c r="AO30" s="98"/>
      <c r="AP30" s="53"/>
      <c r="AQ30" s="99">
        <v>38653</v>
      </c>
      <c r="AR30" s="98">
        <v>38814</v>
      </c>
      <c r="AS30" s="98">
        <v>38828</v>
      </c>
      <c r="AT30" s="53">
        <v>38858</v>
      </c>
      <c r="AU30" s="51"/>
      <c r="AV30" s="54" t="s">
        <v>530</v>
      </c>
      <c r="AW30" s="68">
        <v>6</v>
      </c>
      <c r="AX30" s="100"/>
      <c r="AY30" s="101"/>
      <c r="AZ30" s="102"/>
      <c r="BA30" s="77"/>
      <c r="BB30" s="103"/>
      <c r="BC30" s="82"/>
      <c r="BD30" s="108"/>
      <c r="BE30" s="77"/>
      <c r="BF30" s="68"/>
      <c r="BG30" s="102"/>
      <c r="BH30" s="106"/>
      <c r="BI30" s="107"/>
      <c r="BJ30" s="106"/>
      <c r="BK30" s="106"/>
    </row>
    <row r="31" spans="1:63" ht="56" hidden="1">
      <c r="A31" s="40"/>
      <c r="B31" s="40"/>
      <c r="C31" s="40"/>
      <c r="D31" s="247" t="s">
        <v>1664</v>
      </c>
      <c r="E31" s="168">
        <v>298</v>
      </c>
      <c r="F31" s="224" t="s">
        <v>1665</v>
      </c>
      <c r="G31" s="57" t="s">
        <v>2033</v>
      </c>
      <c r="H31" s="225" t="s">
        <v>2034</v>
      </c>
      <c r="I31" s="75" t="s">
        <v>1815</v>
      </c>
      <c r="J31" s="215"/>
      <c r="K31" s="57" t="s">
        <v>2498</v>
      </c>
      <c r="L31" s="173" t="s">
        <v>2036</v>
      </c>
      <c r="M31" s="74" t="s">
        <v>3510</v>
      </c>
      <c r="N31" s="216" t="s">
        <v>2571</v>
      </c>
      <c r="O31" s="50" t="s">
        <v>3785</v>
      </c>
      <c r="P31" s="218">
        <v>20.690999999999999</v>
      </c>
      <c r="Q31" s="76">
        <v>20</v>
      </c>
      <c r="R31" s="218">
        <v>7</v>
      </c>
      <c r="S31" s="69">
        <v>0.6</v>
      </c>
      <c r="T31" s="99">
        <v>37104</v>
      </c>
      <c r="U31" s="76">
        <v>238.46899999999999</v>
      </c>
      <c r="V31" s="218">
        <v>393.43973972602737</v>
      </c>
      <c r="W31" s="76">
        <v>424.83699999999999</v>
      </c>
      <c r="X31" s="232" t="s">
        <v>3888</v>
      </c>
      <c r="Y31" s="121"/>
      <c r="Z31" s="221">
        <v>126.88199999999999</v>
      </c>
      <c r="AA31" s="76"/>
      <c r="AB31" s="138">
        <v>126.88199999999999</v>
      </c>
      <c r="AC31" s="97">
        <v>39133</v>
      </c>
      <c r="AD31" s="98">
        <v>39660</v>
      </c>
      <c r="AE31" s="100">
        <v>144.89944334772002</v>
      </c>
      <c r="AF31" s="182">
        <v>0.87565553785818917</v>
      </c>
      <c r="AG31" s="114">
        <v>7.1333333333333337</v>
      </c>
      <c r="AH31" s="68"/>
      <c r="AI31" s="215" t="s">
        <v>3888</v>
      </c>
      <c r="AJ31" s="52" t="s">
        <v>1666</v>
      </c>
      <c r="AK31" s="52"/>
      <c r="AL31" s="223" t="s">
        <v>1726</v>
      </c>
      <c r="AM31" s="53">
        <v>38598</v>
      </c>
      <c r="AN31" s="187"/>
      <c r="AO31" s="98"/>
      <c r="AP31" s="53"/>
      <c r="AQ31" s="99">
        <v>38434</v>
      </c>
      <c r="AR31" s="98">
        <v>38783</v>
      </c>
      <c r="AS31" s="98">
        <v>38805</v>
      </c>
      <c r="AT31" s="53">
        <v>38919</v>
      </c>
      <c r="AU31" s="51"/>
      <c r="AV31" s="54" t="s">
        <v>1667</v>
      </c>
      <c r="AW31" s="68">
        <v>4.5</v>
      </c>
      <c r="AX31" s="100"/>
      <c r="AY31" s="101"/>
      <c r="AZ31" s="102"/>
      <c r="BA31" s="77"/>
      <c r="BB31" s="103"/>
      <c r="BC31" s="82"/>
      <c r="BD31" s="108"/>
      <c r="BE31" s="77"/>
      <c r="BF31" s="68"/>
      <c r="BG31" s="102"/>
      <c r="BH31" s="106"/>
      <c r="BI31" s="107"/>
      <c r="BJ31" s="106"/>
      <c r="BK31" s="106"/>
    </row>
    <row r="32" spans="1:63" ht="112" hidden="1">
      <c r="A32" s="40"/>
      <c r="B32" s="40"/>
      <c r="C32" s="40"/>
      <c r="D32" s="247" t="s">
        <v>3445</v>
      </c>
      <c r="E32" s="168">
        <v>1350</v>
      </c>
      <c r="F32" s="224" t="s">
        <v>3446</v>
      </c>
      <c r="G32" s="57" t="s">
        <v>2033</v>
      </c>
      <c r="H32" s="225" t="s">
        <v>2034</v>
      </c>
      <c r="I32" s="75" t="s">
        <v>1815</v>
      </c>
      <c r="J32" s="215"/>
      <c r="K32" s="57" t="s">
        <v>2498</v>
      </c>
      <c r="L32" s="173" t="s">
        <v>2036</v>
      </c>
      <c r="M32" s="74" t="s">
        <v>3510</v>
      </c>
      <c r="N32" s="216" t="s">
        <v>2571</v>
      </c>
      <c r="O32" s="50" t="s">
        <v>2694</v>
      </c>
      <c r="P32" s="218">
        <v>144.97900000000001</v>
      </c>
      <c r="Q32" s="76"/>
      <c r="R32" s="218">
        <v>7</v>
      </c>
      <c r="S32" s="69">
        <v>0</v>
      </c>
      <c r="T32" s="233">
        <v>39845</v>
      </c>
      <c r="U32" s="76">
        <v>579.91600000000005</v>
      </c>
      <c r="V32" s="218">
        <v>1728.2291205479455</v>
      </c>
      <c r="W32" s="76">
        <v>3044.5590000000002</v>
      </c>
      <c r="X32" s="228" t="s">
        <v>1729</v>
      </c>
      <c r="Y32" s="121"/>
      <c r="Z32" s="221"/>
      <c r="AA32" s="76"/>
      <c r="AB32" s="76"/>
      <c r="AC32" s="97"/>
      <c r="AD32" s="98"/>
      <c r="AE32" s="100"/>
      <c r="AF32" s="222"/>
      <c r="AG32" s="114">
        <v>67.066666666666663</v>
      </c>
      <c r="AH32" s="68"/>
      <c r="AI32" s="215"/>
      <c r="AJ32" s="52" t="s">
        <v>3447</v>
      </c>
      <c r="AK32" s="52"/>
      <c r="AL32" s="223" t="s">
        <v>3448</v>
      </c>
      <c r="AM32" s="53">
        <v>39052</v>
      </c>
      <c r="AN32" s="187"/>
      <c r="AO32" s="53"/>
      <c r="AP32" s="53"/>
      <c r="AQ32" s="99">
        <v>39262</v>
      </c>
      <c r="AR32" s="98">
        <v>39344</v>
      </c>
      <c r="AS32" s="98">
        <v>39588</v>
      </c>
      <c r="AT32" s="53">
        <v>39815</v>
      </c>
      <c r="AU32" s="51" t="s">
        <v>2042</v>
      </c>
      <c r="AV32" s="54" t="s">
        <v>3449</v>
      </c>
      <c r="AW32" s="68">
        <v>16</v>
      </c>
      <c r="AX32" s="100">
        <v>5402.5</v>
      </c>
      <c r="AY32" s="101"/>
      <c r="AZ32" s="102"/>
      <c r="BA32" s="77"/>
      <c r="BB32" s="103"/>
      <c r="BC32" s="82"/>
      <c r="BD32" s="108"/>
      <c r="BE32" s="77"/>
      <c r="BF32" s="68"/>
      <c r="BG32" s="102"/>
      <c r="BH32" s="106"/>
      <c r="BI32" s="107"/>
      <c r="BJ32" s="106"/>
      <c r="BK32" s="106"/>
    </row>
    <row r="33" spans="1:63" ht="84" hidden="1">
      <c r="A33" s="40"/>
      <c r="B33" s="40"/>
      <c r="C33" s="40"/>
      <c r="D33" s="303" t="s">
        <v>327</v>
      </c>
      <c r="E33" s="127">
        <v>7018</v>
      </c>
      <c r="F33" s="234" t="s">
        <v>326</v>
      </c>
      <c r="G33" s="129" t="s">
        <v>2033</v>
      </c>
      <c r="H33" s="130" t="s">
        <v>2034</v>
      </c>
      <c r="I33" s="131" t="s">
        <v>1815</v>
      </c>
      <c r="J33" s="132"/>
      <c r="K33" s="129" t="s">
        <v>1165</v>
      </c>
      <c r="L33" s="133" t="s">
        <v>2036</v>
      </c>
      <c r="M33" s="174" t="s">
        <v>3510</v>
      </c>
      <c r="N33" s="135" t="s">
        <v>909</v>
      </c>
      <c r="O33" s="136" t="s">
        <v>204</v>
      </c>
      <c r="P33" s="137">
        <v>139.685</v>
      </c>
      <c r="Q33" s="138"/>
      <c r="R33" s="137">
        <v>7</v>
      </c>
      <c r="S33" s="139">
        <v>0</v>
      </c>
      <c r="T33" s="235">
        <v>41456</v>
      </c>
      <c r="U33" s="138">
        <v>0</v>
      </c>
      <c r="V33" s="137">
        <v>1048.5942465753426</v>
      </c>
      <c r="W33" s="138">
        <v>2446.2096438356161</v>
      </c>
      <c r="X33" s="141" t="s">
        <v>3889</v>
      </c>
      <c r="Y33" s="142"/>
      <c r="Z33" s="146"/>
      <c r="AA33" s="165"/>
      <c r="AB33" s="165"/>
      <c r="AC33" s="144"/>
      <c r="AD33" s="145"/>
      <c r="AE33" s="146"/>
      <c r="AF33" s="147"/>
      <c r="AG33" s="148">
        <v>13.366666666666667</v>
      </c>
      <c r="AH33" s="149"/>
      <c r="AI33" s="132"/>
      <c r="AJ33" s="236" t="s">
        <v>245</v>
      </c>
      <c r="AK33" s="236"/>
      <c r="AL33" s="151" t="s">
        <v>1432</v>
      </c>
      <c r="AM33" s="152">
        <v>40691</v>
      </c>
      <c r="AN33" s="153">
        <v>40747</v>
      </c>
      <c r="AO33" s="192" t="s">
        <v>325</v>
      </c>
      <c r="AP33" s="152"/>
      <c r="AQ33" s="156">
        <v>41024</v>
      </c>
      <c r="AR33" s="154">
        <v>41137</v>
      </c>
      <c r="AS33" s="154">
        <v>41249</v>
      </c>
      <c r="AT33" s="155">
        <v>41191</v>
      </c>
      <c r="AU33" s="157"/>
      <c r="AV33" s="158" t="s">
        <v>676</v>
      </c>
      <c r="AW33" s="159">
        <v>7.5</v>
      </c>
      <c r="AX33" s="146">
        <v>6272.1333333333332</v>
      </c>
      <c r="AY33" s="160">
        <v>0.85</v>
      </c>
      <c r="AZ33" s="161"/>
      <c r="BA33" s="149"/>
      <c r="BB33" s="237"/>
      <c r="BC33" s="238"/>
      <c r="BD33" s="164">
        <v>9.7469458987783586</v>
      </c>
      <c r="BE33" s="165">
        <v>69.778042730274251</v>
      </c>
      <c r="BF33" s="149">
        <v>1299.5927865037811</v>
      </c>
      <c r="BG33" s="239"/>
      <c r="BH33" s="166">
        <v>9.81</v>
      </c>
      <c r="BI33" s="167">
        <v>12.75</v>
      </c>
      <c r="BJ33" s="166">
        <v>26.02</v>
      </c>
      <c r="BK33" s="166"/>
    </row>
    <row r="34" spans="1:63" ht="42" hidden="1">
      <c r="A34" s="40"/>
      <c r="B34" s="40"/>
      <c r="C34" s="40"/>
      <c r="D34" s="247" t="s">
        <v>337</v>
      </c>
      <c r="E34" s="127">
        <v>35</v>
      </c>
      <c r="F34" s="224" t="s">
        <v>338</v>
      </c>
      <c r="G34" s="57" t="s">
        <v>2033</v>
      </c>
      <c r="H34" s="225" t="s">
        <v>2034</v>
      </c>
      <c r="I34" s="75" t="s">
        <v>1815</v>
      </c>
      <c r="J34" s="215"/>
      <c r="K34" s="57" t="s">
        <v>3893</v>
      </c>
      <c r="L34" s="173" t="s">
        <v>2036</v>
      </c>
      <c r="M34" s="74" t="s">
        <v>3878</v>
      </c>
      <c r="N34" s="216" t="s">
        <v>1723</v>
      </c>
      <c r="O34" s="50" t="s">
        <v>3785</v>
      </c>
      <c r="P34" s="218">
        <v>16.373999999999999</v>
      </c>
      <c r="Q34" s="76">
        <v>16.242999999999999</v>
      </c>
      <c r="R34" s="218">
        <v>7</v>
      </c>
      <c r="S34" s="69">
        <v>0</v>
      </c>
      <c r="T34" s="99">
        <v>38200</v>
      </c>
      <c r="U34" s="76">
        <v>137.86908</v>
      </c>
      <c r="V34" s="218">
        <v>267.74721369863016</v>
      </c>
      <c r="W34" s="76">
        <v>342.02</v>
      </c>
      <c r="X34" s="232" t="s">
        <v>3888</v>
      </c>
      <c r="Y34" s="240"/>
      <c r="Z34" s="221">
        <v>104.87400000000001</v>
      </c>
      <c r="AA34" s="76"/>
      <c r="AB34" s="138">
        <v>104.87400000000001</v>
      </c>
      <c r="AC34" s="97">
        <v>39359</v>
      </c>
      <c r="AD34" s="98">
        <v>40755</v>
      </c>
      <c r="AE34" s="100">
        <v>114.61799999999999</v>
      </c>
      <c r="AF34" s="182">
        <v>0.91498717478930025</v>
      </c>
      <c r="AG34" s="241">
        <v>26.933333333333334</v>
      </c>
      <c r="AH34" s="242"/>
      <c r="AI34" s="215" t="s">
        <v>3888</v>
      </c>
      <c r="AJ34" s="52" t="s">
        <v>3895</v>
      </c>
      <c r="AK34" s="52" t="s">
        <v>339</v>
      </c>
      <c r="AL34" s="223" t="s">
        <v>1726</v>
      </c>
      <c r="AM34" s="53">
        <v>38303</v>
      </c>
      <c r="AN34" s="187"/>
      <c r="AO34" s="98"/>
      <c r="AP34" s="53"/>
      <c r="AQ34" s="99">
        <v>38307</v>
      </c>
      <c r="AR34" s="98">
        <v>38510</v>
      </c>
      <c r="AS34" s="98">
        <v>38521</v>
      </c>
      <c r="AT34" s="53">
        <v>38551</v>
      </c>
      <c r="AU34" s="51"/>
      <c r="AV34" s="54"/>
      <c r="AW34" s="68">
        <v>5</v>
      </c>
      <c r="AX34" s="100">
        <v>4974</v>
      </c>
      <c r="AY34" s="101"/>
      <c r="AZ34" s="102"/>
      <c r="BA34" s="77"/>
      <c r="BB34" s="103"/>
      <c r="BC34" s="82"/>
      <c r="BD34" s="104">
        <v>5.4210296684118671</v>
      </c>
      <c r="BE34" s="77">
        <v>331.07546527493997</v>
      </c>
      <c r="BF34" s="68">
        <v>1084.2059336823736</v>
      </c>
      <c r="BG34" s="105">
        <v>3.3164179315895374E-2</v>
      </c>
      <c r="BH34" s="106"/>
      <c r="BI34" s="107"/>
      <c r="BJ34" s="106"/>
      <c r="BK34" s="106"/>
    </row>
    <row r="35" spans="1:63" ht="56" hidden="1">
      <c r="A35" s="40"/>
      <c r="B35" s="40"/>
      <c r="C35" s="40"/>
      <c r="D35" s="247" t="s">
        <v>341</v>
      </c>
      <c r="E35" s="127">
        <v>58</v>
      </c>
      <c r="F35" s="224" t="s">
        <v>342</v>
      </c>
      <c r="G35" s="57" t="s">
        <v>2033</v>
      </c>
      <c r="H35" s="225" t="s">
        <v>2034</v>
      </c>
      <c r="I35" s="75" t="s">
        <v>1815</v>
      </c>
      <c r="J35" s="215"/>
      <c r="K35" s="57" t="s">
        <v>2035</v>
      </c>
      <c r="L35" s="200" t="s">
        <v>2036</v>
      </c>
      <c r="M35" s="74" t="s">
        <v>3510</v>
      </c>
      <c r="N35" s="216" t="s">
        <v>3903</v>
      </c>
      <c r="O35" s="50" t="s">
        <v>3785</v>
      </c>
      <c r="P35" s="218">
        <v>31.374000000000002</v>
      </c>
      <c r="Q35" s="76"/>
      <c r="R35" s="218">
        <v>10</v>
      </c>
      <c r="S35" s="69">
        <v>0.3</v>
      </c>
      <c r="T35" s="99">
        <v>37803</v>
      </c>
      <c r="U35" s="76">
        <v>294.83</v>
      </c>
      <c r="V35" s="218">
        <v>313.74</v>
      </c>
      <c r="W35" s="76">
        <v>313.74</v>
      </c>
      <c r="X35" s="232" t="s">
        <v>1745</v>
      </c>
      <c r="Y35" s="240"/>
      <c r="Z35" s="243">
        <v>301.07399999999996</v>
      </c>
      <c r="AA35" s="244"/>
      <c r="AB35" s="138">
        <v>301.07399999999996</v>
      </c>
      <c r="AC35" s="219">
        <v>38646</v>
      </c>
      <c r="AD35" s="245">
        <v>41090</v>
      </c>
      <c r="AE35" s="246">
        <v>281.1944921748921</v>
      </c>
      <c r="AF35" s="182">
        <v>1.0706966472612969</v>
      </c>
      <c r="AG35" s="241">
        <v>5.0333333333333332</v>
      </c>
      <c r="AH35" s="242"/>
      <c r="AI35" s="215" t="s">
        <v>1745</v>
      </c>
      <c r="AJ35" s="52" t="s">
        <v>3895</v>
      </c>
      <c r="AK35" s="52" t="s">
        <v>340</v>
      </c>
      <c r="AL35" s="223" t="s">
        <v>2072</v>
      </c>
      <c r="AM35" s="53">
        <v>38305</v>
      </c>
      <c r="AN35" s="187"/>
      <c r="AO35" s="98"/>
      <c r="AP35" s="53"/>
      <c r="AQ35" s="99">
        <v>37525</v>
      </c>
      <c r="AR35" s="98">
        <v>38448</v>
      </c>
      <c r="AS35" s="98">
        <v>38465</v>
      </c>
      <c r="AT35" s="53">
        <v>38495</v>
      </c>
      <c r="AU35" s="51"/>
      <c r="AV35" s="54"/>
      <c r="AW35" s="68">
        <v>7.8</v>
      </c>
      <c r="AX35" s="100">
        <v>4905.6000000000004</v>
      </c>
      <c r="AY35" s="101"/>
      <c r="AZ35" s="102"/>
      <c r="BA35" s="77"/>
      <c r="BB35" s="103"/>
      <c r="BC35" s="82"/>
      <c r="BD35" s="104">
        <v>7.8</v>
      </c>
      <c r="BE35" s="77">
        <v>248.61350162554979</v>
      </c>
      <c r="BF35" s="68">
        <v>1000</v>
      </c>
      <c r="BG35" s="105">
        <v>5.1434326367274338E-2</v>
      </c>
      <c r="BH35" s="106"/>
      <c r="BI35" s="107"/>
      <c r="BJ35" s="106"/>
      <c r="BK35" s="106"/>
    </row>
    <row r="36" spans="1:63" ht="98" hidden="1">
      <c r="A36" s="40"/>
      <c r="B36" s="40"/>
      <c r="C36" s="40"/>
      <c r="D36" s="247" t="s">
        <v>343</v>
      </c>
      <c r="E36" s="168">
        <v>75</v>
      </c>
      <c r="F36" s="224" t="s">
        <v>344</v>
      </c>
      <c r="G36" s="57" t="s">
        <v>2033</v>
      </c>
      <c r="H36" s="225" t="s">
        <v>2034</v>
      </c>
      <c r="I36" s="75" t="s">
        <v>1815</v>
      </c>
      <c r="J36" s="215"/>
      <c r="K36" s="57" t="s">
        <v>1165</v>
      </c>
      <c r="L36" s="200" t="s">
        <v>2036</v>
      </c>
      <c r="M36" s="74" t="s">
        <v>3510</v>
      </c>
      <c r="N36" s="216" t="s">
        <v>2929</v>
      </c>
      <c r="O36" s="50" t="s">
        <v>3785</v>
      </c>
      <c r="P36" s="218">
        <v>26.3</v>
      </c>
      <c r="Q36" s="76"/>
      <c r="R36" s="218">
        <v>7</v>
      </c>
      <c r="S36" s="69">
        <v>0</v>
      </c>
      <c r="T36" s="97">
        <v>38038</v>
      </c>
      <c r="U36" s="76">
        <v>233.41249999999999</v>
      </c>
      <c r="V36" s="218">
        <v>443.71342465753423</v>
      </c>
      <c r="W36" s="76">
        <v>552.30000000000007</v>
      </c>
      <c r="X36" s="232" t="s">
        <v>2718</v>
      </c>
      <c r="Y36" s="240"/>
      <c r="Z36" s="243">
        <v>266.94800000000004</v>
      </c>
      <c r="AA36" s="244"/>
      <c r="AB36" s="138">
        <v>266.94800000000004</v>
      </c>
      <c r="AC36" s="97">
        <v>38995</v>
      </c>
      <c r="AD36" s="98">
        <v>40594</v>
      </c>
      <c r="AE36" s="246">
        <v>184.17205479452056</v>
      </c>
      <c r="AF36" s="182">
        <v>1.4494489964714354</v>
      </c>
      <c r="AG36" s="241">
        <v>14.166666666666666</v>
      </c>
      <c r="AH36" s="242"/>
      <c r="AI36" s="215" t="s">
        <v>2718</v>
      </c>
      <c r="AJ36" s="52" t="s">
        <v>345</v>
      </c>
      <c r="AK36" s="52"/>
      <c r="AL36" s="223" t="s">
        <v>346</v>
      </c>
      <c r="AM36" s="53">
        <v>38214</v>
      </c>
      <c r="AN36" s="187"/>
      <c r="AO36" s="98"/>
      <c r="AP36" s="53"/>
      <c r="AQ36" s="99">
        <v>38516</v>
      </c>
      <c r="AR36" s="98">
        <v>38525</v>
      </c>
      <c r="AS36" s="98">
        <v>38540</v>
      </c>
      <c r="AT36" s="53">
        <v>38570</v>
      </c>
      <c r="AU36" s="51"/>
      <c r="AV36" s="54"/>
      <c r="AW36" s="68">
        <v>12</v>
      </c>
      <c r="AX36" s="100">
        <v>4125</v>
      </c>
      <c r="AY36" s="101"/>
      <c r="AZ36" s="102"/>
      <c r="BA36" s="77"/>
      <c r="BB36" s="103"/>
      <c r="BC36" s="82"/>
      <c r="BD36" s="108"/>
      <c r="BE36" s="77"/>
      <c r="BF36" s="68"/>
      <c r="BG36" s="102"/>
      <c r="BH36" s="106"/>
      <c r="BI36" s="107"/>
      <c r="BJ36" s="106"/>
      <c r="BK36" s="106"/>
    </row>
    <row r="37" spans="1:63" ht="56" hidden="1">
      <c r="A37" s="40"/>
      <c r="B37" s="40"/>
      <c r="C37" s="40"/>
      <c r="D37" s="247" t="s">
        <v>347</v>
      </c>
      <c r="E37" s="168">
        <v>80</v>
      </c>
      <c r="F37" s="224" t="s">
        <v>348</v>
      </c>
      <c r="G37" s="57" t="s">
        <v>2033</v>
      </c>
      <c r="H37" s="225" t="s">
        <v>2034</v>
      </c>
      <c r="I37" s="75" t="s">
        <v>1815</v>
      </c>
      <c r="J37" s="215"/>
      <c r="K37" s="57" t="s">
        <v>2498</v>
      </c>
      <c r="L37" s="200" t="s">
        <v>2036</v>
      </c>
      <c r="M37" s="74" t="s">
        <v>3510</v>
      </c>
      <c r="N37" s="216" t="s">
        <v>2693</v>
      </c>
      <c r="O37" s="50" t="s">
        <v>3785</v>
      </c>
      <c r="P37" s="218">
        <v>22</v>
      </c>
      <c r="Q37" s="76"/>
      <c r="R37" s="218">
        <v>10</v>
      </c>
      <c r="S37" s="69">
        <v>0</v>
      </c>
      <c r="T37" s="97">
        <v>37879</v>
      </c>
      <c r="U37" s="76">
        <v>205</v>
      </c>
      <c r="V37" s="218">
        <v>220</v>
      </c>
      <c r="W37" s="76">
        <v>220</v>
      </c>
      <c r="X37" s="232" t="s">
        <v>321</v>
      </c>
      <c r="Y37" s="121"/>
      <c r="Z37" s="243">
        <v>12.68</v>
      </c>
      <c r="AA37" s="244"/>
      <c r="AB37" s="138">
        <v>12.68</v>
      </c>
      <c r="AC37" s="97">
        <v>38923</v>
      </c>
      <c r="AD37" s="98">
        <v>38065</v>
      </c>
      <c r="AE37" s="100">
        <v>11.210958904109589</v>
      </c>
      <c r="AF37" s="182">
        <v>1.1310361681329424</v>
      </c>
      <c r="AG37" s="114">
        <v>10.166666666666666</v>
      </c>
      <c r="AH37" s="68"/>
      <c r="AI37" s="215" t="s">
        <v>1729</v>
      </c>
      <c r="AJ37" s="52" t="s">
        <v>349</v>
      </c>
      <c r="AK37" s="52"/>
      <c r="AL37" s="223" t="s">
        <v>941</v>
      </c>
      <c r="AM37" s="53">
        <v>38366</v>
      </c>
      <c r="AN37" s="187"/>
      <c r="AO37" s="98"/>
      <c r="AP37" s="53"/>
      <c r="AQ37" s="99">
        <v>38510</v>
      </c>
      <c r="AR37" s="98">
        <v>38556</v>
      </c>
      <c r="AS37" s="98">
        <v>38588</v>
      </c>
      <c r="AT37" s="53">
        <v>38618</v>
      </c>
      <c r="AU37" s="51"/>
      <c r="AV37" s="54"/>
      <c r="AW37" s="68">
        <v>9.3000000000000007</v>
      </c>
      <c r="AX37" s="100">
        <v>2513.333333333333</v>
      </c>
      <c r="AY37" s="101"/>
      <c r="AZ37" s="102"/>
      <c r="BA37" s="77"/>
      <c r="BB37" s="103"/>
      <c r="BC37" s="82"/>
      <c r="BD37" s="108"/>
      <c r="BE37" s="77"/>
      <c r="BF37" s="68"/>
      <c r="BG37" s="102"/>
      <c r="BH37" s="106"/>
      <c r="BI37" s="107"/>
      <c r="BJ37" s="106"/>
      <c r="BK37" s="106"/>
    </row>
    <row r="38" spans="1:63" ht="42" hidden="1">
      <c r="A38" s="40"/>
      <c r="B38" s="40"/>
      <c r="C38" s="40"/>
      <c r="D38" s="247" t="s">
        <v>350</v>
      </c>
      <c r="E38" s="168">
        <v>82</v>
      </c>
      <c r="F38" s="224" t="s">
        <v>351</v>
      </c>
      <c r="G38" s="57" t="s">
        <v>2033</v>
      </c>
      <c r="H38" s="225" t="s">
        <v>2034</v>
      </c>
      <c r="I38" s="75" t="s">
        <v>1815</v>
      </c>
      <c r="J38" s="215"/>
      <c r="K38" s="57" t="s">
        <v>2035</v>
      </c>
      <c r="L38" s="173" t="s">
        <v>2036</v>
      </c>
      <c r="M38" s="74" t="s">
        <v>3510</v>
      </c>
      <c r="N38" s="216" t="s">
        <v>3903</v>
      </c>
      <c r="O38" s="50" t="s">
        <v>3785</v>
      </c>
      <c r="P38" s="218">
        <v>40.313000000000002</v>
      </c>
      <c r="Q38" s="76"/>
      <c r="R38" s="218">
        <v>7</v>
      </c>
      <c r="S38" s="69"/>
      <c r="T38" s="97">
        <v>38596</v>
      </c>
      <c r="U38" s="76">
        <v>274.18299999999999</v>
      </c>
      <c r="V38" s="218">
        <v>618.50082191780825</v>
      </c>
      <c r="W38" s="76">
        <v>846.57300000000009</v>
      </c>
      <c r="X38" s="232" t="s">
        <v>2039</v>
      </c>
      <c r="Y38" s="121"/>
      <c r="Z38" s="221"/>
      <c r="AA38" s="76"/>
      <c r="AB38" s="76"/>
      <c r="AC38" s="97"/>
      <c r="AD38" s="98"/>
      <c r="AE38" s="100"/>
      <c r="AF38" s="222"/>
      <c r="AG38" s="114">
        <v>106.93333333333334</v>
      </c>
      <c r="AH38" s="68"/>
      <c r="AI38" s="215"/>
      <c r="AJ38" s="56" t="s">
        <v>197</v>
      </c>
      <c r="AK38" s="56"/>
      <c r="AL38" s="223" t="s">
        <v>352</v>
      </c>
      <c r="AM38" s="53">
        <v>38418</v>
      </c>
      <c r="AN38" s="187"/>
      <c r="AO38" s="98"/>
      <c r="AP38" s="53"/>
      <c r="AQ38" s="99">
        <v>38411</v>
      </c>
      <c r="AR38" s="98">
        <v>38526</v>
      </c>
      <c r="AS38" s="98">
        <v>38619</v>
      </c>
      <c r="AT38" s="53">
        <v>38649</v>
      </c>
      <c r="AU38" s="51"/>
      <c r="AV38" s="54"/>
      <c r="AW38" s="68">
        <v>7.5</v>
      </c>
      <c r="AX38" s="100">
        <v>5739.0476190476193</v>
      </c>
      <c r="AY38" s="101"/>
      <c r="AZ38" s="102"/>
      <c r="BA38" s="77"/>
      <c r="BB38" s="103"/>
      <c r="BC38" s="82"/>
      <c r="BD38" s="108"/>
      <c r="BE38" s="77"/>
      <c r="BF38" s="68"/>
      <c r="BG38" s="102"/>
      <c r="BH38" s="106"/>
      <c r="BI38" s="107"/>
      <c r="BJ38" s="106"/>
      <c r="BK38" s="106"/>
    </row>
    <row r="39" spans="1:63" ht="112" hidden="1">
      <c r="A39" s="40"/>
      <c r="B39" s="40"/>
      <c r="C39" s="40"/>
      <c r="D39" s="247" t="s">
        <v>353</v>
      </c>
      <c r="E39" s="168">
        <v>87</v>
      </c>
      <c r="F39" s="224" t="s">
        <v>354</v>
      </c>
      <c r="G39" s="57" t="s">
        <v>2033</v>
      </c>
      <c r="H39" s="225" t="s">
        <v>2034</v>
      </c>
      <c r="I39" s="248" t="s">
        <v>1815</v>
      </c>
      <c r="J39" s="248"/>
      <c r="K39" s="57" t="s">
        <v>2498</v>
      </c>
      <c r="L39" s="200" t="s">
        <v>2036</v>
      </c>
      <c r="M39" s="74" t="s">
        <v>3878</v>
      </c>
      <c r="N39" s="216" t="s">
        <v>1166</v>
      </c>
      <c r="O39" s="50" t="s">
        <v>2038</v>
      </c>
      <c r="P39" s="218">
        <v>44.968000000000004</v>
      </c>
      <c r="Q39" s="76"/>
      <c r="R39" s="218">
        <v>10</v>
      </c>
      <c r="S39" s="69">
        <v>0</v>
      </c>
      <c r="T39" s="97">
        <v>37796</v>
      </c>
      <c r="U39" s="76">
        <v>393.47</v>
      </c>
      <c r="V39" s="218">
        <v>449.68000000000006</v>
      </c>
      <c r="W39" s="76">
        <v>449.68000000000006</v>
      </c>
      <c r="X39" s="225" t="s">
        <v>2039</v>
      </c>
      <c r="Y39" s="121"/>
      <c r="Z39" s="221">
        <v>302.64600000000002</v>
      </c>
      <c r="AA39" s="76"/>
      <c r="AB39" s="138">
        <v>302.64600000000002</v>
      </c>
      <c r="AC39" s="97">
        <v>38980</v>
      </c>
      <c r="AD39" s="53">
        <v>40602</v>
      </c>
      <c r="AE39" s="100">
        <v>345.69920000000002</v>
      </c>
      <c r="AF39" s="182">
        <v>0.87546051596301067</v>
      </c>
      <c r="AG39" s="114">
        <v>8.9666666666666668</v>
      </c>
      <c r="AH39" s="68"/>
      <c r="AI39" s="215" t="s">
        <v>1745</v>
      </c>
      <c r="AJ39" s="52" t="s">
        <v>355</v>
      </c>
      <c r="AK39" s="52"/>
      <c r="AL39" s="223" t="s">
        <v>356</v>
      </c>
      <c r="AM39" s="53">
        <v>38503</v>
      </c>
      <c r="AN39" s="187"/>
      <c r="AO39" s="98"/>
      <c r="AP39" s="53"/>
      <c r="AQ39" s="99">
        <v>38510</v>
      </c>
      <c r="AR39" s="99">
        <v>38639</v>
      </c>
      <c r="AS39" s="97">
        <v>38653</v>
      </c>
      <c r="AT39" s="53">
        <v>38711</v>
      </c>
      <c r="AU39" s="249"/>
      <c r="AV39" s="54"/>
      <c r="AW39" s="68">
        <v>20</v>
      </c>
      <c r="AX39" s="77"/>
      <c r="AY39" s="101"/>
      <c r="AZ39" s="102"/>
      <c r="BA39" s="77"/>
      <c r="BB39" s="103"/>
      <c r="BC39" s="82"/>
      <c r="BD39" s="108"/>
      <c r="BE39" s="77"/>
      <c r="BF39" s="68"/>
      <c r="BG39" s="102"/>
      <c r="BH39" s="106"/>
      <c r="BI39" s="107"/>
      <c r="BJ39" s="106"/>
      <c r="BK39" s="106"/>
    </row>
    <row r="40" spans="1:63" ht="112" hidden="1">
      <c r="A40" s="40"/>
      <c r="B40" s="40"/>
      <c r="C40" s="40"/>
      <c r="D40" s="247" t="s">
        <v>358</v>
      </c>
      <c r="E40" s="168">
        <v>95</v>
      </c>
      <c r="F40" s="224" t="s">
        <v>359</v>
      </c>
      <c r="G40" s="57" t="s">
        <v>2033</v>
      </c>
      <c r="H40" s="225" t="s">
        <v>2034</v>
      </c>
      <c r="I40" s="75" t="s">
        <v>1815</v>
      </c>
      <c r="J40" s="215"/>
      <c r="K40" s="57" t="s">
        <v>2494</v>
      </c>
      <c r="L40" s="173" t="s">
        <v>2036</v>
      </c>
      <c r="M40" s="74" t="s">
        <v>3510</v>
      </c>
      <c r="N40" s="216" t="s">
        <v>2929</v>
      </c>
      <c r="O40" s="50" t="s">
        <v>3785</v>
      </c>
      <c r="P40" s="218">
        <v>17.423999999999999</v>
      </c>
      <c r="Q40" s="76"/>
      <c r="R40" s="218">
        <v>10</v>
      </c>
      <c r="S40" s="69">
        <v>0</v>
      </c>
      <c r="T40" s="97">
        <v>38139</v>
      </c>
      <c r="U40" s="76">
        <v>146.36160000000001</v>
      </c>
      <c r="V40" s="218">
        <v>174.24</v>
      </c>
      <c r="W40" s="76">
        <v>174.24</v>
      </c>
      <c r="X40" s="232" t="s">
        <v>1745</v>
      </c>
      <c r="Y40" s="121"/>
      <c r="Z40" s="221">
        <v>81.903000000000006</v>
      </c>
      <c r="AA40" s="76"/>
      <c r="AB40" s="138">
        <v>81.903000000000006</v>
      </c>
      <c r="AC40" s="97">
        <v>38887</v>
      </c>
      <c r="AD40" s="98">
        <v>40543</v>
      </c>
      <c r="AE40" s="100">
        <v>114.75971506849315</v>
      </c>
      <c r="AF40" s="182">
        <v>0.71369121081484954</v>
      </c>
      <c r="AG40" s="114">
        <v>7.9666666666666668</v>
      </c>
      <c r="AH40" s="68"/>
      <c r="AI40" s="215" t="s">
        <v>1745</v>
      </c>
      <c r="AJ40" s="52" t="s">
        <v>360</v>
      </c>
      <c r="AK40" s="52"/>
      <c r="AL40" s="223" t="s">
        <v>3040</v>
      </c>
      <c r="AM40" s="53">
        <v>38500</v>
      </c>
      <c r="AN40" s="187"/>
      <c r="AO40" s="98"/>
      <c r="AP40" s="53"/>
      <c r="AQ40" s="99">
        <v>38390</v>
      </c>
      <c r="AR40" s="98">
        <v>38607</v>
      </c>
      <c r="AS40" s="98">
        <v>38618</v>
      </c>
      <c r="AT40" s="53">
        <v>38648</v>
      </c>
      <c r="AU40" s="51"/>
      <c r="AV40" s="54"/>
      <c r="AW40" s="68">
        <v>3</v>
      </c>
      <c r="AX40" s="100"/>
      <c r="AY40" s="101"/>
      <c r="AZ40" s="102"/>
      <c r="BA40" s="77"/>
      <c r="BB40" s="103"/>
      <c r="BC40" s="82"/>
      <c r="BD40" s="108"/>
      <c r="BE40" s="77"/>
      <c r="BF40" s="68"/>
      <c r="BG40" s="102"/>
      <c r="BH40" s="106"/>
      <c r="BI40" s="107"/>
      <c r="BJ40" s="106"/>
      <c r="BK40" s="106"/>
    </row>
    <row r="41" spans="1:63" ht="42" hidden="1">
      <c r="A41" s="40"/>
      <c r="B41" s="40"/>
      <c r="C41" s="40"/>
      <c r="D41" s="247" t="s">
        <v>361</v>
      </c>
      <c r="E41" s="168">
        <v>98</v>
      </c>
      <c r="F41" s="224" t="s">
        <v>362</v>
      </c>
      <c r="G41" s="57" t="s">
        <v>2033</v>
      </c>
      <c r="H41" s="225" t="s">
        <v>2034</v>
      </c>
      <c r="I41" s="75" t="s">
        <v>1815</v>
      </c>
      <c r="J41" s="215"/>
      <c r="K41" s="57" t="s">
        <v>3893</v>
      </c>
      <c r="L41" s="173" t="s">
        <v>2036</v>
      </c>
      <c r="M41" s="74" t="s">
        <v>3878</v>
      </c>
      <c r="N41" s="216" t="s">
        <v>1723</v>
      </c>
      <c r="O41" s="50" t="s">
        <v>3785</v>
      </c>
      <c r="P41" s="218">
        <v>13.167999999999999</v>
      </c>
      <c r="Q41" s="76"/>
      <c r="R41" s="218">
        <v>10</v>
      </c>
      <c r="S41" s="69">
        <v>0</v>
      </c>
      <c r="T41" s="97">
        <v>38169</v>
      </c>
      <c r="U41" s="76">
        <v>111.928</v>
      </c>
      <c r="V41" s="218">
        <v>131.68</v>
      </c>
      <c r="W41" s="76">
        <v>131.68</v>
      </c>
      <c r="X41" s="232" t="s">
        <v>3888</v>
      </c>
      <c r="Y41" s="121"/>
      <c r="Z41" s="221">
        <v>36.512</v>
      </c>
      <c r="AA41" s="76"/>
      <c r="AB41" s="138">
        <v>36.512</v>
      </c>
      <c r="AC41" s="97">
        <v>39477</v>
      </c>
      <c r="AD41" s="98">
        <v>39813</v>
      </c>
      <c r="AE41" s="100">
        <v>59.310115068493147</v>
      </c>
      <c r="AF41" s="182">
        <v>0.61561168710994441</v>
      </c>
      <c r="AG41" s="114">
        <v>27.166666666666668</v>
      </c>
      <c r="AH41" s="68"/>
      <c r="AI41" s="215" t="s">
        <v>3888</v>
      </c>
      <c r="AJ41" s="52" t="s">
        <v>3053</v>
      </c>
      <c r="AK41" s="52"/>
      <c r="AL41" s="223" t="s">
        <v>1726</v>
      </c>
      <c r="AM41" s="53">
        <v>38318</v>
      </c>
      <c r="AN41" s="187"/>
      <c r="AO41" s="98"/>
      <c r="AP41" s="53"/>
      <c r="AQ41" s="99">
        <v>38307</v>
      </c>
      <c r="AR41" s="98">
        <v>38618</v>
      </c>
      <c r="AS41" s="98">
        <v>38632</v>
      </c>
      <c r="AT41" s="53">
        <v>38662</v>
      </c>
      <c r="AU41" s="51"/>
      <c r="AV41" s="54"/>
      <c r="AW41" s="68">
        <v>4.5</v>
      </c>
      <c r="AX41" s="100">
        <v>4444.4444444444443</v>
      </c>
      <c r="AY41" s="101"/>
      <c r="AZ41" s="102"/>
      <c r="BA41" s="77"/>
      <c r="BB41" s="103"/>
      <c r="BC41" s="82"/>
      <c r="BD41" s="104">
        <v>5.7875218150087262</v>
      </c>
      <c r="BE41" s="77">
        <v>439.51411110333584</v>
      </c>
      <c r="BF41" s="68">
        <v>1286.1159588908279</v>
      </c>
      <c r="BG41" s="105">
        <v>1.6807970571808252E-2</v>
      </c>
      <c r="BH41" s="106"/>
      <c r="BI41" s="107"/>
      <c r="BJ41" s="106"/>
      <c r="BK41" s="106"/>
    </row>
    <row r="42" spans="1:63" ht="42" hidden="1">
      <c r="A42" s="40"/>
      <c r="B42" s="40"/>
      <c r="C42" s="40"/>
      <c r="D42" s="247" t="s">
        <v>363</v>
      </c>
      <c r="E42" s="168">
        <v>103</v>
      </c>
      <c r="F42" s="224" t="s">
        <v>364</v>
      </c>
      <c r="G42" s="57" t="s">
        <v>2033</v>
      </c>
      <c r="H42" s="225" t="s">
        <v>2034</v>
      </c>
      <c r="I42" s="75" t="s">
        <v>1815</v>
      </c>
      <c r="J42" s="215"/>
      <c r="K42" s="57" t="s">
        <v>2498</v>
      </c>
      <c r="L42" s="173" t="s">
        <v>2036</v>
      </c>
      <c r="M42" s="74" t="s">
        <v>3878</v>
      </c>
      <c r="N42" s="216" t="s">
        <v>1723</v>
      </c>
      <c r="O42" s="50" t="s">
        <v>3785</v>
      </c>
      <c r="P42" s="218">
        <v>25.49</v>
      </c>
      <c r="Q42" s="76">
        <v>21.216000000000001</v>
      </c>
      <c r="R42" s="218">
        <v>7</v>
      </c>
      <c r="S42" s="69">
        <v>0</v>
      </c>
      <c r="T42" s="97">
        <v>38353</v>
      </c>
      <c r="U42" s="76">
        <v>196</v>
      </c>
      <c r="V42" s="218">
        <v>369.54837808219179</v>
      </c>
      <c r="W42" s="76">
        <v>475.45399999999995</v>
      </c>
      <c r="X42" s="232" t="s">
        <v>1745</v>
      </c>
      <c r="Y42" s="121"/>
      <c r="Z42" s="221">
        <v>183.46200000000002</v>
      </c>
      <c r="AA42" s="76"/>
      <c r="AB42" s="138">
        <v>183.46200000000002</v>
      </c>
      <c r="AC42" s="97">
        <v>39029</v>
      </c>
      <c r="AD42" s="98">
        <v>40908</v>
      </c>
      <c r="AE42" s="100">
        <v>178.42999999999998</v>
      </c>
      <c r="AF42" s="182">
        <v>1.0282015356162082</v>
      </c>
      <c r="AG42" s="114">
        <v>10.9</v>
      </c>
      <c r="AH42" s="68"/>
      <c r="AI42" s="215" t="s">
        <v>3888</v>
      </c>
      <c r="AJ42" s="52" t="s">
        <v>3895</v>
      </c>
      <c r="AK42" s="52" t="s">
        <v>3053</v>
      </c>
      <c r="AL42" s="223" t="s">
        <v>1726</v>
      </c>
      <c r="AM42" s="53">
        <v>38352</v>
      </c>
      <c r="AN42" s="187"/>
      <c r="AO42" s="98"/>
      <c r="AP42" s="53"/>
      <c r="AQ42" s="99">
        <v>38307</v>
      </c>
      <c r="AR42" s="98">
        <v>38625</v>
      </c>
      <c r="AS42" s="98">
        <v>38672</v>
      </c>
      <c r="AT42" s="53">
        <v>38702</v>
      </c>
      <c r="AU42" s="51"/>
      <c r="AV42" s="54"/>
      <c r="AW42" s="68">
        <v>10.25</v>
      </c>
      <c r="AX42" s="100">
        <v>3017.560975609756</v>
      </c>
      <c r="AY42" s="101"/>
      <c r="AZ42" s="102"/>
      <c r="BA42" s="77"/>
      <c r="BB42" s="103"/>
      <c r="BC42" s="82"/>
      <c r="BD42" s="104">
        <v>9.5331588132635243</v>
      </c>
      <c r="BE42" s="77">
        <v>373.99603033595628</v>
      </c>
      <c r="BF42" s="68">
        <v>930.06427446473401</v>
      </c>
      <c r="BG42" s="105">
        <v>3.2990773769205631E-2</v>
      </c>
      <c r="BH42" s="106"/>
      <c r="BI42" s="107"/>
      <c r="BJ42" s="106"/>
      <c r="BK42" s="106"/>
    </row>
    <row r="43" spans="1:63" ht="42" hidden="1">
      <c r="A43" s="40"/>
      <c r="B43" s="40"/>
      <c r="C43" s="40"/>
      <c r="D43" s="247" t="s">
        <v>365</v>
      </c>
      <c r="E43" s="168">
        <v>109</v>
      </c>
      <c r="F43" s="224" t="s">
        <v>366</v>
      </c>
      <c r="G43" s="57" t="s">
        <v>2033</v>
      </c>
      <c r="H43" s="225" t="s">
        <v>2034</v>
      </c>
      <c r="I43" s="75" t="s">
        <v>1815</v>
      </c>
      <c r="J43" s="215"/>
      <c r="K43" s="57" t="s">
        <v>2933</v>
      </c>
      <c r="L43" s="173" t="s">
        <v>2036</v>
      </c>
      <c r="M43" s="74" t="s">
        <v>3510</v>
      </c>
      <c r="N43" s="216" t="s">
        <v>2929</v>
      </c>
      <c r="O43" s="50" t="s">
        <v>367</v>
      </c>
      <c r="P43" s="218">
        <v>25.937000000000001</v>
      </c>
      <c r="Q43" s="76"/>
      <c r="R43" s="218">
        <v>10</v>
      </c>
      <c r="S43" s="69">
        <v>0</v>
      </c>
      <c r="T43" s="97">
        <v>38353</v>
      </c>
      <c r="U43" s="76">
        <v>207.49600000000001</v>
      </c>
      <c r="V43" s="218">
        <v>259.37</v>
      </c>
      <c r="W43" s="76">
        <v>259.37</v>
      </c>
      <c r="X43" s="232" t="s">
        <v>3889</v>
      </c>
      <c r="Y43" s="121"/>
      <c r="Z43" s="221">
        <v>18.088999999999999</v>
      </c>
      <c r="AA43" s="76"/>
      <c r="AB43" s="138">
        <v>18.088999999999999</v>
      </c>
      <c r="AC43" s="97">
        <v>39169</v>
      </c>
      <c r="AD43" s="98">
        <v>38717</v>
      </c>
      <c r="AE43" s="100">
        <v>25.865939726027399</v>
      </c>
      <c r="AF43" s="182">
        <v>0.6993366640299592</v>
      </c>
      <c r="AG43" s="114">
        <v>15.533333333333333</v>
      </c>
      <c r="AH43" s="68"/>
      <c r="AI43" s="215" t="s">
        <v>3888</v>
      </c>
      <c r="AJ43" s="52" t="s">
        <v>1471</v>
      </c>
      <c r="AK43" s="52"/>
      <c r="AL43" s="223" t="s">
        <v>2041</v>
      </c>
      <c r="AM43" s="53">
        <v>38495</v>
      </c>
      <c r="AN43" s="187"/>
      <c r="AO43" s="98"/>
      <c r="AP43" s="53"/>
      <c r="AQ43" s="99">
        <v>38371</v>
      </c>
      <c r="AR43" s="98">
        <v>38637</v>
      </c>
      <c r="AS43" s="98">
        <v>38645</v>
      </c>
      <c r="AT43" s="53">
        <v>38703</v>
      </c>
      <c r="AU43" s="51"/>
      <c r="AV43" s="54"/>
      <c r="AW43" s="68">
        <v>24</v>
      </c>
      <c r="AX43" s="100"/>
      <c r="AY43" s="101"/>
      <c r="AZ43" s="102"/>
      <c r="BA43" s="77"/>
      <c r="BB43" s="103"/>
      <c r="BC43" s="82"/>
      <c r="BD43" s="108"/>
      <c r="BE43" s="77"/>
      <c r="BF43" s="68"/>
      <c r="BG43" s="102"/>
      <c r="BH43" s="106"/>
      <c r="BI43" s="107"/>
      <c r="BJ43" s="106"/>
      <c r="BK43" s="106"/>
    </row>
    <row r="44" spans="1:63" ht="98" hidden="1">
      <c r="A44" s="40"/>
      <c r="B44" s="40"/>
      <c r="C44" s="40"/>
      <c r="D44" s="247" t="s">
        <v>368</v>
      </c>
      <c r="E44" s="168">
        <v>111</v>
      </c>
      <c r="F44" s="250" t="s">
        <v>369</v>
      </c>
      <c r="G44" s="57" t="s">
        <v>2033</v>
      </c>
      <c r="H44" s="225" t="s">
        <v>2034</v>
      </c>
      <c r="I44" s="75" t="s">
        <v>1815</v>
      </c>
      <c r="J44" s="215"/>
      <c r="K44" s="57" t="s">
        <v>1748</v>
      </c>
      <c r="L44" s="200" t="s">
        <v>2036</v>
      </c>
      <c r="M44" s="74" t="s">
        <v>3510</v>
      </c>
      <c r="N44" s="216" t="s">
        <v>3679</v>
      </c>
      <c r="O44" s="50" t="s">
        <v>367</v>
      </c>
      <c r="P44" s="218">
        <v>66.820999999999998</v>
      </c>
      <c r="Q44" s="76"/>
      <c r="R44" s="218">
        <v>10</v>
      </c>
      <c r="S44" s="69">
        <v>0</v>
      </c>
      <c r="T44" s="97">
        <v>38261</v>
      </c>
      <c r="U44" s="76">
        <v>552.47</v>
      </c>
      <c r="V44" s="218">
        <v>668.21</v>
      </c>
      <c r="W44" s="76">
        <v>668.21</v>
      </c>
      <c r="X44" s="232" t="s">
        <v>3888</v>
      </c>
      <c r="Y44" s="121"/>
      <c r="Z44" s="221">
        <v>243.33999999999997</v>
      </c>
      <c r="AA44" s="76"/>
      <c r="AB44" s="138">
        <v>243.33999999999997</v>
      </c>
      <c r="AC44" s="97">
        <v>39588</v>
      </c>
      <c r="AD44" s="98">
        <v>40264</v>
      </c>
      <c r="AE44" s="100">
        <v>366.69167945205476</v>
      </c>
      <c r="AF44" s="182">
        <v>0.66360927622797861</v>
      </c>
      <c r="AG44" s="114">
        <v>29.266666666666666</v>
      </c>
      <c r="AH44" s="68"/>
      <c r="AI44" s="215" t="s">
        <v>2039</v>
      </c>
      <c r="AJ44" s="52" t="s">
        <v>370</v>
      </c>
      <c r="AK44" s="52"/>
      <c r="AL44" s="223" t="s">
        <v>1583</v>
      </c>
      <c r="AM44" s="53">
        <v>38090</v>
      </c>
      <c r="AN44" s="187"/>
      <c r="AO44" s="98"/>
      <c r="AP44" s="53"/>
      <c r="AQ44" s="99">
        <v>37991</v>
      </c>
      <c r="AR44" s="98">
        <v>38645</v>
      </c>
      <c r="AS44" s="98">
        <v>38652</v>
      </c>
      <c r="AT44" s="53">
        <v>38710</v>
      </c>
      <c r="AU44" s="51"/>
      <c r="AV44" s="54"/>
      <c r="AW44" s="68">
        <v>18</v>
      </c>
      <c r="AX44" s="100">
        <v>5400</v>
      </c>
      <c r="AY44" s="101"/>
      <c r="AZ44" s="102"/>
      <c r="BA44" s="77"/>
      <c r="BB44" s="103"/>
      <c r="BC44" s="82"/>
      <c r="BD44" s="108"/>
      <c r="BE44" s="77"/>
      <c r="BF44" s="68"/>
      <c r="BG44" s="102"/>
      <c r="BH44" s="106"/>
      <c r="BI44" s="107"/>
      <c r="BJ44" s="106"/>
      <c r="BK44" s="106"/>
    </row>
    <row r="45" spans="1:63" ht="42" hidden="1">
      <c r="A45" s="40"/>
      <c r="B45" s="40"/>
      <c r="C45" s="40"/>
      <c r="D45" s="247" t="s">
        <v>1584</v>
      </c>
      <c r="E45" s="168">
        <v>112</v>
      </c>
      <c r="F45" s="224" t="s">
        <v>1585</v>
      </c>
      <c r="G45" s="57" t="s">
        <v>2033</v>
      </c>
      <c r="H45" s="225" t="s">
        <v>2034</v>
      </c>
      <c r="I45" s="75" t="s">
        <v>1815</v>
      </c>
      <c r="J45" s="215"/>
      <c r="K45" s="57" t="s">
        <v>2494</v>
      </c>
      <c r="L45" s="173" t="s">
        <v>2036</v>
      </c>
      <c r="M45" s="226" t="s">
        <v>2037</v>
      </c>
      <c r="N45" s="220" t="s">
        <v>2037</v>
      </c>
      <c r="O45" s="217" t="s">
        <v>3785</v>
      </c>
      <c r="P45" s="218">
        <v>11.12</v>
      </c>
      <c r="Q45" s="76">
        <v>12.678000000000001</v>
      </c>
      <c r="R45" s="218">
        <v>7</v>
      </c>
      <c r="S45" s="69">
        <v>0.3</v>
      </c>
      <c r="T45" s="97">
        <v>38169</v>
      </c>
      <c r="U45" s="76">
        <v>94.52</v>
      </c>
      <c r="V45" s="218">
        <v>198.43730410958904</v>
      </c>
      <c r="W45" s="76">
        <v>255.33199999999999</v>
      </c>
      <c r="X45" s="232" t="s">
        <v>3889</v>
      </c>
      <c r="Y45" s="121"/>
      <c r="Z45" s="221">
        <v>71.820999999999998</v>
      </c>
      <c r="AA45" s="76"/>
      <c r="AB45" s="138">
        <v>71.820999999999998</v>
      </c>
      <c r="AC45" s="97">
        <v>38964</v>
      </c>
      <c r="AD45" s="98">
        <v>41176</v>
      </c>
      <c r="AE45" s="100">
        <v>93.140823419027967</v>
      </c>
      <c r="AF45" s="182">
        <v>0.77110119240504282</v>
      </c>
      <c r="AG45" s="114">
        <v>6.5666666666666664</v>
      </c>
      <c r="AH45" s="68"/>
      <c r="AI45" s="215" t="s">
        <v>3889</v>
      </c>
      <c r="AJ45" s="52" t="s">
        <v>1586</v>
      </c>
      <c r="AK45" s="52"/>
      <c r="AL45" s="223" t="s">
        <v>3161</v>
      </c>
      <c r="AM45" s="53">
        <v>38628</v>
      </c>
      <c r="AN45" s="187"/>
      <c r="AO45" s="98"/>
      <c r="AP45" s="53"/>
      <c r="AQ45" s="99">
        <v>38523</v>
      </c>
      <c r="AR45" s="98">
        <v>38709</v>
      </c>
      <c r="AS45" s="98">
        <v>38737</v>
      </c>
      <c r="AT45" s="53">
        <v>38767</v>
      </c>
      <c r="AU45" s="51"/>
      <c r="AV45" s="54"/>
      <c r="AW45" s="68">
        <v>6.25</v>
      </c>
      <c r="AX45" s="109"/>
      <c r="AY45" s="110"/>
      <c r="AZ45" s="102"/>
      <c r="BA45" s="77"/>
      <c r="BB45" s="103"/>
      <c r="BC45" s="82"/>
      <c r="BD45" s="104">
        <v>7.6352530541012209</v>
      </c>
      <c r="BE45" s="77">
        <v>686.62347608823939</v>
      </c>
      <c r="BF45" s="68">
        <v>1221.6404886561954</v>
      </c>
      <c r="BG45" s="105">
        <v>1.3701518288944843E-2</v>
      </c>
      <c r="BH45" s="106">
        <v>9.8000000000000007</v>
      </c>
      <c r="BI45" s="107">
        <v>12.4</v>
      </c>
      <c r="BJ45" s="106">
        <v>13.5</v>
      </c>
      <c r="BK45" s="106"/>
    </row>
    <row r="46" spans="1:63" ht="98" hidden="1">
      <c r="A46" s="40"/>
      <c r="B46" s="40"/>
      <c r="C46" s="40"/>
      <c r="D46" s="247" t="s">
        <v>1587</v>
      </c>
      <c r="E46" s="168">
        <v>113</v>
      </c>
      <c r="F46" s="224" t="s">
        <v>1588</v>
      </c>
      <c r="G46" s="57" t="s">
        <v>2033</v>
      </c>
      <c r="H46" s="225" t="s">
        <v>2034</v>
      </c>
      <c r="I46" s="75" t="s">
        <v>1815</v>
      </c>
      <c r="J46" s="215"/>
      <c r="K46" s="57" t="s">
        <v>2933</v>
      </c>
      <c r="L46" s="173" t="s">
        <v>2036</v>
      </c>
      <c r="M46" s="74" t="s">
        <v>3510</v>
      </c>
      <c r="N46" s="216" t="s">
        <v>2929</v>
      </c>
      <c r="O46" s="50" t="s">
        <v>3785</v>
      </c>
      <c r="P46" s="218">
        <v>28.032</v>
      </c>
      <c r="Q46" s="76"/>
      <c r="R46" s="218">
        <v>10</v>
      </c>
      <c r="S46" s="69">
        <v>0</v>
      </c>
      <c r="T46" s="97">
        <v>38718</v>
      </c>
      <c r="U46" s="76">
        <v>196.22399999999999</v>
      </c>
      <c r="V46" s="218">
        <v>280.32</v>
      </c>
      <c r="W46" s="76">
        <v>280.32</v>
      </c>
      <c r="X46" s="232" t="s">
        <v>1745</v>
      </c>
      <c r="Y46" s="121"/>
      <c r="Z46" s="221">
        <v>79.883999999999986</v>
      </c>
      <c r="AA46" s="76"/>
      <c r="AB46" s="138">
        <v>79.883999999999986</v>
      </c>
      <c r="AC46" s="97">
        <v>39323</v>
      </c>
      <c r="AD46" s="98">
        <v>41243</v>
      </c>
      <c r="AE46" s="100">
        <v>193.92</v>
      </c>
      <c r="AF46" s="182">
        <v>0.41194306930693064</v>
      </c>
      <c r="AG46" s="114">
        <v>20.166666666666668</v>
      </c>
      <c r="AH46" s="68"/>
      <c r="AI46" s="215" t="s">
        <v>1745</v>
      </c>
      <c r="AJ46" s="52" t="s">
        <v>1589</v>
      </c>
      <c r="AK46" s="52"/>
      <c r="AL46" s="223" t="s">
        <v>941</v>
      </c>
      <c r="AM46" s="53">
        <v>38539</v>
      </c>
      <c r="AN46" s="187"/>
      <c r="AO46" s="98"/>
      <c r="AP46" s="53"/>
      <c r="AQ46" s="99">
        <v>38434</v>
      </c>
      <c r="AR46" s="98">
        <v>38638</v>
      </c>
      <c r="AS46" s="98">
        <v>38647</v>
      </c>
      <c r="AT46" s="53">
        <v>38689</v>
      </c>
      <c r="AU46" s="51"/>
      <c r="AV46" s="54"/>
      <c r="AW46" s="68">
        <v>5.5</v>
      </c>
      <c r="AX46" s="100"/>
      <c r="AY46" s="101"/>
      <c r="AZ46" s="102"/>
      <c r="BA46" s="77"/>
      <c r="BB46" s="103"/>
      <c r="BC46" s="82"/>
      <c r="BD46" s="108"/>
      <c r="BE46" s="77"/>
      <c r="BF46" s="68"/>
      <c r="BG46" s="102"/>
      <c r="BH46" s="106"/>
      <c r="BI46" s="107"/>
      <c r="BJ46" s="106"/>
      <c r="BK46" s="106"/>
    </row>
    <row r="47" spans="1:63" ht="409.6" hidden="1">
      <c r="A47" s="40"/>
      <c r="B47" s="40"/>
      <c r="C47" s="40"/>
      <c r="D47" s="247" t="s">
        <v>1590</v>
      </c>
      <c r="E47" s="168">
        <v>115</v>
      </c>
      <c r="F47" s="250" t="s">
        <v>1591</v>
      </c>
      <c r="G47" s="251" t="s">
        <v>2033</v>
      </c>
      <c r="H47" s="220" t="s">
        <v>2034</v>
      </c>
      <c r="I47" s="251" t="s">
        <v>1815</v>
      </c>
      <c r="J47" s="220"/>
      <c r="K47" s="251" t="s">
        <v>2035</v>
      </c>
      <c r="L47" s="173" t="s">
        <v>2036</v>
      </c>
      <c r="M47" s="226" t="s">
        <v>186</v>
      </c>
      <c r="N47" s="220" t="s">
        <v>187</v>
      </c>
      <c r="O47" s="217" t="s">
        <v>188</v>
      </c>
      <c r="P47" s="231">
        <v>3833.5659999999998</v>
      </c>
      <c r="Q47" s="244"/>
      <c r="R47" s="231">
        <v>10</v>
      </c>
      <c r="S47" s="252">
        <v>0</v>
      </c>
      <c r="T47" s="219">
        <v>38169</v>
      </c>
      <c r="U47" s="244">
        <v>32585.310999999998</v>
      </c>
      <c r="V47" s="218">
        <v>38335.659999999996</v>
      </c>
      <c r="W47" s="76">
        <v>38335.659999999996</v>
      </c>
      <c r="X47" s="228" t="s">
        <v>3888</v>
      </c>
      <c r="Y47" s="121"/>
      <c r="Z47" s="221">
        <v>29688.497000000003</v>
      </c>
      <c r="AA47" s="76"/>
      <c r="AB47" s="138">
        <v>29688.497000000003</v>
      </c>
      <c r="AC47" s="97">
        <v>38733</v>
      </c>
      <c r="AD47" s="98">
        <v>41182</v>
      </c>
      <c r="AE47" s="100">
        <v>31645.2996109589</v>
      </c>
      <c r="AF47" s="182">
        <v>0.93816450989513622</v>
      </c>
      <c r="AG47" s="114">
        <v>0.76666666666666672</v>
      </c>
      <c r="AH47" s="68"/>
      <c r="AI47" s="214" t="s">
        <v>2039</v>
      </c>
      <c r="AJ47" s="253" t="s">
        <v>1592</v>
      </c>
      <c r="AK47" s="253"/>
      <c r="AL47" s="254" t="s">
        <v>3803</v>
      </c>
      <c r="AM47" s="255">
        <v>38509</v>
      </c>
      <c r="AN47" s="153"/>
      <c r="AO47" s="245"/>
      <c r="AP47" s="255"/>
      <c r="AQ47" s="233">
        <v>38390</v>
      </c>
      <c r="AR47" s="245">
        <v>38646</v>
      </c>
      <c r="AS47" s="245">
        <v>38652</v>
      </c>
      <c r="AT47" s="53">
        <v>38710</v>
      </c>
      <c r="AU47" s="256"/>
      <c r="AV47" s="257"/>
      <c r="AW47" s="242"/>
      <c r="AX47" s="246"/>
      <c r="AY47" s="258"/>
      <c r="AZ47" s="259"/>
      <c r="BA47" s="77"/>
      <c r="BB47" s="260"/>
      <c r="BC47" s="261"/>
      <c r="BD47" s="262"/>
      <c r="BE47" s="263"/>
      <c r="BF47" s="68"/>
      <c r="BG47" s="102"/>
      <c r="BH47" s="264"/>
      <c r="BI47" s="265"/>
      <c r="BJ47" s="264"/>
      <c r="BK47" s="264"/>
    </row>
    <row r="48" spans="1:63" ht="42" hidden="1">
      <c r="A48" s="40"/>
      <c r="B48" s="40"/>
      <c r="C48" s="40"/>
      <c r="D48" s="247" t="s">
        <v>1593</v>
      </c>
      <c r="E48" s="168">
        <v>117</v>
      </c>
      <c r="F48" s="224" t="s">
        <v>1594</v>
      </c>
      <c r="G48" s="57" t="s">
        <v>2033</v>
      </c>
      <c r="H48" s="225" t="s">
        <v>2034</v>
      </c>
      <c r="I48" s="75" t="s">
        <v>1815</v>
      </c>
      <c r="J48" s="215"/>
      <c r="K48" s="57" t="s">
        <v>2933</v>
      </c>
      <c r="L48" s="173" t="s">
        <v>2036</v>
      </c>
      <c r="M48" s="74" t="s">
        <v>3510</v>
      </c>
      <c r="N48" s="216" t="s">
        <v>2929</v>
      </c>
      <c r="O48" s="50" t="s">
        <v>2529</v>
      </c>
      <c r="P48" s="218">
        <v>22.266999999999999</v>
      </c>
      <c r="Q48" s="76"/>
      <c r="R48" s="218">
        <v>10</v>
      </c>
      <c r="S48" s="69">
        <v>0</v>
      </c>
      <c r="T48" s="97">
        <v>38696</v>
      </c>
      <c r="U48" s="76">
        <v>157.20501999999999</v>
      </c>
      <c r="V48" s="218">
        <v>222.67</v>
      </c>
      <c r="W48" s="76">
        <v>222.67</v>
      </c>
      <c r="X48" s="232" t="s">
        <v>3888</v>
      </c>
      <c r="Y48" s="121"/>
      <c r="Z48" s="221">
        <v>82.137999999999991</v>
      </c>
      <c r="AA48" s="76"/>
      <c r="AB48" s="138">
        <v>82.137999999999991</v>
      </c>
      <c r="AC48" s="97">
        <v>39094</v>
      </c>
      <c r="AD48" s="98">
        <v>40999</v>
      </c>
      <c r="AE48" s="100">
        <v>140.49561917808219</v>
      </c>
      <c r="AF48" s="182">
        <v>0.5846303285505845</v>
      </c>
      <c r="AG48" s="114">
        <v>13.233333333333333</v>
      </c>
      <c r="AH48" s="68"/>
      <c r="AI48" s="215" t="s">
        <v>3888</v>
      </c>
      <c r="AJ48" s="52" t="s">
        <v>3053</v>
      </c>
      <c r="AK48" s="52"/>
      <c r="AL48" s="223" t="s">
        <v>3348</v>
      </c>
      <c r="AM48" s="53">
        <v>38479</v>
      </c>
      <c r="AN48" s="187"/>
      <c r="AO48" s="98"/>
      <c r="AP48" s="53"/>
      <c r="AQ48" s="99">
        <v>38390</v>
      </c>
      <c r="AR48" s="98">
        <v>38656</v>
      </c>
      <c r="AS48" s="98">
        <v>38667</v>
      </c>
      <c r="AT48" s="53">
        <v>38697</v>
      </c>
      <c r="AU48" s="51"/>
      <c r="AV48" s="54"/>
      <c r="AW48" s="68">
        <v>3.5</v>
      </c>
      <c r="AX48" s="100"/>
      <c r="AY48" s="101"/>
      <c r="AZ48" s="102"/>
      <c r="BA48" s="77"/>
      <c r="BB48" s="103"/>
      <c r="BC48" s="82"/>
      <c r="BD48" s="108"/>
      <c r="BE48" s="77"/>
      <c r="BF48" s="68"/>
      <c r="BG48" s="102"/>
      <c r="BH48" s="106"/>
      <c r="BI48" s="107"/>
      <c r="BJ48" s="106"/>
      <c r="BK48" s="106"/>
    </row>
    <row r="49" spans="1:63" ht="42" hidden="1">
      <c r="A49" s="40"/>
      <c r="B49" s="40"/>
      <c r="C49" s="40"/>
      <c r="D49" s="247" t="s">
        <v>1595</v>
      </c>
      <c r="E49" s="168">
        <v>118</v>
      </c>
      <c r="F49" s="224" t="s">
        <v>1596</v>
      </c>
      <c r="G49" s="57" t="s">
        <v>2033</v>
      </c>
      <c r="H49" s="225" t="s">
        <v>2034</v>
      </c>
      <c r="I49" s="75" t="s">
        <v>1815</v>
      </c>
      <c r="J49" s="215"/>
      <c r="K49" s="57" t="s">
        <v>2933</v>
      </c>
      <c r="L49" s="173" t="s">
        <v>2036</v>
      </c>
      <c r="M49" s="74" t="s">
        <v>3510</v>
      </c>
      <c r="N49" s="216" t="s">
        <v>2929</v>
      </c>
      <c r="O49" s="50" t="s">
        <v>2529</v>
      </c>
      <c r="P49" s="218">
        <v>22.266999999999999</v>
      </c>
      <c r="Q49" s="76"/>
      <c r="R49" s="218">
        <v>10</v>
      </c>
      <c r="S49" s="69">
        <v>0</v>
      </c>
      <c r="T49" s="97">
        <v>38696</v>
      </c>
      <c r="U49" s="76">
        <v>157.20501999999999</v>
      </c>
      <c r="V49" s="218">
        <v>222.67</v>
      </c>
      <c r="W49" s="76">
        <v>222.67</v>
      </c>
      <c r="X49" s="232" t="s">
        <v>3888</v>
      </c>
      <c r="Y49" s="121"/>
      <c r="Z49" s="221">
        <v>107.367</v>
      </c>
      <c r="AA49" s="76"/>
      <c r="AB49" s="138">
        <v>107.367</v>
      </c>
      <c r="AC49" s="97">
        <v>39006</v>
      </c>
      <c r="AD49" s="98">
        <v>40999</v>
      </c>
      <c r="AE49" s="100">
        <v>140.49561917808219</v>
      </c>
      <c r="AF49" s="182">
        <v>0.76420176392766581</v>
      </c>
      <c r="AG49" s="114">
        <v>10.133333333333333</v>
      </c>
      <c r="AH49" s="68"/>
      <c r="AI49" s="215" t="s">
        <v>3888</v>
      </c>
      <c r="AJ49" s="52" t="s">
        <v>3053</v>
      </c>
      <c r="AK49" s="52"/>
      <c r="AL49" s="223" t="s">
        <v>3348</v>
      </c>
      <c r="AM49" s="53">
        <v>38479</v>
      </c>
      <c r="AN49" s="187"/>
      <c r="AO49" s="98"/>
      <c r="AP49" s="53"/>
      <c r="AQ49" s="99">
        <v>38390</v>
      </c>
      <c r="AR49" s="98">
        <v>38656</v>
      </c>
      <c r="AS49" s="98">
        <v>38672</v>
      </c>
      <c r="AT49" s="53">
        <v>38702</v>
      </c>
      <c r="AU49" s="51"/>
      <c r="AV49" s="54"/>
      <c r="AW49" s="68">
        <v>3.5</v>
      </c>
      <c r="AX49" s="100"/>
      <c r="AY49" s="101"/>
      <c r="AZ49" s="102"/>
      <c r="BA49" s="77"/>
      <c r="BB49" s="103"/>
      <c r="BC49" s="82"/>
      <c r="BD49" s="108"/>
      <c r="BE49" s="77"/>
      <c r="BF49" s="68"/>
      <c r="BG49" s="102"/>
      <c r="BH49" s="106"/>
      <c r="BI49" s="107"/>
      <c r="BJ49" s="106"/>
      <c r="BK49" s="106"/>
    </row>
    <row r="50" spans="1:63" ht="98" hidden="1">
      <c r="A50" s="40"/>
      <c r="B50" s="40"/>
      <c r="C50" s="40"/>
      <c r="D50" s="247" t="s">
        <v>1597</v>
      </c>
      <c r="E50" s="168">
        <v>123</v>
      </c>
      <c r="F50" s="224" t="s">
        <v>1598</v>
      </c>
      <c r="G50" s="57" t="s">
        <v>2033</v>
      </c>
      <c r="H50" s="225" t="s">
        <v>2034</v>
      </c>
      <c r="I50" s="75" t="s">
        <v>1815</v>
      </c>
      <c r="J50" s="215"/>
      <c r="K50" s="57" t="s">
        <v>2699</v>
      </c>
      <c r="L50" s="200" t="s">
        <v>2036</v>
      </c>
      <c r="M50" s="226" t="s">
        <v>178</v>
      </c>
      <c r="N50" s="216" t="s">
        <v>182</v>
      </c>
      <c r="O50" s="50" t="s">
        <v>209</v>
      </c>
      <c r="P50" s="218">
        <v>24.448899999999998</v>
      </c>
      <c r="Q50" s="76"/>
      <c r="R50" s="218">
        <v>10</v>
      </c>
      <c r="S50" s="69">
        <v>0</v>
      </c>
      <c r="T50" s="97">
        <v>37834</v>
      </c>
      <c r="U50" s="76">
        <v>228.10823699999997</v>
      </c>
      <c r="V50" s="218">
        <v>244.48899999999998</v>
      </c>
      <c r="W50" s="76">
        <v>244.48899999999998</v>
      </c>
      <c r="X50" s="232" t="s">
        <v>2718</v>
      </c>
      <c r="Y50" s="121"/>
      <c r="Z50" s="221">
        <v>173.48399999999998</v>
      </c>
      <c r="AA50" s="76"/>
      <c r="AB50" s="138">
        <v>173.48399999999998</v>
      </c>
      <c r="AC50" s="97">
        <v>38786</v>
      </c>
      <c r="AD50" s="98">
        <v>41213</v>
      </c>
      <c r="AE50" s="100">
        <v>226.3365290410959</v>
      </c>
      <c r="AF50" s="182">
        <v>0.76648696847560349</v>
      </c>
      <c r="AG50" s="114">
        <v>1.8333333333333333</v>
      </c>
      <c r="AH50" s="68"/>
      <c r="AI50" s="215" t="s">
        <v>3888</v>
      </c>
      <c r="AJ50" s="52" t="s">
        <v>1599</v>
      </c>
      <c r="AK50" s="52"/>
      <c r="AL50" s="223" t="s">
        <v>226</v>
      </c>
      <c r="AM50" s="53">
        <v>38516</v>
      </c>
      <c r="AN50" s="187"/>
      <c r="AO50" s="98"/>
      <c r="AP50" s="53"/>
      <c r="AQ50" s="99">
        <v>38479</v>
      </c>
      <c r="AR50" s="98">
        <v>38663</v>
      </c>
      <c r="AS50" s="98">
        <v>38673</v>
      </c>
      <c r="AT50" s="53">
        <v>38731</v>
      </c>
      <c r="AU50" s="51"/>
      <c r="AV50" s="54"/>
      <c r="AW50" s="68"/>
      <c r="AX50" s="100"/>
      <c r="AY50" s="101"/>
      <c r="AZ50" s="102"/>
      <c r="BA50" s="77"/>
      <c r="BB50" s="103"/>
      <c r="BC50" s="82"/>
      <c r="BD50" s="108"/>
      <c r="BE50" s="77"/>
      <c r="BF50" s="68"/>
      <c r="BG50" s="102"/>
      <c r="BH50" s="106"/>
      <c r="BI50" s="107"/>
      <c r="BJ50" s="106"/>
      <c r="BK50" s="106"/>
    </row>
    <row r="51" spans="1:63" ht="98" hidden="1">
      <c r="A51" s="40"/>
      <c r="B51" s="40"/>
      <c r="C51" s="40"/>
      <c r="D51" s="247" t="s">
        <v>1600</v>
      </c>
      <c r="E51" s="168">
        <v>127</v>
      </c>
      <c r="F51" s="224" t="s">
        <v>1601</v>
      </c>
      <c r="G51" s="57" t="s">
        <v>2033</v>
      </c>
      <c r="H51" s="225" t="s">
        <v>2034</v>
      </c>
      <c r="I51" s="75" t="s">
        <v>1815</v>
      </c>
      <c r="J51" s="215"/>
      <c r="K51" s="57" t="s">
        <v>1748</v>
      </c>
      <c r="L51" s="200" t="s">
        <v>2036</v>
      </c>
      <c r="M51" s="74" t="s">
        <v>3510</v>
      </c>
      <c r="N51" s="216" t="s">
        <v>2693</v>
      </c>
      <c r="O51" s="50" t="s">
        <v>256</v>
      </c>
      <c r="P51" s="218">
        <v>80.156999999999996</v>
      </c>
      <c r="Q51" s="76"/>
      <c r="R51" s="218">
        <v>10</v>
      </c>
      <c r="S51" s="69">
        <v>0</v>
      </c>
      <c r="T51" s="97">
        <v>38626</v>
      </c>
      <c r="U51" s="76">
        <v>581.13824999999997</v>
      </c>
      <c r="V51" s="218">
        <v>801.56999999999994</v>
      </c>
      <c r="W51" s="76">
        <v>801.56999999999994</v>
      </c>
      <c r="X51" s="232" t="s">
        <v>3888</v>
      </c>
      <c r="Y51" s="121"/>
      <c r="Z51" s="221">
        <v>603.298</v>
      </c>
      <c r="AA51" s="76">
        <v>80.843999999999994</v>
      </c>
      <c r="AB51" s="138">
        <v>684.14200000000005</v>
      </c>
      <c r="AC51" s="97">
        <v>39133</v>
      </c>
      <c r="AD51" s="98">
        <v>41544</v>
      </c>
      <c r="AE51" s="100">
        <v>640.81678356164377</v>
      </c>
      <c r="AF51" s="182">
        <v>1.0676093659681567</v>
      </c>
      <c r="AG51" s="114">
        <v>13.366666666666667</v>
      </c>
      <c r="AH51" s="68"/>
      <c r="AI51" s="215" t="s">
        <v>2039</v>
      </c>
      <c r="AJ51" s="52" t="s">
        <v>1602</v>
      </c>
      <c r="AK51" s="52"/>
      <c r="AL51" s="223" t="s">
        <v>941</v>
      </c>
      <c r="AM51" s="53">
        <v>38604</v>
      </c>
      <c r="AN51" s="187"/>
      <c r="AO51" s="98"/>
      <c r="AP51" s="53"/>
      <c r="AQ51" s="99">
        <v>38348</v>
      </c>
      <c r="AR51" s="98">
        <v>38670</v>
      </c>
      <c r="AS51" s="98">
        <v>38674</v>
      </c>
      <c r="AT51" s="53">
        <v>38732</v>
      </c>
      <c r="AU51" s="51"/>
      <c r="AV51" s="54"/>
      <c r="AW51" s="68">
        <v>22</v>
      </c>
      <c r="AX51" s="100">
        <v>3953.5</v>
      </c>
      <c r="AY51" s="101"/>
      <c r="AZ51" s="102"/>
      <c r="BA51" s="77"/>
      <c r="BB51" s="103"/>
      <c r="BC51" s="82"/>
      <c r="BD51" s="108"/>
      <c r="BE51" s="77"/>
      <c r="BF51" s="68"/>
      <c r="BG51" s="102"/>
      <c r="BH51" s="106">
        <v>11.9</v>
      </c>
      <c r="BI51" s="107">
        <v>12.6</v>
      </c>
      <c r="BJ51" s="106">
        <v>14.5</v>
      </c>
      <c r="BK51" s="106"/>
    </row>
    <row r="52" spans="1:63" ht="126" hidden="1">
      <c r="A52" s="40"/>
      <c r="B52" s="40"/>
      <c r="C52" s="40"/>
      <c r="D52" s="247" t="s">
        <v>1603</v>
      </c>
      <c r="E52" s="168">
        <v>183</v>
      </c>
      <c r="F52" s="250" t="s">
        <v>1604</v>
      </c>
      <c r="G52" s="251" t="s">
        <v>2033</v>
      </c>
      <c r="H52" s="220" t="s">
        <v>2034</v>
      </c>
      <c r="I52" s="251" t="s">
        <v>1815</v>
      </c>
      <c r="J52" s="220"/>
      <c r="K52" s="251" t="s">
        <v>2035</v>
      </c>
      <c r="L52" s="173" t="s">
        <v>2036</v>
      </c>
      <c r="M52" s="226" t="s">
        <v>179</v>
      </c>
      <c r="N52" s="220" t="s">
        <v>184</v>
      </c>
      <c r="O52" s="217" t="s">
        <v>185</v>
      </c>
      <c r="P52" s="231">
        <v>68.014600000000002</v>
      </c>
      <c r="Q52" s="244"/>
      <c r="R52" s="231">
        <v>10</v>
      </c>
      <c r="S52" s="252">
        <v>7</v>
      </c>
      <c r="T52" s="219">
        <v>36739</v>
      </c>
      <c r="U52" s="244">
        <v>680.14599999999996</v>
      </c>
      <c r="V52" s="231">
        <v>680.14599999999996</v>
      </c>
      <c r="W52" s="244">
        <v>680.14599999999996</v>
      </c>
      <c r="X52" s="225" t="s">
        <v>2039</v>
      </c>
      <c r="Y52" s="121"/>
      <c r="Z52" s="221">
        <v>450.05599999999998</v>
      </c>
      <c r="AA52" s="76"/>
      <c r="AB52" s="138">
        <v>450.05599999999998</v>
      </c>
      <c r="AC52" s="97">
        <v>39079</v>
      </c>
      <c r="AD52" s="98">
        <v>39538</v>
      </c>
      <c r="AE52" s="100">
        <v>458.99248917995874</v>
      </c>
      <c r="AF52" s="182">
        <v>0.98053020606954855</v>
      </c>
      <c r="AG52" s="114">
        <v>10.366666666666667</v>
      </c>
      <c r="AH52" s="68"/>
      <c r="AI52" s="215" t="s">
        <v>3888</v>
      </c>
      <c r="AJ52" s="52" t="s">
        <v>1605</v>
      </c>
      <c r="AK52" s="52"/>
      <c r="AL52" s="254" t="s">
        <v>221</v>
      </c>
      <c r="AM52" s="255">
        <v>38644</v>
      </c>
      <c r="AN52" s="153"/>
      <c r="AO52" s="245"/>
      <c r="AP52" s="255"/>
      <c r="AQ52" s="233">
        <v>38434</v>
      </c>
      <c r="AR52" s="245">
        <v>38702</v>
      </c>
      <c r="AS52" s="245">
        <v>38710.041666666664</v>
      </c>
      <c r="AT52" s="53">
        <v>38768</v>
      </c>
      <c r="AU52" s="256"/>
      <c r="AV52" s="257"/>
      <c r="AW52" s="242"/>
      <c r="AX52" s="246"/>
      <c r="AY52" s="258"/>
      <c r="AZ52" s="259"/>
      <c r="BA52" s="263"/>
      <c r="BB52" s="260"/>
      <c r="BC52" s="261"/>
      <c r="BD52" s="262"/>
      <c r="BE52" s="263"/>
      <c r="BF52" s="242"/>
      <c r="BG52" s="259"/>
      <c r="BH52" s="264"/>
      <c r="BI52" s="265"/>
      <c r="BJ52" s="264"/>
      <c r="BK52" s="264"/>
    </row>
    <row r="53" spans="1:63" ht="56" hidden="1">
      <c r="A53" s="40"/>
      <c r="B53" s="40"/>
      <c r="C53" s="40"/>
      <c r="D53" s="247" t="s">
        <v>1606</v>
      </c>
      <c r="E53" s="168">
        <v>186</v>
      </c>
      <c r="F53" s="224" t="s">
        <v>1607</v>
      </c>
      <c r="G53" s="57" t="s">
        <v>2033</v>
      </c>
      <c r="H53" s="225" t="s">
        <v>2034</v>
      </c>
      <c r="I53" s="75" t="s">
        <v>1815</v>
      </c>
      <c r="J53" s="215"/>
      <c r="K53" s="57" t="s">
        <v>2928</v>
      </c>
      <c r="L53" s="173" t="s">
        <v>2036</v>
      </c>
      <c r="M53" s="74" t="s">
        <v>3510</v>
      </c>
      <c r="N53" s="216" t="s">
        <v>2929</v>
      </c>
      <c r="O53" s="50" t="s">
        <v>3785</v>
      </c>
      <c r="P53" s="218">
        <v>21.076000000000001</v>
      </c>
      <c r="Q53" s="76"/>
      <c r="R53" s="218">
        <v>10</v>
      </c>
      <c r="S53" s="69">
        <v>0</v>
      </c>
      <c r="T53" s="97">
        <v>37347</v>
      </c>
      <c r="U53" s="76">
        <v>210.76</v>
      </c>
      <c r="V53" s="231">
        <v>210.76</v>
      </c>
      <c r="W53" s="244">
        <v>210.76</v>
      </c>
      <c r="X53" s="225" t="s">
        <v>2039</v>
      </c>
      <c r="Y53" s="121"/>
      <c r="Z53" s="221">
        <v>176.27099999999999</v>
      </c>
      <c r="AA53" s="76"/>
      <c r="AB53" s="138">
        <v>176.27099999999999</v>
      </c>
      <c r="AC53" s="97">
        <v>39608</v>
      </c>
      <c r="AD53" s="98">
        <v>40999</v>
      </c>
      <c r="AE53" s="100">
        <v>210.87548493150686</v>
      </c>
      <c r="AF53" s="182">
        <v>0.83590086375973693</v>
      </c>
      <c r="AG53" s="114">
        <v>28.366666666666667</v>
      </c>
      <c r="AH53" s="68"/>
      <c r="AI53" s="215" t="s">
        <v>2039</v>
      </c>
      <c r="AJ53" s="52" t="s">
        <v>1373</v>
      </c>
      <c r="AK53" s="52"/>
      <c r="AL53" s="223" t="s">
        <v>3336</v>
      </c>
      <c r="AM53" s="53">
        <v>38503</v>
      </c>
      <c r="AN53" s="187"/>
      <c r="AO53" s="98"/>
      <c r="AP53" s="53"/>
      <c r="AQ53" s="99">
        <v>38554</v>
      </c>
      <c r="AR53" s="98">
        <v>38716</v>
      </c>
      <c r="AS53" s="98">
        <v>38727.041666666664</v>
      </c>
      <c r="AT53" s="53">
        <v>38757</v>
      </c>
      <c r="AU53" s="51"/>
      <c r="AV53" s="54"/>
      <c r="AW53" s="68">
        <v>7.7</v>
      </c>
      <c r="AX53" s="100"/>
      <c r="AY53" s="101"/>
      <c r="AZ53" s="102"/>
      <c r="BA53" s="77"/>
      <c r="BB53" s="103"/>
      <c r="BC53" s="82"/>
      <c r="BD53" s="104">
        <v>5.5595549738219887</v>
      </c>
      <c r="BE53" s="77">
        <v>263.78605873135268</v>
      </c>
      <c r="BF53" s="68">
        <v>722.02012647038816</v>
      </c>
      <c r="BG53" s="105">
        <v>3.8026309704761584E-2</v>
      </c>
      <c r="BH53" s="106"/>
      <c r="BI53" s="107"/>
      <c r="BJ53" s="106"/>
      <c r="BK53" s="106"/>
    </row>
    <row r="54" spans="1:63" ht="224" hidden="1">
      <c r="A54" s="40"/>
      <c r="B54" s="40"/>
      <c r="C54" s="40"/>
      <c r="D54" s="247" t="s">
        <v>1608</v>
      </c>
      <c r="E54" s="168">
        <v>189</v>
      </c>
      <c r="F54" s="224" t="s">
        <v>1609</v>
      </c>
      <c r="G54" s="57" t="s">
        <v>2033</v>
      </c>
      <c r="H54" s="225" t="s">
        <v>2034</v>
      </c>
      <c r="I54" s="75" t="s">
        <v>1815</v>
      </c>
      <c r="J54" s="215"/>
      <c r="K54" s="57" t="s">
        <v>2498</v>
      </c>
      <c r="L54" s="173" t="s">
        <v>2036</v>
      </c>
      <c r="M54" s="74" t="s">
        <v>3510</v>
      </c>
      <c r="N54" s="216" t="s">
        <v>2693</v>
      </c>
      <c r="O54" s="50" t="s">
        <v>256</v>
      </c>
      <c r="P54" s="218">
        <v>63.934799999999996</v>
      </c>
      <c r="Q54" s="76"/>
      <c r="R54" s="218">
        <v>10</v>
      </c>
      <c r="S54" s="69">
        <v>1</v>
      </c>
      <c r="T54" s="97">
        <v>37987</v>
      </c>
      <c r="U54" s="76">
        <v>572.17200000000003</v>
      </c>
      <c r="V54" s="231">
        <v>639.34799999999996</v>
      </c>
      <c r="W54" s="244">
        <v>639.34799999999996</v>
      </c>
      <c r="X54" s="232" t="s">
        <v>1729</v>
      </c>
      <c r="Y54" s="121"/>
      <c r="Z54" s="221">
        <v>94.783000000000001</v>
      </c>
      <c r="AA54" s="76"/>
      <c r="AB54" s="138">
        <v>94.783000000000001</v>
      </c>
      <c r="AC54" s="97">
        <v>38852</v>
      </c>
      <c r="AD54" s="98">
        <v>39113</v>
      </c>
      <c r="AE54" s="100">
        <v>186.5682225708388</v>
      </c>
      <c r="AF54" s="182">
        <v>0.50803399793344484</v>
      </c>
      <c r="AG54" s="114">
        <v>2.3333333333333335</v>
      </c>
      <c r="AH54" s="68"/>
      <c r="AI54" s="215" t="s">
        <v>2039</v>
      </c>
      <c r="AJ54" s="52" t="s">
        <v>1610</v>
      </c>
      <c r="AK54" s="52"/>
      <c r="AL54" s="223" t="s">
        <v>1611</v>
      </c>
      <c r="AM54" s="53">
        <v>38594</v>
      </c>
      <c r="AN54" s="187"/>
      <c r="AO54" s="98"/>
      <c r="AP54" s="53"/>
      <c r="AQ54" s="99">
        <v>38645</v>
      </c>
      <c r="AR54" s="98">
        <v>38709</v>
      </c>
      <c r="AS54" s="98">
        <v>38724.041666666664</v>
      </c>
      <c r="AT54" s="53">
        <v>38782</v>
      </c>
      <c r="AU54" s="51"/>
      <c r="AV54" s="54"/>
      <c r="AW54" s="68">
        <v>16</v>
      </c>
      <c r="AX54" s="100"/>
      <c r="AY54" s="101"/>
      <c r="AZ54" s="102"/>
      <c r="BA54" s="77"/>
      <c r="BB54" s="103"/>
      <c r="BC54" s="82"/>
      <c r="BD54" s="104">
        <v>5.5611692844677139</v>
      </c>
      <c r="BE54" s="77">
        <v>86.981882862974686</v>
      </c>
      <c r="BF54" s="68">
        <v>347.5730802792321</v>
      </c>
      <c r="BG54" s="105">
        <v>6.6297943183874566E-2</v>
      </c>
      <c r="BH54" s="106"/>
      <c r="BI54" s="107"/>
      <c r="BJ54" s="106"/>
      <c r="BK54" s="106"/>
    </row>
    <row r="55" spans="1:63" ht="154" hidden="1">
      <c r="A55" s="40"/>
      <c r="B55" s="40"/>
      <c r="C55" s="40"/>
      <c r="D55" s="247" t="s">
        <v>1612</v>
      </c>
      <c r="E55" s="168">
        <v>195</v>
      </c>
      <c r="F55" s="224" t="s">
        <v>1613</v>
      </c>
      <c r="G55" s="57" t="s">
        <v>2033</v>
      </c>
      <c r="H55" s="225" t="s">
        <v>2034</v>
      </c>
      <c r="I55" s="75" t="s">
        <v>1815</v>
      </c>
      <c r="J55" s="215"/>
      <c r="K55" s="57" t="s">
        <v>2699</v>
      </c>
      <c r="L55" s="200" t="s">
        <v>2036</v>
      </c>
      <c r="M55" s="74" t="s">
        <v>3510</v>
      </c>
      <c r="N55" s="216" t="s">
        <v>2929</v>
      </c>
      <c r="O55" s="50" t="s">
        <v>3785</v>
      </c>
      <c r="P55" s="216">
        <v>14.7446</v>
      </c>
      <c r="Q55" s="76"/>
      <c r="R55" s="218">
        <v>10</v>
      </c>
      <c r="S55" s="69">
        <v>0</v>
      </c>
      <c r="T55" s="97">
        <v>37226</v>
      </c>
      <c r="U55" s="76">
        <v>147.446</v>
      </c>
      <c r="V55" s="231">
        <v>147.446</v>
      </c>
      <c r="W55" s="244">
        <v>147.446</v>
      </c>
      <c r="X55" s="232" t="s">
        <v>1745</v>
      </c>
      <c r="Y55" s="121"/>
      <c r="Z55" s="221">
        <v>118.315</v>
      </c>
      <c r="AA55" s="76"/>
      <c r="AB55" s="138">
        <v>118.315</v>
      </c>
      <c r="AC55" s="219">
        <v>38856</v>
      </c>
      <c r="AD55" s="98">
        <v>40512</v>
      </c>
      <c r="AE55" s="100">
        <v>132.74179616438354</v>
      </c>
      <c r="AF55" s="182">
        <v>0.89131685285832785</v>
      </c>
      <c r="AG55" s="114">
        <v>3.5</v>
      </c>
      <c r="AH55" s="68"/>
      <c r="AI55" s="215" t="s">
        <v>1745</v>
      </c>
      <c r="AJ55" s="52" t="s">
        <v>1614</v>
      </c>
      <c r="AK55" s="52"/>
      <c r="AL55" s="223" t="s">
        <v>3175</v>
      </c>
      <c r="AM55" s="53">
        <v>38640</v>
      </c>
      <c r="AN55" s="187"/>
      <c r="AO55" s="98"/>
      <c r="AP55" s="53"/>
      <c r="AQ55" s="99">
        <v>38677</v>
      </c>
      <c r="AR55" s="98">
        <v>38707</v>
      </c>
      <c r="AS55" s="98">
        <v>38721.041666666664</v>
      </c>
      <c r="AT55" s="53">
        <v>38751</v>
      </c>
      <c r="AU55" s="51"/>
      <c r="AV55" s="54"/>
      <c r="AW55" s="68">
        <v>3</v>
      </c>
      <c r="AX55" s="100"/>
      <c r="AY55" s="101"/>
      <c r="AZ55" s="102"/>
      <c r="BA55" s="77"/>
      <c r="BB55" s="103"/>
      <c r="BC55" s="82"/>
      <c r="BD55" s="108"/>
      <c r="BE55" s="77"/>
      <c r="BF55" s="68"/>
      <c r="BG55" s="102"/>
      <c r="BH55" s="106"/>
      <c r="BI55" s="107"/>
      <c r="BJ55" s="106"/>
      <c r="BK55" s="106"/>
    </row>
    <row r="56" spans="1:63" ht="42" hidden="1">
      <c r="A56" s="40"/>
      <c r="B56" s="40"/>
      <c r="C56" s="40"/>
      <c r="D56" s="247" t="s">
        <v>1615</v>
      </c>
      <c r="E56" s="168">
        <v>227</v>
      </c>
      <c r="F56" s="224" t="s">
        <v>1616</v>
      </c>
      <c r="G56" s="57" t="s">
        <v>2033</v>
      </c>
      <c r="H56" s="225" t="s">
        <v>2034</v>
      </c>
      <c r="I56" s="75" t="s">
        <v>1815</v>
      </c>
      <c r="J56" s="215"/>
      <c r="K56" s="57" t="s">
        <v>2498</v>
      </c>
      <c r="L56" s="173" t="s">
        <v>2036</v>
      </c>
      <c r="M56" s="74" t="s">
        <v>3878</v>
      </c>
      <c r="N56" s="216" t="s">
        <v>1723</v>
      </c>
      <c r="O56" s="50" t="s">
        <v>3785</v>
      </c>
      <c r="P56" s="218">
        <v>16.977</v>
      </c>
      <c r="Q56" s="76"/>
      <c r="R56" s="218">
        <v>7</v>
      </c>
      <c r="S56" s="69">
        <v>0</v>
      </c>
      <c r="T56" s="97">
        <v>38763</v>
      </c>
      <c r="U56" s="76">
        <v>103.89924000000001</v>
      </c>
      <c r="V56" s="218">
        <v>252.70148219178083</v>
      </c>
      <c r="W56" s="76">
        <v>356.517</v>
      </c>
      <c r="X56" s="232" t="s">
        <v>3888</v>
      </c>
      <c r="Y56" s="121"/>
      <c r="Z56" s="221">
        <v>97.549000000000007</v>
      </c>
      <c r="AA56" s="76"/>
      <c r="AB56" s="138">
        <v>97.549000000000007</v>
      </c>
      <c r="AC56" s="97">
        <v>39479</v>
      </c>
      <c r="AD56" s="53">
        <v>40178</v>
      </c>
      <c r="AE56" s="100">
        <v>65.814945205479447</v>
      </c>
      <c r="AF56" s="182">
        <v>1.4821709521362412</v>
      </c>
      <c r="AG56" s="114">
        <v>23.866666666666667</v>
      </c>
      <c r="AH56" s="68"/>
      <c r="AI56" s="215" t="s">
        <v>3889</v>
      </c>
      <c r="AJ56" s="52" t="s">
        <v>3824</v>
      </c>
      <c r="AK56" s="52"/>
      <c r="AL56" s="223" t="s">
        <v>1726</v>
      </c>
      <c r="AM56" s="53">
        <v>38318</v>
      </c>
      <c r="AN56" s="187"/>
      <c r="AO56" s="98"/>
      <c r="AP56" s="53"/>
      <c r="AQ56" s="99">
        <v>38174</v>
      </c>
      <c r="AR56" s="98">
        <v>38715</v>
      </c>
      <c r="AS56" s="98">
        <v>38729.041666666664</v>
      </c>
      <c r="AT56" s="53">
        <v>38759</v>
      </c>
      <c r="AU56" s="51"/>
      <c r="AV56" s="54"/>
      <c r="AW56" s="68">
        <v>6</v>
      </c>
      <c r="AX56" s="100">
        <v>3433.3333333333335</v>
      </c>
      <c r="AY56" s="101"/>
      <c r="AZ56" s="102"/>
      <c r="BA56" s="77"/>
      <c r="BB56" s="103"/>
      <c r="BC56" s="82"/>
      <c r="BD56" s="104">
        <v>6.6972076788830712</v>
      </c>
      <c r="BE56" s="77">
        <v>394.48711073116988</v>
      </c>
      <c r="BF56" s="68">
        <v>1116.2012798138453</v>
      </c>
      <c r="BG56" s="105">
        <v>4.5086521059380082E-2</v>
      </c>
      <c r="BH56" s="106"/>
      <c r="BI56" s="107"/>
      <c r="BJ56" s="106"/>
      <c r="BK56" s="106"/>
    </row>
    <row r="57" spans="1:63" ht="42" hidden="1">
      <c r="A57" s="40"/>
      <c r="B57" s="40"/>
      <c r="C57" s="40"/>
      <c r="D57" s="247" t="s">
        <v>1617</v>
      </c>
      <c r="E57" s="168">
        <v>237</v>
      </c>
      <c r="F57" s="224" t="s">
        <v>1618</v>
      </c>
      <c r="G57" s="57" t="s">
        <v>2033</v>
      </c>
      <c r="H57" s="225" t="s">
        <v>2034</v>
      </c>
      <c r="I57" s="75" t="s">
        <v>1815</v>
      </c>
      <c r="J57" s="215"/>
      <c r="K57" s="57" t="s">
        <v>917</v>
      </c>
      <c r="L57" s="173" t="s">
        <v>2036</v>
      </c>
      <c r="M57" s="226" t="s">
        <v>2037</v>
      </c>
      <c r="N57" s="220" t="s">
        <v>2037</v>
      </c>
      <c r="O57" s="217" t="s">
        <v>3785</v>
      </c>
      <c r="P57" s="216">
        <v>6.89</v>
      </c>
      <c r="Q57" s="76"/>
      <c r="R57" s="218">
        <v>10</v>
      </c>
      <c r="S57" s="69">
        <v>0</v>
      </c>
      <c r="T57" s="97">
        <v>38260</v>
      </c>
      <c r="U57" s="76">
        <v>56.842499999999994</v>
      </c>
      <c r="V57" s="231">
        <v>68.899999999999991</v>
      </c>
      <c r="W57" s="244">
        <v>68.899999999999991</v>
      </c>
      <c r="X57" s="228" t="s">
        <v>1729</v>
      </c>
      <c r="Y57" s="121"/>
      <c r="Z57" s="221">
        <v>13.225</v>
      </c>
      <c r="AA57" s="76"/>
      <c r="AB57" s="138">
        <v>13.225</v>
      </c>
      <c r="AC57" s="97">
        <v>38992</v>
      </c>
      <c r="AD57" s="53">
        <v>39239</v>
      </c>
      <c r="AE57" s="100">
        <v>18.480301369863014</v>
      </c>
      <c r="AF57" s="182">
        <v>0.71562685777228918</v>
      </c>
      <c r="AG57" s="114">
        <v>7.3</v>
      </c>
      <c r="AH57" s="68"/>
      <c r="AI57" s="214" t="s">
        <v>1729</v>
      </c>
      <c r="AJ57" s="52" t="s">
        <v>1619</v>
      </c>
      <c r="AK57" s="52"/>
      <c r="AL57" s="223" t="s">
        <v>3595</v>
      </c>
      <c r="AM57" s="53">
        <v>38664</v>
      </c>
      <c r="AN57" s="187"/>
      <c r="AO57" s="98"/>
      <c r="AP57" s="53"/>
      <c r="AQ57" s="99">
        <v>38712</v>
      </c>
      <c r="AR57" s="98">
        <v>38743</v>
      </c>
      <c r="AS57" s="98">
        <v>38743.041666666664</v>
      </c>
      <c r="AT57" s="53">
        <v>38773</v>
      </c>
      <c r="AU57" s="51"/>
      <c r="AV57" s="54"/>
      <c r="AW57" s="68">
        <v>3.75</v>
      </c>
      <c r="AX57" s="100">
        <v>2133.3333333333335</v>
      </c>
      <c r="AY57" s="101"/>
      <c r="AZ57" s="102"/>
      <c r="BA57" s="77"/>
      <c r="BB57" s="103"/>
      <c r="BC57" s="82"/>
      <c r="BD57" s="104">
        <v>3.1413612565445024</v>
      </c>
      <c r="BE57" s="77">
        <v>455.93051618933271</v>
      </c>
      <c r="BF57" s="68">
        <v>837.69633507853393</v>
      </c>
      <c r="BG57" s="105">
        <v>1.8835155771195097E-2</v>
      </c>
      <c r="BH57" s="111"/>
      <c r="BI57" s="112"/>
      <c r="BJ57" s="111"/>
      <c r="BK57" s="111"/>
    </row>
    <row r="58" spans="1:63" ht="168" hidden="1">
      <c r="A58" s="40"/>
      <c r="B58" s="40"/>
      <c r="C58" s="40"/>
      <c r="D58" s="247" t="s">
        <v>1620</v>
      </c>
      <c r="E58" s="168">
        <v>243</v>
      </c>
      <c r="F58" s="224" t="s">
        <v>1621</v>
      </c>
      <c r="G58" s="57" t="s">
        <v>2033</v>
      </c>
      <c r="H58" s="225" t="s">
        <v>2034</v>
      </c>
      <c r="I58" s="75" t="s">
        <v>1815</v>
      </c>
      <c r="J58" s="215"/>
      <c r="K58" s="57" t="s">
        <v>2035</v>
      </c>
      <c r="L58" s="173" t="s">
        <v>2036</v>
      </c>
      <c r="M58" s="226" t="s">
        <v>2037</v>
      </c>
      <c r="N58" s="220" t="s">
        <v>2037</v>
      </c>
      <c r="O58" s="217" t="s">
        <v>3785</v>
      </c>
      <c r="P58" s="218">
        <v>13.3523</v>
      </c>
      <c r="Q58" s="76"/>
      <c r="R58" s="218">
        <v>10</v>
      </c>
      <c r="S58" s="69">
        <v>0.15</v>
      </c>
      <c r="T58" s="97">
        <v>37104</v>
      </c>
      <c r="U58" s="76">
        <v>133.523</v>
      </c>
      <c r="V58" s="231">
        <v>133.523</v>
      </c>
      <c r="W58" s="244">
        <v>133.523</v>
      </c>
      <c r="X58" s="228" t="s">
        <v>1729</v>
      </c>
      <c r="Y58" s="121"/>
      <c r="Z58" s="221">
        <v>143.524</v>
      </c>
      <c r="AA58" s="76"/>
      <c r="AB58" s="138">
        <v>143.524</v>
      </c>
      <c r="AC58" s="97">
        <v>38971</v>
      </c>
      <c r="AD58" s="53">
        <v>40755</v>
      </c>
      <c r="AE58" s="100">
        <v>133.56163700131356</v>
      </c>
      <c r="AF58" s="182">
        <v>1.0745900037043457</v>
      </c>
      <c r="AG58" s="114">
        <v>5</v>
      </c>
      <c r="AH58" s="68"/>
      <c r="AI58" s="214" t="s">
        <v>1729</v>
      </c>
      <c r="AJ58" s="52" t="s">
        <v>1622</v>
      </c>
      <c r="AK58" s="52"/>
      <c r="AL58" s="223" t="s">
        <v>3595</v>
      </c>
      <c r="AM58" s="53">
        <v>38664</v>
      </c>
      <c r="AN58" s="187"/>
      <c r="AO58" s="98"/>
      <c r="AP58" s="53"/>
      <c r="AQ58" s="99">
        <v>38712</v>
      </c>
      <c r="AR58" s="98">
        <v>38752</v>
      </c>
      <c r="AS58" s="98">
        <v>38791</v>
      </c>
      <c r="AT58" s="53">
        <v>38821</v>
      </c>
      <c r="AU58" s="51"/>
      <c r="AV58" s="54"/>
      <c r="AW58" s="68">
        <v>14.8</v>
      </c>
      <c r="AX58" s="109"/>
      <c r="AY58" s="110"/>
      <c r="AZ58" s="102"/>
      <c r="BA58" s="77"/>
      <c r="BB58" s="103"/>
      <c r="BC58" s="82"/>
      <c r="BD58" s="104">
        <v>16.361256544502616</v>
      </c>
      <c r="BE58" s="77">
        <v>1225.3511787858733</v>
      </c>
      <c r="BF58" s="68">
        <v>1105.4903070609876</v>
      </c>
      <c r="BG58" s="105">
        <v>1.0523741039276911E-2</v>
      </c>
      <c r="BH58" s="111"/>
      <c r="BI58" s="112"/>
      <c r="BJ58" s="111"/>
      <c r="BK58" s="111"/>
    </row>
    <row r="59" spans="1:63" ht="168" hidden="1">
      <c r="A59" s="40"/>
      <c r="B59" s="40"/>
      <c r="C59" s="40"/>
      <c r="D59" s="247" t="s">
        <v>1623</v>
      </c>
      <c r="E59" s="168">
        <v>244</v>
      </c>
      <c r="F59" s="224" t="s">
        <v>1624</v>
      </c>
      <c r="G59" s="57" t="s">
        <v>2033</v>
      </c>
      <c r="H59" s="225" t="s">
        <v>2034</v>
      </c>
      <c r="I59" s="75" t="s">
        <v>1815</v>
      </c>
      <c r="J59" s="215"/>
      <c r="K59" s="57" t="s">
        <v>3893</v>
      </c>
      <c r="L59" s="173" t="s">
        <v>2036</v>
      </c>
      <c r="M59" s="74" t="s">
        <v>3878</v>
      </c>
      <c r="N59" s="216" t="s">
        <v>1723</v>
      </c>
      <c r="O59" s="50" t="s">
        <v>3785</v>
      </c>
      <c r="P59" s="218">
        <v>13.614000000000001</v>
      </c>
      <c r="Q59" s="76">
        <v>10.957000000000001</v>
      </c>
      <c r="R59" s="218">
        <v>7</v>
      </c>
      <c r="S59" s="69">
        <v>-1.2</v>
      </c>
      <c r="T59" s="97">
        <v>38596</v>
      </c>
      <c r="U59" s="76">
        <v>95.3</v>
      </c>
      <c r="V59" s="218">
        <v>186.70639726027397</v>
      </c>
      <c r="W59" s="76">
        <v>248.69600000000003</v>
      </c>
      <c r="X59" s="232" t="s">
        <v>1729</v>
      </c>
      <c r="Y59" s="121"/>
      <c r="Z59" s="221">
        <v>137.749</v>
      </c>
      <c r="AA59" s="76"/>
      <c r="AB59" s="138">
        <v>137.749</v>
      </c>
      <c r="AC59" s="97">
        <v>39066</v>
      </c>
      <c r="AD59" s="98">
        <v>40940</v>
      </c>
      <c r="AE59" s="100">
        <v>89.655426834302872</v>
      </c>
      <c r="AF59" s="182">
        <v>1.5364267938245557</v>
      </c>
      <c r="AG59" s="114">
        <v>8.1666666666666661</v>
      </c>
      <c r="AH59" s="68"/>
      <c r="AI59" s="215" t="s">
        <v>1729</v>
      </c>
      <c r="AJ59" s="52" t="s">
        <v>1625</v>
      </c>
      <c r="AK59" s="52"/>
      <c r="AL59" s="223" t="s">
        <v>3595</v>
      </c>
      <c r="AM59" s="53">
        <v>38629</v>
      </c>
      <c r="AN59" s="187"/>
      <c r="AO59" s="98"/>
      <c r="AP59" s="53"/>
      <c r="AQ59" s="99">
        <v>38618</v>
      </c>
      <c r="AR59" s="98">
        <v>38733</v>
      </c>
      <c r="AS59" s="98">
        <v>38791</v>
      </c>
      <c r="AT59" s="53">
        <v>38821</v>
      </c>
      <c r="AU59" s="51"/>
      <c r="AV59" s="54"/>
      <c r="AW59" s="68">
        <v>3</v>
      </c>
      <c r="AX59" s="100">
        <v>4103.333333333333</v>
      </c>
      <c r="AY59" s="101"/>
      <c r="AZ59" s="102"/>
      <c r="BA59" s="77"/>
      <c r="BB59" s="103"/>
      <c r="BC59" s="82"/>
      <c r="BD59" s="104">
        <v>3.0110383944153578</v>
      </c>
      <c r="BE59" s="77">
        <v>221.1722046727896</v>
      </c>
      <c r="BF59" s="68">
        <v>1003.6794648051193</v>
      </c>
      <c r="BG59" s="105">
        <v>8.5484753666383972E-2</v>
      </c>
      <c r="BH59" s="106"/>
      <c r="BI59" s="107"/>
      <c r="BJ59" s="106"/>
      <c r="BK59" s="106"/>
    </row>
    <row r="60" spans="1:63" ht="70" hidden="1">
      <c r="A60" s="40"/>
      <c r="B60" s="40"/>
      <c r="C60" s="40"/>
      <c r="D60" s="247" t="s">
        <v>1626</v>
      </c>
      <c r="E60" s="168">
        <v>253</v>
      </c>
      <c r="F60" s="224" t="s">
        <v>1627</v>
      </c>
      <c r="G60" s="57" t="s">
        <v>2033</v>
      </c>
      <c r="H60" s="225" t="s">
        <v>2034</v>
      </c>
      <c r="I60" s="75" t="s">
        <v>1815</v>
      </c>
      <c r="J60" s="215"/>
      <c r="K60" s="57" t="s">
        <v>1165</v>
      </c>
      <c r="L60" s="173" t="s">
        <v>2036</v>
      </c>
      <c r="M60" s="74" t="s">
        <v>3510</v>
      </c>
      <c r="N60" s="216" t="s">
        <v>2571</v>
      </c>
      <c r="O60" s="50" t="s">
        <v>3785</v>
      </c>
      <c r="P60" s="218">
        <v>13.37</v>
      </c>
      <c r="Q60" s="76">
        <v>26.614000000000001</v>
      </c>
      <c r="R60" s="218">
        <v>7</v>
      </c>
      <c r="S60" s="69">
        <v>0</v>
      </c>
      <c r="T60" s="97">
        <v>37517</v>
      </c>
      <c r="U60" s="76">
        <v>136.374</v>
      </c>
      <c r="V60" s="218">
        <v>394.29174246575337</v>
      </c>
      <c r="W60" s="76">
        <v>466.18599999999998</v>
      </c>
      <c r="X60" s="232" t="s">
        <v>2718</v>
      </c>
      <c r="Y60" s="121"/>
      <c r="Z60" s="221">
        <v>154.72099999999998</v>
      </c>
      <c r="AA60" s="76"/>
      <c r="AB60" s="138">
        <v>154.72099999999998</v>
      </c>
      <c r="AC60" s="97">
        <v>38953</v>
      </c>
      <c r="AD60" s="98">
        <v>40626</v>
      </c>
      <c r="AE60" s="100">
        <v>113.88309589041096</v>
      </c>
      <c r="AF60" s="182">
        <v>1.3585949590700195</v>
      </c>
      <c r="AG60" s="114">
        <v>5.833333333333333</v>
      </c>
      <c r="AH60" s="68"/>
      <c r="AI60" s="215" t="s">
        <v>2039</v>
      </c>
      <c r="AJ60" s="52" t="s">
        <v>1628</v>
      </c>
      <c r="AK60" s="52"/>
      <c r="AL60" s="223" t="s">
        <v>2297</v>
      </c>
      <c r="AM60" s="53">
        <v>38531</v>
      </c>
      <c r="AN60" s="187"/>
      <c r="AO60" s="98"/>
      <c r="AP60" s="53"/>
      <c r="AQ60" s="99">
        <v>38516</v>
      </c>
      <c r="AR60" s="98">
        <v>38737</v>
      </c>
      <c r="AS60" s="98">
        <v>38748</v>
      </c>
      <c r="AT60" s="53">
        <v>38778</v>
      </c>
      <c r="AU60" s="51"/>
      <c r="AV60" s="54"/>
      <c r="AW60" s="68">
        <v>6</v>
      </c>
      <c r="AX60" s="100"/>
      <c r="AY60" s="101"/>
      <c r="AZ60" s="102"/>
      <c r="BA60" s="77"/>
      <c r="BB60" s="103"/>
      <c r="BC60" s="82"/>
      <c r="BD60" s="108"/>
      <c r="BE60" s="77"/>
      <c r="BF60" s="68"/>
      <c r="BG60" s="102"/>
      <c r="BH60" s="106"/>
      <c r="BI60" s="107"/>
      <c r="BJ60" s="106"/>
      <c r="BK60" s="106"/>
    </row>
    <row r="61" spans="1:63" ht="84" hidden="1">
      <c r="A61" s="40"/>
      <c r="B61" s="40"/>
      <c r="C61" s="40"/>
      <c r="D61" s="247" t="s">
        <v>1629</v>
      </c>
      <c r="E61" s="168">
        <v>255</v>
      </c>
      <c r="F61" s="224" t="s">
        <v>1630</v>
      </c>
      <c r="G61" s="57" t="s">
        <v>2033</v>
      </c>
      <c r="H61" s="225" t="s">
        <v>2034</v>
      </c>
      <c r="I61" s="75" t="s">
        <v>1815</v>
      </c>
      <c r="J61" s="215"/>
      <c r="K61" s="57" t="s">
        <v>3093</v>
      </c>
      <c r="L61" s="173" t="s">
        <v>2036</v>
      </c>
      <c r="M61" s="226" t="s">
        <v>178</v>
      </c>
      <c r="N61" s="216" t="s">
        <v>206</v>
      </c>
      <c r="O61" s="50" t="s">
        <v>196</v>
      </c>
      <c r="P61" s="216">
        <v>3.3929999999999998</v>
      </c>
      <c r="Q61" s="76"/>
      <c r="R61" s="218">
        <v>10</v>
      </c>
      <c r="S61" s="69">
        <v>0.1</v>
      </c>
      <c r="T61" s="97">
        <v>36831</v>
      </c>
      <c r="U61" s="69">
        <v>29.457540000000002</v>
      </c>
      <c r="V61" s="266">
        <v>33.93</v>
      </c>
      <c r="W61" s="252">
        <v>33.93</v>
      </c>
      <c r="X61" s="232" t="s">
        <v>2039</v>
      </c>
      <c r="Y61" s="121"/>
      <c r="Z61" s="221">
        <v>51.486999999999995</v>
      </c>
      <c r="AA61" s="76"/>
      <c r="AB61" s="138">
        <v>51.486999999999995</v>
      </c>
      <c r="AC61" s="97">
        <v>39237</v>
      </c>
      <c r="AD61" s="98">
        <v>39752</v>
      </c>
      <c r="AE61" s="100">
        <v>26.354118183524108</v>
      </c>
      <c r="AF61" s="182">
        <v>1.9536605110994871</v>
      </c>
      <c r="AG61" s="114">
        <v>13.866666666666667</v>
      </c>
      <c r="AH61" s="68"/>
      <c r="AI61" s="215" t="s">
        <v>2039</v>
      </c>
      <c r="AJ61" s="52" t="s">
        <v>1373</v>
      </c>
      <c r="AK61" s="52" t="s">
        <v>3950</v>
      </c>
      <c r="AL61" s="223" t="s">
        <v>1631</v>
      </c>
      <c r="AM61" s="53">
        <v>38604</v>
      </c>
      <c r="AN61" s="187"/>
      <c r="AO61" s="98"/>
      <c r="AP61" s="53"/>
      <c r="AQ61" s="99">
        <v>38307</v>
      </c>
      <c r="AR61" s="98">
        <v>38734</v>
      </c>
      <c r="AS61" s="98">
        <v>38791</v>
      </c>
      <c r="AT61" s="53">
        <v>38821</v>
      </c>
      <c r="AU61" s="51"/>
      <c r="AV61" s="54"/>
      <c r="AW61" s="68"/>
      <c r="AX61" s="100"/>
      <c r="AY61" s="101"/>
      <c r="AZ61" s="102"/>
      <c r="BA61" s="77"/>
      <c r="BB61" s="103"/>
      <c r="BC61" s="82"/>
      <c r="BD61" s="108"/>
      <c r="BE61" s="77"/>
      <c r="BF61" s="68"/>
      <c r="BG61" s="102"/>
      <c r="BH61" s="106"/>
      <c r="BI61" s="107"/>
      <c r="BJ61" s="106"/>
      <c r="BK61" s="106"/>
    </row>
    <row r="62" spans="1:63" ht="28" hidden="1">
      <c r="A62" s="40"/>
      <c r="B62" s="40"/>
      <c r="C62" s="40"/>
      <c r="D62" s="247" t="s">
        <v>1632</v>
      </c>
      <c r="E62" s="168">
        <v>261</v>
      </c>
      <c r="F62" s="224" t="s">
        <v>1633</v>
      </c>
      <c r="G62" s="57" t="s">
        <v>2033</v>
      </c>
      <c r="H62" s="225" t="s">
        <v>2034</v>
      </c>
      <c r="I62" s="75" t="s">
        <v>1815</v>
      </c>
      <c r="J62" s="215"/>
      <c r="K62" s="57" t="s">
        <v>1728</v>
      </c>
      <c r="L62" s="173" t="s">
        <v>2036</v>
      </c>
      <c r="M62" s="226" t="s">
        <v>178</v>
      </c>
      <c r="N62" s="216" t="s">
        <v>203</v>
      </c>
      <c r="O62" s="50" t="s">
        <v>209</v>
      </c>
      <c r="P62" s="218">
        <v>23.390999999999998</v>
      </c>
      <c r="Q62" s="76"/>
      <c r="R62" s="218">
        <v>10</v>
      </c>
      <c r="S62" s="69">
        <v>0.3</v>
      </c>
      <c r="T62" s="97">
        <v>38078</v>
      </c>
      <c r="U62" s="76">
        <v>204.67124999999999</v>
      </c>
      <c r="V62" s="231">
        <v>233.90999999999997</v>
      </c>
      <c r="W62" s="244">
        <v>233.90999999999997</v>
      </c>
      <c r="X62" s="232" t="s">
        <v>1729</v>
      </c>
      <c r="Y62" s="121"/>
      <c r="Z62" s="221">
        <v>78.778999999999996</v>
      </c>
      <c r="AA62" s="76"/>
      <c r="AB62" s="138">
        <v>78.778999999999996</v>
      </c>
      <c r="AC62" s="97">
        <v>39237</v>
      </c>
      <c r="AD62" s="98">
        <v>39568</v>
      </c>
      <c r="AE62" s="100">
        <v>91.862903734284103</v>
      </c>
      <c r="AF62" s="182">
        <v>0.85757141128338765</v>
      </c>
      <c r="AG62" s="114">
        <v>13.766666666666667</v>
      </c>
      <c r="AH62" s="68"/>
      <c r="AI62" s="215" t="s">
        <v>3888</v>
      </c>
      <c r="AJ62" s="52" t="s">
        <v>3895</v>
      </c>
      <c r="AK62" s="52"/>
      <c r="AL62" s="223" t="s">
        <v>2530</v>
      </c>
      <c r="AM62" s="53">
        <v>38666</v>
      </c>
      <c r="AN62" s="187"/>
      <c r="AO62" s="98"/>
      <c r="AP62" s="53"/>
      <c r="AQ62" s="99">
        <v>38712</v>
      </c>
      <c r="AR62" s="98">
        <v>38758</v>
      </c>
      <c r="AS62" s="98">
        <v>38766</v>
      </c>
      <c r="AT62" s="53">
        <v>38824</v>
      </c>
      <c r="AU62" s="51"/>
      <c r="AV62" s="54"/>
      <c r="AW62" s="68"/>
      <c r="AX62" s="100"/>
      <c r="AY62" s="101"/>
      <c r="AZ62" s="102"/>
      <c r="BA62" s="77"/>
      <c r="BB62" s="103"/>
      <c r="BC62" s="82"/>
      <c r="BD62" s="108"/>
      <c r="BE62" s="77"/>
      <c r="BF62" s="68"/>
      <c r="BG62" s="102"/>
      <c r="BH62" s="106"/>
      <c r="BI62" s="107"/>
      <c r="BJ62" s="106"/>
      <c r="BK62" s="106"/>
    </row>
    <row r="63" spans="1:63" ht="42" hidden="1">
      <c r="A63" s="40"/>
      <c r="B63" s="40"/>
      <c r="C63" s="40"/>
      <c r="D63" s="247" t="s">
        <v>1634</v>
      </c>
      <c r="E63" s="168">
        <v>262</v>
      </c>
      <c r="F63" s="224" t="s">
        <v>1635</v>
      </c>
      <c r="G63" s="57" t="s">
        <v>2033</v>
      </c>
      <c r="H63" s="225" t="s">
        <v>2034</v>
      </c>
      <c r="I63" s="75" t="s">
        <v>1815</v>
      </c>
      <c r="J63" s="215"/>
      <c r="K63" s="57" t="s">
        <v>3432</v>
      </c>
      <c r="L63" s="173" t="s">
        <v>2036</v>
      </c>
      <c r="M63" s="226" t="s">
        <v>178</v>
      </c>
      <c r="N63" s="216" t="s">
        <v>203</v>
      </c>
      <c r="O63" s="50" t="s">
        <v>180</v>
      </c>
      <c r="P63" s="216">
        <v>4.585</v>
      </c>
      <c r="Q63" s="76"/>
      <c r="R63" s="218">
        <v>10</v>
      </c>
      <c r="S63" s="69"/>
      <c r="T63" s="97">
        <v>38899</v>
      </c>
      <c r="U63" s="76">
        <v>29.802499999999998</v>
      </c>
      <c r="V63" s="231">
        <v>45.85</v>
      </c>
      <c r="W63" s="244">
        <v>45.85</v>
      </c>
      <c r="X63" s="232" t="s">
        <v>3888</v>
      </c>
      <c r="Y63" s="121"/>
      <c r="Z63" s="221"/>
      <c r="AA63" s="76"/>
      <c r="AB63" s="76"/>
      <c r="AC63" s="97"/>
      <c r="AD63" s="98"/>
      <c r="AE63" s="100"/>
      <c r="AF63" s="222"/>
      <c r="AG63" s="114">
        <v>98.6</v>
      </c>
      <c r="AH63" s="68"/>
      <c r="AI63" s="215"/>
      <c r="AJ63" s="52" t="s">
        <v>3895</v>
      </c>
      <c r="AK63" s="52"/>
      <c r="AL63" s="223" t="s">
        <v>217</v>
      </c>
      <c r="AM63" s="53">
        <v>38589</v>
      </c>
      <c r="AN63" s="187"/>
      <c r="AO63" s="98"/>
      <c r="AP63" s="53"/>
      <c r="AQ63" s="99">
        <v>38510</v>
      </c>
      <c r="AR63" s="98">
        <v>38755</v>
      </c>
      <c r="AS63" s="98">
        <v>38791</v>
      </c>
      <c r="AT63" s="53">
        <v>38821</v>
      </c>
      <c r="AU63" s="51"/>
      <c r="AV63" s="54"/>
      <c r="AW63" s="68"/>
      <c r="AX63" s="100"/>
      <c r="AY63" s="101"/>
      <c r="AZ63" s="102"/>
      <c r="BA63" s="77"/>
      <c r="BB63" s="103"/>
      <c r="BC63" s="82"/>
      <c r="BD63" s="108"/>
      <c r="BE63" s="77"/>
      <c r="BF63" s="68"/>
      <c r="BG63" s="102"/>
      <c r="BH63" s="106"/>
      <c r="BI63" s="107"/>
      <c r="BJ63" s="106"/>
      <c r="BK63" s="106"/>
    </row>
    <row r="64" spans="1:63" ht="56" hidden="1">
      <c r="A64" s="40"/>
      <c r="B64" s="40"/>
      <c r="C64" s="40"/>
      <c r="D64" s="247" t="s">
        <v>1636</v>
      </c>
      <c r="E64" s="168">
        <v>264</v>
      </c>
      <c r="F64" s="224" t="s">
        <v>1637</v>
      </c>
      <c r="G64" s="57" t="s">
        <v>2033</v>
      </c>
      <c r="H64" s="225" t="s">
        <v>2034</v>
      </c>
      <c r="I64" s="75" t="s">
        <v>1815</v>
      </c>
      <c r="J64" s="215"/>
      <c r="K64" s="57" t="s">
        <v>2928</v>
      </c>
      <c r="L64" s="173" t="s">
        <v>2036</v>
      </c>
      <c r="M64" s="74" t="s">
        <v>2519</v>
      </c>
      <c r="N64" s="216" t="s">
        <v>2520</v>
      </c>
      <c r="O64" s="50" t="s">
        <v>3816</v>
      </c>
      <c r="P64" s="218">
        <v>17.827999999999999</v>
      </c>
      <c r="Q64" s="76"/>
      <c r="R64" s="218">
        <v>10</v>
      </c>
      <c r="S64" s="69">
        <v>-0.4</v>
      </c>
      <c r="T64" s="97">
        <v>37500</v>
      </c>
      <c r="U64" s="76">
        <v>178.28</v>
      </c>
      <c r="V64" s="231">
        <v>178.28</v>
      </c>
      <c r="W64" s="244">
        <v>178.28</v>
      </c>
      <c r="X64" s="232" t="s">
        <v>2039</v>
      </c>
      <c r="Y64" s="121"/>
      <c r="Z64" s="221">
        <v>164.596</v>
      </c>
      <c r="AA64" s="76"/>
      <c r="AB64" s="138">
        <v>164.596</v>
      </c>
      <c r="AC64" s="97">
        <v>38933</v>
      </c>
      <c r="AD64" s="98">
        <v>40467</v>
      </c>
      <c r="AE64" s="100">
        <v>147.96182353161944</v>
      </c>
      <c r="AF64" s="182">
        <v>1.112422083422254</v>
      </c>
      <c r="AG64" s="114">
        <v>3.6666666666666665</v>
      </c>
      <c r="AH64" s="68"/>
      <c r="AI64" s="215" t="s">
        <v>1745</v>
      </c>
      <c r="AJ64" s="52" t="s">
        <v>1373</v>
      </c>
      <c r="AK64" s="52"/>
      <c r="AL64" s="223" t="s">
        <v>1638</v>
      </c>
      <c r="AM64" s="53">
        <v>38615</v>
      </c>
      <c r="AN64" s="187"/>
      <c r="AO64" s="98"/>
      <c r="AP64" s="53"/>
      <c r="AQ64" s="99">
        <v>38307</v>
      </c>
      <c r="AR64" s="98">
        <v>38758</v>
      </c>
      <c r="AS64" s="98">
        <v>38765</v>
      </c>
      <c r="AT64" s="53">
        <v>38823</v>
      </c>
      <c r="AU64" s="51"/>
      <c r="AV64" s="54"/>
      <c r="AW64" s="68"/>
      <c r="AX64" s="100"/>
      <c r="AY64" s="101"/>
      <c r="AZ64" s="102"/>
      <c r="BA64" s="77"/>
      <c r="BB64" s="103"/>
      <c r="BC64" s="82"/>
      <c r="BD64" s="108"/>
      <c r="BE64" s="77"/>
      <c r="BF64" s="68"/>
      <c r="BG64" s="102"/>
      <c r="BH64" s="106"/>
      <c r="BI64" s="107"/>
      <c r="BJ64" s="106"/>
      <c r="BK64" s="106"/>
    </row>
    <row r="65" spans="1:63" ht="42" hidden="1">
      <c r="A65" s="40"/>
      <c r="B65" s="40"/>
      <c r="C65" s="40"/>
      <c r="D65" s="247" t="s">
        <v>1639</v>
      </c>
      <c r="E65" s="168">
        <v>267</v>
      </c>
      <c r="F65" s="224" t="s">
        <v>1640</v>
      </c>
      <c r="G65" s="57" t="s">
        <v>2033</v>
      </c>
      <c r="H65" s="225" t="s">
        <v>2034</v>
      </c>
      <c r="I65" s="75" t="s">
        <v>1815</v>
      </c>
      <c r="J65" s="215"/>
      <c r="K65" s="57" t="s">
        <v>2035</v>
      </c>
      <c r="L65" s="173" t="s">
        <v>2036</v>
      </c>
      <c r="M65" s="226" t="s">
        <v>2037</v>
      </c>
      <c r="N65" s="220" t="s">
        <v>2037</v>
      </c>
      <c r="O65" s="217" t="s">
        <v>3785</v>
      </c>
      <c r="P65" s="216">
        <v>5.8045999999999998</v>
      </c>
      <c r="Q65" s="76"/>
      <c r="R65" s="218">
        <v>10</v>
      </c>
      <c r="S65" s="69">
        <v>0.14000000000000001</v>
      </c>
      <c r="T65" s="97">
        <v>37788</v>
      </c>
      <c r="U65" s="76">
        <v>58.045999999999999</v>
      </c>
      <c r="V65" s="231">
        <v>58.045999999999999</v>
      </c>
      <c r="W65" s="244">
        <v>58.045999999999999</v>
      </c>
      <c r="X65" s="228" t="s">
        <v>1729</v>
      </c>
      <c r="Y65" s="121"/>
      <c r="Z65" s="143">
        <v>39.457000000000001</v>
      </c>
      <c r="AA65" s="138"/>
      <c r="AB65" s="138">
        <v>39.457000000000001</v>
      </c>
      <c r="AC65" s="97">
        <v>39167</v>
      </c>
      <c r="AD65" s="98">
        <v>40724</v>
      </c>
      <c r="AE65" s="100">
        <v>45.589793687370985</v>
      </c>
      <c r="AF65" s="182">
        <v>0.86547880147415857</v>
      </c>
      <c r="AG65" s="114">
        <v>11.533333333333333</v>
      </c>
      <c r="AH65" s="68"/>
      <c r="AI65" s="214" t="s">
        <v>1729</v>
      </c>
      <c r="AJ65" s="52" t="s">
        <v>291</v>
      </c>
      <c r="AK65" s="52"/>
      <c r="AL65" s="223" t="s">
        <v>3595</v>
      </c>
      <c r="AM65" s="53">
        <v>38664</v>
      </c>
      <c r="AN65" s="187"/>
      <c r="AO65" s="98"/>
      <c r="AP65" s="53"/>
      <c r="AQ65" s="99">
        <v>38712</v>
      </c>
      <c r="AR65" s="98">
        <v>38765</v>
      </c>
      <c r="AS65" s="98">
        <v>38791.041666666664</v>
      </c>
      <c r="AT65" s="53">
        <v>38821</v>
      </c>
      <c r="AU65" s="51"/>
      <c r="AV65" s="54"/>
      <c r="AW65" s="68">
        <v>5</v>
      </c>
      <c r="AX65" s="100">
        <v>1680</v>
      </c>
      <c r="AY65" s="101"/>
      <c r="AZ65" s="102"/>
      <c r="BA65" s="77"/>
      <c r="BB65" s="103"/>
      <c r="BC65" s="82"/>
      <c r="BD65" s="104">
        <v>2.3560209424083767</v>
      </c>
      <c r="BE65" s="77">
        <v>405.88859566694981</v>
      </c>
      <c r="BF65" s="68">
        <v>471.20418848167532</v>
      </c>
      <c r="BG65" s="105">
        <v>2.4984057720254322E-2</v>
      </c>
      <c r="BH65" s="111"/>
      <c r="BI65" s="112"/>
      <c r="BJ65" s="111"/>
      <c r="BK65" s="111"/>
    </row>
    <row r="66" spans="1:63" ht="238" hidden="1">
      <c r="A66" s="40"/>
      <c r="B66" s="40"/>
      <c r="C66" s="40"/>
      <c r="D66" s="247" t="s">
        <v>1641</v>
      </c>
      <c r="E66" s="168">
        <v>273</v>
      </c>
      <c r="F66" s="224" t="s">
        <v>1642</v>
      </c>
      <c r="G66" s="57" t="s">
        <v>2033</v>
      </c>
      <c r="H66" s="225" t="s">
        <v>2034</v>
      </c>
      <c r="I66" s="75" t="s">
        <v>1815</v>
      </c>
      <c r="J66" s="215"/>
      <c r="K66" s="57" t="s">
        <v>917</v>
      </c>
      <c r="L66" s="200" t="s">
        <v>2036</v>
      </c>
      <c r="M66" s="74" t="s">
        <v>3878</v>
      </c>
      <c r="N66" s="216" t="s">
        <v>1723</v>
      </c>
      <c r="O66" s="50" t="s">
        <v>3785</v>
      </c>
      <c r="P66" s="218">
        <v>19.132000000000001</v>
      </c>
      <c r="Q66" s="76"/>
      <c r="R66" s="218">
        <v>10</v>
      </c>
      <c r="S66" s="69">
        <v>0.1</v>
      </c>
      <c r="T66" s="97">
        <v>37347</v>
      </c>
      <c r="U66" s="76">
        <v>141.81800000000001</v>
      </c>
      <c r="V66" s="231">
        <v>191.32000000000002</v>
      </c>
      <c r="W66" s="244">
        <v>191.32000000000002</v>
      </c>
      <c r="X66" s="232" t="s">
        <v>1729</v>
      </c>
      <c r="Y66" s="121"/>
      <c r="Z66" s="221">
        <v>173.42600000000002</v>
      </c>
      <c r="AA66" s="76"/>
      <c r="AB66" s="138">
        <v>173.42600000000002</v>
      </c>
      <c r="AC66" s="97">
        <v>38911</v>
      </c>
      <c r="AD66" s="98">
        <v>40663</v>
      </c>
      <c r="AE66" s="100">
        <v>173.39724285982362</v>
      </c>
      <c r="AF66" s="182">
        <v>1.0001658454292703</v>
      </c>
      <c r="AG66" s="114">
        <v>1.9666666666666666</v>
      </c>
      <c r="AH66" s="68"/>
      <c r="AI66" s="215" t="s">
        <v>1729</v>
      </c>
      <c r="AJ66" s="52" t="s">
        <v>1643</v>
      </c>
      <c r="AK66" s="52"/>
      <c r="AL66" s="223" t="s">
        <v>1644</v>
      </c>
      <c r="AM66" s="53">
        <v>38637</v>
      </c>
      <c r="AN66" s="187"/>
      <c r="AO66" s="98"/>
      <c r="AP66" s="53"/>
      <c r="AQ66" s="99">
        <v>38677</v>
      </c>
      <c r="AR66" s="98">
        <v>38706</v>
      </c>
      <c r="AS66" s="98">
        <v>38791</v>
      </c>
      <c r="AT66" s="53">
        <v>38852</v>
      </c>
      <c r="AU66" s="51"/>
      <c r="AV66" s="54"/>
      <c r="AW66" s="68">
        <v>6</v>
      </c>
      <c r="AX66" s="100"/>
      <c r="AY66" s="101"/>
      <c r="AZ66" s="102"/>
      <c r="BA66" s="77"/>
      <c r="BB66" s="103"/>
      <c r="BC66" s="82"/>
      <c r="BD66" s="108"/>
      <c r="BE66" s="77"/>
      <c r="BF66" s="68"/>
      <c r="BG66" s="102"/>
      <c r="BH66" s="106"/>
      <c r="BI66" s="107"/>
      <c r="BJ66" s="106"/>
      <c r="BK66" s="106"/>
    </row>
    <row r="67" spans="1:63" ht="112" hidden="1">
      <c r="A67" s="40"/>
      <c r="B67" s="40"/>
      <c r="C67" s="40"/>
      <c r="D67" s="247" t="s">
        <v>1645</v>
      </c>
      <c r="E67" s="168">
        <v>274</v>
      </c>
      <c r="F67" s="224" t="s">
        <v>1646</v>
      </c>
      <c r="G67" s="57" t="s">
        <v>2033</v>
      </c>
      <c r="H67" s="225" t="s">
        <v>2034</v>
      </c>
      <c r="I67" s="75" t="s">
        <v>1815</v>
      </c>
      <c r="J67" s="215"/>
      <c r="K67" s="57" t="s">
        <v>3432</v>
      </c>
      <c r="L67" s="200" t="s">
        <v>2036</v>
      </c>
      <c r="M67" s="74" t="s">
        <v>2519</v>
      </c>
      <c r="N67" s="216" t="s">
        <v>2520</v>
      </c>
      <c r="O67" s="50" t="s">
        <v>3816</v>
      </c>
      <c r="P67" s="218">
        <v>31.762</v>
      </c>
      <c r="Q67" s="76"/>
      <c r="R67" s="218">
        <v>10</v>
      </c>
      <c r="S67" s="69">
        <v>0.4</v>
      </c>
      <c r="T67" s="97">
        <v>37257</v>
      </c>
      <c r="U67" s="76">
        <v>317.62</v>
      </c>
      <c r="V67" s="231">
        <v>317.62</v>
      </c>
      <c r="W67" s="244">
        <v>317.62</v>
      </c>
      <c r="X67" s="232" t="s">
        <v>3888</v>
      </c>
      <c r="Y67" s="121"/>
      <c r="Z67" s="221">
        <v>131.86699999999999</v>
      </c>
      <c r="AA67" s="76"/>
      <c r="AB67" s="138">
        <v>131.86699999999999</v>
      </c>
      <c r="AC67" s="97">
        <v>39078</v>
      </c>
      <c r="AD67" s="98">
        <v>39172</v>
      </c>
      <c r="AE67" s="100">
        <v>161.6538859072997</v>
      </c>
      <c r="AF67" s="182">
        <v>0.81573665402401163</v>
      </c>
      <c r="AG67" s="114">
        <v>7.6333333333333337</v>
      </c>
      <c r="AH67" s="68"/>
      <c r="AI67" s="215" t="s">
        <v>2039</v>
      </c>
      <c r="AJ67" s="52" t="s">
        <v>1647</v>
      </c>
      <c r="AK67" s="52"/>
      <c r="AL67" s="223" t="s">
        <v>3729</v>
      </c>
      <c r="AM67" s="53">
        <v>38612</v>
      </c>
      <c r="AN67" s="187"/>
      <c r="AO67" s="98"/>
      <c r="AP67" s="53"/>
      <c r="AQ67" s="99">
        <v>38510</v>
      </c>
      <c r="AR67" s="98">
        <v>38791</v>
      </c>
      <c r="AS67" s="98">
        <v>38791.041666666664</v>
      </c>
      <c r="AT67" s="53">
        <v>38849</v>
      </c>
      <c r="AU67" s="51"/>
      <c r="AV67" s="54"/>
      <c r="AW67" s="68"/>
      <c r="AX67" s="100"/>
      <c r="AY67" s="101"/>
      <c r="AZ67" s="102"/>
      <c r="BA67" s="77"/>
      <c r="BB67" s="103"/>
      <c r="BC67" s="82"/>
      <c r="BD67" s="108"/>
      <c r="BE67" s="77"/>
      <c r="BF67" s="68"/>
      <c r="BG67" s="102"/>
      <c r="BH67" s="106"/>
      <c r="BI67" s="107"/>
      <c r="BJ67" s="106"/>
      <c r="BK67" s="106"/>
    </row>
    <row r="68" spans="1:63" ht="98" hidden="1">
      <c r="A68" s="40"/>
      <c r="B68" s="40"/>
      <c r="C68" s="40"/>
      <c r="D68" s="247" t="s">
        <v>1648</v>
      </c>
      <c r="E68" s="168">
        <v>276</v>
      </c>
      <c r="F68" s="224" t="s">
        <v>1649</v>
      </c>
      <c r="G68" s="57" t="s">
        <v>2033</v>
      </c>
      <c r="H68" s="225" t="s">
        <v>2034</v>
      </c>
      <c r="I68" s="75" t="s">
        <v>1815</v>
      </c>
      <c r="J68" s="215"/>
      <c r="K68" s="57" t="s">
        <v>2498</v>
      </c>
      <c r="L68" s="173" t="s">
        <v>2036</v>
      </c>
      <c r="M68" s="74" t="s">
        <v>2037</v>
      </c>
      <c r="N68" s="225" t="s">
        <v>2037</v>
      </c>
      <c r="O68" s="50" t="s">
        <v>2038</v>
      </c>
      <c r="P68" s="218">
        <v>42.220999999999997</v>
      </c>
      <c r="Q68" s="76"/>
      <c r="R68" s="218">
        <v>10</v>
      </c>
      <c r="S68" s="69">
        <v>0</v>
      </c>
      <c r="T68" s="97">
        <v>37410</v>
      </c>
      <c r="U68" s="76">
        <v>422.21</v>
      </c>
      <c r="V68" s="231">
        <v>422.21</v>
      </c>
      <c r="W68" s="244">
        <v>422.21</v>
      </c>
      <c r="X68" s="232" t="s">
        <v>3888</v>
      </c>
      <c r="Y68" s="121"/>
      <c r="Z68" s="221">
        <v>431.82500000000005</v>
      </c>
      <c r="AA68" s="76"/>
      <c r="AB68" s="138">
        <v>431.82500000000005</v>
      </c>
      <c r="AC68" s="99">
        <v>39027</v>
      </c>
      <c r="AD68" s="98">
        <v>41062</v>
      </c>
      <c r="AE68" s="100">
        <v>422.44134794520545</v>
      </c>
      <c r="AF68" s="182">
        <v>1.0222129109767251</v>
      </c>
      <c r="AG68" s="114">
        <v>5.9333333333333336</v>
      </c>
      <c r="AH68" s="68"/>
      <c r="AI68" s="215" t="s">
        <v>1729</v>
      </c>
      <c r="AJ68" s="52" t="s">
        <v>3895</v>
      </c>
      <c r="AK68" s="52" t="s">
        <v>897</v>
      </c>
      <c r="AL68" s="223" t="s">
        <v>2041</v>
      </c>
      <c r="AM68" s="53">
        <v>38500</v>
      </c>
      <c r="AN68" s="187"/>
      <c r="AO68" s="98"/>
      <c r="AP68" s="53"/>
      <c r="AQ68" s="99">
        <v>38442</v>
      </c>
      <c r="AR68" s="98">
        <v>38768</v>
      </c>
      <c r="AS68" s="98">
        <v>38791.041666666664</v>
      </c>
      <c r="AT68" s="53">
        <v>38849</v>
      </c>
      <c r="AU68" s="51"/>
      <c r="AV68" s="54"/>
      <c r="AW68" s="68">
        <v>16.8</v>
      </c>
      <c r="AX68" s="100">
        <v>2565.4761904761904</v>
      </c>
      <c r="AY68" s="101"/>
      <c r="AZ68" s="102"/>
      <c r="BA68" s="77"/>
      <c r="BB68" s="103"/>
      <c r="BC68" s="82"/>
      <c r="BD68" s="104">
        <v>19.262652705061079</v>
      </c>
      <c r="BE68" s="77">
        <v>456.23392873359421</v>
      </c>
      <c r="BF68" s="68">
        <v>1146.5864705393499</v>
      </c>
      <c r="BG68" s="105">
        <v>2.6886546920721087E-2</v>
      </c>
      <c r="BH68" s="106">
        <v>12.8</v>
      </c>
      <c r="BI68" s="107">
        <v>14</v>
      </c>
      <c r="BJ68" s="106">
        <v>15.2</v>
      </c>
      <c r="BK68" s="106"/>
    </row>
    <row r="69" spans="1:63" ht="56" hidden="1">
      <c r="A69" s="40"/>
      <c r="B69" s="40"/>
      <c r="C69" s="40"/>
      <c r="D69" s="247" t="s">
        <v>1650</v>
      </c>
      <c r="E69" s="168">
        <v>277</v>
      </c>
      <c r="F69" s="224" t="s">
        <v>1651</v>
      </c>
      <c r="G69" s="57" t="s">
        <v>2033</v>
      </c>
      <c r="H69" s="225" t="s">
        <v>2034</v>
      </c>
      <c r="I69" s="248" t="s">
        <v>1815</v>
      </c>
      <c r="J69" s="248"/>
      <c r="K69" s="57" t="s">
        <v>1748</v>
      </c>
      <c r="L69" s="173" t="s">
        <v>2036</v>
      </c>
      <c r="M69" s="226" t="s">
        <v>2037</v>
      </c>
      <c r="N69" s="220" t="s">
        <v>2037</v>
      </c>
      <c r="O69" s="217" t="s">
        <v>3785</v>
      </c>
      <c r="P69" s="218">
        <v>14.416</v>
      </c>
      <c r="Q69" s="76">
        <v>14.587</v>
      </c>
      <c r="R69" s="218">
        <v>7</v>
      </c>
      <c r="S69" s="69">
        <v>0.9</v>
      </c>
      <c r="T69" s="97">
        <v>38057</v>
      </c>
      <c r="U69" s="76">
        <v>100.91200000000001</v>
      </c>
      <c r="V69" s="218">
        <v>244.14435068493148</v>
      </c>
      <c r="W69" s="76">
        <v>305.13</v>
      </c>
      <c r="X69" s="220" t="s">
        <v>1729</v>
      </c>
      <c r="Y69" s="121"/>
      <c r="Z69" s="221">
        <v>82.35</v>
      </c>
      <c r="AA69" s="76"/>
      <c r="AB69" s="138">
        <v>82.35</v>
      </c>
      <c r="AC69" s="97">
        <v>38964</v>
      </c>
      <c r="AD69" s="53">
        <v>40612</v>
      </c>
      <c r="AE69" s="100">
        <v>100.91200000000001</v>
      </c>
      <c r="AF69" s="182">
        <v>0.81605755509751055</v>
      </c>
      <c r="AG69" s="114">
        <v>4.5</v>
      </c>
      <c r="AH69" s="68"/>
      <c r="AI69" s="214" t="s">
        <v>1729</v>
      </c>
      <c r="AJ69" s="52" t="s">
        <v>1373</v>
      </c>
      <c r="AK69" s="52"/>
      <c r="AL69" s="223" t="s">
        <v>992</v>
      </c>
      <c r="AM69" s="53">
        <v>38664</v>
      </c>
      <c r="AN69" s="187"/>
      <c r="AO69" s="98"/>
      <c r="AP69" s="53"/>
      <c r="AQ69" s="99">
        <v>38712</v>
      </c>
      <c r="AR69" s="99">
        <v>38799</v>
      </c>
      <c r="AS69" s="97">
        <v>38799.041666666664</v>
      </c>
      <c r="AT69" s="53">
        <v>38829</v>
      </c>
      <c r="AU69" s="249"/>
      <c r="AV69" s="54"/>
      <c r="AW69" s="68">
        <v>12.3</v>
      </c>
      <c r="AX69" s="77"/>
      <c r="AY69" s="101"/>
      <c r="AZ69" s="102"/>
      <c r="BA69" s="77"/>
      <c r="BB69" s="103"/>
      <c r="BC69" s="82"/>
      <c r="BD69" s="104">
        <v>11.269633507853403</v>
      </c>
      <c r="BE69" s="77">
        <v>781.74483267573544</v>
      </c>
      <c r="BF69" s="68">
        <v>916.23036649214646</v>
      </c>
      <c r="BG69" s="105">
        <v>1.252670980587357E-2</v>
      </c>
      <c r="BH69" s="106">
        <v>12.9</v>
      </c>
      <c r="BI69" s="107"/>
      <c r="BJ69" s="106">
        <v>13.4</v>
      </c>
      <c r="BK69" s="106"/>
    </row>
    <row r="70" spans="1:63" ht="154" hidden="1">
      <c r="A70" s="40"/>
      <c r="B70" s="40"/>
      <c r="C70" s="40"/>
      <c r="D70" s="247" t="s">
        <v>1652</v>
      </c>
      <c r="E70" s="168">
        <v>281</v>
      </c>
      <c r="F70" s="250" t="s">
        <v>1653</v>
      </c>
      <c r="G70" s="251" t="s">
        <v>2033</v>
      </c>
      <c r="H70" s="220" t="s">
        <v>2034</v>
      </c>
      <c r="I70" s="75" t="s">
        <v>1815</v>
      </c>
      <c r="J70" s="215"/>
      <c r="K70" s="57" t="s">
        <v>1165</v>
      </c>
      <c r="L70" s="200" t="s">
        <v>2036</v>
      </c>
      <c r="M70" s="74" t="s">
        <v>3510</v>
      </c>
      <c r="N70" s="216" t="s">
        <v>2571</v>
      </c>
      <c r="O70" s="50" t="s">
        <v>3785</v>
      </c>
      <c r="P70" s="218">
        <v>21.620999999999999</v>
      </c>
      <c r="Q70" s="76">
        <v>22.298999999999999</v>
      </c>
      <c r="R70" s="218">
        <v>7</v>
      </c>
      <c r="S70" s="69">
        <v>0.9</v>
      </c>
      <c r="T70" s="97">
        <v>37118</v>
      </c>
      <c r="U70" s="76">
        <v>274.78399999999999</v>
      </c>
      <c r="V70" s="218">
        <v>427.67132054794519</v>
      </c>
      <c r="W70" s="76">
        <v>463.53299999999996</v>
      </c>
      <c r="X70" s="232" t="s">
        <v>1745</v>
      </c>
      <c r="Y70" s="121"/>
      <c r="Z70" s="221">
        <v>192.869</v>
      </c>
      <c r="AA70" s="76"/>
      <c r="AB70" s="138">
        <v>192.869</v>
      </c>
      <c r="AC70" s="97">
        <v>39045</v>
      </c>
      <c r="AD70" s="98">
        <v>40807</v>
      </c>
      <c r="AE70" s="100">
        <v>232.65039508350534</v>
      </c>
      <c r="AF70" s="182">
        <v>0.82900783353827279</v>
      </c>
      <c r="AG70" s="114">
        <v>4.2</v>
      </c>
      <c r="AH70" s="68"/>
      <c r="AI70" s="215" t="s">
        <v>1745</v>
      </c>
      <c r="AJ70" s="52" t="s">
        <v>1654</v>
      </c>
      <c r="AK70" s="52"/>
      <c r="AL70" s="223" t="s">
        <v>1655</v>
      </c>
      <c r="AM70" s="53">
        <v>38610</v>
      </c>
      <c r="AN70" s="187"/>
      <c r="AO70" s="98"/>
      <c r="AP70" s="53"/>
      <c r="AQ70" s="99">
        <v>38434</v>
      </c>
      <c r="AR70" s="98">
        <v>38764</v>
      </c>
      <c r="AS70" s="98">
        <v>38791.041666666664</v>
      </c>
      <c r="AT70" s="53">
        <v>38919</v>
      </c>
      <c r="AU70" s="51"/>
      <c r="AV70" s="54"/>
      <c r="AW70" s="68">
        <v>4.5</v>
      </c>
      <c r="AX70" s="100"/>
      <c r="AY70" s="101"/>
      <c r="AZ70" s="102"/>
      <c r="BA70" s="77"/>
      <c r="BB70" s="103"/>
      <c r="BC70" s="82"/>
      <c r="BD70" s="108"/>
      <c r="BE70" s="77"/>
      <c r="BF70" s="68"/>
      <c r="BG70" s="102"/>
      <c r="BH70" s="106"/>
      <c r="BI70" s="107"/>
      <c r="BJ70" s="106"/>
      <c r="BK70" s="106"/>
    </row>
    <row r="71" spans="1:63" ht="56" hidden="1">
      <c r="A71" s="40"/>
      <c r="B71" s="40"/>
      <c r="C71" s="40"/>
      <c r="D71" s="247" t="s">
        <v>1656</v>
      </c>
      <c r="E71" s="168">
        <v>282</v>
      </c>
      <c r="F71" s="224" t="s">
        <v>1657</v>
      </c>
      <c r="G71" s="57" t="s">
        <v>2033</v>
      </c>
      <c r="H71" s="225" t="s">
        <v>2034</v>
      </c>
      <c r="I71" s="75" t="s">
        <v>1815</v>
      </c>
      <c r="J71" s="215"/>
      <c r="K71" s="57" t="s">
        <v>2498</v>
      </c>
      <c r="L71" s="173" t="s">
        <v>2036</v>
      </c>
      <c r="M71" s="74" t="s">
        <v>3510</v>
      </c>
      <c r="N71" s="216" t="s">
        <v>2693</v>
      </c>
      <c r="O71" s="50" t="s">
        <v>3785</v>
      </c>
      <c r="P71" s="218">
        <v>14.72</v>
      </c>
      <c r="Q71" s="76"/>
      <c r="R71" s="218">
        <v>10</v>
      </c>
      <c r="S71" s="69">
        <v>0.2</v>
      </c>
      <c r="T71" s="97">
        <v>37622</v>
      </c>
      <c r="U71" s="76">
        <v>147.20500000000001</v>
      </c>
      <c r="V71" s="231">
        <v>147.20000000000002</v>
      </c>
      <c r="W71" s="244">
        <v>147.20000000000002</v>
      </c>
      <c r="X71" s="232" t="s">
        <v>1729</v>
      </c>
      <c r="Y71" s="121"/>
      <c r="Z71" s="221">
        <v>34.679000000000002</v>
      </c>
      <c r="AA71" s="76"/>
      <c r="AB71" s="138">
        <v>34.679000000000002</v>
      </c>
      <c r="AC71" s="97">
        <v>39205</v>
      </c>
      <c r="AD71" s="98">
        <v>38990</v>
      </c>
      <c r="AE71" s="100">
        <v>52.82651754550573</v>
      </c>
      <c r="AF71" s="182">
        <v>0.65646954619196463</v>
      </c>
      <c r="AG71" s="114">
        <v>8.4</v>
      </c>
      <c r="AH71" s="68"/>
      <c r="AI71" s="215" t="s">
        <v>1729</v>
      </c>
      <c r="AJ71" s="52" t="s">
        <v>1373</v>
      </c>
      <c r="AK71" s="52"/>
      <c r="AL71" s="223" t="s">
        <v>1658</v>
      </c>
      <c r="AM71" s="53">
        <v>38664</v>
      </c>
      <c r="AN71" s="187"/>
      <c r="AO71" s="98"/>
      <c r="AP71" s="53"/>
      <c r="AQ71" s="99">
        <v>38712</v>
      </c>
      <c r="AR71" s="98">
        <v>38828</v>
      </c>
      <c r="AS71" s="98">
        <v>38828.083333333336</v>
      </c>
      <c r="AT71" s="53">
        <v>38953</v>
      </c>
      <c r="AU71" s="51" t="s">
        <v>2500</v>
      </c>
      <c r="AV71" s="54"/>
      <c r="AW71" s="68">
        <v>12.3</v>
      </c>
      <c r="AX71" s="100"/>
      <c r="AY71" s="101"/>
      <c r="AZ71" s="102"/>
      <c r="BA71" s="77"/>
      <c r="BB71" s="103"/>
      <c r="BC71" s="82"/>
      <c r="BD71" s="108"/>
      <c r="BE71" s="77"/>
      <c r="BF71" s="68"/>
      <c r="BG71" s="102"/>
      <c r="BH71" s="106"/>
      <c r="BI71" s="107"/>
      <c r="BJ71" s="106"/>
      <c r="BK71" s="106"/>
    </row>
    <row r="72" spans="1:63" ht="98" hidden="1">
      <c r="A72" s="40"/>
      <c r="B72" s="40"/>
      <c r="C72" s="40"/>
      <c r="D72" s="247" t="s">
        <v>1659</v>
      </c>
      <c r="E72" s="168">
        <v>284</v>
      </c>
      <c r="F72" s="250" t="s">
        <v>1660</v>
      </c>
      <c r="G72" s="251" t="s">
        <v>2033</v>
      </c>
      <c r="H72" s="220" t="s">
        <v>2034</v>
      </c>
      <c r="I72" s="75" t="s">
        <v>1815</v>
      </c>
      <c r="J72" s="215"/>
      <c r="K72" s="57" t="s">
        <v>2035</v>
      </c>
      <c r="L72" s="173" t="s">
        <v>2036</v>
      </c>
      <c r="M72" s="74" t="s">
        <v>2519</v>
      </c>
      <c r="N72" s="216" t="s">
        <v>2096</v>
      </c>
      <c r="O72" s="50" t="s">
        <v>3816</v>
      </c>
      <c r="P72" s="218">
        <v>70.796000000000006</v>
      </c>
      <c r="Q72" s="76"/>
      <c r="R72" s="218">
        <v>10</v>
      </c>
      <c r="S72" s="69">
        <v>0</v>
      </c>
      <c r="T72" s="97">
        <v>39539</v>
      </c>
      <c r="U72" s="76">
        <v>336.28100000000001</v>
      </c>
      <c r="V72" s="231">
        <v>707.96</v>
      </c>
      <c r="W72" s="244">
        <v>707.96</v>
      </c>
      <c r="X72" s="232" t="s">
        <v>1745</v>
      </c>
      <c r="Y72" s="121"/>
      <c r="Z72" s="221">
        <v>161.03399999999999</v>
      </c>
      <c r="AA72" s="76"/>
      <c r="AB72" s="138">
        <v>161.03399999999999</v>
      </c>
      <c r="AC72" s="99">
        <v>40087</v>
      </c>
      <c r="AD72" s="98">
        <v>40999</v>
      </c>
      <c r="AE72" s="100">
        <v>283.18400000000003</v>
      </c>
      <c r="AF72" s="182">
        <v>0.56865500875755681</v>
      </c>
      <c r="AG72" s="114">
        <v>18.266666666666666</v>
      </c>
      <c r="AH72" s="68"/>
      <c r="AI72" s="215" t="s">
        <v>3888</v>
      </c>
      <c r="AJ72" s="52" t="s">
        <v>345</v>
      </c>
      <c r="AK72" s="52"/>
      <c r="AL72" s="223" t="s">
        <v>207</v>
      </c>
      <c r="AM72" s="53">
        <v>38707</v>
      </c>
      <c r="AN72" s="187"/>
      <c r="AO72" s="98"/>
      <c r="AP72" s="53"/>
      <c r="AQ72" s="99">
        <v>38474</v>
      </c>
      <c r="AR72" s="98">
        <v>38794</v>
      </c>
      <c r="AS72" s="98">
        <v>38794.041666666664</v>
      </c>
      <c r="AT72" s="53">
        <v>38852</v>
      </c>
      <c r="AU72" s="51"/>
      <c r="AV72" s="54"/>
      <c r="AW72" s="68"/>
      <c r="AX72" s="100"/>
      <c r="AY72" s="101"/>
      <c r="AZ72" s="102"/>
      <c r="BA72" s="77"/>
      <c r="BB72" s="103"/>
      <c r="BC72" s="82"/>
      <c r="BD72" s="108"/>
      <c r="BE72" s="77"/>
      <c r="BF72" s="68"/>
      <c r="BG72" s="102"/>
      <c r="BH72" s="106"/>
      <c r="BI72" s="107"/>
      <c r="BJ72" s="106"/>
      <c r="BK72" s="106"/>
    </row>
    <row r="73" spans="1:63" ht="56" hidden="1">
      <c r="A73" s="40"/>
      <c r="B73" s="40"/>
      <c r="C73" s="40"/>
      <c r="D73" s="247" t="s">
        <v>1661</v>
      </c>
      <c r="E73" s="168">
        <v>287</v>
      </c>
      <c r="F73" s="250" t="s">
        <v>1662</v>
      </c>
      <c r="G73" s="251" t="s">
        <v>2033</v>
      </c>
      <c r="H73" s="220" t="s">
        <v>2034</v>
      </c>
      <c r="I73" s="251" t="s">
        <v>1815</v>
      </c>
      <c r="J73" s="220"/>
      <c r="K73" s="251" t="s">
        <v>1663</v>
      </c>
      <c r="L73" s="173" t="s">
        <v>2036</v>
      </c>
      <c r="M73" s="226" t="s">
        <v>179</v>
      </c>
      <c r="N73" s="220" t="s">
        <v>184</v>
      </c>
      <c r="O73" s="217" t="s">
        <v>185</v>
      </c>
      <c r="P73" s="231">
        <v>405.31400000000002</v>
      </c>
      <c r="Q73" s="244"/>
      <c r="R73" s="231">
        <v>10</v>
      </c>
      <c r="S73" s="252"/>
      <c r="T73" s="219">
        <v>38078</v>
      </c>
      <c r="U73" s="244">
        <v>3546.902814</v>
      </c>
      <c r="V73" s="231">
        <v>4053.1400000000003</v>
      </c>
      <c r="W73" s="244">
        <v>4053.1400000000003</v>
      </c>
      <c r="X73" s="232" t="s">
        <v>2039</v>
      </c>
      <c r="Y73" s="121"/>
      <c r="Z73" s="221">
        <v>1054.6969999999999</v>
      </c>
      <c r="AA73" s="76"/>
      <c r="AB73" s="138">
        <v>1054.6969999999999</v>
      </c>
      <c r="AC73" s="97">
        <v>41219</v>
      </c>
      <c r="AD73" s="98">
        <v>40268</v>
      </c>
      <c r="AE73" s="100">
        <v>2431.884</v>
      </c>
      <c r="AF73" s="182">
        <v>0.43369543942063021</v>
      </c>
      <c r="AG73" s="114">
        <v>78.7</v>
      </c>
      <c r="AH73" s="68"/>
      <c r="AI73" s="215" t="s">
        <v>2039</v>
      </c>
      <c r="AJ73" s="52" t="s">
        <v>944</v>
      </c>
      <c r="AK73" s="52"/>
      <c r="AL73" s="254" t="s">
        <v>941</v>
      </c>
      <c r="AM73" s="255">
        <v>38645</v>
      </c>
      <c r="AN73" s="153"/>
      <c r="AO73" s="245"/>
      <c r="AP73" s="255"/>
      <c r="AQ73" s="233">
        <v>38618</v>
      </c>
      <c r="AR73" s="245">
        <v>38800</v>
      </c>
      <c r="AS73" s="245">
        <v>38800.041666666664</v>
      </c>
      <c r="AT73" s="53">
        <v>38858</v>
      </c>
      <c r="AU73" s="256"/>
      <c r="AV73" s="257"/>
      <c r="AW73" s="242"/>
      <c r="AX73" s="246"/>
      <c r="AY73" s="258"/>
      <c r="AZ73" s="259"/>
      <c r="BA73" s="263"/>
      <c r="BB73" s="260"/>
      <c r="BC73" s="261"/>
      <c r="BD73" s="262"/>
      <c r="BE73" s="263"/>
      <c r="BF73" s="242"/>
      <c r="BG73" s="259"/>
      <c r="BH73" s="264"/>
      <c r="BI73" s="265"/>
      <c r="BJ73" s="264"/>
      <c r="BK73" s="264"/>
    </row>
    <row r="74" spans="1:63" ht="42" hidden="1">
      <c r="A74" s="40"/>
      <c r="B74" s="40"/>
      <c r="C74" s="40"/>
      <c r="D74" s="247" t="s">
        <v>1668</v>
      </c>
      <c r="E74" s="168">
        <v>304</v>
      </c>
      <c r="F74" s="250" t="s">
        <v>1669</v>
      </c>
      <c r="G74" s="251" t="s">
        <v>2033</v>
      </c>
      <c r="H74" s="220" t="s">
        <v>2034</v>
      </c>
      <c r="I74" s="251" t="s">
        <v>1815</v>
      </c>
      <c r="J74" s="220"/>
      <c r="K74" s="251" t="s">
        <v>1670</v>
      </c>
      <c r="L74" s="173" t="s">
        <v>2036</v>
      </c>
      <c r="M74" s="226" t="s">
        <v>179</v>
      </c>
      <c r="N74" s="220" t="s">
        <v>184</v>
      </c>
      <c r="O74" s="217" t="s">
        <v>185</v>
      </c>
      <c r="P74" s="231">
        <v>551.82899999999995</v>
      </c>
      <c r="Q74" s="244"/>
      <c r="R74" s="231">
        <v>10</v>
      </c>
      <c r="S74" s="252"/>
      <c r="T74" s="219">
        <v>37987</v>
      </c>
      <c r="U74" s="244">
        <v>4966.4609999999993</v>
      </c>
      <c r="V74" s="231">
        <v>5518.2899999999991</v>
      </c>
      <c r="W74" s="244">
        <v>5518.2899999999991</v>
      </c>
      <c r="X74" s="232" t="s">
        <v>3888</v>
      </c>
      <c r="Y74" s="121"/>
      <c r="Z74" s="221"/>
      <c r="AA74" s="76"/>
      <c r="AB74" s="76"/>
      <c r="AC74" s="97"/>
      <c r="AD74" s="98"/>
      <c r="AE74" s="100"/>
      <c r="AF74" s="222"/>
      <c r="AG74" s="114">
        <v>92.233333333333334</v>
      </c>
      <c r="AH74" s="68"/>
      <c r="AI74" s="215"/>
      <c r="AJ74" s="52" t="s">
        <v>944</v>
      </c>
      <c r="AK74" s="52"/>
      <c r="AL74" s="254" t="s">
        <v>941</v>
      </c>
      <c r="AM74" s="255">
        <v>38646</v>
      </c>
      <c r="AN74" s="153"/>
      <c r="AO74" s="245"/>
      <c r="AP74" s="255"/>
      <c r="AQ74" s="233">
        <v>38713</v>
      </c>
      <c r="AR74" s="245">
        <v>38791</v>
      </c>
      <c r="AS74" s="245">
        <v>38804</v>
      </c>
      <c r="AT74" s="53">
        <v>39090</v>
      </c>
      <c r="AU74" s="256" t="s">
        <v>3826</v>
      </c>
      <c r="AV74" s="257"/>
      <c r="AW74" s="242"/>
      <c r="AX74" s="246"/>
      <c r="AY74" s="258"/>
      <c r="AZ74" s="259"/>
      <c r="BA74" s="263"/>
      <c r="BB74" s="260"/>
      <c r="BC74" s="261"/>
      <c r="BD74" s="262"/>
      <c r="BE74" s="263"/>
      <c r="BF74" s="242"/>
      <c r="BG74" s="259"/>
      <c r="BH74" s="264"/>
      <c r="BI74" s="265"/>
      <c r="BJ74" s="264"/>
      <c r="BK74" s="264"/>
    </row>
    <row r="75" spans="1:63" ht="126" hidden="1">
      <c r="A75" s="40"/>
      <c r="B75" s="40"/>
      <c r="C75" s="40"/>
      <c r="D75" s="247" t="s">
        <v>1671</v>
      </c>
      <c r="E75" s="168">
        <v>309</v>
      </c>
      <c r="F75" s="224" t="s">
        <v>1672</v>
      </c>
      <c r="G75" s="57" t="s">
        <v>2033</v>
      </c>
      <c r="H75" s="225" t="s">
        <v>2034</v>
      </c>
      <c r="I75" s="75" t="s">
        <v>1815</v>
      </c>
      <c r="J75" s="215"/>
      <c r="K75" s="57" t="s">
        <v>1728</v>
      </c>
      <c r="L75" s="173" t="s">
        <v>2036</v>
      </c>
      <c r="M75" s="74" t="s">
        <v>2519</v>
      </c>
      <c r="N75" s="216" t="s">
        <v>223</v>
      </c>
      <c r="O75" s="50" t="s">
        <v>3816</v>
      </c>
      <c r="P75" s="218">
        <v>45.720999999999997</v>
      </c>
      <c r="Q75" s="76"/>
      <c r="R75" s="218">
        <v>10</v>
      </c>
      <c r="S75" s="69">
        <v>0</v>
      </c>
      <c r="T75" s="97">
        <v>38441</v>
      </c>
      <c r="U75" s="76">
        <v>354.33774999999997</v>
      </c>
      <c r="V75" s="218">
        <v>457.21</v>
      </c>
      <c r="W75" s="76">
        <v>457.21</v>
      </c>
      <c r="X75" s="232" t="s">
        <v>3888</v>
      </c>
      <c r="Y75" s="121"/>
      <c r="Z75" s="221">
        <v>329.20400000000001</v>
      </c>
      <c r="AA75" s="76"/>
      <c r="AB75" s="138">
        <v>329.20400000000001</v>
      </c>
      <c r="AC75" s="97">
        <v>39036</v>
      </c>
      <c r="AD75" s="98">
        <v>41085</v>
      </c>
      <c r="AE75" s="100">
        <v>331.19540821917803</v>
      </c>
      <c r="AF75" s="182">
        <v>0.99398721066247342</v>
      </c>
      <c r="AG75" s="114">
        <v>5.666666666666667</v>
      </c>
      <c r="AH75" s="68"/>
      <c r="AI75" s="215" t="s">
        <v>2039</v>
      </c>
      <c r="AJ75" s="52" t="s">
        <v>3288</v>
      </c>
      <c r="AK75" s="52"/>
      <c r="AL75" s="223" t="s">
        <v>224</v>
      </c>
      <c r="AM75" s="53">
        <v>38678</v>
      </c>
      <c r="AN75" s="187"/>
      <c r="AO75" s="98"/>
      <c r="AP75" s="53"/>
      <c r="AQ75" s="99">
        <v>38712</v>
      </c>
      <c r="AR75" s="98">
        <v>38808</v>
      </c>
      <c r="AS75" s="98">
        <v>38808</v>
      </c>
      <c r="AT75" s="53">
        <v>38866</v>
      </c>
      <c r="AU75" s="51"/>
      <c r="AV75" s="54"/>
      <c r="AW75" s="68"/>
      <c r="AX75" s="100"/>
      <c r="AY75" s="101"/>
      <c r="AZ75" s="102"/>
      <c r="BA75" s="77"/>
      <c r="BB75" s="103"/>
      <c r="BC75" s="82"/>
      <c r="BD75" s="108"/>
      <c r="BE75" s="77"/>
      <c r="BF75" s="68"/>
      <c r="BG75" s="102"/>
      <c r="BH75" s="106"/>
      <c r="BI75" s="107"/>
      <c r="BJ75" s="106"/>
      <c r="BK75" s="106"/>
    </row>
    <row r="76" spans="1:63" ht="42" hidden="1">
      <c r="A76" s="40"/>
      <c r="B76" s="40"/>
      <c r="C76" s="40"/>
      <c r="D76" s="247" t="s">
        <v>1673</v>
      </c>
      <c r="E76" s="168">
        <v>310</v>
      </c>
      <c r="F76" s="224" t="s">
        <v>1674</v>
      </c>
      <c r="G76" s="57" t="s">
        <v>2033</v>
      </c>
      <c r="H76" s="225" t="s">
        <v>2034</v>
      </c>
      <c r="I76" s="75" t="s">
        <v>1815</v>
      </c>
      <c r="J76" s="215"/>
      <c r="K76" s="57" t="s">
        <v>2035</v>
      </c>
      <c r="L76" s="173" t="s">
        <v>2036</v>
      </c>
      <c r="M76" s="74" t="s">
        <v>2037</v>
      </c>
      <c r="N76" s="225" t="s">
        <v>2037</v>
      </c>
      <c r="O76" s="50" t="s">
        <v>2038</v>
      </c>
      <c r="P76" s="218">
        <v>98.224999999999994</v>
      </c>
      <c r="Q76" s="76"/>
      <c r="R76" s="218">
        <v>10</v>
      </c>
      <c r="S76" s="69">
        <v>0</v>
      </c>
      <c r="T76" s="97">
        <v>38169</v>
      </c>
      <c r="U76" s="76">
        <v>834.91249999999991</v>
      </c>
      <c r="V76" s="218">
        <v>982.25</v>
      </c>
      <c r="W76" s="76">
        <v>982.25</v>
      </c>
      <c r="X76" s="232" t="s">
        <v>3888</v>
      </c>
      <c r="Y76" s="121"/>
      <c r="Z76" s="221">
        <v>616.04200000000003</v>
      </c>
      <c r="AA76" s="76">
        <v>48.768999999999998</v>
      </c>
      <c r="AB76" s="138">
        <v>664.81100000000004</v>
      </c>
      <c r="AC76" s="97">
        <v>39023</v>
      </c>
      <c r="AD76" s="98">
        <v>41517</v>
      </c>
      <c r="AE76" s="100">
        <v>900.97890410958894</v>
      </c>
      <c r="AF76" s="182">
        <v>0.73787632203998521</v>
      </c>
      <c r="AG76" s="114">
        <v>5.2333333333333334</v>
      </c>
      <c r="AH76" s="68"/>
      <c r="AI76" s="215" t="s">
        <v>1729</v>
      </c>
      <c r="AJ76" s="52" t="s">
        <v>3895</v>
      </c>
      <c r="AK76" s="52" t="s">
        <v>253</v>
      </c>
      <c r="AL76" s="223" t="s">
        <v>2041</v>
      </c>
      <c r="AM76" s="53">
        <v>38500</v>
      </c>
      <c r="AN76" s="187"/>
      <c r="AO76" s="98"/>
      <c r="AP76" s="53"/>
      <c r="AQ76" s="99">
        <v>38442</v>
      </c>
      <c r="AR76" s="98">
        <v>38798</v>
      </c>
      <c r="AS76" s="98">
        <v>38808</v>
      </c>
      <c r="AT76" s="53">
        <v>38866</v>
      </c>
      <c r="AU76" s="51"/>
      <c r="AV76" s="54"/>
      <c r="AW76" s="68">
        <v>58.2</v>
      </c>
      <c r="AX76" s="100">
        <v>1890.0343642611683</v>
      </c>
      <c r="AY76" s="101"/>
      <c r="AZ76" s="102"/>
      <c r="BA76" s="77"/>
      <c r="BB76" s="103"/>
      <c r="BC76" s="82"/>
      <c r="BD76" s="104">
        <v>62.674520069808025</v>
      </c>
      <c r="BE76" s="77">
        <v>638.07096024238251</v>
      </c>
      <c r="BF76" s="68">
        <v>1076.8817881410314</v>
      </c>
      <c r="BG76" s="105">
        <v>1.3877008069943001E-2</v>
      </c>
      <c r="BH76" s="106">
        <v>11.9</v>
      </c>
      <c r="BI76" s="107">
        <v>14</v>
      </c>
      <c r="BJ76" s="106">
        <v>13.9</v>
      </c>
      <c r="BK76" s="106"/>
    </row>
    <row r="77" spans="1:63" ht="70" hidden="1">
      <c r="A77" s="40"/>
      <c r="B77" s="40"/>
      <c r="C77" s="40"/>
      <c r="D77" s="247" t="s">
        <v>1675</v>
      </c>
      <c r="E77" s="168">
        <v>312</v>
      </c>
      <c r="F77" s="224" t="s">
        <v>1676</v>
      </c>
      <c r="G77" s="57" t="s">
        <v>2033</v>
      </c>
      <c r="H77" s="225" t="s">
        <v>2034</v>
      </c>
      <c r="I77" s="75" t="s">
        <v>1815</v>
      </c>
      <c r="J77" s="215"/>
      <c r="K77" s="57" t="s">
        <v>2498</v>
      </c>
      <c r="L77" s="173" t="s">
        <v>2036</v>
      </c>
      <c r="M77" s="74" t="s">
        <v>3878</v>
      </c>
      <c r="N77" s="216" t="s">
        <v>1723</v>
      </c>
      <c r="O77" s="50" t="s">
        <v>2038</v>
      </c>
      <c r="P77" s="218">
        <v>35.774999999999999</v>
      </c>
      <c r="Q77" s="76">
        <v>44.548000000000002</v>
      </c>
      <c r="R77" s="218">
        <v>7</v>
      </c>
      <c r="S77" s="69">
        <v>1.9</v>
      </c>
      <c r="T77" s="97">
        <v>37914</v>
      </c>
      <c r="U77" s="76">
        <v>250.42499999999998</v>
      </c>
      <c r="V77" s="218">
        <v>705.30279726027391</v>
      </c>
      <c r="W77" s="76">
        <v>874.09699999999998</v>
      </c>
      <c r="X77" s="232" t="s">
        <v>2039</v>
      </c>
      <c r="Y77" s="121"/>
      <c r="Z77" s="221">
        <v>264.12700000000001</v>
      </c>
      <c r="AA77" s="76"/>
      <c r="AB77" s="138">
        <v>264.12700000000001</v>
      </c>
      <c r="AC77" s="97">
        <v>38968</v>
      </c>
      <c r="AD77" s="98">
        <v>40470</v>
      </c>
      <c r="AE77" s="100">
        <v>250.5412400075061</v>
      </c>
      <c r="AF77" s="182">
        <v>1.0542256436189383</v>
      </c>
      <c r="AG77" s="114">
        <v>3.5333333333333332</v>
      </c>
      <c r="AH77" s="68"/>
      <c r="AI77" s="215" t="s">
        <v>1745</v>
      </c>
      <c r="AJ77" s="52" t="s">
        <v>1677</v>
      </c>
      <c r="AK77" s="52"/>
      <c r="AL77" s="223" t="s">
        <v>3161</v>
      </c>
      <c r="AM77" s="53">
        <v>38659</v>
      </c>
      <c r="AN77" s="187"/>
      <c r="AO77" s="98"/>
      <c r="AP77" s="53"/>
      <c r="AQ77" s="99">
        <v>38712</v>
      </c>
      <c r="AR77" s="98">
        <v>38790</v>
      </c>
      <c r="AS77" s="98">
        <v>38804</v>
      </c>
      <c r="AT77" s="53">
        <v>38862</v>
      </c>
      <c r="AU77" s="51"/>
      <c r="AV77" s="54"/>
      <c r="AW77" s="68">
        <v>18</v>
      </c>
      <c r="AX77" s="100"/>
      <c r="AY77" s="101"/>
      <c r="AZ77" s="102"/>
      <c r="BA77" s="77"/>
      <c r="BB77" s="103"/>
      <c r="BC77" s="82"/>
      <c r="BD77" s="108"/>
      <c r="BE77" s="77"/>
      <c r="BF77" s="68"/>
      <c r="BG77" s="102"/>
      <c r="BH77" s="106">
        <v>12.4</v>
      </c>
      <c r="BI77" s="107">
        <v>16</v>
      </c>
      <c r="BJ77" s="106"/>
      <c r="BK77" s="106"/>
    </row>
    <row r="78" spans="1:63" ht="70" hidden="1">
      <c r="A78" s="40"/>
      <c r="B78" s="40"/>
      <c r="C78" s="40"/>
      <c r="D78" s="247" t="s">
        <v>1678</v>
      </c>
      <c r="E78" s="168">
        <v>313</v>
      </c>
      <c r="F78" s="224" t="s">
        <v>1679</v>
      </c>
      <c r="G78" s="57" t="s">
        <v>2033</v>
      </c>
      <c r="H78" s="225" t="s">
        <v>2034</v>
      </c>
      <c r="I78" s="75" t="s">
        <v>1815</v>
      </c>
      <c r="J78" s="215"/>
      <c r="K78" s="57" t="s">
        <v>917</v>
      </c>
      <c r="L78" s="173" t="s">
        <v>2036</v>
      </c>
      <c r="M78" s="74" t="s">
        <v>3510</v>
      </c>
      <c r="N78" s="216" t="s">
        <v>2693</v>
      </c>
      <c r="O78" s="50" t="s">
        <v>3785</v>
      </c>
      <c r="P78" s="267">
        <v>42.445999999999998</v>
      </c>
      <c r="Q78" s="76"/>
      <c r="R78" s="218">
        <v>10</v>
      </c>
      <c r="S78" s="69">
        <v>0</v>
      </c>
      <c r="T78" s="97">
        <v>38842</v>
      </c>
      <c r="U78" s="76">
        <v>282.69036</v>
      </c>
      <c r="V78" s="218">
        <v>424.46</v>
      </c>
      <c r="W78" s="76">
        <v>424.46</v>
      </c>
      <c r="X78" s="232" t="s">
        <v>1729</v>
      </c>
      <c r="Y78" s="121"/>
      <c r="Z78" s="221">
        <v>251.39800000000002</v>
      </c>
      <c r="AA78" s="76">
        <v>20.228999999999999</v>
      </c>
      <c r="AB78" s="138">
        <v>271.62700000000001</v>
      </c>
      <c r="AC78" s="97">
        <v>39639</v>
      </c>
      <c r="AD78" s="98">
        <v>41425</v>
      </c>
      <c r="AE78" s="100">
        <v>300.37813150684929</v>
      </c>
      <c r="AF78" s="182">
        <v>0.90428353967507891</v>
      </c>
      <c r="AG78" s="114">
        <v>26.566666666666666</v>
      </c>
      <c r="AH78" s="68"/>
      <c r="AI78" s="215" t="s">
        <v>1729</v>
      </c>
      <c r="AJ78" s="268" t="s">
        <v>3244</v>
      </c>
      <c r="AK78" s="268" t="s">
        <v>2299</v>
      </c>
      <c r="AL78" s="223" t="s">
        <v>941</v>
      </c>
      <c r="AM78" s="53">
        <v>38693</v>
      </c>
      <c r="AN78" s="187"/>
      <c r="AO78" s="98"/>
      <c r="AP78" s="53"/>
      <c r="AQ78" s="99">
        <v>38706</v>
      </c>
      <c r="AR78" s="98">
        <v>38794</v>
      </c>
      <c r="AS78" s="98">
        <v>38812</v>
      </c>
      <c r="AT78" s="53">
        <v>38842</v>
      </c>
      <c r="AU78" s="51"/>
      <c r="AV78" s="54"/>
      <c r="AW78" s="68">
        <v>9</v>
      </c>
      <c r="AX78" s="100">
        <v>4222.2222222222226</v>
      </c>
      <c r="AY78" s="101">
        <v>1.0135000000000001</v>
      </c>
      <c r="AZ78" s="102"/>
      <c r="BA78" s="77"/>
      <c r="BB78" s="103"/>
      <c r="BC78" s="82"/>
      <c r="BD78" s="108"/>
      <c r="BE78" s="77"/>
      <c r="BF78" s="68"/>
      <c r="BG78" s="102"/>
      <c r="BH78" s="106">
        <v>6.8</v>
      </c>
      <c r="BI78" s="107"/>
      <c r="BJ78" s="106">
        <v>13.6</v>
      </c>
      <c r="BK78" s="106"/>
    </row>
    <row r="79" spans="1:63" ht="84" hidden="1">
      <c r="A79" s="40"/>
      <c r="B79" s="40"/>
      <c r="C79" s="40"/>
      <c r="D79" s="247" t="s">
        <v>1680</v>
      </c>
      <c r="E79" s="168">
        <v>314</v>
      </c>
      <c r="F79" s="250" t="s">
        <v>1681</v>
      </c>
      <c r="G79" s="251" t="s">
        <v>2033</v>
      </c>
      <c r="H79" s="220" t="s">
        <v>2034</v>
      </c>
      <c r="I79" s="251" t="s">
        <v>1815</v>
      </c>
      <c r="J79" s="220"/>
      <c r="K79" s="251" t="s">
        <v>2699</v>
      </c>
      <c r="L79" s="173" t="s">
        <v>2036</v>
      </c>
      <c r="M79" s="226" t="s">
        <v>179</v>
      </c>
      <c r="N79" s="220" t="s">
        <v>184</v>
      </c>
      <c r="O79" s="217" t="s">
        <v>185</v>
      </c>
      <c r="P79" s="269">
        <v>26.414999999999999</v>
      </c>
      <c r="Q79" s="244"/>
      <c r="R79" s="231">
        <v>10</v>
      </c>
      <c r="S79" s="252">
        <v>0</v>
      </c>
      <c r="T79" s="255">
        <v>36982</v>
      </c>
      <c r="U79" s="231">
        <v>264.14999999999998</v>
      </c>
      <c r="V79" s="231">
        <v>264.14999999999998</v>
      </c>
      <c r="W79" s="244">
        <v>264.14999999999998</v>
      </c>
      <c r="X79" s="232" t="s">
        <v>3888</v>
      </c>
      <c r="Y79" s="121"/>
      <c r="Z79" s="221">
        <v>77.786000000000001</v>
      </c>
      <c r="AA79" s="76"/>
      <c r="AB79" s="138">
        <v>77.786000000000001</v>
      </c>
      <c r="AC79" s="97">
        <v>39426</v>
      </c>
      <c r="AD79" s="98">
        <v>38807</v>
      </c>
      <c r="AE79" s="100">
        <v>132.07499999999999</v>
      </c>
      <c r="AF79" s="182">
        <v>0.58895324626159384</v>
      </c>
      <c r="AG79" s="114">
        <v>18.766666666666666</v>
      </c>
      <c r="AH79" s="68"/>
      <c r="AI79" s="215" t="s">
        <v>2039</v>
      </c>
      <c r="AJ79" s="52" t="s">
        <v>1682</v>
      </c>
      <c r="AK79" s="52"/>
      <c r="AL79" s="254" t="s">
        <v>217</v>
      </c>
      <c r="AM79" s="255">
        <v>38659</v>
      </c>
      <c r="AN79" s="153"/>
      <c r="AO79" s="245"/>
      <c r="AP79" s="255"/>
      <c r="AQ79" s="233">
        <v>38730</v>
      </c>
      <c r="AR79" s="245">
        <v>38791</v>
      </c>
      <c r="AS79" s="245">
        <v>38805</v>
      </c>
      <c r="AT79" s="53">
        <v>38863</v>
      </c>
      <c r="AU79" s="256"/>
      <c r="AV79" s="257"/>
      <c r="AW79" s="242"/>
      <c r="AX79" s="246"/>
      <c r="AY79" s="258"/>
      <c r="AZ79" s="259"/>
      <c r="BA79" s="263"/>
      <c r="BB79" s="260"/>
      <c r="BC79" s="261"/>
      <c r="BD79" s="262"/>
      <c r="BE79" s="263"/>
      <c r="BF79" s="242"/>
      <c r="BG79" s="259"/>
      <c r="BH79" s="264"/>
      <c r="BI79" s="265"/>
      <c r="BJ79" s="264"/>
      <c r="BK79" s="264"/>
    </row>
    <row r="80" spans="1:63" ht="112" hidden="1">
      <c r="A80" s="40"/>
      <c r="B80" s="40"/>
      <c r="C80" s="40"/>
      <c r="D80" s="247" t="s">
        <v>1683</v>
      </c>
      <c r="E80" s="168">
        <v>315</v>
      </c>
      <c r="F80" s="224" t="s">
        <v>1684</v>
      </c>
      <c r="G80" s="57" t="s">
        <v>2033</v>
      </c>
      <c r="H80" s="225" t="s">
        <v>2034</v>
      </c>
      <c r="I80" s="75" t="s">
        <v>1815</v>
      </c>
      <c r="J80" s="215"/>
      <c r="K80" s="57" t="s">
        <v>2498</v>
      </c>
      <c r="L80" s="173" t="s">
        <v>2036</v>
      </c>
      <c r="M80" s="226" t="s">
        <v>2037</v>
      </c>
      <c r="N80" s="220" t="s">
        <v>2037</v>
      </c>
      <c r="O80" s="50" t="s">
        <v>2038</v>
      </c>
      <c r="P80" s="218">
        <v>253.24</v>
      </c>
      <c r="Q80" s="76"/>
      <c r="R80" s="218">
        <v>10</v>
      </c>
      <c r="S80" s="69">
        <v>2.2000000000000002</v>
      </c>
      <c r="T80" s="97">
        <v>38068</v>
      </c>
      <c r="U80" s="76">
        <v>2215.85</v>
      </c>
      <c r="V80" s="218">
        <v>2532.4</v>
      </c>
      <c r="W80" s="76">
        <v>2532.4</v>
      </c>
      <c r="X80" s="232" t="s">
        <v>3888</v>
      </c>
      <c r="Y80" s="121"/>
      <c r="Z80" s="221">
        <v>2014.5049999999997</v>
      </c>
      <c r="AA80" s="76"/>
      <c r="AB80" s="138">
        <v>2014.5049999999997</v>
      </c>
      <c r="AC80" s="97">
        <v>39125</v>
      </c>
      <c r="AD80" s="98">
        <v>41274</v>
      </c>
      <c r="AE80" s="100">
        <v>2212.5960232689063</v>
      </c>
      <c r="AF80" s="182">
        <v>0.91047121969592737</v>
      </c>
      <c r="AG80" s="114">
        <v>4.5333333333333332</v>
      </c>
      <c r="AH80" s="68"/>
      <c r="AI80" s="215" t="s">
        <v>1729</v>
      </c>
      <c r="AJ80" s="52" t="s">
        <v>3761</v>
      </c>
      <c r="AK80" s="52"/>
      <c r="AL80" s="223" t="s">
        <v>1758</v>
      </c>
      <c r="AM80" s="53">
        <v>38595</v>
      </c>
      <c r="AN80" s="187"/>
      <c r="AO80" s="98"/>
      <c r="AP80" s="53"/>
      <c r="AQ80" s="99">
        <v>38653</v>
      </c>
      <c r="AR80" s="98">
        <v>38791</v>
      </c>
      <c r="AS80" s="98">
        <v>38807</v>
      </c>
      <c r="AT80" s="53">
        <v>38989</v>
      </c>
      <c r="AU80" s="51" t="s">
        <v>3826</v>
      </c>
      <c r="AV80" s="54"/>
      <c r="AW80" s="68">
        <v>125</v>
      </c>
      <c r="AX80" s="100">
        <v>2426.4</v>
      </c>
      <c r="AY80" s="101"/>
      <c r="AZ80" s="102"/>
      <c r="BA80" s="77"/>
      <c r="BB80" s="103"/>
      <c r="BC80" s="82"/>
      <c r="BD80" s="108"/>
      <c r="BE80" s="77"/>
      <c r="BF80" s="68">
        <v>0</v>
      </c>
      <c r="BG80" s="102"/>
      <c r="BH80" s="106">
        <v>7.36</v>
      </c>
      <c r="BI80" s="107">
        <v>10.75</v>
      </c>
      <c r="BJ80" s="106">
        <v>7.87</v>
      </c>
      <c r="BK80" s="106"/>
    </row>
    <row r="81" spans="1:63" ht="140" hidden="1">
      <c r="A81" s="40"/>
      <c r="B81" s="40"/>
      <c r="C81" s="40"/>
      <c r="D81" s="247" t="s">
        <v>2224</v>
      </c>
      <c r="E81" s="168">
        <v>325</v>
      </c>
      <c r="F81" s="224" t="s">
        <v>2225</v>
      </c>
      <c r="G81" s="57" t="s">
        <v>2033</v>
      </c>
      <c r="H81" s="225" t="s">
        <v>2034</v>
      </c>
      <c r="I81" s="75" t="s">
        <v>1815</v>
      </c>
      <c r="J81" s="215"/>
      <c r="K81" s="57" t="s">
        <v>2498</v>
      </c>
      <c r="L81" s="173" t="s">
        <v>2036</v>
      </c>
      <c r="M81" s="74" t="s">
        <v>2519</v>
      </c>
      <c r="N81" s="216" t="s">
        <v>2520</v>
      </c>
      <c r="O81" s="50" t="s">
        <v>3816</v>
      </c>
      <c r="P81" s="218">
        <v>767.32500000000005</v>
      </c>
      <c r="Q81" s="76"/>
      <c r="R81" s="218">
        <v>10</v>
      </c>
      <c r="S81" s="69">
        <v>0</v>
      </c>
      <c r="T81" s="97">
        <v>38443</v>
      </c>
      <c r="U81" s="76">
        <v>5946.7687500000002</v>
      </c>
      <c r="V81" s="218">
        <v>7673.25</v>
      </c>
      <c r="W81" s="76">
        <v>7673.25</v>
      </c>
      <c r="X81" s="232" t="s">
        <v>2039</v>
      </c>
      <c r="Y81" s="121"/>
      <c r="Z81" s="221">
        <v>5614.9630000000006</v>
      </c>
      <c r="AA81" s="76">
        <v>204.07400000000001</v>
      </c>
      <c r="AB81" s="138">
        <v>5819.0370000000003</v>
      </c>
      <c r="AC81" s="97">
        <v>39258</v>
      </c>
      <c r="AD81" s="98">
        <v>41364</v>
      </c>
      <c r="AE81" s="100">
        <v>6140.7022602739726</v>
      </c>
      <c r="AF81" s="182">
        <v>0.94761751235605085</v>
      </c>
      <c r="AG81" s="114">
        <v>5.4666666666666668</v>
      </c>
      <c r="AH81" s="68"/>
      <c r="AI81" s="215" t="s">
        <v>3888</v>
      </c>
      <c r="AJ81" s="52" t="s">
        <v>2226</v>
      </c>
      <c r="AK81" s="52"/>
      <c r="AL81" s="223" t="s">
        <v>2041</v>
      </c>
      <c r="AM81" s="53">
        <v>38659</v>
      </c>
      <c r="AN81" s="187"/>
      <c r="AO81" s="98"/>
      <c r="AP81" s="53"/>
      <c r="AQ81" s="99">
        <v>38713</v>
      </c>
      <c r="AR81" s="98">
        <v>39093</v>
      </c>
      <c r="AS81" s="98">
        <v>39173</v>
      </c>
      <c r="AT81" s="53">
        <v>39094</v>
      </c>
      <c r="AU81" s="51" t="s">
        <v>2500</v>
      </c>
      <c r="AV81" s="54"/>
      <c r="AW81" s="68">
        <v>100</v>
      </c>
      <c r="AX81" s="100"/>
      <c r="AY81" s="101"/>
      <c r="AZ81" s="102"/>
      <c r="BA81" s="77"/>
      <c r="BB81" s="103"/>
      <c r="BC81" s="82"/>
      <c r="BD81" s="108"/>
      <c r="BE81" s="77"/>
      <c r="BF81" s="68"/>
      <c r="BG81" s="102"/>
      <c r="BH81" s="106">
        <v>11.32</v>
      </c>
      <c r="BI81" s="107">
        <v>16</v>
      </c>
      <c r="BJ81" s="106"/>
      <c r="BK81" s="106"/>
    </row>
    <row r="82" spans="1:63" ht="42" hidden="1">
      <c r="A82" s="40"/>
      <c r="B82" s="40"/>
      <c r="C82" s="40"/>
      <c r="D82" s="247" t="s">
        <v>1685</v>
      </c>
      <c r="E82" s="168">
        <v>327</v>
      </c>
      <c r="F82" s="224" t="s">
        <v>1686</v>
      </c>
      <c r="G82" s="57" t="s">
        <v>2033</v>
      </c>
      <c r="H82" s="225" t="s">
        <v>2034</v>
      </c>
      <c r="I82" s="75" t="s">
        <v>1815</v>
      </c>
      <c r="J82" s="215"/>
      <c r="K82" s="57" t="s">
        <v>2933</v>
      </c>
      <c r="L82" s="173" t="s">
        <v>2036</v>
      </c>
      <c r="M82" s="74" t="s">
        <v>3878</v>
      </c>
      <c r="N82" s="216" t="s">
        <v>1723</v>
      </c>
      <c r="O82" s="50" t="s">
        <v>3785</v>
      </c>
      <c r="P82" s="218">
        <v>25.346699999999998</v>
      </c>
      <c r="Q82" s="76"/>
      <c r="R82" s="218">
        <v>10</v>
      </c>
      <c r="S82" s="69">
        <v>0</v>
      </c>
      <c r="T82" s="97">
        <v>38311</v>
      </c>
      <c r="U82" s="76">
        <v>226.505</v>
      </c>
      <c r="V82" s="218">
        <v>253.46699999999998</v>
      </c>
      <c r="W82" s="76">
        <v>253.46699999999998</v>
      </c>
      <c r="X82" s="232" t="s">
        <v>1745</v>
      </c>
      <c r="Y82" s="121"/>
      <c r="Z82" s="221">
        <v>191.92999999999998</v>
      </c>
      <c r="AA82" s="76"/>
      <c r="AB82" s="138">
        <v>191.92999999999998</v>
      </c>
      <c r="AC82" s="97">
        <v>38863</v>
      </c>
      <c r="AD82" s="98">
        <v>41182</v>
      </c>
      <c r="AE82" s="100">
        <v>199.37089232876713</v>
      </c>
      <c r="AF82" s="182">
        <v>0.9626781410172105</v>
      </c>
      <c r="AG82" s="114">
        <v>0.8666666666666667</v>
      </c>
      <c r="AH82" s="68"/>
      <c r="AI82" s="215" t="s">
        <v>1745</v>
      </c>
      <c r="AJ82" s="52" t="s">
        <v>3429</v>
      </c>
      <c r="AK82" s="52"/>
      <c r="AL82" s="223" t="s">
        <v>1687</v>
      </c>
      <c r="AM82" s="53">
        <v>38610</v>
      </c>
      <c r="AN82" s="187"/>
      <c r="AO82" s="98"/>
      <c r="AP82" s="53"/>
      <c r="AQ82" s="99">
        <v>38653</v>
      </c>
      <c r="AR82" s="98">
        <v>38793</v>
      </c>
      <c r="AS82" s="98">
        <v>38807</v>
      </c>
      <c r="AT82" s="53">
        <v>38837</v>
      </c>
      <c r="AU82" s="51"/>
      <c r="AV82" s="54"/>
      <c r="AW82" s="68">
        <v>5.2</v>
      </c>
      <c r="AX82" s="100"/>
      <c r="AY82" s="101"/>
      <c r="AZ82" s="102"/>
      <c r="BA82" s="77"/>
      <c r="BB82" s="103"/>
      <c r="BC82" s="82"/>
      <c r="BD82" s="108"/>
      <c r="BE82" s="77"/>
      <c r="BF82" s="68"/>
      <c r="BG82" s="102"/>
      <c r="BH82" s="106"/>
      <c r="BI82" s="107"/>
      <c r="BJ82" s="106"/>
      <c r="BK82" s="106"/>
    </row>
    <row r="83" spans="1:63" ht="42" hidden="1">
      <c r="A83" s="40"/>
      <c r="B83" s="40"/>
      <c r="C83" s="40"/>
      <c r="D83" s="247" t="s">
        <v>1688</v>
      </c>
      <c r="E83" s="168">
        <v>328</v>
      </c>
      <c r="F83" s="224" t="s">
        <v>1689</v>
      </c>
      <c r="G83" s="57" t="s">
        <v>2033</v>
      </c>
      <c r="H83" s="225" t="s">
        <v>2034</v>
      </c>
      <c r="I83" s="75" t="s">
        <v>1815</v>
      </c>
      <c r="J83" s="215"/>
      <c r="K83" s="57" t="s">
        <v>2933</v>
      </c>
      <c r="L83" s="173" t="s">
        <v>2036</v>
      </c>
      <c r="M83" s="74" t="s">
        <v>3878</v>
      </c>
      <c r="N83" s="216" t="s">
        <v>1723</v>
      </c>
      <c r="O83" s="50" t="s">
        <v>3785</v>
      </c>
      <c r="P83" s="218">
        <v>21.026</v>
      </c>
      <c r="Q83" s="76"/>
      <c r="R83" s="218">
        <v>10</v>
      </c>
      <c r="S83" s="69">
        <v>0</v>
      </c>
      <c r="T83" s="97">
        <v>37737</v>
      </c>
      <c r="U83" s="76">
        <v>201.42908</v>
      </c>
      <c r="V83" s="218">
        <v>210.26</v>
      </c>
      <c r="W83" s="76">
        <v>210.26</v>
      </c>
      <c r="X83" s="232" t="s">
        <v>1745</v>
      </c>
      <c r="Y83" s="121"/>
      <c r="Z83" s="221">
        <v>183.92599999999999</v>
      </c>
      <c r="AA83" s="76"/>
      <c r="AB83" s="138">
        <v>183.92599999999999</v>
      </c>
      <c r="AC83" s="97">
        <v>38863</v>
      </c>
      <c r="AD83" s="98">
        <v>41213</v>
      </c>
      <c r="AE83" s="100">
        <v>200.23664657534246</v>
      </c>
      <c r="AF83" s="182">
        <v>0.91854314954677729</v>
      </c>
      <c r="AG83" s="114">
        <v>0.8666666666666667</v>
      </c>
      <c r="AH83" s="68"/>
      <c r="AI83" s="215" t="s">
        <v>1745</v>
      </c>
      <c r="AJ83" s="52" t="s">
        <v>3429</v>
      </c>
      <c r="AK83" s="52"/>
      <c r="AL83" s="223" t="s">
        <v>1690</v>
      </c>
      <c r="AM83" s="53">
        <v>38610</v>
      </c>
      <c r="AN83" s="187"/>
      <c r="AO83" s="98"/>
      <c r="AP83" s="53"/>
      <c r="AQ83" s="99">
        <v>38653</v>
      </c>
      <c r="AR83" s="98">
        <v>38793</v>
      </c>
      <c r="AS83" s="98">
        <v>38807</v>
      </c>
      <c r="AT83" s="53">
        <v>38837</v>
      </c>
      <c r="AU83" s="51"/>
      <c r="AV83" s="54"/>
      <c r="AW83" s="68">
        <v>4.2</v>
      </c>
      <c r="AX83" s="100">
        <v>5309.5238095238092</v>
      </c>
      <c r="AY83" s="101"/>
      <c r="AZ83" s="102"/>
      <c r="BA83" s="77"/>
      <c r="BB83" s="103"/>
      <c r="BC83" s="82"/>
      <c r="BD83" s="108"/>
      <c r="BE83" s="77"/>
      <c r="BF83" s="68"/>
      <c r="BG83" s="102"/>
      <c r="BH83" s="106"/>
      <c r="BI83" s="107"/>
      <c r="BJ83" s="106"/>
      <c r="BK83" s="106"/>
    </row>
    <row r="84" spans="1:63" ht="42" hidden="1">
      <c r="A84" s="40"/>
      <c r="B84" s="40"/>
      <c r="C84" s="40"/>
      <c r="D84" s="247" t="s">
        <v>1691</v>
      </c>
      <c r="E84" s="168">
        <v>329</v>
      </c>
      <c r="F84" s="224" t="s">
        <v>1692</v>
      </c>
      <c r="G84" s="57" t="s">
        <v>2033</v>
      </c>
      <c r="H84" s="225" t="s">
        <v>2034</v>
      </c>
      <c r="I84" s="75" t="s">
        <v>1815</v>
      </c>
      <c r="J84" s="215"/>
      <c r="K84" s="57" t="s">
        <v>2933</v>
      </c>
      <c r="L84" s="173" t="s">
        <v>2036</v>
      </c>
      <c r="M84" s="74" t="s">
        <v>3878</v>
      </c>
      <c r="N84" s="216" t="s">
        <v>1723</v>
      </c>
      <c r="O84" s="50" t="s">
        <v>3785</v>
      </c>
      <c r="P84" s="218">
        <v>21.292000000000002</v>
      </c>
      <c r="Q84" s="76"/>
      <c r="R84" s="218">
        <v>10</v>
      </c>
      <c r="S84" s="69">
        <v>0.5</v>
      </c>
      <c r="T84" s="97">
        <v>38169</v>
      </c>
      <c r="U84" s="76">
        <v>180.98200000000003</v>
      </c>
      <c r="V84" s="218">
        <v>212.92000000000002</v>
      </c>
      <c r="W84" s="76">
        <v>212.92000000000002</v>
      </c>
      <c r="X84" s="232" t="s">
        <v>1745</v>
      </c>
      <c r="Y84" s="121"/>
      <c r="Z84" s="221">
        <v>147.18599999999998</v>
      </c>
      <c r="AA84" s="76"/>
      <c r="AB84" s="138">
        <v>147.18599999999998</v>
      </c>
      <c r="AC84" s="97">
        <v>38863</v>
      </c>
      <c r="AD84" s="98">
        <v>41213</v>
      </c>
      <c r="AE84" s="100">
        <v>174.10788905986115</v>
      </c>
      <c r="AF84" s="182">
        <v>0.84537237683351052</v>
      </c>
      <c r="AG84" s="114">
        <v>0.8666666666666667</v>
      </c>
      <c r="AH84" s="68"/>
      <c r="AI84" s="215" t="s">
        <v>1745</v>
      </c>
      <c r="AJ84" s="52" t="s">
        <v>3429</v>
      </c>
      <c r="AK84" s="52"/>
      <c r="AL84" s="223" t="s">
        <v>1693</v>
      </c>
      <c r="AM84" s="53">
        <v>38610</v>
      </c>
      <c r="AN84" s="187"/>
      <c r="AO84" s="98"/>
      <c r="AP84" s="53"/>
      <c r="AQ84" s="99">
        <v>38653</v>
      </c>
      <c r="AR84" s="98">
        <v>38793</v>
      </c>
      <c r="AS84" s="98">
        <v>38807</v>
      </c>
      <c r="AT84" s="53">
        <v>38837</v>
      </c>
      <c r="AU84" s="51"/>
      <c r="AV84" s="54"/>
      <c r="AW84" s="68">
        <v>3.75</v>
      </c>
      <c r="AX84" s="100">
        <v>6021.6</v>
      </c>
      <c r="AY84" s="101"/>
      <c r="AZ84" s="102"/>
      <c r="BA84" s="77"/>
      <c r="BB84" s="103"/>
      <c r="BC84" s="82"/>
      <c r="BD84" s="108"/>
      <c r="BE84" s="77"/>
      <c r="BF84" s="68"/>
      <c r="BG84" s="102"/>
      <c r="BH84" s="106"/>
      <c r="BI84" s="107"/>
      <c r="BJ84" s="106"/>
      <c r="BK84" s="106"/>
    </row>
    <row r="85" spans="1:63" ht="42" hidden="1">
      <c r="A85" s="40"/>
      <c r="B85" s="40"/>
      <c r="C85" s="40"/>
      <c r="D85" s="247" t="s">
        <v>1694</v>
      </c>
      <c r="E85" s="168">
        <v>330</v>
      </c>
      <c r="F85" s="224" t="s">
        <v>1695</v>
      </c>
      <c r="G85" s="57" t="s">
        <v>2033</v>
      </c>
      <c r="H85" s="225" t="s">
        <v>2034</v>
      </c>
      <c r="I85" s="75" t="s">
        <v>1815</v>
      </c>
      <c r="J85" s="215"/>
      <c r="K85" s="57" t="s">
        <v>3893</v>
      </c>
      <c r="L85" s="173" t="s">
        <v>2036</v>
      </c>
      <c r="M85" s="74" t="s">
        <v>3878</v>
      </c>
      <c r="N85" s="216" t="s">
        <v>1723</v>
      </c>
      <c r="O85" s="50" t="s">
        <v>3785</v>
      </c>
      <c r="P85" s="218">
        <v>39.259700000000002</v>
      </c>
      <c r="Q85" s="76"/>
      <c r="R85" s="218">
        <v>10</v>
      </c>
      <c r="S85" s="69">
        <v>5.8</v>
      </c>
      <c r="T85" s="97">
        <v>38534</v>
      </c>
      <c r="U85" s="76">
        <v>294.44775000000004</v>
      </c>
      <c r="V85" s="218">
        <v>392.59700000000004</v>
      </c>
      <c r="W85" s="76">
        <v>392.59700000000004</v>
      </c>
      <c r="X85" s="232" t="s">
        <v>1745</v>
      </c>
      <c r="Y85" s="121"/>
      <c r="Z85" s="221">
        <v>40.713000000000001</v>
      </c>
      <c r="AA85" s="76"/>
      <c r="AB85" s="138">
        <v>40.713000000000001</v>
      </c>
      <c r="AC85" s="97">
        <v>39289</v>
      </c>
      <c r="AD85" s="98">
        <v>40421</v>
      </c>
      <c r="AE85" s="100">
        <v>130.55094594483018</v>
      </c>
      <c r="AF85" s="182">
        <v>0.31185526619780296</v>
      </c>
      <c r="AG85" s="114">
        <v>12.333333333333334</v>
      </c>
      <c r="AH85" s="68"/>
      <c r="AI85" s="215" t="s">
        <v>1745</v>
      </c>
      <c r="AJ85" s="52" t="s">
        <v>3053</v>
      </c>
      <c r="AK85" s="52"/>
      <c r="AL85" s="223" t="s">
        <v>1696</v>
      </c>
      <c r="AM85" s="53">
        <v>38630</v>
      </c>
      <c r="AN85" s="187"/>
      <c r="AO85" s="98"/>
      <c r="AP85" s="53"/>
      <c r="AQ85" s="99">
        <v>38618</v>
      </c>
      <c r="AR85" s="98">
        <v>38793</v>
      </c>
      <c r="AS85" s="98">
        <v>38827</v>
      </c>
      <c r="AT85" s="53">
        <v>38919</v>
      </c>
      <c r="AU85" s="51"/>
      <c r="AV85" s="54"/>
      <c r="AW85" s="68">
        <v>9</v>
      </c>
      <c r="AX85" s="100"/>
      <c r="AY85" s="101"/>
      <c r="AZ85" s="102"/>
      <c r="BA85" s="77"/>
      <c r="BB85" s="103"/>
      <c r="BC85" s="82"/>
      <c r="BD85" s="104">
        <v>3.7085514834205933</v>
      </c>
      <c r="BE85" s="77">
        <v>94.462043352868037</v>
      </c>
      <c r="BF85" s="68">
        <v>412.0612759356215</v>
      </c>
      <c r="BG85" s="105">
        <v>2.5481852830823902E-2</v>
      </c>
      <c r="BH85" s="106"/>
      <c r="BI85" s="107"/>
      <c r="BJ85" s="106"/>
      <c r="BK85" s="106"/>
    </row>
    <row r="86" spans="1:63" ht="112" hidden="1">
      <c r="A86" s="40"/>
      <c r="B86" s="40"/>
      <c r="C86" s="40"/>
      <c r="D86" s="247" t="s">
        <v>1697</v>
      </c>
      <c r="E86" s="168">
        <v>331</v>
      </c>
      <c r="F86" s="224" t="s">
        <v>1698</v>
      </c>
      <c r="G86" s="57" t="s">
        <v>2033</v>
      </c>
      <c r="H86" s="225" t="s">
        <v>2034</v>
      </c>
      <c r="I86" s="75" t="s">
        <v>1815</v>
      </c>
      <c r="J86" s="215"/>
      <c r="K86" s="57" t="s">
        <v>2933</v>
      </c>
      <c r="L86" s="200" t="s">
        <v>2036</v>
      </c>
      <c r="M86" s="74" t="s">
        <v>3510</v>
      </c>
      <c r="N86" s="216" t="s">
        <v>2571</v>
      </c>
      <c r="O86" s="50" t="s">
        <v>3785</v>
      </c>
      <c r="P86" s="218">
        <v>43.853999999999999</v>
      </c>
      <c r="Q86" s="76"/>
      <c r="R86" s="218">
        <v>10</v>
      </c>
      <c r="S86" s="69">
        <v>0.3</v>
      </c>
      <c r="T86" s="97">
        <v>38473</v>
      </c>
      <c r="U86" s="76">
        <v>347.80600000000004</v>
      </c>
      <c r="V86" s="218">
        <v>438.53999999999996</v>
      </c>
      <c r="W86" s="76">
        <v>438.53999999999996</v>
      </c>
      <c r="X86" s="232" t="s">
        <v>1745</v>
      </c>
      <c r="Y86" s="121"/>
      <c r="Z86" s="221">
        <v>339.99399999999997</v>
      </c>
      <c r="AA86" s="76"/>
      <c r="AB86" s="138">
        <v>339.99399999999997</v>
      </c>
      <c r="AC86" s="97">
        <v>38876</v>
      </c>
      <c r="AD86" s="98">
        <v>41274</v>
      </c>
      <c r="AE86" s="100">
        <v>333.85691394257833</v>
      </c>
      <c r="AF86" s="182">
        <v>1.0183823841925201</v>
      </c>
      <c r="AG86" s="114">
        <v>1.3</v>
      </c>
      <c r="AH86" s="68">
        <v>43.267000000000003</v>
      </c>
      <c r="AI86" s="215" t="s">
        <v>1745</v>
      </c>
      <c r="AJ86" s="52" t="s">
        <v>1699</v>
      </c>
      <c r="AK86" s="52"/>
      <c r="AL86" s="223" t="s">
        <v>1700</v>
      </c>
      <c r="AM86" s="53">
        <v>38640</v>
      </c>
      <c r="AN86" s="187"/>
      <c r="AO86" s="98"/>
      <c r="AP86" s="53"/>
      <c r="AQ86" s="99">
        <v>38677</v>
      </c>
      <c r="AR86" s="98">
        <v>38793</v>
      </c>
      <c r="AS86" s="98">
        <v>38807.083333333336</v>
      </c>
      <c r="AT86" s="53">
        <v>38837</v>
      </c>
      <c r="AU86" s="51"/>
      <c r="AV86" s="54"/>
      <c r="AW86" s="68">
        <v>7.5</v>
      </c>
      <c r="AX86" s="100">
        <v>6421.2314225053087</v>
      </c>
      <c r="AY86" s="101"/>
      <c r="AZ86" s="102"/>
      <c r="BA86" s="77"/>
      <c r="BB86" s="103"/>
      <c r="BC86" s="82"/>
      <c r="BD86" s="104">
        <v>5.2988656195462474</v>
      </c>
      <c r="BE86" s="77">
        <v>120.82969899088447</v>
      </c>
      <c r="BF86" s="68">
        <v>706.51541593949958</v>
      </c>
      <c r="BG86" s="105">
        <v>0.10033428237312764</v>
      </c>
      <c r="BH86" s="106"/>
      <c r="BI86" s="107"/>
      <c r="BJ86" s="106"/>
      <c r="BK86" s="106"/>
    </row>
    <row r="87" spans="1:63" ht="70" hidden="1">
      <c r="A87" s="40"/>
      <c r="B87" s="40"/>
      <c r="C87" s="40"/>
      <c r="D87" s="247" t="s">
        <v>1701</v>
      </c>
      <c r="E87" s="168">
        <v>332</v>
      </c>
      <c r="F87" s="224" t="s">
        <v>1702</v>
      </c>
      <c r="G87" s="57" t="s">
        <v>2033</v>
      </c>
      <c r="H87" s="225" t="s">
        <v>2034</v>
      </c>
      <c r="I87" s="75" t="s">
        <v>1815</v>
      </c>
      <c r="J87" s="215"/>
      <c r="K87" s="57" t="s">
        <v>2699</v>
      </c>
      <c r="L87" s="200" t="s">
        <v>2036</v>
      </c>
      <c r="M87" s="74" t="s">
        <v>3510</v>
      </c>
      <c r="N87" s="216" t="s">
        <v>2693</v>
      </c>
      <c r="O87" s="50" t="s">
        <v>3785</v>
      </c>
      <c r="P87" s="218">
        <v>40.392000000000003</v>
      </c>
      <c r="Q87" s="76"/>
      <c r="R87" s="218">
        <v>10</v>
      </c>
      <c r="S87" s="69">
        <v>0.2</v>
      </c>
      <c r="T87" s="97">
        <v>38626</v>
      </c>
      <c r="U87" s="76">
        <v>292.84200000000004</v>
      </c>
      <c r="V87" s="218">
        <v>403.92</v>
      </c>
      <c r="W87" s="76">
        <v>403.92</v>
      </c>
      <c r="X87" s="232" t="s">
        <v>1745</v>
      </c>
      <c r="Y87" s="121"/>
      <c r="Z87" s="221">
        <v>158.358</v>
      </c>
      <c r="AA87" s="76">
        <v>13.914</v>
      </c>
      <c r="AB87" s="138">
        <v>172.27199999999999</v>
      </c>
      <c r="AC87" s="97">
        <v>39223</v>
      </c>
      <c r="AD87" s="98">
        <v>41364</v>
      </c>
      <c r="AE87" s="100">
        <v>301.12101662600867</v>
      </c>
      <c r="AF87" s="182">
        <v>0.57210221302474296</v>
      </c>
      <c r="AG87" s="114">
        <v>12.833333333333334</v>
      </c>
      <c r="AH87" s="68"/>
      <c r="AI87" s="215" t="s">
        <v>1745</v>
      </c>
      <c r="AJ87" s="52" t="s">
        <v>1703</v>
      </c>
      <c r="AK87" s="52"/>
      <c r="AL87" s="223" t="s">
        <v>941</v>
      </c>
      <c r="AM87" s="53">
        <v>38610</v>
      </c>
      <c r="AN87" s="187"/>
      <c r="AO87" s="98"/>
      <c r="AP87" s="53"/>
      <c r="AQ87" s="99">
        <v>38348</v>
      </c>
      <c r="AR87" s="98">
        <v>38793</v>
      </c>
      <c r="AS87" s="98">
        <v>38808.083333333336</v>
      </c>
      <c r="AT87" s="53">
        <v>38838</v>
      </c>
      <c r="AU87" s="51"/>
      <c r="AV87" s="54"/>
      <c r="AW87" s="68">
        <v>7.5</v>
      </c>
      <c r="AX87" s="100"/>
      <c r="AY87" s="101"/>
      <c r="AZ87" s="102"/>
      <c r="BA87" s="77"/>
      <c r="BB87" s="103"/>
      <c r="BC87" s="82"/>
      <c r="BD87" s="108"/>
      <c r="BE87" s="77"/>
      <c r="BF87" s="68"/>
      <c r="BG87" s="102"/>
      <c r="BH87" s="106"/>
      <c r="BI87" s="107"/>
      <c r="BJ87" s="106"/>
      <c r="BK87" s="106"/>
    </row>
    <row r="88" spans="1:63" ht="98" hidden="1">
      <c r="A88" s="40"/>
      <c r="B88" s="40"/>
      <c r="C88" s="40"/>
      <c r="D88" s="247" t="s">
        <v>1704</v>
      </c>
      <c r="E88" s="168">
        <v>333</v>
      </c>
      <c r="F88" s="224" t="s">
        <v>1705</v>
      </c>
      <c r="G88" s="57" t="s">
        <v>2033</v>
      </c>
      <c r="H88" s="225" t="s">
        <v>2034</v>
      </c>
      <c r="I88" s="75" t="s">
        <v>1815</v>
      </c>
      <c r="J88" s="215"/>
      <c r="K88" s="57" t="s">
        <v>2933</v>
      </c>
      <c r="L88" s="200" t="s">
        <v>2036</v>
      </c>
      <c r="M88" s="74" t="s">
        <v>3510</v>
      </c>
      <c r="N88" s="216" t="s">
        <v>2929</v>
      </c>
      <c r="O88" s="50" t="s">
        <v>3785</v>
      </c>
      <c r="P88" s="218">
        <v>31.27</v>
      </c>
      <c r="Q88" s="76"/>
      <c r="R88" s="218">
        <v>10</v>
      </c>
      <c r="S88" s="69">
        <v>0</v>
      </c>
      <c r="T88" s="97">
        <v>38930</v>
      </c>
      <c r="U88" s="76">
        <v>200.7534</v>
      </c>
      <c r="V88" s="218">
        <v>312.7</v>
      </c>
      <c r="W88" s="76">
        <v>312.7</v>
      </c>
      <c r="X88" s="232" t="s">
        <v>1745</v>
      </c>
      <c r="Y88" s="121"/>
      <c r="Z88" s="221">
        <v>198.15600000000003</v>
      </c>
      <c r="AA88" s="76"/>
      <c r="AB88" s="138">
        <v>198.15600000000003</v>
      </c>
      <c r="AC88" s="97">
        <v>39532</v>
      </c>
      <c r="AD88" s="98">
        <v>41243</v>
      </c>
      <c r="AE88" s="100">
        <v>198.15756164383561</v>
      </c>
      <c r="AF88" s="182">
        <v>0.99999211918120801</v>
      </c>
      <c r="AG88" s="114">
        <v>20.066666666666666</v>
      </c>
      <c r="AH88" s="68"/>
      <c r="AI88" s="215" t="s">
        <v>2039</v>
      </c>
      <c r="AJ88" s="52" t="s">
        <v>1589</v>
      </c>
      <c r="AK88" s="52"/>
      <c r="AL88" s="223" t="s">
        <v>941</v>
      </c>
      <c r="AM88" s="53">
        <v>38640</v>
      </c>
      <c r="AN88" s="187"/>
      <c r="AO88" s="98"/>
      <c r="AP88" s="53"/>
      <c r="AQ88" s="99">
        <v>38510</v>
      </c>
      <c r="AR88" s="98">
        <v>38793</v>
      </c>
      <c r="AS88" s="98">
        <v>38804.083333333336</v>
      </c>
      <c r="AT88" s="53">
        <v>38834</v>
      </c>
      <c r="AU88" s="51"/>
      <c r="AV88" s="54"/>
      <c r="AW88" s="68">
        <v>6</v>
      </c>
      <c r="AX88" s="100">
        <v>5758.7476979742169</v>
      </c>
      <c r="AY88" s="101"/>
      <c r="AZ88" s="102"/>
      <c r="BA88" s="77"/>
      <c r="BB88" s="103"/>
      <c r="BC88" s="82"/>
      <c r="BD88" s="104">
        <v>4.75</v>
      </c>
      <c r="BE88" s="77">
        <v>151.90278221937959</v>
      </c>
      <c r="BF88" s="68">
        <v>791.66666666666663</v>
      </c>
      <c r="BG88" s="105">
        <v>7.8997272168748731E-2</v>
      </c>
      <c r="BH88" s="106"/>
      <c r="BI88" s="107"/>
      <c r="BJ88" s="106"/>
      <c r="BK88" s="106"/>
    </row>
    <row r="89" spans="1:63" ht="84" hidden="1">
      <c r="A89" s="40"/>
      <c r="B89" s="40"/>
      <c r="C89" s="40"/>
      <c r="D89" s="247" t="s">
        <v>1706</v>
      </c>
      <c r="E89" s="168">
        <v>334</v>
      </c>
      <c r="F89" s="224" t="s">
        <v>1707</v>
      </c>
      <c r="G89" s="57" t="s">
        <v>2033</v>
      </c>
      <c r="H89" s="225" t="s">
        <v>2034</v>
      </c>
      <c r="I89" s="75" t="s">
        <v>1815</v>
      </c>
      <c r="J89" s="215"/>
      <c r="K89" s="57" t="s">
        <v>2699</v>
      </c>
      <c r="L89" s="200" t="s">
        <v>2036</v>
      </c>
      <c r="M89" s="74" t="s">
        <v>3510</v>
      </c>
      <c r="N89" s="216" t="s">
        <v>2693</v>
      </c>
      <c r="O89" s="50" t="s">
        <v>3785</v>
      </c>
      <c r="P89" s="218">
        <v>18.506</v>
      </c>
      <c r="Q89" s="76"/>
      <c r="R89" s="218">
        <v>10</v>
      </c>
      <c r="S89" s="69">
        <v>0</v>
      </c>
      <c r="T89" s="97">
        <v>38716</v>
      </c>
      <c r="U89" s="76">
        <v>129.542</v>
      </c>
      <c r="V89" s="218">
        <v>185.06</v>
      </c>
      <c r="W89" s="76">
        <v>185.06</v>
      </c>
      <c r="X89" s="232" t="s">
        <v>1745</v>
      </c>
      <c r="Y89" s="121"/>
      <c r="Z89" s="221">
        <v>44.619</v>
      </c>
      <c r="AA89" s="76"/>
      <c r="AB89" s="138">
        <v>44.619</v>
      </c>
      <c r="AC89" s="97">
        <v>39227</v>
      </c>
      <c r="AD89" s="98">
        <v>39254</v>
      </c>
      <c r="AE89" s="100">
        <v>27.277336986301368</v>
      </c>
      <c r="AF89" s="182">
        <v>1.6357535203090972</v>
      </c>
      <c r="AG89" s="114">
        <v>12.833333333333334</v>
      </c>
      <c r="AH89" s="68"/>
      <c r="AI89" s="215" t="s">
        <v>2039</v>
      </c>
      <c r="AJ89" s="52" t="s">
        <v>1708</v>
      </c>
      <c r="AK89" s="52"/>
      <c r="AL89" s="223" t="s">
        <v>941</v>
      </c>
      <c r="AM89" s="53">
        <v>38640</v>
      </c>
      <c r="AN89" s="187"/>
      <c r="AO89" s="98"/>
      <c r="AP89" s="53"/>
      <c r="AQ89" s="99">
        <v>38618</v>
      </c>
      <c r="AR89" s="98">
        <v>38812</v>
      </c>
      <c r="AS89" s="98">
        <v>38812.083333333336</v>
      </c>
      <c r="AT89" s="53">
        <v>38842</v>
      </c>
      <c r="AU89" s="51"/>
      <c r="AV89" s="54"/>
      <c r="AW89" s="68">
        <v>6.2</v>
      </c>
      <c r="AX89" s="100">
        <v>3251.6129032258063</v>
      </c>
      <c r="AY89" s="101"/>
      <c r="AZ89" s="102"/>
      <c r="BA89" s="77"/>
      <c r="BB89" s="103"/>
      <c r="BC89" s="82"/>
      <c r="BD89" s="108"/>
      <c r="BE89" s="77"/>
      <c r="BF89" s="68"/>
      <c r="BG89" s="102"/>
      <c r="BH89" s="106"/>
      <c r="BI89" s="107"/>
      <c r="BJ89" s="106"/>
      <c r="BK89" s="106"/>
    </row>
    <row r="90" spans="1:63" ht="42" hidden="1">
      <c r="A90" s="40"/>
      <c r="B90" s="40"/>
      <c r="C90" s="40"/>
      <c r="D90" s="247" t="s">
        <v>1709</v>
      </c>
      <c r="E90" s="168">
        <v>340</v>
      </c>
      <c r="F90" s="224" t="s">
        <v>1710</v>
      </c>
      <c r="G90" s="57" t="s">
        <v>2033</v>
      </c>
      <c r="H90" s="225" t="s">
        <v>2034</v>
      </c>
      <c r="I90" s="248" t="s">
        <v>1815</v>
      </c>
      <c r="J90" s="248"/>
      <c r="K90" s="57" t="s">
        <v>1728</v>
      </c>
      <c r="L90" s="173" t="s">
        <v>2036</v>
      </c>
      <c r="M90" s="226" t="s">
        <v>178</v>
      </c>
      <c r="N90" s="216" t="s">
        <v>203</v>
      </c>
      <c r="O90" s="50" t="s">
        <v>209</v>
      </c>
      <c r="P90" s="218">
        <v>34.807000000000002</v>
      </c>
      <c r="Q90" s="76"/>
      <c r="R90" s="218">
        <v>10</v>
      </c>
      <c r="S90" s="69">
        <v>0.4</v>
      </c>
      <c r="T90" s="97">
        <v>38034</v>
      </c>
      <c r="U90" s="76">
        <v>271.20465769000003</v>
      </c>
      <c r="V90" s="218">
        <v>348.07000000000005</v>
      </c>
      <c r="W90" s="76">
        <v>348.07000000000005</v>
      </c>
      <c r="X90" s="225" t="s">
        <v>3888</v>
      </c>
      <c r="Y90" s="121"/>
      <c r="Z90" s="221">
        <v>105.036</v>
      </c>
      <c r="AA90" s="76"/>
      <c r="AB90" s="138">
        <v>105.036</v>
      </c>
      <c r="AC90" s="97">
        <v>39146</v>
      </c>
      <c r="AD90" s="53">
        <v>39481</v>
      </c>
      <c r="AE90" s="100">
        <v>133.2027989116157</v>
      </c>
      <c r="AF90" s="182">
        <v>0.78854198904404949</v>
      </c>
      <c r="AG90" s="114">
        <v>9.1999999999999993</v>
      </c>
      <c r="AH90" s="68"/>
      <c r="AI90" s="215" t="s">
        <v>2039</v>
      </c>
      <c r="AJ90" s="52" t="s">
        <v>1711</v>
      </c>
      <c r="AK90" s="52"/>
      <c r="AL90" s="223" t="s">
        <v>2530</v>
      </c>
      <c r="AM90" s="53">
        <v>38664</v>
      </c>
      <c r="AN90" s="187"/>
      <c r="AO90" s="98"/>
      <c r="AP90" s="53"/>
      <c r="AQ90" s="99">
        <v>38712</v>
      </c>
      <c r="AR90" s="99">
        <v>38797</v>
      </c>
      <c r="AS90" s="97">
        <v>38812</v>
      </c>
      <c r="AT90" s="99">
        <v>38870</v>
      </c>
      <c r="AU90" s="51"/>
      <c r="AV90" s="270"/>
      <c r="AW90" s="68"/>
      <c r="AX90" s="100"/>
      <c r="AY90" s="101"/>
      <c r="AZ90" s="102"/>
      <c r="BA90" s="77"/>
      <c r="BB90" s="103"/>
      <c r="BC90" s="82"/>
      <c r="BD90" s="108"/>
      <c r="BE90" s="77"/>
      <c r="BF90" s="68"/>
      <c r="BG90" s="102"/>
      <c r="BH90" s="106"/>
      <c r="BI90" s="107"/>
      <c r="BJ90" s="106"/>
      <c r="BK90" s="106"/>
    </row>
    <row r="91" spans="1:63" ht="84" hidden="1">
      <c r="A91" s="40"/>
      <c r="B91" s="40"/>
      <c r="C91" s="40"/>
      <c r="D91" s="247" t="s">
        <v>1712</v>
      </c>
      <c r="E91" s="168">
        <v>341</v>
      </c>
      <c r="F91" s="224" t="s">
        <v>1713</v>
      </c>
      <c r="G91" s="57" t="s">
        <v>2033</v>
      </c>
      <c r="H91" s="225" t="s">
        <v>2034</v>
      </c>
      <c r="I91" s="75" t="s">
        <v>1815</v>
      </c>
      <c r="J91" s="215"/>
      <c r="K91" s="57" t="s">
        <v>2933</v>
      </c>
      <c r="L91" s="200" t="s">
        <v>2036</v>
      </c>
      <c r="M91" s="74" t="s">
        <v>3510</v>
      </c>
      <c r="N91" s="216" t="s">
        <v>2929</v>
      </c>
      <c r="O91" s="50" t="s">
        <v>3785</v>
      </c>
      <c r="P91" s="218">
        <v>20.466999999999999</v>
      </c>
      <c r="Q91" s="76"/>
      <c r="R91" s="218">
        <v>10</v>
      </c>
      <c r="S91" s="69">
        <v>0.5</v>
      </c>
      <c r="T91" s="97">
        <v>37712</v>
      </c>
      <c r="U91" s="76">
        <v>199.55324999999999</v>
      </c>
      <c r="V91" s="218">
        <v>204.67</v>
      </c>
      <c r="W91" s="76">
        <v>204.67</v>
      </c>
      <c r="X91" s="232" t="s">
        <v>2718</v>
      </c>
      <c r="Y91" s="121"/>
      <c r="Z91" s="221">
        <v>55.308999999999997</v>
      </c>
      <c r="AA91" s="76"/>
      <c r="AB91" s="138">
        <v>55.308999999999997</v>
      </c>
      <c r="AC91" s="97">
        <v>38995</v>
      </c>
      <c r="AD91" s="98">
        <v>39172</v>
      </c>
      <c r="AE91" s="100">
        <v>75.867999999999995</v>
      </c>
      <c r="AF91" s="182">
        <v>0.7290161860072758</v>
      </c>
      <c r="AG91" s="114">
        <v>5.0999999999999996</v>
      </c>
      <c r="AH91" s="68"/>
      <c r="AI91" s="215" t="s">
        <v>2039</v>
      </c>
      <c r="AJ91" s="52" t="s">
        <v>1714</v>
      </c>
      <c r="AK91" s="52"/>
      <c r="AL91" s="223" t="s">
        <v>2996</v>
      </c>
      <c r="AM91" s="53">
        <v>38598</v>
      </c>
      <c r="AN91" s="187"/>
      <c r="AO91" s="98"/>
      <c r="AP91" s="53"/>
      <c r="AQ91" s="99">
        <v>38572</v>
      </c>
      <c r="AR91" s="98">
        <v>38797</v>
      </c>
      <c r="AS91" s="98">
        <v>38812</v>
      </c>
      <c r="AT91" s="53">
        <v>38842</v>
      </c>
      <c r="AU91" s="51"/>
      <c r="AV91" s="54"/>
      <c r="AW91" s="68">
        <v>6.5</v>
      </c>
      <c r="AX91" s="100"/>
      <c r="AY91" s="101"/>
      <c r="AZ91" s="102"/>
      <c r="BA91" s="77"/>
      <c r="BB91" s="103"/>
      <c r="BC91" s="82"/>
      <c r="BD91" s="104">
        <v>2.4978184991273995</v>
      </c>
      <c r="BE91" s="77">
        <v>122.04126150033713</v>
      </c>
      <c r="BF91" s="68">
        <v>384.27976909652301</v>
      </c>
      <c r="BG91" s="105">
        <v>6.6428765764192141E-2</v>
      </c>
      <c r="BH91" s="106"/>
      <c r="BI91" s="107"/>
      <c r="BJ91" s="106"/>
      <c r="BK91" s="106"/>
    </row>
    <row r="92" spans="1:63" ht="140" hidden="1">
      <c r="A92" s="40"/>
      <c r="B92" s="40"/>
      <c r="C92" s="40"/>
      <c r="D92" s="247" t="s">
        <v>1715</v>
      </c>
      <c r="E92" s="168">
        <v>347</v>
      </c>
      <c r="F92" s="224" t="s">
        <v>1716</v>
      </c>
      <c r="G92" s="57" t="s">
        <v>2033</v>
      </c>
      <c r="H92" s="225" t="s">
        <v>2034</v>
      </c>
      <c r="I92" s="75" t="s">
        <v>1815</v>
      </c>
      <c r="J92" s="215"/>
      <c r="K92" s="57" t="s">
        <v>2035</v>
      </c>
      <c r="L92" s="173" t="s">
        <v>2036</v>
      </c>
      <c r="M92" s="74" t="s">
        <v>3510</v>
      </c>
      <c r="N92" s="216" t="s">
        <v>2571</v>
      </c>
      <c r="O92" s="50" t="s">
        <v>3785</v>
      </c>
      <c r="P92" s="218">
        <v>50.326999999999998</v>
      </c>
      <c r="Q92" s="271">
        <v>50.326999999999998</v>
      </c>
      <c r="R92" s="218">
        <v>7</v>
      </c>
      <c r="S92" s="69">
        <v>0</v>
      </c>
      <c r="T92" s="97">
        <v>38777</v>
      </c>
      <c r="U92" s="76">
        <v>343.73340999999999</v>
      </c>
      <c r="V92" s="218">
        <v>747.18359726027393</v>
      </c>
      <c r="W92" s="76">
        <v>1056.867</v>
      </c>
      <c r="X92" s="232" t="s">
        <v>2039</v>
      </c>
      <c r="Y92" s="121"/>
      <c r="Z92" s="221">
        <v>208.15299999999999</v>
      </c>
      <c r="AA92" s="76">
        <v>4.7549999999999999</v>
      </c>
      <c r="AB92" s="138">
        <v>212.90799999999999</v>
      </c>
      <c r="AC92" s="97">
        <v>39337</v>
      </c>
      <c r="AD92" s="98">
        <v>41333</v>
      </c>
      <c r="AE92" s="100">
        <v>352.42688219178081</v>
      </c>
      <c r="AF92" s="182">
        <v>0.60411963660632861</v>
      </c>
      <c r="AG92" s="114">
        <v>16.399999999999999</v>
      </c>
      <c r="AH92" s="68"/>
      <c r="AI92" s="215" t="s">
        <v>2039</v>
      </c>
      <c r="AJ92" s="52" t="s">
        <v>1717</v>
      </c>
      <c r="AK92" s="52"/>
      <c r="AL92" s="223" t="s">
        <v>1718</v>
      </c>
      <c r="AM92" s="53">
        <v>38609</v>
      </c>
      <c r="AN92" s="187"/>
      <c r="AO92" s="98"/>
      <c r="AP92" s="53"/>
      <c r="AQ92" s="99">
        <v>38434</v>
      </c>
      <c r="AR92" s="98">
        <v>38804</v>
      </c>
      <c r="AS92" s="98">
        <v>38815</v>
      </c>
      <c r="AT92" s="53">
        <v>38845</v>
      </c>
      <c r="AU92" s="51"/>
      <c r="AV92" s="54"/>
      <c r="AW92" s="68">
        <v>7.5</v>
      </c>
      <c r="AX92" s="100"/>
      <c r="AY92" s="101"/>
      <c r="AZ92" s="102"/>
      <c r="BA92" s="77"/>
      <c r="BB92" s="103"/>
      <c r="BC92" s="82"/>
      <c r="BD92" s="108"/>
      <c r="BE92" s="77"/>
      <c r="BF92" s="68"/>
      <c r="BG92" s="102"/>
      <c r="BH92" s="106"/>
      <c r="BI92" s="107"/>
      <c r="BJ92" s="106"/>
      <c r="BK92" s="106"/>
    </row>
    <row r="93" spans="1:63" ht="140" hidden="1">
      <c r="A93" s="40"/>
      <c r="B93" s="40"/>
      <c r="C93" s="40"/>
      <c r="D93" s="247" t="s">
        <v>2227</v>
      </c>
      <c r="E93" s="168">
        <v>348</v>
      </c>
      <c r="F93" s="224" t="s">
        <v>2228</v>
      </c>
      <c r="G93" s="57" t="s">
        <v>2033</v>
      </c>
      <c r="H93" s="225" t="s">
        <v>2034</v>
      </c>
      <c r="I93" s="75" t="s">
        <v>1815</v>
      </c>
      <c r="J93" s="215"/>
      <c r="K93" s="57" t="s">
        <v>2933</v>
      </c>
      <c r="L93" s="173" t="s">
        <v>2036</v>
      </c>
      <c r="M93" s="74" t="s">
        <v>3510</v>
      </c>
      <c r="N93" s="216" t="s">
        <v>2929</v>
      </c>
      <c r="O93" s="50" t="s">
        <v>2529</v>
      </c>
      <c r="P93" s="272">
        <v>47.463000000000001</v>
      </c>
      <c r="Q93" s="76"/>
      <c r="R93" s="218">
        <v>10</v>
      </c>
      <c r="S93" s="69">
        <v>0</v>
      </c>
      <c r="T93" s="97">
        <v>37712</v>
      </c>
      <c r="U93" s="76">
        <v>462.76425</v>
      </c>
      <c r="V93" s="218">
        <v>474.63</v>
      </c>
      <c r="W93" s="76">
        <v>474.63</v>
      </c>
      <c r="X93" s="232" t="s">
        <v>2718</v>
      </c>
      <c r="Y93" s="121"/>
      <c r="Z93" s="221">
        <v>309.41999999999996</v>
      </c>
      <c r="AA93" s="76"/>
      <c r="AB93" s="138">
        <v>309.41999999999996</v>
      </c>
      <c r="AC93" s="97">
        <v>39247</v>
      </c>
      <c r="AD93" s="98">
        <v>40999</v>
      </c>
      <c r="AE93" s="100">
        <v>427.42707123287676</v>
      </c>
      <c r="AF93" s="182">
        <v>0.72391296860890086</v>
      </c>
      <c r="AG93" s="114">
        <v>2.7666666666666666</v>
      </c>
      <c r="AH93" s="68"/>
      <c r="AI93" s="215" t="s">
        <v>2039</v>
      </c>
      <c r="AJ93" s="52" t="s">
        <v>2229</v>
      </c>
      <c r="AK93" s="52"/>
      <c r="AL93" s="223" t="s">
        <v>2996</v>
      </c>
      <c r="AM93" s="53">
        <v>38598</v>
      </c>
      <c r="AN93" s="187"/>
      <c r="AO93" s="98"/>
      <c r="AP93" s="53"/>
      <c r="AQ93" s="99">
        <v>38572</v>
      </c>
      <c r="AR93" s="98">
        <v>38804</v>
      </c>
      <c r="AS93" s="98">
        <v>38815</v>
      </c>
      <c r="AT93" s="53">
        <v>39164</v>
      </c>
      <c r="AU93" s="51" t="s">
        <v>2042</v>
      </c>
      <c r="AV93" s="54"/>
      <c r="AW93" s="68">
        <v>1.0249999999999999</v>
      </c>
      <c r="AX93" s="100"/>
      <c r="AY93" s="101"/>
      <c r="AZ93" s="102"/>
      <c r="BA93" s="77"/>
      <c r="BB93" s="103"/>
      <c r="BC93" s="82"/>
      <c r="BD93" s="108"/>
      <c r="BE93" s="77"/>
      <c r="BF93" s="68"/>
      <c r="BG93" s="102"/>
      <c r="BH93" s="106"/>
      <c r="BI93" s="107"/>
      <c r="BJ93" s="106"/>
      <c r="BK93" s="106"/>
    </row>
    <row r="94" spans="1:63" ht="98" hidden="1">
      <c r="A94" s="40"/>
      <c r="B94" s="40"/>
      <c r="C94" s="40"/>
      <c r="D94" s="247" t="s">
        <v>2852</v>
      </c>
      <c r="E94" s="168">
        <v>350</v>
      </c>
      <c r="F94" s="224" t="s">
        <v>2853</v>
      </c>
      <c r="G94" s="57" t="s">
        <v>2033</v>
      </c>
      <c r="H94" s="225" t="s">
        <v>2034</v>
      </c>
      <c r="I94" s="75" t="s">
        <v>1815</v>
      </c>
      <c r="J94" s="215"/>
      <c r="K94" s="57" t="s">
        <v>2498</v>
      </c>
      <c r="L94" s="173" t="s">
        <v>2036</v>
      </c>
      <c r="M94" s="74" t="s">
        <v>2519</v>
      </c>
      <c r="N94" s="216" t="s">
        <v>2520</v>
      </c>
      <c r="O94" s="50" t="s">
        <v>3816</v>
      </c>
      <c r="P94" s="218">
        <v>811.56550000000004</v>
      </c>
      <c r="Q94" s="76"/>
      <c r="R94" s="218">
        <v>10</v>
      </c>
      <c r="S94" s="69">
        <v>-25</v>
      </c>
      <c r="T94" s="97">
        <v>37104</v>
      </c>
      <c r="U94" s="76">
        <v>8115.6550000000007</v>
      </c>
      <c r="V94" s="218">
        <v>8115.6550000000007</v>
      </c>
      <c r="W94" s="76">
        <v>8115.6550000000007</v>
      </c>
      <c r="X94" s="232" t="s">
        <v>2039</v>
      </c>
      <c r="Y94" s="121"/>
      <c r="Z94" s="221">
        <v>5176.7309999999998</v>
      </c>
      <c r="AA94" s="76"/>
      <c r="AB94" s="138">
        <v>5176.7309999999998</v>
      </c>
      <c r="AC94" s="97">
        <v>39258</v>
      </c>
      <c r="AD94" s="98">
        <v>39813</v>
      </c>
      <c r="AE94" s="100">
        <v>6262.5513636141868</v>
      </c>
      <c r="AF94" s="182">
        <v>0.82661693284898696</v>
      </c>
      <c r="AG94" s="114">
        <v>5.4666666666666668</v>
      </c>
      <c r="AH94" s="68"/>
      <c r="AI94" s="215" t="s">
        <v>3888</v>
      </c>
      <c r="AJ94" s="52" t="s">
        <v>2854</v>
      </c>
      <c r="AK94" s="52"/>
      <c r="AL94" s="223" t="s">
        <v>2041</v>
      </c>
      <c r="AM94" s="53">
        <v>38618</v>
      </c>
      <c r="AN94" s="187"/>
      <c r="AO94" s="98"/>
      <c r="AP94" s="53"/>
      <c r="AQ94" s="99">
        <v>38713</v>
      </c>
      <c r="AR94" s="98">
        <v>39093</v>
      </c>
      <c r="AS94" s="98">
        <v>38826</v>
      </c>
      <c r="AT94" s="53">
        <v>39094</v>
      </c>
      <c r="AU94" s="51" t="s">
        <v>2500</v>
      </c>
      <c r="AV94" s="54"/>
      <c r="AW94" s="68">
        <v>260</v>
      </c>
      <c r="AX94" s="100">
        <v>3174.5792307692309</v>
      </c>
      <c r="AY94" s="101"/>
      <c r="AZ94" s="102"/>
      <c r="BA94" s="77"/>
      <c r="BB94" s="103"/>
      <c r="BC94" s="82"/>
      <c r="BD94" s="273"/>
      <c r="BE94" s="77"/>
      <c r="BF94" s="68">
        <v>0</v>
      </c>
      <c r="BG94" s="102"/>
      <c r="BH94" s="106"/>
      <c r="BI94" s="107"/>
      <c r="BJ94" s="106"/>
      <c r="BK94" s="106"/>
    </row>
    <row r="95" spans="1:63" ht="42" hidden="1">
      <c r="A95" s="40"/>
      <c r="B95" s="40"/>
      <c r="C95" s="40"/>
      <c r="D95" s="247" t="s">
        <v>1719</v>
      </c>
      <c r="E95" s="168">
        <v>351</v>
      </c>
      <c r="F95" s="250" t="s">
        <v>521</v>
      </c>
      <c r="G95" s="251" t="s">
        <v>2033</v>
      </c>
      <c r="H95" s="220" t="s">
        <v>2034</v>
      </c>
      <c r="I95" s="75" t="s">
        <v>1815</v>
      </c>
      <c r="J95" s="215"/>
      <c r="K95" s="57" t="s">
        <v>2928</v>
      </c>
      <c r="L95" s="173" t="s">
        <v>2036</v>
      </c>
      <c r="M95" s="74" t="s">
        <v>2519</v>
      </c>
      <c r="N95" s="216" t="s">
        <v>2146</v>
      </c>
      <c r="O95" s="50" t="s">
        <v>3816</v>
      </c>
      <c r="P95" s="218">
        <v>387.64299999999997</v>
      </c>
      <c r="Q95" s="76"/>
      <c r="R95" s="218">
        <v>10</v>
      </c>
      <c r="S95" s="69"/>
      <c r="T95" s="97">
        <v>38777</v>
      </c>
      <c r="U95" s="76">
        <v>2616.5902499999997</v>
      </c>
      <c r="V95" s="218">
        <v>3876.43</v>
      </c>
      <c r="W95" s="76">
        <v>3876.43</v>
      </c>
      <c r="X95" s="232" t="s">
        <v>1729</v>
      </c>
      <c r="Y95" s="121"/>
      <c r="Z95" s="221"/>
      <c r="AA95" s="76"/>
      <c r="AB95" s="76"/>
      <c r="AC95" s="97"/>
      <c r="AD95" s="98"/>
      <c r="AE95" s="100"/>
      <c r="AF95" s="222"/>
      <c r="AG95" s="114">
        <v>99</v>
      </c>
      <c r="AH95" s="68"/>
      <c r="AI95" s="215"/>
      <c r="AJ95" s="52" t="s">
        <v>3895</v>
      </c>
      <c r="AK95" s="52"/>
      <c r="AL95" s="223" t="s">
        <v>3433</v>
      </c>
      <c r="AM95" s="53">
        <v>38716</v>
      </c>
      <c r="AN95" s="187"/>
      <c r="AO95" s="98"/>
      <c r="AP95" s="53"/>
      <c r="AQ95" s="99">
        <v>38779</v>
      </c>
      <c r="AR95" s="98">
        <v>38807</v>
      </c>
      <c r="AS95" s="98">
        <v>38829</v>
      </c>
      <c r="AT95" s="53">
        <v>38887</v>
      </c>
      <c r="AU95" s="51"/>
      <c r="AV95" s="54"/>
      <c r="AW95" s="68"/>
      <c r="AX95" s="100"/>
      <c r="AY95" s="101"/>
      <c r="AZ95" s="102"/>
      <c r="BA95" s="77"/>
      <c r="BB95" s="103"/>
      <c r="BC95" s="82"/>
      <c r="BD95" s="108"/>
      <c r="BE95" s="77"/>
      <c r="BF95" s="68"/>
      <c r="BG95" s="102"/>
      <c r="BH95" s="106"/>
      <c r="BI95" s="107"/>
      <c r="BJ95" s="106"/>
      <c r="BK95" s="106"/>
    </row>
    <row r="96" spans="1:63" ht="112" hidden="1">
      <c r="A96" s="40"/>
      <c r="B96" s="40"/>
      <c r="C96" s="40"/>
      <c r="D96" s="247" t="s">
        <v>522</v>
      </c>
      <c r="E96" s="168">
        <v>355</v>
      </c>
      <c r="F96" s="224" t="s">
        <v>523</v>
      </c>
      <c r="G96" s="57" t="s">
        <v>2033</v>
      </c>
      <c r="H96" s="225" t="s">
        <v>2034</v>
      </c>
      <c r="I96" s="75" t="s">
        <v>1815</v>
      </c>
      <c r="J96" s="215"/>
      <c r="K96" s="57" t="s">
        <v>2933</v>
      </c>
      <c r="L96" s="173" t="s">
        <v>2036</v>
      </c>
      <c r="M96" s="74" t="s">
        <v>3510</v>
      </c>
      <c r="N96" s="216" t="s">
        <v>2693</v>
      </c>
      <c r="O96" s="50" t="s">
        <v>3785</v>
      </c>
      <c r="P96" s="218">
        <v>24.539428571428573</v>
      </c>
      <c r="Q96" s="76">
        <v>23.061</v>
      </c>
      <c r="R96" s="218">
        <v>7</v>
      </c>
      <c r="S96" s="69">
        <v>0</v>
      </c>
      <c r="T96" s="97">
        <v>37316</v>
      </c>
      <c r="U96" s="76">
        <v>285.16507999999999</v>
      </c>
      <c r="V96" s="218">
        <v>445.03305479452058</v>
      </c>
      <c r="W96" s="76">
        <v>494.63</v>
      </c>
      <c r="X96" s="232" t="s">
        <v>1729</v>
      </c>
      <c r="Y96" s="121"/>
      <c r="Z96" s="221">
        <v>152.27600000000001</v>
      </c>
      <c r="AA96" s="76"/>
      <c r="AB96" s="138">
        <v>152.27600000000001</v>
      </c>
      <c r="AC96" s="97">
        <v>40269</v>
      </c>
      <c r="AD96" s="98">
        <v>39538</v>
      </c>
      <c r="AE96" s="100">
        <v>149.38797338551859</v>
      </c>
      <c r="AF96" s="182">
        <v>1.0193323903459646</v>
      </c>
      <c r="AG96" s="114">
        <v>44.4</v>
      </c>
      <c r="AH96" s="68"/>
      <c r="AI96" s="215" t="s">
        <v>2039</v>
      </c>
      <c r="AJ96" s="52" t="s">
        <v>524</v>
      </c>
      <c r="AK96" s="52"/>
      <c r="AL96" s="223" t="s">
        <v>525</v>
      </c>
      <c r="AM96" s="53">
        <v>38664</v>
      </c>
      <c r="AN96" s="187"/>
      <c r="AO96" s="98"/>
      <c r="AP96" s="53"/>
      <c r="AQ96" s="99">
        <v>38712</v>
      </c>
      <c r="AR96" s="98">
        <v>38828</v>
      </c>
      <c r="AS96" s="98">
        <v>38843</v>
      </c>
      <c r="AT96" s="53">
        <v>38937</v>
      </c>
      <c r="AU96" s="51" t="s">
        <v>2500</v>
      </c>
      <c r="AV96" s="54"/>
      <c r="AW96" s="68">
        <v>12</v>
      </c>
      <c r="AX96" s="100">
        <v>2787.5833333333335</v>
      </c>
      <c r="AY96" s="101"/>
      <c r="AZ96" s="102"/>
      <c r="BA96" s="77"/>
      <c r="BB96" s="103"/>
      <c r="BC96" s="82"/>
      <c r="BD96" s="108"/>
      <c r="BE96" s="77"/>
      <c r="BF96" s="68"/>
      <c r="BG96" s="102"/>
      <c r="BH96" s="106"/>
      <c r="BI96" s="107"/>
      <c r="BJ96" s="106"/>
      <c r="BK96" s="106"/>
    </row>
    <row r="97" spans="1:63" ht="56" hidden="1">
      <c r="A97" s="40"/>
      <c r="B97" s="40"/>
      <c r="C97" s="40"/>
      <c r="D97" s="247" t="s">
        <v>531</v>
      </c>
      <c r="E97" s="168">
        <v>367</v>
      </c>
      <c r="F97" s="224" t="s">
        <v>532</v>
      </c>
      <c r="G97" s="57" t="s">
        <v>2033</v>
      </c>
      <c r="H97" s="225" t="s">
        <v>2034</v>
      </c>
      <c r="I97" s="75" t="s">
        <v>1815</v>
      </c>
      <c r="J97" s="215"/>
      <c r="K97" s="57" t="s">
        <v>3432</v>
      </c>
      <c r="L97" s="173" t="s">
        <v>2036</v>
      </c>
      <c r="M97" s="74" t="s">
        <v>2519</v>
      </c>
      <c r="N97" s="216" t="s">
        <v>2520</v>
      </c>
      <c r="O97" s="50" t="s">
        <v>3816</v>
      </c>
      <c r="P97" s="218">
        <v>32.4985</v>
      </c>
      <c r="Q97" s="76"/>
      <c r="R97" s="218">
        <v>10</v>
      </c>
      <c r="S97" s="69">
        <v>0</v>
      </c>
      <c r="T97" s="97">
        <v>39173</v>
      </c>
      <c r="U97" s="76">
        <v>186.86637500000001</v>
      </c>
      <c r="V97" s="218">
        <v>324.98500000000001</v>
      </c>
      <c r="W97" s="76">
        <v>324.98500000000001</v>
      </c>
      <c r="X97" s="232" t="s">
        <v>2039</v>
      </c>
      <c r="Y97" s="121"/>
      <c r="Z97" s="221">
        <v>133.983</v>
      </c>
      <c r="AA97" s="76"/>
      <c r="AB97" s="138">
        <v>133.983</v>
      </c>
      <c r="AC97" s="97">
        <v>39514</v>
      </c>
      <c r="AD97" s="98">
        <v>40602</v>
      </c>
      <c r="AE97" s="100">
        <v>127.23385342465754</v>
      </c>
      <c r="AF97" s="182">
        <v>1.0530452107963468</v>
      </c>
      <c r="AG97" s="114">
        <v>11.366666666666667</v>
      </c>
      <c r="AH97" s="68"/>
      <c r="AI97" s="215" t="s">
        <v>3888</v>
      </c>
      <c r="AJ97" s="52" t="s">
        <v>533</v>
      </c>
      <c r="AK97" s="52"/>
      <c r="AL97" s="223" t="s">
        <v>534</v>
      </c>
      <c r="AM97" s="53">
        <v>38625</v>
      </c>
      <c r="AN97" s="187"/>
      <c r="AO97" s="98"/>
      <c r="AP97" s="53"/>
      <c r="AQ97" s="99">
        <v>38348</v>
      </c>
      <c r="AR97" s="98">
        <v>38819</v>
      </c>
      <c r="AS97" s="98">
        <v>38843</v>
      </c>
      <c r="AT97" s="53">
        <v>38901</v>
      </c>
      <c r="AU97" s="51"/>
      <c r="AV97" s="54"/>
      <c r="AW97" s="68">
        <v>8</v>
      </c>
      <c r="AX97" s="100">
        <v>5610</v>
      </c>
      <c r="AY97" s="101"/>
      <c r="AZ97" s="102"/>
      <c r="BA97" s="77"/>
      <c r="BB97" s="103"/>
      <c r="BC97" s="82"/>
      <c r="BD97" s="108"/>
      <c r="BE97" s="77"/>
      <c r="BF97" s="68"/>
      <c r="BG97" s="102"/>
      <c r="BH97" s="106"/>
      <c r="BI97" s="107"/>
      <c r="BJ97" s="106"/>
      <c r="BK97" s="106"/>
    </row>
    <row r="98" spans="1:63" ht="84" hidden="1">
      <c r="A98" s="40"/>
      <c r="B98" s="40"/>
      <c r="C98" s="40"/>
      <c r="D98" s="247" t="s">
        <v>535</v>
      </c>
      <c r="E98" s="168">
        <v>369</v>
      </c>
      <c r="F98" s="224" t="s">
        <v>536</v>
      </c>
      <c r="G98" s="57" t="s">
        <v>2033</v>
      </c>
      <c r="H98" s="225" t="s">
        <v>2034</v>
      </c>
      <c r="I98" s="75" t="s">
        <v>1815</v>
      </c>
      <c r="J98" s="215"/>
      <c r="K98" s="57" t="s">
        <v>2928</v>
      </c>
      <c r="L98" s="173" t="s">
        <v>2036</v>
      </c>
      <c r="M98" s="74" t="s">
        <v>3510</v>
      </c>
      <c r="N98" s="216" t="s">
        <v>2929</v>
      </c>
      <c r="O98" s="50" t="s">
        <v>3785</v>
      </c>
      <c r="P98" s="218">
        <v>46.097999999999999</v>
      </c>
      <c r="Q98" s="76"/>
      <c r="R98" s="218">
        <v>7</v>
      </c>
      <c r="S98" s="69">
        <v>0</v>
      </c>
      <c r="T98" s="97">
        <v>39074</v>
      </c>
      <c r="U98" s="76">
        <v>276.58799999999997</v>
      </c>
      <c r="V98" s="218">
        <v>646.88755068493151</v>
      </c>
      <c r="W98" s="76">
        <v>968.05799999999999</v>
      </c>
      <c r="X98" s="232" t="s">
        <v>2039</v>
      </c>
      <c r="Y98" s="121"/>
      <c r="Z98" s="221">
        <v>83.772999999999996</v>
      </c>
      <c r="AA98" s="76"/>
      <c r="AB98" s="138">
        <v>83.772999999999996</v>
      </c>
      <c r="AC98" s="97">
        <v>39517</v>
      </c>
      <c r="AD98" s="98">
        <v>39886</v>
      </c>
      <c r="AE98" s="100">
        <v>102.55226301369864</v>
      </c>
      <c r="AF98" s="182">
        <v>0.81688104716723653</v>
      </c>
      <c r="AG98" s="114">
        <v>14.766666666666667</v>
      </c>
      <c r="AH98" s="68"/>
      <c r="AI98" s="215" t="s">
        <v>2039</v>
      </c>
      <c r="AJ98" s="52" t="s">
        <v>537</v>
      </c>
      <c r="AK98" s="52"/>
      <c r="AL98" s="223" t="s">
        <v>213</v>
      </c>
      <c r="AM98" s="53">
        <v>38583</v>
      </c>
      <c r="AN98" s="187"/>
      <c r="AO98" s="98"/>
      <c r="AP98" s="53"/>
      <c r="AQ98" s="99">
        <v>38653</v>
      </c>
      <c r="AR98" s="98">
        <v>38819</v>
      </c>
      <c r="AS98" s="98">
        <v>38843</v>
      </c>
      <c r="AT98" s="53">
        <v>38873</v>
      </c>
      <c r="AU98" s="51"/>
      <c r="AV98" s="54"/>
      <c r="AW98" s="68">
        <v>8.5</v>
      </c>
      <c r="AX98" s="100">
        <v>6937.8823529411766</v>
      </c>
      <c r="AY98" s="101"/>
      <c r="AZ98" s="102"/>
      <c r="BA98" s="77"/>
      <c r="BB98" s="103"/>
      <c r="BC98" s="82"/>
      <c r="BD98" s="108"/>
      <c r="BE98" s="77"/>
      <c r="BF98" s="68"/>
      <c r="BG98" s="102"/>
      <c r="BH98" s="106"/>
      <c r="BI98" s="107"/>
      <c r="BJ98" s="106"/>
      <c r="BK98" s="106"/>
    </row>
    <row r="99" spans="1:63" ht="70" hidden="1">
      <c r="A99" s="40"/>
      <c r="B99" s="40"/>
      <c r="C99" s="40"/>
      <c r="D99" s="247" t="s">
        <v>538</v>
      </c>
      <c r="E99" s="168">
        <v>370</v>
      </c>
      <c r="F99" s="224" t="s">
        <v>539</v>
      </c>
      <c r="G99" s="57" t="s">
        <v>2033</v>
      </c>
      <c r="H99" s="225" t="s">
        <v>2034</v>
      </c>
      <c r="I99" s="75" t="s">
        <v>1815</v>
      </c>
      <c r="J99" s="215"/>
      <c r="K99" s="57" t="s">
        <v>1165</v>
      </c>
      <c r="L99" s="173" t="s">
        <v>2036</v>
      </c>
      <c r="M99" s="74" t="s">
        <v>3510</v>
      </c>
      <c r="N99" s="216" t="s">
        <v>2693</v>
      </c>
      <c r="O99" s="50" t="s">
        <v>3785</v>
      </c>
      <c r="P99" s="218">
        <v>48.552</v>
      </c>
      <c r="Q99" s="76">
        <v>46.98</v>
      </c>
      <c r="R99" s="218">
        <v>7</v>
      </c>
      <c r="S99" s="69">
        <v>0.7</v>
      </c>
      <c r="T99" s="97">
        <v>37622</v>
      </c>
      <c r="U99" s="76">
        <v>339.86399999999998</v>
      </c>
      <c r="V99" s="218">
        <v>857.15884931506844</v>
      </c>
      <c r="W99" s="76">
        <v>997.58399999999983</v>
      </c>
      <c r="X99" s="232" t="s">
        <v>2039</v>
      </c>
      <c r="Y99" s="121"/>
      <c r="Z99" s="221">
        <v>296.101</v>
      </c>
      <c r="AA99" s="76"/>
      <c r="AB99" s="138">
        <v>296.101</v>
      </c>
      <c r="AC99" s="97">
        <v>39108</v>
      </c>
      <c r="AD99" s="98">
        <v>41084</v>
      </c>
      <c r="AE99" s="100">
        <v>468.7616863201352</v>
      </c>
      <c r="AF99" s="182">
        <v>0.63166638537472397</v>
      </c>
      <c r="AG99" s="114">
        <v>5</v>
      </c>
      <c r="AH99" s="68"/>
      <c r="AI99" s="215" t="s">
        <v>2039</v>
      </c>
      <c r="AJ99" s="52" t="s">
        <v>540</v>
      </c>
      <c r="AK99" s="52"/>
      <c r="AL99" s="223" t="s">
        <v>541</v>
      </c>
      <c r="AM99" s="53">
        <v>38650</v>
      </c>
      <c r="AN99" s="187"/>
      <c r="AO99" s="98"/>
      <c r="AP99" s="53"/>
      <c r="AQ99" s="99">
        <v>38712</v>
      </c>
      <c r="AR99" s="98">
        <v>38943</v>
      </c>
      <c r="AS99" s="98">
        <v>38863</v>
      </c>
      <c r="AT99" s="53">
        <v>38958</v>
      </c>
      <c r="AU99" s="51" t="s">
        <v>2500</v>
      </c>
      <c r="AV99" s="54"/>
      <c r="AW99" s="68">
        <v>10.5</v>
      </c>
      <c r="AX99" s="100"/>
      <c r="AY99" s="101"/>
      <c r="AZ99" s="102"/>
      <c r="BA99" s="77"/>
      <c r="BB99" s="103"/>
      <c r="BC99" s="82"/>
      <c r="BD99" s="108"/>
      <c r="BE99" s="77"/>
      <c r="BF99" s="68"/>
      <c r="BG99" s="102"/>
      <c r="BH99" s="106"/>
      <c r="BI99" s="107"/>
      <c r="BJ99" s="106"/>
      <c r="BK99" s="106"/>
    </row>
    <row r="100" spans="1:63" ht="98" hidden="1">
      <c r="A100" s="40"/>
      <c r="B100" s="40"/>
      <c r="C100" s="40"/>
      <c r="D100" s="247" t="s">
        <v>324</v>
      </c>
      <c r="E100" s="168">
        <v>372</v>
      </c>
      <c r="F100" s="224" t="s">
        <v>542</v>
      </c>
      <c r="G100" s="57" t="s">
        <v>2033</v>
      </c>
      <c r="H100" s="225" t="s">
        <v>2034</v>
      </c>
      <c r="I100" s="75" t="s">
        <v>1815</v>
      </c>
      <c r="J100" s="215"/>
      <c r="K100" s="57" t="s">
        <v>2035</v>
      </c>
      <c r="L100" s="173" t="s">
        <v>2036</v>
      </c>
      <c r="M100" s="74" t="s">
        <v>3510</v>
      </c>
      <c r="N100" s="216" t="s">
        <v>3903</v>
      </c>
      <c r="O100" s="50" t="s">
        <v>3785</v>
      </c>
      <c r="P100" s="218">
        <v>34.557428571428566</v>
      </c>
      <c r="Q100" s="76"/>
      <c r="R100" s="218">
        <v>7</v>
      </c>
      <c r="S100" s="69"/>
      <c r="T100" s="97">
        <v>38869</v>
      </c>
      <c r="U100" s="76">
        <v>221.45999999999998</v>
      </c>
      <c r="V100" s="218">
        <v>504.34910136986292</v>
      </c>
      <c r="W100" s="76">
        <v>725.7059999999999</v>
      </c>
      <c r="X100" s="232" t="s">
        <v>1745</v>
      </c>
      <c r="Y100" s="121"/>
      <c r="Z100" s="221"/>
      <c r="AA100" s="76"/>
      <c r="AB100" s="76"/>
      <c r="AC100" s="97"/>
      <c r="AD100" s="98"/>
      <c r="AE100" s="100"/>
      <c r="AF100" s="222"/>
      <c r="AG100" s="114">
        <v>95.6</v>
      </c>
      <c r="AH100" s="68"/>
      <c r="AI100" s="215"/>
      <c r="AJ100" s="52" t="s">
        <v>2440</v>
      </c>
      <c r="AK100" s="52"/>
      <c r="AL100" s="223" t="s">
        <v>323</v>
      </c>
      <c r="AM100" s="53">
        <v>38665</v>
      </c>
      <c r="AN100" s="51">
        <v>38941</v>
      </c>
      <c r="AO100" s="98" t="s">
        <v>322</v>
      </c>
      <c r="AP100" s="53"/>
      <c r="AQ100" s="99">
        <v>38800</v>
      </c>
      <c r="AR100" s="98">
        <v>38819</v>
      </c>
      <c r="AS100" s="98">
        <v>38868</v>
      </c>
      <c r="AT100" s="53">
        <v>38989</v>
      </c>
      <c r="AU100" s="51" t="s">
        <v>3826</v>
      </c>
      <c r="AV100" s="54"/>
      <c r="AW100" s="68">
        <v>7.5</v>
      </c>
      <c r="AX100" s="100"/>
      <c r="AY100" s="101"/>
      <c r="AZ100" s="102"/>
      <c r="BA100" s="77"/>
      <c r="BB100" s="103"/>
      <c r="BC100" s="82"/>
      <c r="BD100" s="108"/>
      <c r="BE100" s="77"/>
      <c r="BF100" s="68"/>
      <c r="BG100" s="102"/>
      <c r="BH100" s="106"/>
      <c r="BI100" s="107"/>
      <c r="BJ100" s="106"/>
      <c r="BK100" s="106"/>
    </row>
    <row r="101" spans="1:63" ht="140" hidden="1">
      <c r="A101" s="40"/>
      <c r="B101" s="40"/>
      <c r="C101" s="40"/>
      <c r="D101" s="247" t="s">
        <v>543</v>
      </c>
      <c r="E101" s="168">
        <v>374</v>
      </c>
      <c r="F101" s="250" t="s">
        <v>544</v>
      </c>
      <c r="G101" s="57" t="s">
        <v>2033</v>
      </c>
      <c r="H101" s="225" t="s">
        <v>2034</v>
      </c>
      <c r="I101" s="75" t="s">
        <v>1815</v>
      </c>
      <c r="J101" s="215"/>
      <c r="K101" s="57" t="s">
        <v>1165</v>
      </c>
      <c r="L101" s="173" t="s">
        <v>2036</v>
      </c>
      <c r="M101" s="74" t="s">
        <v>3510</v>
      </c>
      <c r="N101" s="216" t="s">
        <v>2571</v>
      </c>
      <c r="O101" s="50" t="s">
        <v>3785</v>
      </c>
      <c r="P101" s="218">
        <v>16.265571428571427</v>
      </c>
      <c r="Q101" s="76">
        <v>24.821999999999999</v>
      </c>
      <c r="R101" s="218">
        <v>7</v>
      </c>
      <c r="S101" s="69">
        <v>0</v>
      </c>
      <c r="T101" s="97">
        <v>37460</v>
      </c>
      <c r="U101" s="76">
        <v>203.31964285714284</v>
      </c>
      <c r="V101" s="218">
        <v>398.18990958904106</v>
      </c>
      <c r="W101" s="76">
        <v>461.36699999999996</v>
      </c>
      <c r="X101" s="232" t="s">
        <v>3888</v>
      </c>
      <c r="Y101" s="121"/>
      <c r="Z101" s="221">
        <v>212.80100000000002</v>
      </c>
      <c r="AA101" s="76"/>
      <c r="AB101" s="138">
        <v>212.80100000000002</v>
      </c>
      <c r="AC101" s="97">
        <v>39084</v>
      </c>
      <c r="AD101" s="98">
        <v>40745</v>
      </c>
      <c r="AE101" s="100">
        <v>146.39014285714285</v>
      </c>
      <c r="AF101" s="182">
        <v>1.4536566181758923</v>
      </c>
      <c r="AG101" s="114">
        <v>7.0666666666666664</v>
      </c>
      <c r="AH101" s="68"/>
      <c r="AI101" s="215" t="s">
        <v>3888</v>
      </c>
      <c r="AJ101" s="52" t="s">
        <v>545</v>
      </c>
      <c r="AK101" s="52"/>
      <c r="AL101" s="223" t="s">
        <v>546</v>
      </c>
      <c r="AM101" s="53">
        <v>38573</v>
      </c>
      <c r="AN101" s="187"/>
      <c r="AO101" s="98"/>
      <c r="AP101" s="53"/>
      <c r="AQ101" s="99">
        <v>38618</v>
      </c>
      <c r="AR101" s="98">
        <v>38825</v>
      </c>
      <c r="AS101" s="98">
        <v>38842</v>
      </c>
      <c r="AT101" s="53">
        <v>38872</v>
      </c>
      <c r="AU101" s="51"/>
      <c r="AV101" s="54"/>
      <c r="AW101" s="68">
        <v>6</v>
      </c>
      <c r="AX101" s="100"/>
      <c r="AY101" s="101"/>
      <c r="AZ101" s="102"/>
      <c r="BA101" s="77"/>
      <c r="BB101" s="103"/>
      <c r="BC101" s="82"/>
      <c r="BD101" s="108"/>
      <c r="BE101" s="77"/>
      <c r="BF101" s="68"/>
      <c r="BG101" s="102"/>
      <c r="BH101" s="106"/>
      <c r="BI101" s="107"/>
      <c r="BJ101" s="106"/>
      <c r="BK101" s="106"/>
    </row>
    <row r="102" spans="1:63" ht="70" hidden="1">
      <c r="A102" s="40"/>
      <c r="B102" s="40"/>
      <c r="C102" s="40"/>
      <c r="D102" s="247" t="s">
        <v>547</v>
      </c>
      <c r="E102" s="168">
        <v>375</v>
      </c>
      <c r="F102" s="224" t="s">
        <v>548</v>
      </c>
      <c r="G102" s="57" t="s">
        <v>2033</v>
      </c>
      <c r="H102" s="225" t="s">
        <v>2034</v>
      </c>
      <c r="I102" s="75" t="s">
        <v>1815</v>
      </c>
      <c r="J102" s="215"/>
      <c r="K102" s="57" t="s">
        <v>2035</v>
      </c>
      <c r="L102" s="173" t="s">
        <v>2036</v>
      </c>
      <c r="M102" s="74" t="s">
        <v>3510</v>
      </c>
      <c r="N102" s="216" t="s">
        <v>3903</v>
      </c>
      <c r="O102" s="50" t="s">
        <v>3785</v>
      </c>
      <c r="P102" s="218">
        <v>44.882714285714279</v>
      </c>
      <c r="Q102" s="76"/>
      <c r="R102" s="218">
        <v>7</v>
      </c>
      <c r="S102" s="69"/>
      <c r="T102" s="97">
        <v>38991</v>
      </c>
      <c r="U102" s="76">
        <v>302.54449999999997</v>
      </c>
      <c r="V102" s="218">
        <v>640.03980234833648</v>
      </c>
      <c r="W102" s="76">
        <v>942.53699999999981</v>
      </c>
      <c r="X102" s="232" t="s">
        <v>1745</v>
      </c>
      <c r="Y102" s="121"/>
      <c r="Z102" s="221"/>
      <c r="AA102" s="76"/>
      <c r="AB102" s="76"/>
      <c r="AC102" s="97"/>
      <c r="AD102" s="98"/>
      <c r="AE102" s="100"/>
      <c r="AF102" s="222"/>
      <c r="AG102" s="114">
        <v>95.533333333333331</v>
      </c>
      <c r="AH102" s="68"/>
      <c r="AI102" s="215"/>
      <c r="AJ102" s="52" t="s">
        <v>3895</v>
      </c>
      <c r="AK102" s="52"/>
      <c r="AL102" s="223" t="s">
        <v>549</v>
      </c>
      <c r="AM102" s="53">
        <v>38665</v>
      </c>
      <c r="AN102" s="187"/>
      <c r="AO102" s="98"/>
      <c r="AP102" s="53"/>
      <c r="AQ102" s="99">
        <v>38800</v>
      </c>
      <c r="AR102" s="98">
        <v>38819</v>
      </c>
      <c r="AS102" s="98">
        <v>38853</v>
      </c>
      <c r="AT102" s="53">
        <v>38883</v>
      </c>
      <c r="AU102" s="51"/>
      <c r="AV102" s="54"/>
      <c r="AW102" s="68">
        <v>8</v>
      </c>
      <c r="AX102" s="100"/>
      <c r="AY102" s="101"/>
      <c r="AZ102" s="102"/>
      <c r="BA102" s="77"/>
      <c r="BB102" s="103"/>
      <c r="BC102" s="82"/>
      <c r="BD102" s="108"/>
      <c r="BE102" s="77"/>
      <c r="BF102" s="68"/>
      <c r="BG102" s="102"/>
      <c r="BH102" s="106"/>
      <c r="BI102" s="107"/>
      <c r="BJ102" s="106"/>
      <c r="BK102" s="106"/>
    </row>
    <row r="103" spans="1:63" ht="56" hidden="1">
      <c r="A103" s="40"/>
      <c r="B103" s="40"/>
      <c r="C103" s="40"/>
      <c r="D103" s="247" t="s">
        <v>550</v>
      </c>
      <c r="E103" s="168">
        <v>376</v>
      </c>
      <c r="F103" s="224" t="s">
        <v>551</v>
      </c>
      <c r="G103" s="57" t="s">
        <v>2033</v>
      </c>
      <c r="H103" s="225" t="s">
        <v>2034</v>
      </c>
      <c r="I103" s="75" t="s">
        <v>1815</v>
      </c>
      <c r="J103" s="215"/>
      <c r="K103" s="57" t="s">
        <v>3893</v>
      </c>
      <c r="L103" s="173" t="s">
        <v>2036</v>
      </c>
      <c r="M103" s="74" t="s">
        <v>3878</v>
      </c>
      <c r="N103" s="216" t="s">
        <v>1723</v>
      </c>
      <c r="O103" s="50" t="s">
        <v>3785</v>
      </c>
      <c r="P103" s="218">
        <v>25.19</v>
      </c>
      <c r="Q103" s="76"/>
      <c r="R103" s="218">
        <v>10</v>
      </c>
      <c r="S103" s="69">
        <v>0</v>
      </c>
      <c r="T103" s="219">
        <v>39366</v>
      </c>
      <c r="U103" s="76">
        <v>131.19783270000002</v>
      </c>
      <c r="V103" s="218">
        <v>251.9</v>
      </c>
      <c r="W103" s="76">
        <v>251.9</v>
      </c>
      <c r="X103" s="232" t="s">
        <v>1745</v>
      </c>
      <c r="Y103" s="121"/>
      <c r="Z103" s="221">
        <v>77.277999999999992</v>
      </c>
      <c r="AA103" s="76"/>
      <c r="AB103" s="138">
        <v>77.277999999999992</v>
      </c>
      <c r="AC103" s="97">
        <v>39911</v>
      </c>
      <c r="AD103" s="98">
        <v>40421</v>
      </c>
      <c r="AE103" s="100">
        <v>72.809452054794519</v>
      </c>
      <c r="AF103" s="182">
        <v>1.0613731846497425</v>
      </c>
      <c r="AG103" s="114">
        <v>18.166666666666668</v>
      </c>
      <c r="AH103" s="68"/>
      <c r="AI103" s="215" t="s">
        <v>1745</v>
      </c>
      <c r="AJ103" s="52" t="s">
        <v>1373</v>
      </c>
      <c r="AK103" s="52"/>
      <c r="AL103" s="223" t="s">
        <v>3011</v>
      </c>
      <c r="AM103" s="53">
        <v>38730</v>
      </c>
      <c r="AN103" s="187"/>
      <c r="AO103" s="98"/>
      <c r="AP103" s="53"/>
      <c r="AQ103" s="99">
        <v>38810</v>
      </c>
      <c r="AR103" s="98">
        <v>38819</v>
      </c>
      <c r="AS103" s="98">
        <v>38842</v>
      </c>
      <c r="AT103" s="53">
        <v>38872</v>
      </c>
      <c r="AU103" s="51"/>
      <c r="AV103" s="54"/>
      <c r="AW103" s="68">
        <v>5</v>
      </c>
      <c r="AX103" s="100"/>
      <c r="AY103" s="101"/>
      <c r="AZ103" s="102"/>
      <c r="BA103" s="77"/>
      <c r="BB103" s="103"/>
      <c r="BC103" s="82"/>
      <c r="BD103" s="104">
        <v>6.5445026178010464</v>
      </c>
      <c r="BE103" s="77">
        <v>259.8055822866632</v>
      </c>
      <c r="BF103" s="68">
        <v>1308.9005235602094</v>
      </c>
      <c r="BG103" s="105">
        <v>4.9023112219905213E-2</v>
      </c>
      <c r="BH103" s="106"/>
      <c r="BI103" s="107"/>
      <c r="BJ103" s="106"/>
      <c r="BK103" s="106"/>
    </row>
    <row r="104" spans="1:63" ht="84" hidden="1">
      <c r="A104" s="40"/>
      <c r="B104" s="40"/>
      <c r="C104" s="40"/>
      <c r="D104" s="247" t="s">
        <v>552</v>
      </c>
      <c r="E104" s="168">
        <v>389</v>
      </c>
      <c r="F104" s="224" t="s">
        <v>553</v>
      </c>
      <c r="G104" s="57" t="s">
        <v>2033</v>
      </c>
      <c r="H104" s="225" t="s">
        <v>2034</v>
      </c>
      <c r="I104" s="57" t="s">
        <v>1815</v>
      </c>
      <c r="J104" s="225"/>
      <c r="K104" s="57" t="s">
        <v>1728</v>
      </c>
      <c r="L104" s="173" t="s">
        <v>2036</v>
      </c>
      <c r="M104" s="226" t="s">
        <v>178</v>
      </c>
      <c r="N104" s="216" t="s">
        <v>203</v>
      </c>
      <c r="O104" s="50" t="s">
        <v>180</v>
      </c>
      <c r="P104" s="114">
        <v>23.428999999999998</v>
      </c>
      <c r="Q104" s="77"/>
      <c r="R104" s="114">
        <v>10</v>
      </c>
      <c r="S104" s="68">
        <v>0</v>
      </c>
      <c r="T104" s="97">
        <v>38353</v>
      </c>
      <c r="U104" s="77">
        <v>187.43199999999999</v>
      </c>
      <c r="V104" s="114">
        <v>234.29</v>
      </c>
      <c r="W104" s="77">
        <v>234.29</v>
      </c>
      <c r="X104" s="232" t="s">
        <v>2039</v>
      </c>
      <c r="Y104" s="121"/>
      <c r="Z104" s="221">
        <v>38.485999999999997</v>
      </c>
      <c r="AA104" s="76"/>
      <c r="AB104" s="138">
        <v>38.485999999999997</v>
      </c>
      <c r="AC104" s="97">
        <v>39071</v>
      </c>
      <c r="AD104" s="98">
        <v>38960</v>
      </c>
      <c r="AE104" s="100">
        <v>38.962747945205479</v>
      </c>
      <c r="AF104" s="182">
        <v>0.98776400612513404</v>
      </c>
      <c r="AG104" s="114">
        <v>3.7</v>
      </c>
      <c r="AH104" s="68"/>
      <c r="AI104" s="215" t="s">
        <v>2039</v>
      </c>
      <c r="AJ104" s="56" t="s">
        <v>222</v>
      </c>
      <c r="AK104" s="56"/>
      <c r="AL104" s="229" t="s">
        <v>554</v>
      </c>
      <c r="AM104" s="53">
        <v>38734</v>
      </c>
      <c r="AN104" s="187"/>
      <c r="AO104" s="98"/>
      <c r="AP104" s="53"/>
      <c r="AQ104" s="99">
        <v>38618</v>
      </c>
      <c r="AR104" s="98">
        <v>38832</v>
      </c>
      <c r="AS104" s="98">
        <v>38842.083333333336</v>
      </c>
      <c r="AT104" s="53">
        <v>38960</v>
      </c>
      <c r="AU104" s="51" t="s">
        <v>2500</v>
      </c>
      <c r="AV104" s="54"/>
      <c r="AW104" s="68"/>
      <c r="AX104" s="100"/>
      <c r="AY104" s="101"/>
      <c r="AZ104" s="102"/>
      <c r="BA104" s="77"/>
      <c r="BB104" s="103"/>
      <c r="BC104" s="82"/>
      <c r="BD104" s="108"/>
      <c r="BE104" s="77"/>
      <c r="BF104" s="68"/>
      <c r="BG104" s="102"/>
      <c r="BH104" s="106"/>
      <c r="BI104" s="107"/>
      <c r="BJ104" s="106"/>
      <c r="BK104" s="106"/>
    </row>
    <row r="105" spans="1:63" ht="56" hidden="1">
      <c r="A105" s="40"/>
      <c r="B105" s="40"/>
      <c r="C105" s="40"/>
      <c r="D105" s="247" t="s">
        <v>555</v>
      </c>
      <c r="E105" s="168">
        <v>390</v>
      </c>
      <c r="F105" s="250" t="s">
        <v>556</v>
      </c>
      <c r="G105" s="57" t="s">
        <v>2033</v>
      </c>
      <c r="H105" s="225" t="s">
        <v>2034</v>
      </c>
      <c r="I105" s="75" t="s">
        <v>1815</v>
      </c>
      <c r="J105" s="215"/>
      <c r="K105" s="57" t="s">
        <v>1165</v>
      </c>
      <c r="L105" s="173" t="s">
        <v>2036</v>
      </c>
      <c r="M105" s="74" t="s">
        <v>3510</v>
      </c>
      <c r="N105" s="216" t="s">
        <v>2571</v>
      </c>
      <c r="O105" s="50" t="s">
        <v>3785</v>
      </c>
      <c r="P105" s="218">
        <v>20.332000000000001</v>
      </c>
      <c r="Q105" s="76">
        <v>33.206000000000003</v>
      </c>
      <c r="R105" s="218">
        <v>7</v>
      </c>
      <c r="S105" s="69">
        <v>0</v>
      </c>
      <c r="T105" s="97">
        <v>37704</v>
      </c>
      <c r="U105" s="76">
        <v>237.27444</v>
      </c>
      <c r="V105" s="218">
        <v>500.49392328767129</v>
      </c>
      <c r="W105" s="76">
        <v>607.20800000000008</v>
      </c>
      <c r="X105" s="232" t="s">
        <v>3888</v>
      </c>
      <c r="Y105" s="121"/>
      <c r="Z105" s="221">
        <v>245.22800000000001</v>
      </c>
      <c r="AA105" s="76"/>
      <c r="AB105" s="138">
        <v>245.22800000000001</v>
      </c>
      <c r="AC105" s="97">
        <v>39090</v>
      </c>
      <c r="AD105" s="98">
        <v>40839</v>
      </c>
      <c r="AE105" s="100">
        <v>174.63238356164382</v>
      </c>
      <c r="AF105" s="182">
        <v>1.404252722195918</v>
      </c>
      <c r="AG105" s="114">
        <v>6.8666666666666663</v>
      </c>
      <c r="AH105" s="68"/>
      <c r="AI105" s="215" t="s">
        <v>3888</v>
      </c>
      <c r="AJ105" s="52" t="s">
        <v>3429</v>
      </c>
      <c r="AK105" s="52"/>
      <c r="AL105" s="223" t="s">
        <v>557</v>
      </c>
      <c r="AM105" s="53">
        <v>38573</v>
      </c>
      <c r="AN105" s="187"/>
      <c r="AO105" s="98"/>
      <c r="AP105" s="53"/>
      <c r="AQ105" s="99">
        <v>38618</v>
      </c>
      <c r="AR105" s="98">
        <v>38831</v>
      </c>
      <c r="AS105" s="98">
        <v>38854.083333333336</v>
      </c>
      <c r="AT105" s="53">
        <v>38884</v>
      </c>
      <c r="AU105" s="51"/>
      <c r="AV105" s="54"/>
      <c r="AW105" s="68">
        <v>7.5</v>
      </c>
      <c r="AX105" s="100"/>
      <c r="AY105" s="101"/>
      <c r="AZ105" s="102"/>
      <c r="BA105" s="77"/>
      <c r="BB105" s="103"/>
      <c r="BC105" s="82"/>
      <c r="BD105" s="108"/>
      <c r="BE105" s="77"/>
      <c r="BF105" s="68"/>
      <c r="BG105" s="102"/>
      <c r="BH105" s="106"/>
      <c r="BI105" s="107"/>
      <c r="BJ105" s="106"/>
      <c r="BK105" s="106"/>
    </row>
    <row r="106" spans="1:63" ht="56" hidden="1">
      <c r="A106" s="40"/>
      <c r="B106" s="40"/>
      <c r="C106" s="40"/>
      <c r="D106" s="247" t="s">
        <v>558</v>
      </c>
      <c r="E106" s="168">
        <v>391</v>
      </c>
      <c r="F106" s="250" t="s">
        <v>559</v>
      </c>
      <c r="G106" s="57" t="s">
        <v>2033</v>
      </c>
      <c r="H106" s="225" t="s">
        <v>2034</v>
      </c>
      <c r="I106" s="248" t="s">
        <v>1815</v>
      </c>
      <c r="J106" s="248"/>
      <c r="K106" s="57" t="s">
        <v>1165</v>
      </c>
      <c r="L106" s="173" t="s">
        <v>2036</v>
      </c>
      <c r="M106" s="74" t="s">
        <v>3510</v>
      </c>
      <c r="N106" s="216" t="s">
        <v>2929</v>
      </c>
      <c r="O106" s="50" t="s">
        <v>3785</v>
      </c>
      <c r="P106" s="218">
        <v>35.116142857142854</v>
      </c>
      <c r="Q106" s="76">
        <v>37.314</v>
      </c>
      <c r="R106" s="218">
        <v>7</v>
      </c>
      <c r="S106" s="69">
        <v>0</v>
      </c>
      <c r="T106" s="97">
        <v>37668</v>
      </c>
      <c r="U106" s="76">
        <v>310.42643999999996</v>
      </c>
      <c r="V106" s="218">
        <v>651.9733342465754</v>
      </c>
      <c r="W106" s="76">
        <v>768.20899999999995</v>
      </c>
      <c r="X106" s="225" t="s">
        <v>3888</v>
      </c>
      <c r="Y106" s="121"/>
      <c r="Z106" s="221">
        <v>264.26600000000002</v>
      </c>
      <c r="AA106" s="76"/>
      <c r="AB106" s="138">
        <v>264.26600000000002</v>
      </c>
      <c r="AC106" s="97">
        <v>40224</v>
      </c>
      <c r="AD106" s="53">
        <v>40999</v>
      </c>
      <c r="AE106" s="100">
        <v>320.47088180039134</v>
      </c>
      <c r="AF106" s="182">
        <v>0.82461782023803609</v>
      </c>
      <c r="AG106" s="114">
        <v>44.866666666666667</v>
      </c>
      <c r="AH106" s="68"/>
      <c r="AI106" s="215" t="s">
        <v>3888</v>
      </c>
      <c r="AJ106" s="52" t="s">
        <v>3429</v>
      </c>
      <c r="AK106" s="52"/>
      <c r="AL106" s="223" t="s">
        <v>560</v>
      </c>
      <c r="AM106" s="53">
        <v>38573</v>
      </c>
      <c r="AN106" s="187"/>
      <c r="AO106" s="98"/>
      <c r="AP106" s="53"/>
      <c r="AQ106" s="99">
        <v>38618</v>
      </c>
      <c r="AR106" s="99">
        <v>38833</v>
      </c>
      <c r="AS106" s="97">
        <v>38848.083333333336</v>
      </c>
      <c r="AT106" s="53">
        <v>38878</v>
      </c>
      <c r="AU106" s="249"/>
      <c r="AV106" s="54"/>
      <c r="AW106" s="68">
        <v>7.5</v>
      </c>
      <c r="AX106" s="77"/>
      <c r="AY106" s="101"/>
      <c r="AZ106" s="102"/>
      <c r="BA106" s="77"/>
      <c r="BB106" s="103"/>
      <c r="BC106" s="82"/>
      <c r="BD106" s="108"/>
      <c r="BE106" s="77"/>
      <c r="BF106" s="68"/>
      <c r="BG106" s="102"/>
      <c r="BH106" s="106"/>
      <c r="BI106" s="107"/>
      <c r="BJ106" s="106"/>
      <c r="BK106" s="106"/>
    </row>
    <row r="107" spans="1:63" ht="42" hidden="1">
      <c r="A107" s="40"/>
      <c r="B107" s="40"/>
      <c r="C107" s="40"/>
      <c r="D107" s="247" t="s">
        <v>561</v>
      </c>
      <c r="E107" s="168">
        <v>394</v>
      </c>
      <c r="F107" s="250" t="s">
        <v>562</v>
      </c>
      <c r="G107" s="251" t="s">
        <v>2033</v>
      </c>
      <c r="H107" s="220" t="s">
        <v>2034</v>
      </c>
      <c r="I107" s="75" t="s">
        <v>1815</v>
      </c>
      <c r="J107" s="215"/>
      <c r="K107" s="57" t="s">
        <v>2928</v>
      </c>
      <c r="L107" s="173" t="s">
        <v>2036</v>
      </c>
      <c r="M107" s="74" t="s">
        <v>2519</v>
      </c>
      <c r="N107" s="216" t="s">
        <v>2520</v>
      </c>
      <c r="O107" s="50" t="s">
        <v>3816</v>
      </c>
      <c r="P107" s="218">
        <v>118.383</v>
      </c>
      <c r="Q107" s="76"/>
      <c r="R107" s="218">
        <v>10</v>
      </c>
      <c r="S107" s="69">
        <v>0</v>
      </c>
      <c r="T107" s="97">
        <v>38353</v>
      </c>
      <c r="U107" s="76">
        <v>828.68099999999993</v>
      </c>
      <c r="V107" s="218">
        <v>1183.83</v>
      </c>
      <c r="W107" s="76">
        <v>1183.83</v>
      </c>
      <c r="X107" s="232" t="s">
        <v>2039</v>
      </c>
      <c r="Y107" s="121"/>
      <c r="Z107" s="221">
        <v>614.65899999999999</v>
      </c>
      <c r="AA107" s="76"/>
      <c r="AB107" s="138">
        <v>614.65899999999999</v>
      </c>
      <c r="AC107" s="97">
        <v>38966</v>
      </c>
      <c r="AD107" s="98">
        <v>40908</v>
      </c>
      <c r="AE107" s="100">
        <v>828.68099999999993</v>
      </c>
      <c r="AF107" s="182">
        <v>0.7417317399578367</v>
      </c>
      <c r="AG107" s="114">
        <v>1.9333333333333333</v>
      </c>
      <c r="AH107" s="68"/>
      <c r="AI107" s="215" t="s">
        <v>1745</v>
      </c>
      <c r="AJ107" s="52" t="s">
        <v>208</v>
      </c>
      <c r="AK107" s="52"/>
      <c r="AL107" s="223" t="s">
        <v>563</v>
      </c>
      <c r="AM107" s="53">
        <v>38722</v>
      </c>
      <c r="AN107" s="187"/>
      <c r="AO107" s="98"/>
      <c r="AP107" s="53"/>
      <c r="AQ107" s="99">
        <v>38785</v>
      </c>
      <c r="AR107" s="98">
        <v>38833</v>
      </c>
      <c r="AS107" s="98">
        <v>38850.083333333336</v>
      </c>
      <c r="AT107" s="53">
        <v>38908</v>
      </c>
      <c r="AU107" s="51"/>
      <c r="AV107" s="54"/>
      <c r="AW107" s="68"/>
      <c r="AX107" s="100"/>
      <c r="AY107" s="101"/>
      <c r="AZ107" s="102"/>
      <c r="BA107" s="77"/>
      <c r="BB107" s="103"/>
      <c r="BC107" s="82"/>
      <c r="BD107" s="108"/>
      <c r="BE107" s="77"/>
      <c r="BF107" s="68"/>
      <c r="BG107" s="102"/>
      <c r="BH107" s="106"/>
      <c r="BI107" s="107"/>
      <c r="BJ107" s="106"/>
      <c r="BK107" s="106"/>
    </row>
    <row r="108" spans="1:63" ht="70" hidden="1">
      <c r="A108" s="40"/>
      <c r="B108" s="40"/>
      <c r="C108" s="40"/>
      <c r="D108" s="247" t="s">
        <v>564</v>
      </c>
      <c r="E108" s="168">
        <v>396</v>
      </c>
      <c r="F108" s="224" t="s">
        <v>565</v>
      </c>
      <c r="G108" s="57" t="s">
        <v>2033</v>
      </c>
      <c r="H108" s="225" t="s">
        <v>2034</v>
      </c>
      <c r="I108" s="75" t="s">
        <v>1815</v>
      </c>
      <c r="J108" s="215"/>
      <c r="K108" s="57" t="s">
        <v>1165</v>
      </c>
      <c r="L108" s="173" t="s">
        <v>2036</v>
      </c>
      <c r="M108" s="74" t="s">
        <v>3510</v>
      </c>
      <c r="N108" s="216" t="s">
        <v>2571</v>
      </c>
      <c r="O108" s="50" t="s">
        <v>3785</v>
      </c>
      <c r="P108" s="218">
        <v>22.968428571428571</v>
      </c>
      <c r="Q108" s="76">
        <v>19.029</v>
      </c>
      <c r="R108" s="218">
        <v>7</v>
      </c>
      <c r="S108" s="69">
        <v>0</v>
      </c>
      <c r="T108" s="97">
        <v>38191</v>
      </c>
      <c r="U108" s="76">
        <v>195.23164285714284</v>
      </c>
      <c r="V108" s="218">
        <v>340.64215068493149</v>
      </c>
      <c r="W108" s="76">
        <v>427.185</v>
      </c>
      <c r="X108" s="232" t="s">
        <v>3888</v>
      </c>
      <c r="Y108" s="121"/>
      <c r="Z108" s="221">
        <v>116.42500000000001</v>
      </c>
      <c r="AA108" s="76"/>
      <c r="AB108" s="138">
        <v>116.42500000000001</v>
      </c>
      <c r="AC108" s="97">
        <v>39500</v>
      </c>
      <c r="AD108" s="98">
        <v>40746</v>
      </c>
      <c r="AE108" s="100">
        <v>160.779</v>
      </c>
      <c r="AF108" s="182">
        <v>0.72413063895160446</v>
      </c>
      <c r="AG108" s="114">
        <v>17.033333333333335</v>
      </c>
      <c r="AH108" s="68"/>
      <c r="AI108" s="215" t="s">
        <v>3888</v>
      </c>
      <c r="AJ108" s="52" t="s">
        <v>566</v>
      </c>
      <c r="AK108" s="52"/>
      <c r="AL108" s="223" t="s">
        <v>567</v>
      </c>
      <c r="AM108" s="53">
        <v>38573</v>
      </c>
      <c r="AN108" s="187"/>
      <c r="AO108" s="98"/>
      <c r="AP108" s="53"/>
      <c r="AQ108" s="99">
        <v>38434</v>
      </c>
      <c r="AR108" s="98">
        <v>38834</v>
      </c>
      <c r="AS108" s="98">
        <v>38855.083333333336</v>
      </c>
      <c r="AT108" s="53">
        <v>38989</v>
      </c>
      <c r="AU108" s="51" t="s">
        <v>3826</v>
      </c>
      <c r="AV108" s="54"/>
      <c r="AW108" s="68">
        <v>6</v>
      </c>
      <c r="AX108" s="100">
        <v>5704.6184738955826</v>
      </c>
      <c r="AY108" s="101"/>
      <c r="AZ108" s="102"/>
      <c r="BA108" s="77"/>
      <c r="BB108" s="103"/>
      <c r="BC108" s="82"/>
      <c r="BD108" s="108"/>
      <c r="BE108" s="77"/>
      <c r="BF108" s="68"/>
      <c r="BG108" s="102"/>
      <c r="BH108" s="106"/>
      <c r="BI108" s="107"/>
      <c r="BJ108" s="106"/>
      <c r="BK108" s="106"/>
    </row>
    <row r="109" spans="1:63" ht="42" hidden="1">
      <c r="A109" s="40"/>
      <c r="B109" s="40"/>
      <c r="C109" s="40"/>
      <c r="D109" s="247" t="s">
        <v>568</v>
      </c>
      <c r="E109" s="168">
        <v>399</v>
      </c>
      <c r="F109" s="274" t="s">
        <v>569</v>
      </c>
      <c r="G109" s="275" t="s">
        <v>2033</v>
      </c>
      <c r="H109" s="276" t="s">
        <v>2034</v>
      </c>
      <c r="I109" s="57" t="s">
        <v>1815</v>
      </c>
      <c r="J109" s="225"/>
      <c r="K109" s="57" t="s">
        <v>1165</v>
      </c>
      <c r="L109" s="173" t="s">
        <v>2036</v>
      </c>
      <c r="M109" s="226" t="s">
        <v>3510</v>
      </c>
      <c r="N109" s="216" t="s">
        <v>909</v>
      </c>
      <c r="O109" s="50" t="s">
        <v>1430</v>
      </c>
      <c r="P109" s="114">
        <v>65.793999999999997</v>
      </c>
      <c r="Q109" s="77"/>
      <c r="R109" s="114">
        <v>7</v>
      </c>
      <c r="S109" s="68">
        <v>0</v>
      </c>
      <c r="T109" s="97">
        <v>38869</v>
      </c>
      <c r="U109" s="77">
        <v>493.45499999999998</v>
      </c>
      <c r="V109" s="114">
        <v>960.23188493150678</v>
      </c>
      <c r="W109" s="77">
        <v>1381.674</v>
      </c>
      <c r="X109" s="232" t="s">
        <v>3888</v>
      </c>
      <c r="Y109" s="121"/>
      <c r="Z109" s="221"/>
      <c r="AA109" s="76"/>
      <c r="AB109" s="76"/>
      <c r="AC109" s="97"/>
      <c r="AD109" s="98"/>
      <c r="AE109" s="100"/>
      <c r="AF109" s="222"/>
      <c r="AG109" s="114">
        <v>98.63333333333334</v>
      </c>
      <c r="AH109" s="68"/>
      <c r="AI109" s="215"/>
      <c r="AJ109" s="56" t="s">
        <v>2880</v>
      </c>
      <c r="AK109" s="56"/>
      <c r="AL109" s="229" t="s">
        <v>3681</v>
      </c>
      <c r="AM109" s="53">
        <v>38791</v>
      </c>
      <c r="AN109" s="187"/>
      <c r="AO109" s="98"/>
      <c r="AP109" s="53"/>
      <c r="AQ109" s="99">
        <v>38779</v>
      </c>
      <c r="AR109" s="98">
        <v>38834</v>
      </c>
      <c r="AS109" s="98">
        <v>38868.083333333336</v>
      </c>
      <c r="AT109" s="53">
        <v>38898</v>
      </c>
      <c r="AU109" s="51"/>
      <c r="AV109" s="54"/>
      <c r="AW109" s="68">
        <v>3</v>
      </c>
      <c r="AX109" s="100">
        <v>7883.333333333333</v>
      </c>
      <c r="AY109" s="101"/>
      <c r="AZ109" s="102"/>
      <c r="BA109" s="77"/>
      <c r="BB109" s="103"/>
      <c r="BC109" s="82"/>
      <c r="BD109" s="108"/>
      <c r="BE109" s="77"/>
      <c r="BF109" s="68"/>
      <c r="BG109" s="102"/>
      <c r="BH109" s="106"/>
      <c r="BI109" s="107"/>
      <c r="BJ109" s="106"/>
      <c r="BK109" s="106"/>
    </row>
    <row r="110" spans="1:63" ht="196" hidden="1">
      <c r="A110" s="40"/>
      <c r="B110" s="40"/>
      <c r="C110" s="40"/>
      <c r="D110" s="247" t="s">
        <v>570</v>
      </c>
      <c r="E110" s="168">
        <v>427</v>
      </c>
      <c r="F110" s="224" t="s">
        <v>571</v>
      </c>
      <c r="G110" s="57" t="s">
        <v>2033</v>
      </c>
      <c r="H110" s="225" t="s">
        <v>2034</v>
      </c>
      <c r="I110" s="75" t="s">
        <v>1815</v>
      </c>
      <c r="J110" s="215"/>
      <c r="K110" s="57" t="s">
        <v>2498</v>
      </c>
      <c r="L110" s="173" t="s">
        <v>2036</v>
      </c>
      <c r="M110" s="74" t="s">
        <v>2519</v>
      </c>
      <c r="N110" s="216" t="s">
        <v>2520</v>
      </c>
      <c r="O110" s="50" t="s">
        <v>3816</v>
      </c>
      <c r="P110" s="218">
        <v>62.957999999999998</v>
      </c>
      <c r="Q110" s="76"/>
      <c r="R110" s="218">
        <v>10</v>
      </c>
      <c r="S110" s="69">
        <v>0</v>
      </c>
      <c r="T110" s="97">
        <v>38394</v>
      </c>
      <c r="U110" s="76">
        <v>495.79424999999998</v>
      </c>
      <c r="V110" s="218">
        <v>629.57999999999993</v>
      </c>
      <c r="W110" s="76">
        <v>629.57999999999993</v>
      </c>
      <c r="X110" s="225" t="s">
        <v>1729</v>
      </c>
      <c r="Y110" s="121"/>
      <c r="Z110" s="221">
        <v>337.28700000000003</v>
      </c>
      <c r="AA110" s="76"/>
      <c r="AB110" s="138">
        <v>337.28700000000003</v>
      </c>
      <c r="AC110" s="97">
        <v>39071</v>
      </c>
      <c r="AD110" s="98">
        <v>40908</v>
      </c>
      <c r="AE110" s="100">
        <v>433.63400547945207</v>
      </c>
      <c r="AF110" s="182">
        <v>0.7778149216574356</v>
      </c>
      <c r="AG110" s="114">
        <v>2.7333333333333334</v>
      </c>
      <c r="AH110" s="68"/>
      <c r="AI110" s="215" t="s">
        <v>2039</v>
      </c>
      <c r="AJ110" s="52" t="s">
        <v>572</v>
      </c>
      <c r="AK110" s="52"/>
      <c r="AL110" s="223" t="s">
        <v>2041</v>
      </c>
      <c r="AM110" s="53">
        <v>38595</v>
      </c>
      <c r="AN110" s="187"/>
      <c r="AO110" s="98"/>
      <c r="AP110" s="53"/>
      <c r="AQ110" s="99">
        <v>38712</v>
      </c>
      <c r="AR110" s="98">
        <v>38840</v>
      </c>
      <c r="AS110" s="98">
        <v>38864.083333333336</v>
      </c>
      <c r="AT110" s="53">
        <v>38989</v>
      </c>
      <c r="AU110" s="51" t="s">
        <v>3596</v>
      </c>
      <c r="AV110" s="54"/>
      <c r="AW110" s="68">
        <v>8</v>
      </c>
      <c r="AX110" s="100"/>
      <c r="AY110" s="101"/>
      <c r="AZ110" s="102"/>
      <c r="BA110" s="77"/>
      <c r="BB110" s="103"/>
      <c r="BC110" s="82"/>
      <c r="BD110" s="108"/>
      <c r="BE110" s="77"/>
      <c r="BF110" s="68"/>
      <c r="BG110" s="102"/>
      <c r="BH110" s="106">
        <v>11.49</v>
      </c>
      <c r="BI110" s="107">
        <v>14</v>
      </c>
      <c r="BJ110" s="106">
        <v>20.309999999999999</v>
      </c>
      <c r="BK110" s="106"/>
    </row>
    <row r="111" spans="1:63" ht="98" hidden="1">
      <c r="A111" s="40"/>
      <c r="B111" s="40"/>
      <c r="C111" s="40"/>
      <c r="D111" s="247" t="s">
        <v>573</v>
      </c>
      <c r="E111" s="168">
        <v>430</v>
      </c>
      <c r="F111" s="229" t="s">
        <v>574</v>
      </c>
      <c r="G111" s="57" t="s">
        <v>2033</v>
      </c>
      <c r="H111" s="225" t="s">
        <v>2034</v>
      </c>
      <c r="I111" s="75" t="s">
        <v>1815</v>
      </c>
      <c r="J111" s="215"/>
      <c r="K111" s="57" t="s">
        <v>917</v>
      </c>
      <c r="L111" s="173" t="s">
        <v>2036</v>
      </c>
      <c r="M111" s="74" t="s">
        <v>3878</v>
      </c>
      <c r="N111" s="216" t="s">
        <v>1166</v>
      </c>
      <c r="O111" s="50" t="s">
        <v>3785</v>
      </c>
      <c r="P111" s="218">
        <v>29.802</v>
      </c>
      <c r="Q111" s="76">
        <v>35.901000000000003</v>
      </c>
      <c r="R111" s="218">
        <v>7</v>
      </c>
      <c r="S111" s="69">
        <v>2.7</v>
      </c>
      <c r="T111" s="99">
        <v>37099</v>
      </c>
      <c r="U111" s="76">
        <v>342.72300000000001</v>
      </c>
      <c r="V111" s="218">
        <v>655.36014246575348</v>
      </c>
      <c r="W111" s="76">
        <v>711.22800000000007</v>
      </c>
      <c r="X111" s="225" t="s">
        <v>1729</v>
      </c>
      <c r="Y111" s="121"/>
      <c r="Z111" s="221">
        <v>330.53099999999995</v>
      </c>
      <c r="AA111" s="76"/>
      <c r="AB111" s="138">
        <v>330.53099999999995</v>
      </c>
      <c r="AC111" s="97">
        <v>39066</v>
      </c>
      <c r="AD111" s="98">
        <v>41274</v>
      </c>
      <c r="AE111" s="100">
        <v>409.42201351097765</v>
      </c>
      <c r="AF111" s="182">
        <v>0.80731125609379961</v>
      </c>
      <c r="AG111" s="114">
        <v>2.5333333333333332</v>
      </c>
      <c r="AH111" s="68"/>
      <c r="AI111" s="215" t="s">
        <v>1729</v>
      </c>
      <c r="AJ111" s="52" t="s">
        <v>3303</v>
      </c>
      <c r="AK111" s="52"/>
      <c r="AL111" s="223" t="s">
        <v>898</v>
      </c>
      <c r="AM111" s="53">
        <v>38664</v>
      </c>
      <c r="AN111" s="187"/>
      <c r="AO111" s="98"/>
      <c r="AP111" s="53"/>
      <c r="AQ111" s="99">
        <v>38805</v>
      </c>
      <c r="AR111" s="98">
        <v>38945</v>
      </c>
      <c r="AS111" s="98">
        <v>38960</v>
      </c>
      <c r="AT111" s="53">
        <v>38990</v>
      </c>
      <c r="AU111" s="51"/>
      <c r="AV111" s="54"/>
      <c r="AW111" s="68">
        <v>12</v>
      </c>
      <c r="AX111" s="100">
        <v>4333.333333333333</v>
      </c>
      <c r="AY111" s="101"/>
      <c r="AZ111" s="102"/>
      <c r="BA111" s="77"/>
      <c r="BB111" s="103"/>
      <c r="BC111" s="82"/>
      <c r="BD111" s="104">
        <v>11.359075043630018</v>
      </c>
      <c r="BE111" s="77">
        <v>381.15143425374191</v>
      </c>
      <c r="BF111" s="68">
        <v>946.58958696916818</v>
      </c>
      <c r="BG111" s="105">
        <v>3.0527192094106387E-2</v>
      </c>
      <c r="BH111" s="106"/>
      <c r="BI111" s="107"/>
      <c r="BJ111" s="106"/>
      <c r="BK111" s="106"/>
    </row>
    <row r="112" spans="1:63" ht="56" hidden="1">
      <c r="A112" s="40"/>
      <c r="B112" s="40"/>
      <c r="C112" s="40"/>
      <c r="D112" s="247" t="s">
        <v>575</v>
      </c>
      <c r="E112" s="168">
        <v>432</v>
      </c>
      <c r="F112" s="224" t="s">
        <v>576</v>
      </c>
      <c r="G112" s="57" t="s">
        <v>2033</v>
      </c>
      <c r="H112" s="225" t="s">
        <v>2034</v>
      </c>
      <c r="I112" s="75" t="s">
        <v>1815</v>
      </c>
      <c r="J112" s="215"/>
      <c r="K112" s="57" t="s">
        <v>2928</v>
      </c>
      <c r="L112" s="173" t="s">
        <v>2036</v>
      </c>
      <c r="M112" s="74" t="s">
        <v>2519</v>
      </c>
      <c r="N112" s="216" t="s">
        <v>2520</v>
      </c>
      <c r="O112" s="50" t="s">
        <v>3816</v>
      </c>
      <c r="P112" s="218">
        <v>18.965199999999999</v>
      </c>
      <c r="Q112" s="76"/>
      <c r="R112" s="218">
        <v>10</v>
      </c>
      <c r="S112" s="69">
        <v>0</v>
      </c>
      <c r="T112" s="97">
        <v>38443</v>
      </c>
      <c r="U112" s="76">
        <v>146.9803</v>
      </c>
      <c r="V112" s="218">
        <v>189.65199999999999</v>
      </c>
      <c r="W112" s="76">
        <v>189.65199999999999</v>
      </c>
      <c r="X112" s="232" t="s">
        <v>2039</v>
      </c>
      <c r="Y112" s="121"/>
      <c r="Z112" s="221">
        <v>46.341999999999999</v>
      </c>
      <c r="AA112" s="76"/>
      <c r="AB112" s="138">
        <v>46.341999999999999</v>
      </c>
      <c r="AC112" s="97">
        <v>39351</v>
      </c>
      <c r="AD112" s="98">
        <v>39308</v>
      </c>
      <c r="AE112" s="100">
        <v>44.944926027397258</v>
      </c>
      <c r="AF112" s="182">
        <v>1.031084131093043</v>
      </c>
      <c r="AG112" s="114">
        <v>14.533333333333333</v>
      </c>
      <c r="AH112" s="68"/>
      <c r="AI112" s="215" t="s">
        <v>1745</v>
      </c>
      <c r="AJ112" s="52" t="s">
        <v>1373</v>
      </c>
      <c r="AK112" s="52"/>
      <c r="AL112" s="223" t="s">
        <v>3336</v>
      </c>
      <c r="AM112" s="53">
        <v>38659</v>
      </c>
      <c r="AN112" s="187"/>
      <c r="AO112" s="98"/>
      <c r="AP112" s="53"/>
      <c r="AQ112" s="99">
        <v>38712</v>
      </c>
      <c r="AR112" s="98">
        <v>38846</v>
      </c>
      <c r="AS112" s="98">
        <v>38857.083333333336</v>
      </c>
      <c r="AT112" s="53">
        <v>38915</v>
      </c>
      <c r="AU112" s="51"/>
      <c r="AV112" s="54"/>
      <c r="AW112" s="68"/>
      <c r="AX112" s="100"/>
      <c r="AY112" s="101"/>
      <c r="AZ112" s="102"/>
      <c r="BA112" s="77"/>
      <c r="BB112" s="103"/>
      <c r="BC112" s="82"/>
      <c r="BD112" s="108"/>
      <c r="BE112" s="77"/>
      <c r="BF112" s="68"/>
      <c r="BG112" s="102"/>
      <c r="BH112" s="106"/>
      <c r="BI112" s="107"/>
      <c r="BJ112" s="106"/>
      <c r="BK112" s="106"/>
    </row>
    <row r="113" spans="1:63" ht="70" hidden="1">
      <c r="A113" s="40"/>
      <c r="B113" s="40"/>
      <c r="C113" s="40"/>
      <c r="D113" s="247" t="s">
        <v>577</v>
      </c>
      <c r="E113" s="168">
        <v>433</v>
      </c>
      <c r="F113" s="224" t="s">
        <v>578</v>
      </c>
      <c r="G113" s="57" t="s">
        <v>2033</v>
      </c>
      <c r="H113" s="225" t="s">
        <v>2034</v>
      </c>
      <c r="I113" s="75" t="s">
        <v>1815</v>
      </c>
      <c r="J113" s="215"/>
      <c r="K113" s="57" t="s">
        <v>3093</v>
      </c>
      <c r="L113" s="173" t="s">
        <v>2036</v>
      </c>
      <c r="M113" s="74" t="s">
        <v>2519</v>
      </c>
      <c r="N113" s="216" t="s">
        <v>2520</v>
      </c>
      <c r="O113" s="50" t="s">
        <v>3816</v>
      </c>
      <c r="P113" s="218">
        <v>46.386499999999998</v>
      </c>
      <c r="Q113" s="76"/>
      <c r="R113" s="218">
        <v>10</v>
      </c>
      <c r="S113" s="69">
        <v>0</v>
      </c>
      <c r="T113" s="97">
        <v>38967</v>
      </c>
      <c r="U113" s="76">
        <v>307.3105625</v>
      </c>
      <c r="V113" s="218">
        <v>463.86500000000001</v>
      </c>
      <c r="W113" s="76">
        <v>463.86500000000001</v>
      </c>
      <c r="X113" s="232" t="s">
        <v>2039</v>
      </c>
      <c r="Y113" s="121"/>
      <c r="Z113" s="221">
        <v>55.73</v>
      </c>
      <c r="AA113" s="76"/>
      <c r="AB113" s="138">
        <v>55.73</v>
      </c>
      <c r="AC113" s="97">
        <v>40753</v>
      </c>
      <c r="AD113" s="98">
        <v>39782</v>
      </c>
      <c r="AE113" s="100">
        <v>103.57533561643835</v>
      </c>
      <c r="AF113" s="182">
        <v>0.5380624611865138</v>
      </c>
      <c r="AG113" s="114">
        <v>59.533333333333331</v>
      </c>
      <c r="AH113" s="68"/>
      <c r="AI113" s="215" t="s">
        <v>1729</v>
      </c>
      <c r="AJ113" s="52" t="s">
        <v>1677</v>
      </c>
      <c r="AK113" s="52"/>
      <c r="AL113" s="223" t="s">
        <v>579</v>
      </c>
      <c r="AM113" s="53">
        <v>38615</v>
      </c>
      <c r="AN113" s="187"/>
      <c r="AO113" s="98"/>
      <c r="AP113" s="53"/>
      <c r="AQ113" s="99">
        <v>38474</v>
      </c>
      <c r="AR113" s="98">
        <v>38849</v>
      </c>
      <c r="AS113" s="98">
        <v>38857.083333333336</v>
      </c>
      <c r="AT113" s="53">
        <v>38915</v>
      </c>
      <c r="AU113" s="51"/>
      <c r="AV113" s="54"/>
      <c r="AW113" s="68"/>
      <c r="AX113" s="100"/>
      <c r="AY113" s="101"/>
      <c r="AZ113" s="102"/>
      <c r="BA113" s="77"/>
      <c r="BB113" s="103"/>
      <c r="BC113" s="82"/>
      <c r="BD113" s="108"/>
      <c r="BE113" s="77"/>
      <c r="BF113" s="68"/>
      <c r="BG113" s="102"/>
      <c r="BH113" s="106"/>
      <c r="BI113" s="107"/>
      <c r="BJ113" s="106"/>
      <c r="BK113" s="106"/>
    </row>
    <row r="114" spans="1:63" ht="112" hidden="1">
      <c r="A114" s="40"/>
      <c r="B114" s="40"/>
      <c r="C114" s="40"/>
      <c r="D114" s="247" t="s">
        <v>580</v>
      </c>
      <c r="E114" s="168">
        <v>437</v>
      </c>
      <c r="F114" s="229" t="s">
        <v>581</v>
      </c>
      <c r="G114" s="277" t="s">
        <v>2033</v>
      </c>
      <c r="H114" s="277" t="s">
        <v>2034</v>
      </c>
      <c r="I114" s="248" t="s">
        <v>1815</v>
      </c>
      <c r="J114" s="248"/>
      <c r="K114" s="57" t="s">
        <v>1728</v>
      </c>
      <c r="L114" s="173" t="s">
        <v>2036</v>
      </c>
      <c r="M114" s="226" t="s">
        <v>1176</v>
      </c>
      <c r="N114" s="216" t="s">
        <v>181</v>
      </c>
      <c r="O114" s="217" t="s">
        <v>193</v>
      </c>
      <c r="P114" s="218">
        <v>55.783000000000001</v>
      </c>
      <c r="Q114" s="76"/>
      <c r="R114" s="218">
        <v>10</v>
      </c>
      <c r="S114" s="69">
        <v>0</v>
      </c>
      <c r="T114" s="99">
        <v>37408</v>
      </c>
      <c r="U114" s="76">
        <v>557.83000000000004</v>
      </c>
      <c r="V114" s="218">
        <v>557.83000000000004</v>
      </c>
      <c r="W114" s="76">
        <v>557.83000000000004</v>
      </c>
      <c r="X114" s="232" t="s">
        <v>3888</v>
      </c>
      <c r="Y114" s="121"/>
      <c r="Z114" s="221">
        <v>442.18700000000001</v>
      </c>
      <c r="AA114" s="76"/>
      <c r="AB114" s="138">
        <v>442.18700000000001</v>
      </c>
      <c r="AC114" s="97">
        <v>39155</v>
      </c>
      <c r="AD114" s="98">
        <v>41060</v>
      </c>
      <c r="AE114" s="100">
        <v>558.13566027397258</v>
      </c>
      <c r="AF114" s="182">
        <v>0.79225720819010792</v>
      </c>
      <c r="AG114" s="114">
        <v>7.6333333333333337</v>
      </c>
      <c r="AH114" s="68"/>
      <c r="AI114" s="215" t="s">
        <v>2039</v>
      </c>
      <c r="AJ114" s="52" t="s">
        <v>582</v>
      </c>
      <c r="AK114" s="52"/>
      <c r="AL114" s="223" t="s">
        <v>3803</v>
      </c>
      <c r="AM114" s="53">
        <v>38675</v>
      </c>
      <c r="AN114" s="187"/>
      <c r="AO114" s="98"/>
      <c r="AP114" s="53"/>
      <c r="AQ114" s="99">
        <v>38805</v>
      </c>
      <c r="AR114" s="98">
        <v>38868</v>
      </c>
      <c r="AS114" s="53">
        <v>38868.083333333336</v>
      </c>
      <c r="AT114" s="97">
        <v>38926</v>
      </c>
      <c r="AU114" s="51"/>
      <c r="AV114" s="54"/>
      <c r="AW114" s="68"/>
      <c r="AX114" s="100"/>
      <c r="AY114" s="101"/>
      <c r="AZ114" s="102"/>
      <c r="BA114" s="77"/>
      <c r="BB114" s="103"/>
      <c r="BC114" s="82"/>
      <c r="BD114" s="104">
        <v>13.300610820244328</v>
      </c>
      <c r="BE114" s="77">
        <v>238.4348425191246</v>
      </c>
      <c r="BF114" s="68"/>
      <c r="BG114" s="105">
        <v>3.9872891049967843E-2</v>
      </c>
      <c r="BH114" s="106"/>
      <c r="BI114" s="107"/>
      <c r="BJ114" s="106"/>
      <c r="BK114" s="106"/>
    </row>
    <row r="115" spans="1:63" ht="70" hidden="1">
      <c r="A115" s="40"/>
      <c r="B115" s="40"/>
      <c r="C115" s="40"/>
      <c r="D115" s="247" t="s">
        <v>583</v>
      </c>
      <c r="E115" s="168">
        <v>445</v>
      </c>
      <c r="F115" s="229" t="s">
        <v>584</v>
      </c>
      <c r="G115" s="57" t="s">
        <v>2033</v>
      </c>
      <c r="H115" s="225" t="s">
        <v>2034</v>
      </c>
      <c r="I115" s="75" t="s">
        <v>1815</v>
      </c>
      <c r="J115" s="215"/>
      <c r="K115" s="57" t="s">
        <v>1728</v>
      </c>
      <c r="L115" s="173" t="s">
        <v>2036</v>
      </c>
      <c r="M115" s="226" t="s">
        <v>178</v>
      </c>
      <c r="N115" s="216" t="s">
        <v>203</v>
      </c>
      <c r="O115" s="50" t="s">
        <v>180</v>
      </c>
      <c r="P115" s="218">
        <v>10.571999999999999</v>
      </c>
      <c r="Q115" s="76"/>
      <c r="R115" s="218">
        <v>10</v>
      </c>
      <c r="S115" s="69">
        <v>0</v>
      </c>
      <c r="T115" s="53">
        <v>38489</v>
      </c>
      <c r="U115" s="218">
        <v>80.611499999999992</v>
      </c>
      <c r="V115" s="221">
        <v>105.72</v>
      </c>
      <c r="W115" s="76">
        <v>105.72</v>
      </c>
      <c r="X115" s="232" t="s">
        <v>3888</v>
      </c>
      <c r="Y115" s="121"/>
      <c r="Z115" s="221">
        <v>48.930999999999997</v>
      </c>
      <c r="AA115" s="76"/>
      <c r="AB115" s="138">
        <v>48.930999999999997</v>
      </c>
      <c r="AC115" s="97">
        <v>39548</v>
      </c>
      <c r="AD115" s="98">
        <v>40543</v>
      </c>
      <c r="AE115" s="100">
        <v>59.492843835616434</v>
      </c>
      <c r="AF115" s="182">
        <v>0.8224686675795887</v>
      </c>
      <c r="AG115" s="114">
        <v>20</v>
      </c>
      <c r="AH115" s="68"/>
      <c r="AI115" s="215" t="s">
        <v>3888</v>
      </c>
      <c r="AJ115" s="52" t="s">
        <v>3895</v>
      </c>
      <c r="AK115" s="52"/>
      <c r="AL115" s="223" t="s">
        <v>2974</v>
      </c>
      <c r="AM115" s="53">
        <v>38668</v>
      </c>
      <c r="AN115" s="187"/>
      <c r="AO115" s="98"/>
      <c r="AP115" s="53"/>
      <c r="AQ115" s="99">
        <v>39077</v>
      </c>
      <c r="AR115" s="98">
        <v>38880</v>
      </c>
      <c r="AS115" s="98">
        <v>38918</v>
      </c>
      <c r="AT115" s="53">
        <v>38948</v>
      </c>
      <c r="AU115" s="51"/>
      <c r="AV115" s="54"/>
      <c r="AW115" s="68"/>
      <c r="AX115" s="100"/>
      <c r="AY115" s="101"/>
      <c r="AZ115" s="102">
        <v>14.8</v>
      </c>
      <c r="BA115" s="77"/>
      <c r="BB115" s="103"/>
      <c r="BC115" s="82"/>
      <c r="BD115" s="104">
        <v>31.63176265270506</v>
      </c>
      <c r="BE115" s="77">
        <v>2992.032032983831</v>
      </c>
      <c r="BF115" s="68"/>
      <c r="BG115" s="105">
        <v>3.29863581076453E-3</v>
      </c>
      <c r="BH115" s="106"/>
      <c r="BI115" s="107"/>
      <c r="BJ115" s="106"/>
      <c r="BK115" s="106"/>
    </row>
    <row r="116" spans="1:63" ht="42" hidden="1">
      <c r="A116" s="40"/>
      <c r="B116" s="40"/>
      <c r="C116" s="40"/>
      <c r="D116" s="247" t="s">
        <v>585</v>
      </c>
      <c r="E116" s="168">
        <v>447</v>
      </c>
      <c r="F116" s="224" t="s">
        <v>586</v>
      </c>
      <c r="G116" s="57" t="s">
        <v>2033</v>
      </c>
      <c r="H116" s="225" t="s">
        <v>2034</v>
      </c>
      <c r="I116" s="75" t="s">
        <v>1815</v>
      </c>
      <c r="J116" s="215"/>
      <c r="K116" s="57" t="s">
        <v>2035</v>
      </c>
      <c r="L116" s="173" t="s">
        <v>2036</v>
      </c>
      <c r="M116" s="226" t="s">
        <v>2037</v>
      </c>
      <c r="N116" s="220" t="s">
        <v>2037</v>
      </c>
      <c r="O116" s="217" t="s">
        <v>3785</v>
      </c>
      <c r="P116" s="216">
        <v>8.7129999999999992</v>
      </c>
      <c r="Q116" s="76"/>
      <c r="R116" s="218">
        <v>10</v>
      </c>
      <c r="S116" s="69"/>
      <c r="T116" s="97">
        <v>37834</v>
      </c>
      <c r="U116" s="76">
        <v>82.041607999999997</v>
      </c>
      <c r="V116" s="218">
        <v>87.13</v>
      </c>
      <c r="W116" s="76">
        <v>87.13</v>
      </c>
      <c r="X116" s="232" t="s">
        <v>3889</v>
      </c>
      <c r="Y116" s="121"/>
      <c r="Z116" s="221">
        <v>69.53</v>
      </c>
      <c r="AA116" s="76"/>
      <c r="AB116" s="138">
        <v>69.53</v>
      </c>
      <c r="AC116" s="97">
        <v>39387</v>
      </c>
      <c r="AD116" s="98">
        <v>41182</v>
      </c>
      <c r="AE116" s="100">
        <v>79.920887671232876</v>
      </c>
      <c r="AF116" s="182">
        <v>0.86998533207016637</v>
      </c>
      <c r="AG116" s="114">
        <v>13.266666666666667</v>
      </c>
      <c r="AH116" s="68"/>
      <c r="AI116" s="215" t="s">
        <v>3889</v>
      </c>
      <c r="AJ116" s="52" t="s">
        <v>3895</v>
      </c>
      <c r="AK116" s="52" t="s">
        <v>3053</v>
      </c>
      <c r="AL116" s="223" t="s">
        <v>2041</v>
      </c>
      <c r="AM116" s="53">
        <v>38651</v>
      </c>
      <c r="AN116" s="187"/>
      <c r="AO116" s="98"/>
      <c r="AP116" s="53"/>
      <c r="AQ116" s="99">
        <v>38712</v>
      </c>
      <c r="AR116" s="98">
        <v>38868</v>
      </c>
      <c r="AS116" s="98">
        <v>38902</v>
      </c>
      <c r="AT116" s="53">
        <v>38989</v>
      </c>
      <c r="AU116" s="51" t="s">
        <v>3596</v>
      </c>
      <c r="AV116" s="54"/>
      <c r="AW116" s="68">
        <v>6.25</v>
      </c>
      <c r="AX116" s="100"/>
      <c r="AY116" s="101"/>
      <c r="AZ116" s="102"/>
      <c r="BA116" s="77"/>
      <c r="BB116" s="103"/>
      <c r="BC116" s="82"/>
      <c r="BD116" s="108"/>
      <c r="BE116" s="77"/>
      <c r="BF116" s="68"/>
      <c r="BG116" s="102"/>
      <c r="BH116" s="106">
        <v>12.45</v>
      </c>
      <c r="BI116" s="107"/>
      <c r="BJ116" s="106">
        <v>14.81</v>
      </c>
      <c r="BK116" s="106"/>
    </row>
    <row r="117" spans="1:63" ht="112" hidden="1">
      <c r="A117" s="40"/>
      <c r="B117" s="40"/>
      <c r="C117" s="40"/>
      <c r="D117" s="247" t="s">
        <v>587</v>
      </c>
      <c r="E117" s="168">
        <v>456</v>
      </c>
      <c r="F117" s="250" t="s">
        <v>588</v>
      </c>
      <c r="G117" s="251" t="s">
        <v>2033</v>
      </c>
      <c r="H117" s="220" t="s">
        <v>2034</v>
      </c>
      <c r="I117" s="251" t="s">
        <v>1815</v>
      </c>
      <c r="J117" s="220"/>
      <c r="K117" s="251" t="s">
        <v>589</v>
      </c>
      <c r="L117" s="173" t="s">
        <v>2036</v>
      </c>
      <c r="M117" s="226" t="s">
        <v>179</v>
      </c>
      <c r="N117" s="220" t="s">
        <v>184</v>
      </c>
      <c r="O117" s="217" t="s">
        <v>185</v>
      </c>
      <c r="P117" s="231">
        <v>83.207999999999998</v>
      </c>
      <c r="Q117" s="244"/>
      <c r="R117" s="231">
        <v>10</v>
      </c>
      <c r="S117" s="252">
        <v>12.6</v>
      </c>
      <c r="T117" s="219">
        <v>37347</v>
      </c>
      <c r="U117" s="244">
        <v>832.08699999999999</v>
      </c>
      <c r="V117" s="231">
        <v>832.07999999999993</v>
      </c>
      <c r="W117" s="244">
        <v>832.07999999999993</v>
      </c>
      <c r="X117" s="232" t="s">
        <v>3888</v>
      </c>
      <c r="Y117" s="121"/>
      <c r="Z117" s="221">
        <v>472.73999999999995</v>
      </c>
      <c r="AA117" s="76"/>
      <c r="AB117" s="138">
        <v>472.73999999999995</v>
      </c>
      <c r="AC117" s="97">
        <v>39157</v>
      </c>
      <c r="AD117" s="98">
        <v>40268</v>
      </c>
      <c r="AE117" s="100">
        <v>565.19557605554508</v>
      </c>
      <c r="AF117" s="182">
        <v>0.83641843642728908</v>
      </c>
      <c r="AG117" s="114">
        <v>6.7</v>
      </c>
      <c r="AH117" s="68"/>
      <c r="AI117" s="215" t="s">
        <v>2039</v>
      </c>
      <c r="AJ117" s="52" t="s">
        <v>582</v>
      </c>
      <c r="AK117" s="52"/>
      <c r="AL117" s="254" t="s">
        <v>2041</v>
      </c>
      <c r="AM117" s="255">
        <v>38664</v>
      </c>
      <c r="AN117" s="153"/>
      <c r="AO117" s="245"/>
      <c r="AP117" s="255"/>
      <c r="AQ117" s="233">
        <v>38819</v>
      </c>
      <c r="AR117" s="245">
        <v>38874</v>
      </c>
      <c r="AS117" s="245">
        <v>38898</v>
      </c>
      <c r="AT117" s="53">
        <v>38956</v>
      </c>
      <c r="AU117" s="256" t="s">
        <v>3596</v>
      </c>
      <c r="AV117" s="257"/>
      <c r="AW117" s="242"/>
      <c r="AX117" s="246"/>
      <c r="AY117" s="258"/>
      <c r="AZ117" s="259"/>
      <c r="BA117" s="263"/>
      <c r="BB117" s="260"/>
      <c r="BC117" s="261"/>
      <c r="BD117" s="262"/>
      <c r="BE117" s="263"/>
      <c r="BF117" s="242"/>
      <c r="BG117" s="259"/>
      <c r="BH117" s="264"/>
      <c r="BI117" s="265"/>
      <c r="BJ117" s="264"/>
      <c r="BK117" s="264"/>
    </row>
    <row r="118" spans="1:63" ht="98" hidden="1">
      <c r="A118" s="40"/>
      <c r="B118" s="40"/>
      <c r="C118" s="40"/>
      <c r="D118" s="247" t="s">
        <v>590</v>
      </c>
      <c r="E118" s="168">
        <v>471</v>
      </c>
      <c r="F118" s="250" t="s">
        <v>591</v>
      </c>
      <c r="G118" s="251" t="s">
        <v>2033</v>
      </c>
      <c r="H118" s="220" t="s">
        <v>2034</v>
      </c>
      <c r="I118" s="75" t="s">
        <v>1815</v>
      </c>
      <c r="J118" s="215"/>
      <c r="K118" s="57" t="s">
        <v>1748</v>
      </c>
      <c r="L118" s="200" t="s">
        <v>2036</v>
      </c>
      <c r="M118" s="226" t="s">
        <v>2037</v>
      </c>
      <c r="N118" s="220" t="s">
        <v>2037</v>
      </c>
      <c r="O118" s="50" t="s">
        <v>2038</v>
      </c>
      <c r="P118" s="218">
        <v>47.097857142857144</v>
      </c>
      <c r="Q118" s="76">
        <v>77.841999999999999</v>
      </c>
      <c r="R118" s="218">
        <v>7</v>
      </c>
      <c r="S118" s="69">
        <v>12.3</v>
      </c>
      <c r="T118" s="97">
        <v>37346</v>
      </c>
      <c r="U118" s="76">
        <v>506.30196428571429</v>
      </c>
      <c r="V118" s="218">
        <v>1245.6614109589041</v>
      </c>
      <c r="W118" s="76">
        <v>1419.473</v>
      </c>
      <c r="X118" s="228" t="s">
        <v>1729</v>
      </c>
      <c r="Y118" s="121"/>
      <c r="Z118" s="221">
        <v>423.62099999999998</v>
      </c>
      <c r="AA118" s="76"/>
      <c r="AB118" s="138">
        <v>423.62099999999998</v>
      </c>
      <c r="AC118" s="97">
        <v>39115</v>
      </c>
      <c r="AD118" s="98">
        <v>40892</v>
      </c>
      <c r="AE118" s="100">
        <v>619.77792772699252</v>
      </c>
      <c r="AF118" s="182">
        <v>0.68350449580160233</v>
      </c>
      <c r="AG118" s="114">
        <v>4.333333333333333</v>
      </c>
      <c r="AH118" s="68"/>
      <c r="AI118" s="214" t="s">
        <v>2039</v>
      </c>
      <c r="AJ118" s="52" t="s">
        <v>592</v>
      </c>
      <c r="AK118" s="52"/>
      <c r="AL118" s="223" t="s">
        <v>937</v>
      </c>
      <c r="AM118" s="53">
        <v>38671</v>
      </c>
      <c r="AN118" s="187"/>
      <c r="AO118" s="98"/>
      <c r="AP118" s="53"/>
      <c r="AQ118" s="99">
        <v>38734</v>
      </c>
      <c r="AR118" s="98">
        <v>38926</v>
      </c>
      <c r="AS118" s="98">
        <v>38927</v>
      </c>
      <c r="AT118" s="53">
        <v>38985</v>
      </c>
      <c r="AU118" s="51"/>
      <c r="AV118" s="54"/>
      <c r="AW118" s="68">
        <v>56.25</v>
      </c>
      <c r="AX118" s="100">
        <v>1618.3644444444444</v>
      </c>
      <c r="AY118" s="101"/>
      <c r="AZ118" s="102"/>
      <c r="BA118" s="77"/>
      <c r="BB118" s="103"/>
      <c r="BC118" s="82"/>
      <c r="BD118" s="104">
        <v>45.702443280977306</v>
      </c>
      <c r="BE118" s="77">
        <v>970.37203077738184</v>
      </c>
      <c r="BF118" s="68">
        <v>812.48788055070759</v>
      </c>
      <c r="BG118" s="105">
        <v>1.1449155185539659E-2</v>
      </c>
      <c r="BH118" s="106">
        <v>10.1</v>
      </c>
      <c r="BI118" s="107">
        <v>16</v>
      </c>
      <c r="BJ118" s="106">
        <v>12.1</v>
      </c>
      <c r="BK118" s="106"/>
    </row>
    <row r="119" spans="1:63" ht="98" hidden="1">
      <c r="A119" s="40"/>
      <c r="B119" s="40"/>
      <c r="C119" s="40"/>
      <c r="D119" s="247" t="s">
        <v>593</v>
      </c>
      <c r="E119" s="168">
        <v>476</v>
      </c>
      <c r="F119" s="224" t="s">
        <v>594</v>
      </c>
      <c r="G119" s="57" t="s">
        <v>2033</v>
      </c>
      <c r="H119" s="225" t="s">
        <v>2034</v>
      </c>
      <c r="I119" s="213" t="s">
        <v>1815</v>
      </c>
      <c r="J119" s="214"/>
      <c r="K119" s="251" t="s">
        <v>1165</v>
      </c>
      <c r="L119" s="173" t="s">
        <v>2036</v>
      </c>
      <c r="M119" s="226" t="s">
        <v>3510</v>
      </c>
      <c r="N119" s="216" t="s">
        <v>2571</v>
      </c>
      <c r="O119" s="217" t="s">
        <v>3785</v>
      </c>
      <c r="P119" s="231">
        <v>42.381</v>
      </c>
      <c r="Q119" s="244"/>
      <c r="R119" s="231">
        <v>10</v>
      </c>
      <c r="S119" s="252">
        <v>0</v>
      </c>
      <c r="T119" s="219">
        <v>37289</v>
      </c>
      <c r="U119" s="244">
        <v>423.80799999999999</v>
      </c>
      <c r="V119" s="231">
        <v>423.81</v>
      </c>
      <c r="W119" s="244">
        <v>423.81</v>
      </c>
      <c r="X119" s="228" t="s">
        <v>3889</v>
      </c>
      <c r="Y119" s="240"/>
      <c r="Z119" s="243">
        <v>394.54699999999997</v>
      </c>
      <c r="AA119" s="244"/>
      <c r="AB119" s="138">
        <v>394.54699999999997</v>
      </c>
      <c r="AC119" s="97">
        <v>39090</v>
      </c>
      <c r="AD119" s="245">
        <v>40871</v>
      </c>
      <c r="AE119" s="246">
        <v>415.9143616438356</v>
      </c>
      <c r="AF119" s="182">
        <v>0.94862557388164115</v>
      </c>
      <c r="AG119" s="241">
        <v>4.9333333333333336</v>
      </c>
      <c r="AH119" s="242"/>
      <c r="AI119" s="214" t="s">
        <v>3889</v>
      </c>
      <c r="AJ119" s="52" t="s">
        <v>595</v>
      </c>
      <c r="AK119" s="52"/>
      <c r="AL119" s="278" t="s">
        <v>200</v>
      </c>
      <c r="AM119" s="255">
        <v>38660</v>
      </c>
      <c r="AN119" s="153"/>
      <c r="AO119" s="245"/>
      <c r="AP119" s="255"/>
      <c r="AQ119" s="99">
        <v>38783</v>
      </c>
      <c r="AR119" s="98">
        <v>38882</v>
      </c>
      <c r="AS119" s="98">
        <v>38912</v>
      </c>
      <c r="AT119" s="53">
        <v>38942</v>
      </c>
      <c r="AU119" s="51" t="s">
        <v>3596</v>
      </c>
      <c r="AV119" s="54"/>
      <c r="AW119" s="68">
        <v>9</v>
      </c>
      <c r="AX119" s="100">
        <v>6391.1111111111113</v>
      </c>
      <c r="AY119" s="101"/>
      <c r="AZ119" s="102"/>
      <c r="BA119" s="77"/>
      <c r="BB119" s="103"/>
      <c r="BC119" s="82"/>
      <c r="BD119" s="104">
        <v>6.326352530541012</v>
      </c>
      <c r="BE119" s="77">
        <v>149.27331895285653</v>
      </c>
      <c r="BF119" s="68">
        <v>702.9280589490013</v>
      </c>
      <c r="BG119" s="105">
        <v>7.6259488074857024E-2</v>
      </c>
      <c r="BH119" s="106"/>
      <c r="BI119" s="107"/>
      <c r="BJ119" s="106"/>
      <c r="BK119" s="106"/>
    </row>
    <row r="120" spans="1:63" ht="84" hidden="1">
      <c r="A120" s="40"/>
      <c r="B120" s="40"/>
      <c r="C120" s="40"/>
      <c r="D120" s="247" t="s">
        <v>596</v>
      </c>
      <c r="E120" s="168">
        <v>479</v>
      </c>
      <c r="F120" s="224" t="s">
        <v>597</v>
      </c>
      <c r="G120" s="57" t="s">
        <v>2033</v>
      </c>
      <c r="H120" s="225" t="s">
        <v>2034</v>
      </c>
      <c r="I120" s="75" t="s">
        <v>1815</v>
      </c>
      <c r="J120" s="215"/>
      <c r="K120" s="57" t="s">
        <v>3093</v>
      </c>
      <c r="L120" s="173" t="s">
        <v>2036</v>
      </c>
      <c r="M120" s="226" t="s">
        <v>920</v>
      </c>
      <c r="N120" s="216" t="s">
        <v>3608</v>
      </c>
      <c r="O120" s="50" t="s">
        <v>3609</v>
      </c>
      <c r="P120" s="216">
        <v>3.8410000000000002</v>
      </c>
      <c r="Q120" s="76"/>
      <c r="R120" s="218">
        <v>10</v>
      </c>
      <c r="S120" s="69">
        <v>0</v>
      </c>
      <c r="T120" s="97">
        <v>37366</v>
      </c>
      <c r="U120" s="76">
        <v>38.410000000000004</v>
      </c>
      <c r="V120" s="218">
        <v>38.410000000000004</v>
      </c>
      <c r="W120" s="76">
        <v>38.410000000000004</v>
      </c>
      <c r="X120" s="232" t="s">
        <v>3888</v>
      </c>
      <c r="Y120" s="121"/>
      <c r="Z120" s="221">
        <v>30.041999999999998</v>
      </c>
      <c r="AA120" s="76"/>
      <c r="AB120" s="138">
        <v>30.041999999999998</v>
      </c>
      <c r="AC120" s="97">
        <v>39182</v>
      </c>
      <c r="AD120" s="98">
        <v>40421</v>
      </c>
      <c r="AE120" s="100">
        <v>32.14864383561644</v>
      </c>
      <c r="AF120" s="182">
        <v>0.93447176663537646</v>
      </c>
      <c r="AG120" s="114">
        <v>6.8666666666666663</v>
      </c>
      <c r="AH120" s="68"/>
      <c r="AI120" s="215" t="s">
        <v>3888</v>
      </c>
      <c r="AJ120" s="52" t="s">
        <v>598</v>
      </c>
      <c r="AK120" s="52"/>
      <c r="AL120" s="223" t="s">
        <v>195</v>
      </c>
      <c r="AM120" s="53">
        <v>38640</v>
      </c>
      <c r="AN120" s="187"/>
      <c r="AO120" s="98"/>
      <c r="AP120" s="53"/>
      <c r="AQ120" s="99">
        <v>38690</v>
      </c>
      <c r="AR120" s="98">
        <v>38891</v>
      </c>
      <c r="AS120" s="98">
        <v>38946</v>
      </c>
      <c r="AT120" s="53">
        <v>38976</v>
      </c>
      <c r="AU120" s="51"/>
      <c r="AV120" s="54"/>
      <c r="AW120" s="68"/>
      <c r="AX120" s="100"/>
      <c r="AY120" s="101"/>
      <c r="AZ120" s="102"/>
      <c r="BA120" s="77"/>
      <c r="BB120" s="103"/>
      <c r="BC120" s="82"/>
      <c r="BD120" s="108"/>
      <c r="BE120" s="77"/>
      <c r="BF120" s="68"/>
      <c r="BG120" s="102"/>
      <c r="BH120" s="106"/>
      <c r="BI120" s="107"/>
      <c r="BJ120" s="106"/>
      <c r="BK120" s="106"/>
    </row>
    <row r="121" spans="1:63" ht="42" hidden="1">
      <c r="A121" s="40"/>
      <c r="B121" s="40"/>
      <c r="C121" s="40"/>
      <c r="D121" s="247" t="s">
        <v>599</v>
      </c>
      <c r="E121" s="168">
        <v>481</v>
      </c>
      <c r="F121" s="224" t="s">
        <v>600</v>
      </c>
      <c r="G121" s="57" t="s">
        <v>2033</v>
      </c>
      <c r="H121" s="225" t="s">
        <v>2034</v>
      </c>
      <c r="I121" s="75" t="s">
        <v>1815</v>
      </c>
      <c r="J121" s="215"/>
      <c r="K121" s="57" t="s">
        <v>2035</v>
      </c>
      <c r="L121" s="173" t="s">
        <v>2036</v>
      </c>
      <c r="M121" s="226" t="s">
        <v>2037</v>
      </c>
      <c r="N121" s="220" t="s">
        <v>2037</v>
      </c>
      <c r="O121" s="217" t="s">
        <v>3785</v>
      </c>
      <c r="P121" s="216">
        <v>3.4529999999999998</v>
      </c>
      <c r="Q121" s="76"/>
      <c r="R121" s="218">
        <v>10</v>
      </c>
      <c r="S121" s="69">
        <v>0</v>
      </c>
      <c r="T121" s="97">
        <v>37835</v>
      </c>
      <c r="U121" s="76">
        <v>31.726500000000001</v>
      </c>
      <c r="V121" s="218">
        <v>34.53</v>
      </c>
      <c r="W121" s="76">
        <v>34.53</v>
      </c>
      <c r="X121" s="232" t="s">
        <v>3889</v>
      </c>
      <c r="Y121" s="121"/>
      <c r="Z121" s="221">
        <v>28.209</v>
      </c>
      <c r="AA121" s="76"/>
      <c r="AB121" s="138">
        <v>28.209</v>
      </c>
      <c r="AC121" s="97">
        <v>39188</v>
      </c>
      <c r="AD121" s="98">
        <v>41182</v>
      </c>
      <c r="AE121" s="100">
        <v>31.66353698630137</v>
      </c>
      <c r="AF121" s="182">
        <v>0.89089857561409169</v>
      </c>
      <c r="AG121" s="114">
        <v>8.1666666666666661</v>
      </c>
      <c r="AH121" s="68"/>
      <c r="AI121" s="215" t="s">
        <v>3889</v>
      </c>
      <c r="AJ121" s="52" t="s">
        <v>3053</v>
      </c>
      <c r="AK121" s="52"/>
      <c r="AL121" s="223" t="s">
        <v>2041</v>
      </c>
      <c r="AM121" s="53">
        <v>38651</v>
      </c>
      <c r="AN121" s="187"/>
      <c r="AO121" s="98"/>
      <c r="AP121" s="53"/>
      <c r="AQ121" s="99">
        <v>38712</v>
      </c>
      <c r="AR121" s="98">
        <v>38888</v>
      </c>
      <c r="AS121" s="98">
        <v>38913</v>
      </c>
      <c r="AT121" s="53">
        <v>38943</v>
      </c>
      <c r="AU121" s="51"/>
      <c r="AV121" s="54"/>
      <c r="AW121" s="68">
        <v>2.5</v>
      </c>
      <c r="AX121" s="100"/>
      <c r="AY121" s="101"/>
      <c r="AZ121" s="102"/>
      <c r="BA121" s="77"/>
      <c r="BB121" s="103"/>
      <c r="BC121" s="82"/>
      <c r="BD121" s="108"/>
      <c r="BE121" s="77"/>
      <c r="BF121" s="68"/>
      <c r="BG121" s="102"/>
      <c r="BH121" s="106">
        <v>10.57</v>
      </c>
      <c r="BI121" s="107"/>
      <c r="BJ121" s="106">
        <v>12.93</v>
      </c>
      <c r="BK121" s="106"/>
    </row>
    <row r="122" spans="1:63" ht="98" hidden="1">
      <c r="A122" s="40"/>
      <c r="B122" s="40"/>
      <c r="C122" s="40"/>
      <c r="D122" s="247" t="s">
        <v>335</v>
      </c>
      <c r="E122" s="168">
        <v>496</v>
      </c>
      <c r="F122" s="229" t="s">
        <v>334</v>
      </c>
      <c r="G122" s="57" t="s">
        <v>2033</v>
      </c>
      <c r="H122" s="225" t="s">
        <v>2034</v>
      </c>
      <c r="I122" s="75" t="s">
        <v>1815</v>
      </c>
      <c r="J122" s="215"/>
      <c r="K122" s="57" t="s">
        <v>3093</v>
      </c>
      <c r="L122" s="173" t="s">
        <v>2036</v>
      </c>
      <c r="M122" s="74" t="s">
        <v>3665</v>
      </c>
      <c r="N122" s="216" t="s">
        <v>1446</v>
      </c>
      <c r="O122" s="50" t="s">
        <v>601</v>
      </c>
      <c r="P122" s="218">
        <v>70.760000000000005</v>
      </c>
      <c r="Q122" s="76"/>
      <c r="R122" s="218">
        <v>10</v>
      </c>
      <c r="S122" s="69">
        <v>0</v>
      </c>
      <c r="T122" s="245">
        <v>39083</v>
      </c>
      <c r="U122" s="221">
        <v>424.56000000000006</v>
      </c>
      <c r="V122" s="221">
        <v>707.6</v>
      </c>
      <c r="W122" s="76">
        <v>707.6</v>
      </c>
      <c r="X122" s="232" t="s">
        <v>3888</v>
      </c>
      <c r="Y122" s="240"/>
      <c r="Z122" s="221">
        <v>131.78800000000001</v>
      </c>
      <c r="AA122" s="76"/>
      <c r="AB122" s="138">
        <v>131.78800000000001</v>
      </c>
      <c r="AC122" s="97">
        <v>39933</v>
      </c>
      <c r="AD122" s="98">
        <v>39907</v>
      </c>
      <c r="AE122" s="100">
        <v>159.74312328767124</v>
      </c>
      <c r="AF122" s="182">
        <v>0.82499951977695707</v>
      </c>
      <c r="AG122" s="241">
        <v>28.333333333333332</v>
      </c>
      <c r="AH122" s="242"/>
      <c r="AI122" s="215" t="s">
        <v>3888</v>
      </c>
      <c r="AJ122" s="52" t="s">
        <v>3454</v>
      </c>
      <c r="AK122" s="52"/>
      <c r="AL122" s="223" t="s">
        <v>2041</v>
      </c>
      <c r="AM122" s="156">
        <v>38646</v>
      </c>
      <c r="AN122" s="51">
        <v>38872</v>
      </c>
      <c r="AO122" s="98" t="s">
        <v>333</v>
      </c>
      <c r="AP122" s="53"/>
      <c r="AQ122" s="99">
        <v>38785</v>
      </c>
      <c r="AR122" s="98">
        <v>38902</v>
      </c>
      <c r="AS122" s="98">
        <v>38938</v>
      </c>
      <c r="AT122" s="53">
        <v>38968</v>
      </c>
      <c r="AU122" s="51"/>
      <c r="AV122" s="54"/>
      <c r="AW122" s="68">
        <v>1.875</v>
      </c>
      <c r="AX122" s="109"/>
      <c r="AY122" s="110"/>
      <c r="AZ122" s="102"/>
      <c r="BA122" s="77"/>
      <c r="BB122" s="103"/>
      <c r="BC122" s="82"/>
      <c r="BD122" s="104">
        <v>3.163176265270506</v>
      </c>
      <c r="BE122" s="77">
        <v>44.702886733613703</v>
      </c>
      <c r="BF122" s="68"/>
      <c r="BG122" s="105">
        <v>0.22146207908938739</v>
      </c>
      <c r="BH122" s="106">
        <v>7.4</v>
      </c>
      <c r="BI122" s="107"/>
      <c r="BJ122" s="106">
        <v>17.87</v>
      </c>
      <c r="BK122" s="106"/>
    </row>
    <row r="123" spans="1:63" ht="154" hidden="1">
      <c r="A123" s="40"/>
      <c r="B123" s="40"/>
      <c r="C123" s="40"/>
      <c r="D123" s="247" t="s">
        <v>602</v>
      </c>
      <c r="E123" s="168">
        <v>498</v>
      </c>
      <c r="F123" s="224" t="s">
        <v>603</v>
      </c>
      <c r="G123" s="57" t="s">
        <v>2033</v>
      </c>
      <c r="H123" s="225" t="s">
        <v>2034</v>
      </c>
      <c r="I123" s="75" t="s">
        <v>1815</v>
      </c>
      <c r="J123" s="215"/>
      <c r="K123" s="57" t="s">
        <v>917</v>
      </c>
      <c r="L123" s="173" t="s">
        <v>2036</v>
      </c>
      <c r="M123" s="74" t="s">
        <v>3665</v>
      </c>
      <c r="N123" s="216" t="s">
        <v>1446</v>
      </c>
      <c r="O123" s="50" t="s">
        <v>1447</v>
      </c>
      <c r="P123" s="218">
        <v>31.966000000000001</v>
      </c>
      <c r="Q123" s="76"/>
      <c r="R123" s="218">
        <v>7</v>
      </c>
      <c r="S123" s="69">
        <v>0</v>
      </c>
      <c r="T123" s="97">
        <v>37257</v>
      </c>
      <c r="U123" s="76">
        <v>502.88</v>
      </c>
      <c r="V123" s="218">
        <v>607.70431232876706</v>
      </c>
      <c r="W123" s="76">
        <v>671.28600000000006</v>
      </c>
      <c r="X123" s="225" t="s">
        <v>3888</v>
      </c>
      <c r="Y123" s="121"/>
      <c r="Z123" s="221">
        <v>258.27999999999997</v>
      </c>
      <c r="AA123" s="76"/>
      <c r="AB123" s="138">
        <v>258.27999999999997</v>
      </c>
      <c r="AC123" s="97">
        <v>39232</v>
      </c>
      <c r="AD123" s="98">
        <v>39813</v>
      </c>
      <c r="AE123" s="100">
        <v>223.84957808219178</v>
      </c>
      <c r="AF123" s="182">
        <v>1.1538105285379017</v>
      </c>
      <c r="AG123" s="114">
        <v>8.9666666666666668</v>
      </c>
      <c r="AH123" s="68"/>
      <c r="AI123" s="215" t="s">
        <v>3888</v>
      </c>
      <c r="AJ123" s="52" t="s">
        <v>604</v>
      </c>
      <c r="AK123" s="52"/>
      <c r="AL123" s="223" t="s">
        <v>3803</v>
      </c>
      <c r="AM123" s="53">
        <v>38668</v>
      </c>
      <c r="AN123" s="187"/>
      <c r="AO123" s="98"/>
      <c r="AP123" s="53"/>
      <c r="AQ123" s="99">
        <v>38713</v>
      </c>
      <c r="AR123" s="98">
        <v>38904</v>
      </c>
      <c r="AS123" s="98">
        <v>38933</v>
      </c>
      <c r="AT123" s="53">
        <v>38963</v>
      </c>
      <c r="AU123" s="51"/>
      <c r="AV123" s="54"/>
      <c r="AW123" s="68">
        <v>4</v>
      </c>
      <c r="AX123" s="100"/>
      <c r="AY123" s="101"/>
      <c r="AZ123" s="102"/>
      <c r="BA123" s="77"/>
      <c r="BB123" s="103"/>
      <c r="BC123" s="82"/>
      <c r="BD123" s="104">
        <v>6.4267015706806285</v>
      </c>
      <c r="BE123" s="77">
        <v>201.04803762374488</v>
      </c>
      <c r="BF123" s="68">
        <v>1606.6753926701572</v>
      </c>
      <c r="BG123" s="105">
        <v>6.886775173785413E-2</v>
      </c>
      <c r="BH123" s="106">
        <v>9</v>
      </c>
      <c r="BI123" s="107"/>
      <c r="BJ123" s="106">
        <v>18</v>
      </c>
      <c r="BK123" s="106"/>
    </row>
    <row r="124" spans="1:63" ht="56" hidden="1">
      <c r="A124" s="40"/>
      <c r="B124" s="40"/>
      <c r="C124" s="40"/>
      <c r="D124" s="247" t="s">
        <v>605</v>
      </c>
      <c r="E124" s="168">
        <v>505</v>
      </c>
      <c r="F124" s="224" t="s">
        <v>606</v>
      </c>
      <c r="G124" s="57" t="s">
        <v>2033</v>
      </c>
      <c r="H124" s="225" t="s">
        <v>2034</v>
      </c>
      <c r="I124" s="75" t="s">
        <v>1815</v>
      </c>
      <c r="J124" s="215"/>
      <c r="K124" s="57" t="s">
        <v>1165</v>
      </c>
      <c r="L124" s="173" t="s">
        <v>2036</v>
      </c>
      <c r="M124" s="74" t="s">
        <v>3665</v>
      </c>
      <c r="N124" s="216" t="s">
        <v>1446</v>
      </c>
      <c r="O124" s="50" t="s">
        <v>1447</v>
      </c>
      <c r="P124" s="218">
        <v>44.728999999999999</v>
      </c>
      <c r="Q124" s="76"/>
      <c r="R124" s="218">
        <v>7</v>
      </c>
      <c r="S124" s="69">
        <v>0</v>
      </c>
      <c r="T124" s="99">
        <v>38991</v>
      </c>
      <c r="U124" s="76">
        <v>279.55624999999998</v>
      </c>
      <c r="V124" s="218">
        <v>637.84779452054795</v>
      </c>
      <c r="W124" s="76">
        <v>939.30899999999997</v>
      </c>
      <c r="X124" s="225" t="s">
        <v>2039</v>
      </c>
      <c r="Y124" s="121"/>
      <c r="Z124" s="221">
        <v>159.78200000000001</v>
      </c>
      <c r="AA124" s="76"/>
      <c r="AB124" s="138">
        <v>159.78200000000001</v>
      </c>
      <c r="AC124" s="97">
        <v>39477</v>
      </c>
      <c r="AD124" s="98">
        <v>41090</v>
      </c>
      <c r="AE124" s="100">
        <v>257.22238630136985</v>
      </c>
      <c r="AF124" s="182">
        <v>0.62118232513710681</v>
      </c>
      <c r="AG124" s="114">
        <v>16.2</v>
      </c>
      <c r="AH124" s="68"/>
      <c r="AI124" s="215" t="s">
        <v>2039</v>
      </c>
      <c r="AJ124" s="52" t="s">
        <v>607</v>
      </c>
      <c r="AK124" s="52"/>
      <c r="AL124" s="223" t="s">
        <v>177</v>
      </c>
      <c r="AM124" s="53">
        <v>38807</v>
      </c>
      <c r="AN124" s="187"/>
      <c r="AO124" s="98"/>
      <c r="AP124" s="53"/>
      <c r="AQ124" s="99">
        <v>38882</v>
      </c>
      <c r="AR124" s="97">
        <v>38905</v>
      </c>
      <c r="AS124" s="98">
        <v>38932</v>
      </c>
      <c r="AT124" s="53">
        <v>38989</v>
      </c>
      <c r="AU124" s="51" t="s">
        <v>3596</v>
      </c>
      <c r="AV124" s="54"/>
      <c r="AW124" s="68">
        <v>0.97</v>
      </c>
      <c r="AX124" s="100">
        <v>7884</v>
      </c>
      <c r="AY124" s="101"/>
      <c r="AZ124" s="102"/>
      <c r="BA124" s="77"/>
      <c r="BB124" s="103"/>
      <c r="BC124" s="82"/>
      <c r="BD124" s="104">
        <v>1.4657504363001743</v>
      </c>
      <c r="BE124" s="77">
        <v>32.769577596194289</v>
      </c>
      <c r="BF124" s="68">
        <v>1511.0829240207984</v>
      </c>
      <c r="BG124" s="105">
        <v>0.22747281010149417</v>
      </c>
      <c r="BH124" s="106">
        <v>6.37</v>
      </c>
      <c r="BI124" s="107">
        <v>14.72</v>
      </c>
      <c r="BJ124" s="106">
        <v>19.7</v>
      </c>
      <c r="BK124" s="106"/>
    </row>
    <row r="125" spans="1:63" ht="42" hidden="1">
      <c r="A125" s="40"/>
      <c r="B125" s="40"/>
      <c r="C125" s="40"/>
      <c r="D125" s="247" t="s">
        <v>608</v>
      </c>
      <c r="E125" s="168">
        <v>507</v>
      </c>
      <c r="F125" s="212" t="s">
        <v>609</v>
      </c>
      <c r="G125" s="213" t="s">
        <v>2033</v>
      </c>
      <c r="H125" s="214" t="s">
        <v>2034</v>
      </c>
      <c r="I125" s="57" t="s">
        <v>1815</v>
      </c>
      <c r="J125" s="225"/>
      <c r="K125" s="57" t="s">
        <v>2928</v>
      </c>
      <c r="L125" s="173" t="s">
        <v>2036</v>
      </c>
      <c r="M125" s="226" t="s">
        <v>3510</v>
      </c>
      <c r="N125" s="216" t="s">
        <v>2929</v>
      </c>
      <c r="O125" s="50" t="s">
        <v>3785</v>
      </c>
      <c r="P125" s="114">
        <v>36.357999999999997</v>
      </c>
      <c r="Q125" s="77"/>
      <c r="R125" s="114">
        <v>10</v>
      </c>
      <c r="S125" s="68">
        <v>0</v>
      </c>
      <c r="T125" s="99">
        <v>38822</v>
      </c>
      <c r="U125" s="77">
        <v>245.41649999999998</v>
      </c>
      <c r="V125" s="114">
        <v>363.58</v>
      </c>
      <c r="W125" s="77">
        <v>363.58</v>
      </c>
      <c r="X125" s="225" t="s">
        <v>2039</v>
      </c>
      <c r="Y125" s="121"/>
      <c r="Z125" s="221"/>
      <c r="AA125" s="76"/>
      <c r="AB125" s="76"/>
      <c r="AC125" s="97"/>
      <c r="AD125" s="98"/>
      <c r="AE125" s="100"/>
      <c r="AF125" s="222"/>
      <c r="AG125" s="114">
        <v>96.466666666666669</v>
      </c>
      <c r="AH125" s="68"/>
      <c r="AI125" s="215"/>
      <c r="AJ125" s="56" t="s">
        <v>944</v>
      </c>
      <c r="AK125" s="56"/>
      <c r="AL125" s="229" t="s">
        <v>941</v>
      </c>
      <c r="AM125" s="53">
        <v>38784</v>
      </c>
      <c r="AN125" s="187"/>
      <c r="AO125" s="98"/>
      <c r="AP125" s="53"/>
      <c r="AQ125" s="99">
        <v>38825</v>
      </c>
      <c r="AR125" s="97">
        <v>38905</v>
      </c>
      <c r="AS125" s="98">
        <v>38933</v>
      </c>
      <c r="AT125" s="53">
        <v>38963</v>
      </c>
      <c r="AU125" s="51"/>
      <c r="AV125" s="54"/>
      <c r="AW125" s="68">
        <v>8.5</v>
      </c>
      <c r="AX125" s="109"/>
      <c r="AY125" s="110"/>
      <c r="AZ125" s="102"/>
      <c r="BA125" s="77"/>
      <c r="BB125" s="103"/>
      <c r="BC125" s="82"/>
      <c r="BD125" s="104">
        <v>6.0863874345549736</v>
      </c>
      <c r="BE125" s="77">
        <v>167.40160169852507</v>
      </c>
      <c r="BF125" s="68">
        <v>716.04558053587914</v>
      </c>
      <c r="BG125" s="102"/>
      <c r="BH125" s="106"/>
      <c r="BI125" s="107"/>
      <c r="BJ125" s="106"/>
      <c r="BK125" s="106"/>
    </row>
    <row r="126" spans="1:63" ht="168" hidden="1">
      <c r="A126" s="40"/>
      <c r="B126" s="40"/>
      <c r="C126" s="40"/>
      <c r="D126" s="247" t="s">
        <v>610</v>
      </c>
      <c r="E126" s="168">
        <v>515</v>
      </c>
      <c r="F126" s="224" t="s">
        <v>611</v>
      </c>
      <c r="G126" s="57" t="s">
        <v>2033</v>
      </c>
      <c r="H126" s="225" t="s">
        <v>2034</v>
      </c>
      <c r="I126" s="75" t="s">
        <v>1815</v>
      </c>
      <c r="J126" s="215"/>
      <c r="K126" s="57" t="s">
        <v>3432</v>
      </c>
      <c r="L126" s="173" t="s">
        <v>2036</v>
      </c>
      <c r="M126" s="74" t="s">
        <v>2519</v>
      </c>
      <c r="N126" s="216" t="s">
        <v>2520</v>
      </c>
      <c r="O126" s="50" t="s">
        <v>3816</v>
      </c>
      <c r="P126" s="218">
        <v>41.052</v>
      </c>
      <c r="Q126" s="76"/>
      <c r="R126" s="218">
        <v>10</v>
      </c>
      <c r="S126" s="69">
        <v>0</v>
      </c>
      <c r="T126" s="99">
        <v>37073</v>
      </c>
      <c r="U126" s="76">
        <v>410.52</v>
      </c>
      <c r="V126" s="218">
        <v>410.52</v>
      </c>
      <c r="W126" s="76">
        <v>410.52</v>
      </c>
      <c r="X126" s="225" t="s">
        <v>2718</v>
      </c>
      <c r="Y126" s="121"/>
      <c r="Z126" s="221">
        <v>191.99</v>
      </c>
      <c r="AA126" s="76"/>
      <c r="AB126" s="138">
        <v>191.99</v>
      </c>
      <c r="AC126" s="97">
        <v>39174</v>
      </c>
      <c r="AD126" s="98">
        <v>39813</v>
      </c>
      <c r="AE126" s="100">
        <v>308.17117808219177</v>
      </c>
      <c r="AF126" s="182">
        <v>0.62299791043013997</v>
      </c>
      <c r="AG126" s="114">
        <v>3.6</v>
      </c>
      <c r="AH126" s="68"/>
      <c r="AI126" s="215" t="s">
        <v>2039</v>
      </c>
      <c r="AJ126" s="52" t="s">
        <v>612</v>
      </c>
      <c r="AK126" s="52"/>
      <c r="AL126" s="223" t="s">
        <v>613</v>
      </c>
      <c r="AM126" s="53">
        <v>38619</v>
      </c>
      <c r="AN126" s="187"/>
      <c r="AO126" s="98"/>
      <c r="AP126" s="53"/>
      <c r="AQ126" s="99">
        <v>38940</v>
      </c>
      <c r="AR126" s="97">
        <v>38903</v>
      </c>
      <c r="AS126" s="98">
        <v>38946</v>
      </c>
      <c r="AT126" s="53">
        <v>39066</v>
      </c>
      <c r="AU126" s="51" t="s">
        <v>3596</v>
      </c>
      <c r="AV126" s="54"/>
      <c r="AW126" s="68"/>
      <c r="AX126" s="100"/>
      <c r="AY126" s="101"/>
      <c r="AZ126" s="102"/>
      <c r="BA126" s="77"/>
      <c r="BB126" s="103"/>
      <c r="BC126" s="82"/>
      <c r="BD126" s="108"/>
      <c r="BE126" s="77"/>
      <c r="BF126" s="68"/>
      <c r="BG126" s="102"/>
      <c r="BH126" s="106"/>
      <c r="BI126" s="107"/>
      <c r="BJ126" s="106"/>
      <c r="BK126" s="106"/>
    </row>
    <row r="127" spans="1:63" ht="42" hidden="1">
      <c r="A127" s="40"/>
      <c r="B127" s="40"/>
      <c r="C127" s="40"/>
      <c r="D127" s="247" t="s">
        <v>614</v>
      </c>
      <c r="E127" s="168">
        <v>516</v>
      </c>
      <c r="F127" s="224" t="s">
        <v>615</v>
      </c>
      <c r="G127" s="57" t="s">
        <v>2033</v>
      </c>
      <c r="H127" s="225" t="s">
        <v>2034</v>
      </c>
      <c r="I127" s="75" t="s">
        <v>1815</v>
      </c>
      <c r="J127" s="215"/>
      <c r="K127" s="57" t="s">
        <v>2498</v>
      </c>
      <c r="L127" s="173" t="s">
        <v>2036</v>
      </c>
      <c r="M127" s="74" t="s">
        <v>3878</v>
      </c>
      <c r="N127" s="216" t="s">
        <v>1723</v>
      </c>
      <c r="O127" s="50" t="s">
        <v>2038</v>
      </c>
      <c r="P127" s="218">
        <v>95.795000000000002</v>
      </c>
      <c r="Q127" s="76"/>
      <c r="R127" s="218">
        <v>10</v>
      </c>
      <c r="S127" s="69"/>
      <c r="T127" s="99">
        <v>39423</v>
      </c>
      <c r="U127" s="76">
        <v>486.95472350000006</v>
      </c>
      <c r="V127" s="218">
        <v>957.95</v>
      </c>
      <c r="W127" s="76">
        <v>957.95</v>
      </c>
      <c r="X127" s="225" t="s">
        <v>2718</v>
      </c>
      <c r="Y127" s="121"/>
      <c r="Z127" s="221">
        <v>322.87099999999998</v>
      </c>
      <c r="AA127" s="76"/>
      <c r="AB127" s="138">
        <v>322.87099999999998</v>
      </c>
      <c r="AC127" s="97">
        <v>39925</v>
      </c>
      <c r="AD127" s="98">
        <v>41274</v>
      </c>
      <c r="AE127" s="100">
        <v>485.79875342465755</v>
      </c>
      <c r="AF127" s="182">
        <v>0.66461883181854231</v>
      </c>
      <c r="AG127" s="114">
        <v>16.733333333333334</v>
      </c>
      <c r="AH127" s="68"/>
      <c r="AI127" s="215" t="s">
        <v>3889</v>
      </c>
      <c r="AJ127" s="52" t="s">
        <v>616</v>
      </c>
      <c r="AK127" s="52"/>
      <c r="AL127" s="223" t="s">
        <v>617</v>
      </c>
      <c r="AM127" s="53">
        <v>38538</v>
      </c>
      <c r="AN127" s="187"/>
      <c r="AO127" s="98"/>
      <c r="AP127" s="53"/>
      <c r="AQ127" s="99">
        <v>38572</v>
      </c>
      <c r="AR127" s="97">
        <v>38904</v>
      </c>
      <c r="AS127" s="98">
        <v>38932</v>
      </c>
      <c r="AT127" s="53">
        <v>38990</v>
      </c>
      <c r="AU127" s="51" t="s">
        <v>3596</v>
      </c>
      <c r="AV127" s="54"/>
      <c r="AW127" s="68">
        <v>22</v>
      </c>
      <c r="AX127" s="100"/>
      <c r="AY127" s="101"/>
      <c r="AZ127" s="102"/>
      <c r="BA127" s="77"/>
      <c r="BB127" s="103"/>
      <c r="BC127" s="82"/>
      <c r="BD127" s="108"/>
      <c r="BE127" s="77"/>
      <c r="BF127" s="68"/>
      <c r="BG127" s="102"/>
      <c r="BH127" s="106"/>
      <c r="BI127" s="107"/>
      <c r="BJ127" s="106"/>
      <c r="BK127" s="106"/>
    </row>
    <row r="128" spans="1:63" ht="56" hidden="1">
      <c r="A128" s="40"/>
      <c r="B128" s="40"/>
      <c r="C128" s="40"/>
      <c r="D128" s="247" t="s">
        <v>618</v>
      </c>
      <c r="E128" s="168">
        <v>524</v>
      </c>
      <c r="F128" s="224" t="s">
        <v>619</v>
      </c>
      <c r="G128" s="57" t="s">
        <v>2033</v>
      </c>
      <c r="H128" s="225" t="s">
        <v>2034</v>
      </c>
      <c r="I128" s="75" t="s">
        <v>1815</v>
      </c>
      <c r="J128" s="215"/>
      <c r="K128" s="57" t="s">
        <v>2933</v>
      </c>
      <c r="L128" s="173" t="s">
        <v>2036</v>
      </c>
      <c r="M128" s="74" t="s">
        <v>3510</v>
      </c>
      <c r="N128" s="216" t="s">
        <v>2571</v>
      </c>
      <c r="O128" s="50" t="s">
        <v>3785</v>
      </c>
      <c r="P128" s="218">
        <v>30.277000000000001</v>
      </c>
      <c r="Q128" s="76"/>
      <c r="R128" s="218">
        <v>10</v>
      </c>
      <c r="S128" s="69">
        <v>2</v>
      </c>
      <c r="T128" s="99">
        <v>37438</v>
      </c>
      <c r="U128" s="76">
        <v>302.77</v>
      </c>
      <c r="V128" s="218">
        <v>302.77</v>
      </c>
      <c r="W128" s="76">
        <v>302.77</v>
      </c>
      <c r="X128" s="225" t="s">
        <v>1729</v>
      </c>
      <c r="Y128" s="121"/>
      <c r="Z128" s="221">
        <v>116.21299999999999</v>
      </c>
      <c r="AA128" s="76"/>
      <c r="AB128" s="138">
        <v>116.21299999999999</v>
      </c>
      <c r="AC128" s="97">
        <v>39073</v>
      </c>
      <c r="AD128" s="98">
        <v>39325</v>
      </c>
      <c r="AE128" s="100">
        <v>131.5567959091762</v>
      </c>
      <c r="AF128" s="182">
        <v>0.8833675158844001</v>
      </c>
      <c r="AG128" s="114">
        <v>3.5</v>
      </c>
      <c r="AH128" s="68"/>
      <c r="AI128" s="215" t="s">
        <v>1729</v>
      </c>
      <c r="AJ128" s="52" t="s">
        <v>1373</v>
      </c>
      <c r="AK128" s="52"/>
      <c r="AL128" s="223" t="s">
        <v>620</v>
      </c>
      <c r="AM128" s="53">
        <v>38715</v>
      </c>
      <c r="AN128" s="187"/>
      <c r="AO128" s="98"/>
      <c r="AP128" s="53"/>
      <c r="AQ128" s="99">
        <v>38835</v>
      </c>
      <c r="AR128" s="97">
        <v>38913</v>
      </c>
      <c r="AS128" s="98">
        <v>38938</v>
      </c>
      <c r="AT128" s="53">
        <v>38968</v>
      </c>
      <c r="AU128" s="51"/>
      <c r="AV128" s="54"/>
      <c r="AW128" s="68">
        <v>10</v>
      </c>
      <c r="AX128" s="100"/>
      <c r="AY128" s="101"/>
      <c r="AZ128" s="102"/>
      <c r="BA128" s="77"/>
      <c r="BB128" s="103"/>
      <c r="BC128" s="82"/>
      <c r="BD128" s="108"/>
      <c r="BE128" s="77"/>
      <c r="BF128" s="68"/>
      <c r="BG128" s="102"/>
      <c r="BH128" s="106"/>
      <c r="BI128" s="107"/>
      <c r="BJ128" s="106"/>
      <c r="BK128" s="106"/>
    </row>
    <row r="129" spans="1:63" ht="112" hidden="1">
      <c r="A129" s="40"/>
      <c r="B129" s="40"/>
      <c r="C129" s="40"/>
      <c r="D129" s="247" t="s">
        <v>621</v>
      </c>
      <c r="E129" s="168">
        <v>528</v>
      </c>
      <c r="F129" s="224" t="s">
        <v>622</v>
      </c>
      <c r="G129" s="57" t="s">
        <v>2033</v>
      </c>
      <c r="H129" s="225" t="s">
        <v>2034</v>
      </c>
      <c r="I129" s="75" t="s">
        <v>1815</v>
      </c>
      <c r="J129" s="215"/>
      <c r="K129" s="57" t="s">
        <v>2928</v>
      </c>
      <c r="L129" s="173" t="s">
        <v>2036</v>
      </c>
      <c r="M129" s="74" t="s">
        <v>2519</v>
      </c>
      <c r="N129" s="216" t="s">
        <v>2520</v>
      </c>
      <c r="O129" s="50" t="s">
        <v>3816</v>
      </c>
      <c r="P129" s="218">
        <v>107.68300000000001</v>
      </c>
      <c r="Q129" s="76"/>
      <c r="R129" s="218">
        <v>10</v>
      </c>
      <c r="S129" s="69">
        <v>1.1000000000000001</v>
      </c>
      <c r="T129" s="99">
        <v>38596</v>
      </c>
      <c r="U129" s="76">
        <v>789.31639000000007</v>
      </c>
      <c r="V129" s="218">
        <v>1076.8300000000002</v>
      </c>
      <c r="W129" s="76">
        <v>1076.8300000000002</v>
      </c>
      <c r="X129" s="225" t="s">
        <v>1745</v>
      </c>
      <c r="Y129" s="121"/>
      <c r="Z129" s="221">
        <v>543.96399999999994</v>
      </c>
      <c r="AA129" s="76">
        <v>41.935000000000002</v>
      </c>
      <c r="AB129" s="138">
        <v>585.89899999999989</v>
      </c>
      <c r="AC129" s="97">
        <v>39104</v>
      </c>
      <c r="AD129" s="98">
        <v>41517</v>
      </c>
      <c r="AE129" s="100">
        <v>852.96806714205286</v>
      </c>
      <c r="AF129" s="182">
        <v>0.68689441324938205</v>
      </c>
      <c r="AG129" s="114">
        <v>3.5333333333333332</v>
      </c>
      <c r="AH129" s="68"/>
      <c r="AI129" s="215" t="s">
        <v>2039</v>
      </c>
      <c r="AJ129" s="52" t="s">
        <v>623</v>
      </c>
      <c r="AK129" s="52"/>
      <c r="AL129" s="223" t="s">
        <v>941</v>
      </c>
      <c r="AM129" s="53">
        <v>38664</v>
      </c>
      <c r="AN129" s="187"/>
      <c r="AO129" s="98"/>
      <c r="AP129" s="53"/>
      <c r="AQ129" s="99">
        <v>38510</v>
      </c>
      <c r="AR129" s="97">
        <v>38911</v>
      </c>
      <c r="AS129" s="98">
        <v>38940</v>
      </c>
      <c r="AT129" s="53">
        <v>38998</v>
      </c>
      <c r="AU129" s="51"/>
      <c r="AV129" s="54"/>
      <c r="AW129" s="68"/>
      <c r="AX129" s="100"/>
      <c r="AY129" s="101"/>
      <c r="AZ129" s="102"/>
      <c r="BA129" s="77"/>
      <c r="BB129" s="103"/>
      <c r="BC129" s="82"/>
      <c r="BD129" s="108"/>
      <c r="BE129" s="77"/>
      <c r="BF129" s="68"/>
      <c r="BG129" s="102"/>
      <c r="BH129" s="106"/>
      <c r="BI129" s="107"/>
      <c r="BJ129" s="106"/>
      <c r="BK129" s="106"/>
    </row>
    <row r="130" spans="1:63" ht="56" hidden="1">
      <c r="A130" s="40"/>
      <c r="B130" s="40"/>
      <c r="C130" s="40"/>
      <c r="D130" s="247" t="s">
        <v>624</v>
      </c>
      <c r="E130" s="168">
        <v>531</v>
      </c>
      <c r="F130" s="212" t="s">
        <v>625</v>
      </c>
      <c r="G130" s="213" t="s">
        <v>2033</v>
      </c>
      <c r="H130" s="214" t="s">
        <v>2034</v>
      </c>
      <c r="I130" s="57" t="s">
        <v>1815</v>
      </c>
      <c r="J130" s="225"/>
      <c r="K130" s="57" t="s">
        <v>917</v>
      </c>
      <c r="L130" s="200" t="s">
        <v>2036</v>
      </c>
      <c r="M130" s="226" t="s">
        <v>2037</v>
      </c>
      <c r="N130" s="220" t="s">
        <v>2037</v>
      </c>
      <c r="O130" s="50" t="s">
        <v>3785</v>
      </c>
      <c r="P130" s="114">
        <v>16.446999999999999</v>
      </c>
      <c r="Q130" s="77"/>
      <c r="R130" s="114">
        <v>10</v>
      </c>
      <c r="S130" s="68">
        <v>0</v>
      </c>
      <c r="T130" s="99">
        <v>38899</v>
      </c>
      <c r="U130" s="77">
        <v>106.90549999999999</v>
      </c>
      <c r="V130" s="114">
        <v>164.47</v>
      </c>
      <c r="W130" s="77">
        <v>164.47</v>
      </c>
      <c r="X130" s="225" t="s">
        <v>1729</v>
      </c>
      <c r="Y130" s="121"/>
      <c r="Z130" s="221">
        <v>43.906999999999996</v>
      </c>
      <c r="AA130" s="76"/>
      <c r="AB130" s="138">
        <v>43.906999999999996</v>
      </c>
      <c r="AC130" s="97">
        <v>39548</v>
      </c>
      <c r="AD130" s="98">
        <v>40483</v>
      </c>
      <c r="AE130" s="100">
        <v>71.375473972602734</v>
      </c>
      <c r="AF130" s="182">
        <v>0.61515528452887847</v>
      </c>
      <c r="AG130" s="114">
        <v>19.066666666666666</v>
      </c>
      <c r="AH130" s="68"/>
      <c r="AI130" s="215" t="s">
        <v>1729</v>
      </c>
      <c r="AJ130" s="56" t="s">
        <v>1373</v>
      </c>
      <c r="AK130" s="56"/>
      <c r="AL130" s="229" t="s">
        <v>626</v>
      </c>
      <c r="AM130" s="53">
        <v>38777</v>
      </c>
      <c r="AN130" s="187"/>
      <c r="AO130" s="98"/>
      <c r="AP130" s="53"/>
      <c r="AQ130" s="99">
        <v>38835</v>
      </c>
      <c r="AR130" s="97">
        <v>38913</v>
      </c>
      <c r="AS130" s="98">
        <v>38946</v>
      </c>
      <c r="AT130" s="53">
        <v>38976</v>
      </c>
      <c r="AU130" s="51"/>
      <c r="AV130" s="54"/>
      <c r="AW130" s="68">
        <v>11.25</v>
      </c>
      <c r="AX130" s="100">
        <v>1927.1503876241486</v>
      </c>
      <c r="AY130" s="101"/>
      <c r="AZ130" s="102"/>
      <c r="BA130" s="77"/>
      <c r="BB130" s="103"/>
      <c r="BC130" s="82"/>
      <c r="BD130" s="108"/>
      <c r="BE130" s="77"/>
      <c r="BF130" s="68"/>
      <c r="BG130" s="102"/>
      <c r="BH130" s="106">
        <v>14.17</v>
      </c>
      <c r="BI130" s="107">
        <v>15.06</v>
      </c>
      <c r="BJ130" s="106">
        <v>21.59</v>
      </c>
      <c r="BK130" s="106"/>
    </row>
    <row r="131" spans="1:63" ht="154" hidden="1">
      <c r="A131" s="40"/>
      <c r="B131" s="40"/>
      <c r="C131" s="40"/>
      <c r="D131" s="247" t="s">
        <v>627</v>
      </c>
      <c r="E131" s="168">
        <v>532</v>
      </c>
      <c r="F131" s="230" t="s">
        <v>628</v>
      </c>
      <c r="G131" s="75" t="s">
        <v>2033</v>
      </c>
      <c r="H131" s="215" t="s">
        <v>2034</v>
      </c>
      <c r="I131" s="75" t="s">
        <v>1815</v>
      </c>
      <c r="J131" s="215"/>
      <c r="K131" s="57" t="s">
        <v>2928</v>
      </c>
      <c r="L131" s="173" t="s">
        <v>2036</v>
      </c>
      <c r="M131" s="74" t="s">
        <v>3510</v>
      </c>
      <c r="N131" s="216" t="s">
        <v>2929</v>
      </c>
      <c r="O131" s="50" t="s">
        <v>3785</v>
      </c>
      <c r="P131" s="218">
        <v>62.720999999999997</v>
      </c>
      <c r="Q131" s="76">
        <v>36.468000000000004</v>
      </c>
      <c r="R131" s="218">
        <v>7</v>
      </c>
      <c r="S131" s="69">
        <v>0</v>
      </c>
      <c r="T131" s="99">
        <v>39059</v>
      </c>
      <c r="U131" s="76">
        <v>380.27742299999994</v>
      </c>
      <c r="V131" s="218">
        <v>697.0206328767124</v>
      </c>
      <c r="W131" s="76">
        <v>949.59899999999993</v>
      </c>
      <c r="X131" s="225" t="s">
        <v>2039</v>
      </c>
      <c r="Y131" s="121"/>
      <c r="Z131" s="221">
        <v>206.19200000000001</v>
      </c>
      <c r="AA131" s="76"/>
      <c r="AB131" s="138">
        <v>206.19200000000001</v>
      </c>
      <c r="AC131" s="97">
        <v>40310</v>
      </c>
      <c r="AD131" s="98">
        <v>40999</v>
      </c>
      <c r="AE131" s="100">
        <v>333.36641095890411</v>
      </c>
      <c r="AF131" s="182">
        <v>0.61851462301466964</v>
      </c>
      <c r="AG131" s="114">
        <v>41.7</v>
      </c>
      <c r="AH131" s="68"/>
      <c r="AI131" s="215" t="s">
        <v>2039</v>
      </c>
      <c r="AJ131" s="52" t="s">
        <v>3951</v>
      </c>
      <c r="AK131" s="52"/>
      <c r="AL131" s="223" t="s">
        <v>629</v>
      </c>
      <c r="AM131" s="53">
        <v>38615</v>
      </c>
      <c r="AN131" s="187"/>
      <c r="AO131" s="98"/>
      <c r="AP131" s="53"/>
      <c r="AQ131" s="99">
        <v>38779</v>
      </c>
      <c r="AR131" s="97">
        <v>38915</v>
      </c>
      <c r="AS131" s="98">
        <v>38959</v>
      </c>
      <c r="AT131" s="53">
        <v>38989</v>
      </c>
      <c r="AU131" s="51"/>
      <c r="AV131" s="54"/>
      <c r="AW131" s="68">
        <v>10</v>
      </c>
      <c r="AX131" s="100"/>
      <c r="AY131" s="101"/>
      <c r="AZ131" s="102"/>
      <c r="BA131" s="77"/>
      <c r="BB131" s="103"/>
      <c r="BC131" s="82"/>
      <c r="BD131" s="108"/>
      <c r="BE131" s="77"/>
      <c r="BF131" s="68"/>
      <c r="BG131" s="102"/>
      <c r="BH131" s="106"/>
      <c r="BI131" s="107"/>
      <c r="BJ131" s="106"/>
      <c r="BK131" s="106"/>
    </row>
    <row r="132" spans="1:63" ht="56" hidden="1">
      <c r="A132" s="40"/>
      <c r="B132" s="40"/>
      <c r="C132" s="40"/>
      <c r="D132" s="247" t="s">
        <v>630</v>
      </c>
      <c r="E132" s="168">
        <v>534</v>
      </c>
      <c r="F132" s="224" t="s">
        <v>631</v>
      </c>
      <c r="G132" s="57" t="s">
        <v>2033</v>
      </c>
      <c r="H132" s="225" t="s">
        <v>2034</v>
      </c>
      <c r="I132" s="75" t="s">
        <v>1815</v>
      </c>
      <c r="J132" s="215"/>
      <c r="K132" s="57" t="s">
        <v>1165</v>
      </c>
      <c r="L132" s="173" t="s">
        <v>2036</v>
      </c>
      <c r="M132" s="74" t="s">
        <v>3510</v>
      </c>
      <c r="N132" s="216" t="s">
        <v>2571</v>
      </c>
      <c r="O132" s="50" t="s">
        <v>3785</v>
      </c>
      <c r="P132" s="218">
        <v>24.888999999999999</v>
      </c>
      <c r="Q132" s="76">
        <v>21.093</v>
      </c>
      <c r="R132" s="218">
        <v>7</v>
      </c>
      <c r="S132" s="69">
        <v>1.1000000000000001</v>
      </c>
      <c r="T132" s="99">
        <v>37809</v>
      </c>
      <c r="U132" s="76">
        <v>236.44549999999998</v>
      </c>
      <c r="V132" s="218">
        <v>395.67060547945198</v>
      </c>
      <c r="W132" s="76">
        <v>469.52499999999998</v>
      </c>
      <c r="X132" s="225" t="s">
        <v>1729</v>
      </c>
      <c r="Y132" s="121"/>
      <c r="Z132" s="221">
        <v>124.566</v>
      </c>
      <c r="AA132" s="76"/>
      <c r="AB132" s="138">
        <v>124.566</v>
      </c>
      <c r="AC132" s="97">
        <v>39125</v>
      </c>
      <c r="AD132" s="98">
        <v>40365</v>
      </c>
      <c r="AE132" s="100">
        <v>174.30174111465564</v>
      </c>
      <c r="AF132" s="182">
        <v>0.71465723293068262</v>
      </c>
      <c r="AG132" s="114">
        <v>4.7666666666666666</v>
      </c>
      <c r="AH132" s="68"/>
      <c r="AI132" s="215" t="s">
        <v>1729</v>
      </c>
      <c r="AJ132" s="52" t="s">
        <v>1373</v>
      </c>
      <c r="AK132" s="52"/>
      <c r="AL132" s="223" t="s">
        <v>632</v>
      </c>
      <c r="AM132" s="53">
        <v>38716</v>
      </c>
      <c r="AN132" s="187"/>
      <c r="AO132" s="98"/>
      <c r="AP132" s="53"/>
      <c r="AQ132" s="99">
        <v>38835</v>
      </c>
      <c r="AR132" s="97">
        <v>38922</v>
      </c>
      <c r="AS132" s="98">
        <v>38952</v>
      </c>
      <c r="AT132" s="53">
        <v>38982</v>
      </c>
      <c r="AU132" s="279"/>
      <c r="AV132" s="54"/>
      <c r="AW132" s="68">
        <v>6</v>
      </c>
      <c r="AX132" s="100">
        <v>6174.9574829931962</v>
      </c>
      <c r="AY132" s="101"/>
      <c r="AZ132" s="102"/>
      <c r="BA132" s="77"/>
      <c r="BB132" s="103"/>
      <c r="BC132" s="82"/>
      <c r="BD132" s="108"/>
      <c r="BE132" s="77"/>
      <c r="BF132" s="68"/>
      <c r="BG132" s="102"/>
      <c r="BH132" s="106"/>
      <c r="BI132" s="107"/>
      <c r="BJ132" s="106"/>
      <c r="BK132" s="106"/>
    </row>
    <row r="133" spans="1:63" ht="112" hidden="1">
      <c r="A133" s="40"/>
      <c r="B133" s="40"/>
      <c r="C133" s="40"/>
      <c r="D133" s="247" t="s">
        <v>2855</v>
      </c>
      <c r="E133" s="168">
        <v>535</v>
      </c>
      <c r="F133" s="224" t="s">
        <v>2856</v>
      </c>
      <c r="G133" s="57" t="s">
        <v>2033</v>
      </c>
      <c r="H133" s="225" t="s">
        <v>2034</v>
      </c>
      <c r="I133" s="75" t="s">
        <v>1815</v>
      </c>
      <c r="J133" s="215"/>
      <c r="K133" s="57" t="s">
        <v>2857</v>
      </c>
      <c r="L133" s="200" t="s">
        <v>2036</v>
      </c>
      <c r="M133" s="74" t="s">
        <v>2519</v>
      </c>
      <c r="N133" s="216" t="s">
        <v>2520</v>
      </c>
      <c r="O133" s="50" t="s">
        <v>3816</v>
      </c>
      <c r="P133" s="218">
        <v>112.357</v>
      </c>
      <c r="Q133" s="76"/>
      <c r="R133" s="218">
        <v>10</v>
      </c>
      <c r="S133" s="69">
        <v>0</v>
      </c>
      <c r="T133" s="99">
        <v>39234</v>
      </c>
      <c r="U133" s="76">
        <v>617.96349999999995</v>
      </c>
      <c r="V133" s="218">
        <v>1123.57</v>
      </c>
      <c r="W133" s="76">
        <v>1123.57</v>
      </c>
      <c r="X133" s="225" t="s">
        <v>1729</v>
      </c>
      <c r="Y133" s="121"/>
      <c r="Z133" s="221">
        <v>429.09100000000001</v>
      </c>
      <c r="AA133" s="76"/>
      <c r="AB133" s="138">
        <v>429.09100000000001</v>
      </c>
      <c r="AC133" s="97">
        <v>39818</v>
      </c>
      <c r="AD133" s="98">
        <v>41121</v>
      </c>
      <c r="AE133" s="100">
        <v>580.87029863013697</v>
      </c>
      <c r="AF133" s="182">
        <v>0.73870363317236709</v>
      </c>
      <c r="AG133" s="114">
        <v>19.466666666666665</v>
      </c>
      <c r="AH133" s="68"/>
      <c r="AI133" s="215" t="s">
        <v>2039</v>
      </c>
      <c r="AJ133" s="52" t="s">
        <v>2858</v>
      </c>
      <c r="AK133" s="52"/>
      <c r="AL133" s="223" t="s">
        <v>2859</v>
      </c>
      <c r="AM133" s="53">
        <v>38664</v>
      </c>
      <c r="AN133" s="187"/>
      <c r="AO133" s="98"/>
      <c r="AP133" s="53"/>
      <c r="AQ133" s="99">
        <v>38982</v>
      </c>
      <c r="AR133" s="97">
        <v>38922</v>
      </c>
      <c r="AS133" s="98">
        <v>38988</v>
      </c>
      <c r="AT133" s="53">
        <v>39175</v>
      </c>
      <c r="AU133" s="279" t="s">
        <v>2500</v>
      </c>
      <c r="AV133" s="54"/>
      <c r="AW133" s="68">
        <v>30</v>
      </c>
      <c r="AX133" s="100">
        <v>4937</v>
      </c>
      <c r="AY133" s="101"/>
      <c r="AZ133" s="102"/>
      <c r="BA133" s="77"/>
      <c r="BB133" s="103"/>
      <c r="BC133" s="82"/>
      <c r="BD133" s="108"/>
      <c r="BE133" s="77"/>
      <c r="BF133" s="68"/>
      <c r="BG133" s="102"/>
      <c r="BH133" s="106"/>
      <c r="BI133" s="107"/>
      <c r="BJ133" s="106"/>
      <c r="BK133" s="106"/>
    </row>
    <row r="134" spans="1:63" ht="42" hidden="1">
      <c r="A134" s="40"/>
      <c r="B134" s="40"/>
      <c r="C134" s="40"/>
      <c r="D134" s="247" t="s">
        <v>633</v>
      </c>
      <c r="E134" s="168">
        <v>546</v>
      </c>
      <c r="F134" s="224" t="s">
        <v>634</v>
      </c>
      <c r="G134" s="57" t="s">
        <v>2033</v>
      </c>
      <c r="H134" s="225" t="s">
        <v>2034</v>
      </c>
      <c r="I134" s="75" t="s">
        <v>1815</v>
      </c>
      <c r="J134" s="215"/>
      <c r="K134" s="57" t="s">
        <v>1165</v>
      </c>
      <c r="L134" s="200" t="s">
        <v>2036</v>
      </c>
      <c r="M134" s="74" t="s">
        <v>3510</v>
      </c>
      <c r="N134" s="216" t="s">
        <v>2571</v>
      </c>
      <c r="O134" s="50" t="s">
        <v>3785</v>
      </c>
      <c r="P134" s="218">
        <v>20.806000000000001</v>
      </c>
      <c r="Q134" s="76"/>
      <c r="R134" s="218">
        <v>10</v>
      </c>
      <c r="S134" s="69">
        <v>0</v>
      </c>
      <c r="T134" s="99">
        <v>36940</v>
      </c>
      <c r="U134" s="76">
        <v>208.06</v>
      </c>
      <c r="V134" s="218">
        <v>208.06</v>
      </c>
      <c r="W134" s="76">
        <v>208.06</v>
      </c>
      <c r="X134" s="225" t="s">
        <v>3888</v>
      </c>
      <c r="Y134" s="121"/>
      <c r="Z134" s="221">
        <v>233.822</v>
      </c>
      <c r="AA134" s="76"/>
      <c r="AB134" s="138">
        <v>233.822</v>
      </c>
      <c r="AC134" s="97">
        <v>39244</v>
      </c>
      <c r="AD134" s="98">
        <v>40591</v>
      </c>
      <c r="AE134" s="100">
        <v>208.11700273972602</v>
      </c>
      <c r="AF134" s="182">
        <v>1.1235122403354088</v>
      </c>
      <c r="AG134" s="114">
        <v>8.6666666666666661</v>
      </c>
      <c r="AH134" s="68"/>
      <c r="AI134" s="215" t="s">
        <v>3888</v>
      </c>
      <c r="AJ134" s="52" t="s">
        <v>3429</v>
      </c>
      <c r="AK134" s="52"/>
      <c r="AL134" s="223" t="s">
        <v>1231</v>
      </c>
      <c r="AM134" s="53">
        <v>38657</v>
      </c>
      <c r="AN134" s="187"/>
      <c r="AO134" s="98"/>
      <c r="AP134" s="53"/>
      <c r="AQ134" s="99">
        <v>38734</v>
      </c>
      <c r="AR134" s="97">
        <v>38931</v>
      </c>
      <c r="AS134" s="98">
        <v>38954</v>
      </c>
      <c r="AT134" s="53">
        <v>38984</v>
      </c>
      <c r="AU134" s="51"/>
      <c r="AV134" s="54"/>
      <c r="AW134" s="68">
        <v>6</v>
      </c>
      <c r="AX134" s="100"/>
      <c r="AY134" s="101"/>
      <c r="AZ134" s="102"/>
      <c r="BA134" s="77"/>
      <c r="BB134" s="103"/>
      <c r="BC134" s="82"/>
      <c r="BD134" s="108"/>
      <c r="BE134" s="77"/>
      <c r="BF134" s="68"/>
      <c r="BG134" s="102"/>
      <c r="BH134" s="106"/>
      <c r="BI134" s="107"/>
      <c r="BJ134" s="106"/>
      <c r="BK134" s="106"/>
    </row>
    <row r="135" spans="1:63" ht="126" hidden="1">
      <c r="A135" s="40"/>
      <c r="B135" s="40"/>
      <c r="C135" s="40"/>
      <c r="D135" s="247" t="s">
        <v>635</v>
      </c>
      <c r="E135" s="168">
        <v>556</v>
      </c>
      <c r="F135" s="224" t="s">
        <v>636</v>
      </c>
      <c r="G135" s="57" t="s">
        <v>2033</v>
      </c>
      <c r="H135" s="225" t="s">
        <v>2034</v>
      </c>
      <c r="I135" s="75" t="s">
        <v>1815</v>
      </c>
      <c r="J135" s="215"/>
      <c r="K135" s="57" t="s">
        <v>3093</v>
      </c>
      <c r="L135" s="173" t="s">
        <v>2036</v>
      </c>
      <c r="M135" s="74" t="s">
        <v>2519</v>
      </c>
      <c r="N135" s="216" t="s">
        <v>2520</v>
      </c>
      <c r="O135" s="50" t="s">
        <v>3816</v>
      </c>
      <c r="P135" s="218">
        <v>78.38</v>
      </c>
      <c r="Q135" s="76"/>
      <c r="R135" s="218">
        <v>10</v>
      </c>
      <c r="S135" s="69">
        <v>0</v>
      </c>
      <c r="T135" s="99">
        <v>38808</v>
      </c>
      <c r="U135" s="76">
        <v>529.06499999999994</v>
      </c>
      <c r="V135" s="218">
        <v>783.8</v>
      </c>
      <c r="W135" s="76">
        <v>783.8</v>
      </c>
      <c r="X135" s="225" t="s">
        <v>3888</v>
      </c>
      <c r="Y135" s="121"/>
      <c r="Z135" s="221">
        <v>421.041</v>
      </c>
      <c r="AA135" s="76"/>
      <c r="AB135" s="138">
        <v>421.041</v>
      </c>
      <c r="AC135" s="97">
        <v>39244</v>
      </c>
      <c r="AD135" s="98">
        <v>41014</v>
      </c>
      <c r="AE135" s="100">
        <v>473.71583561643831</v>
      </c>
      <c r="AF135" s="182">
        <v>0.88880499308642813</v>
      </c>
      <c r="AG135" s="114">
        <v>5.9333333333333336</v>
      </c>
      <c r="AH135" s="68"/>
      <c r="AI135" s="215" t="s">
        <v>1745</v>
      </c>
      <c r="AJ135" s="52" t="s">
        <v>336</v>
      </c>
      <c r="AK135" s="52"/>
      <c r="AL135" s="223" t="s">
        <v>2041</v>
      </c>
      <c r="AM135" s="53">
        <v>38595</v>
      </c>
      <c r="AN135" s="187"/>
      <c r="AO135" s="98"/>
      <c r="AP135" s="53"/>
      <c r="AQ135" s="99">
        <v>38677</v>
      </c>
      <c r="AR135" s="97">
        <v>38938</v>
      </c>
      <c r="AS135" s="98">
        <v>38959</v>
      </c>
      <c r="AT135" s="53">
        <v>39066</v>
      </c>
      <c r="AU135" s="51" t="s">
        <v>3596</v>
      </c>
      <c r="AV135" s="54"/>
      <c r="AW135" s="68">
        <v>12</v>
      </c>
      <c r="AX135" s="100"/>
      <c r="AY135" s="101"/>
      <c r="AZ135" s="102"/>
      <c r="BA135" s="77"/>
      <c r="BB135" s="103"/>
      <c r="BC135" s="82"/>
      <c r="BD135" s="104">
        <v>11.138743455497382</v>
      </c>
      <c r="BE135" s="77">
        <v>142.11206245850195</v>
      </c>
      <c r="BF135" s="68">
        <v>928.22862129144846</v>
      </c>
      <c r="BG135" s="105">
        <v>7.5051052898142345E-2</v>
      </c>
      <c r="BH135" s="106"/>
      <c r="BI135" s="107"/>
      <c r="BJ135" s="106"/>
      <c r="BK135" s="106"/>
    </row>
    <row r="136" spans="1:63" ht="42" hidden="1">
      <c r="A136" s="40"/>
      <c r="B136" s="40"/>
      <c r="C136" s="40"/>
      <c r="D136" s="247" t="s">
        <v>637</v>
      </c>
      <c r="E136" s="168">
        <v>559</v>
      </c>
      <c r="F136" s="224" t="s">
        <v>638</v>
      </c>
      <c r="G136" s="57" t="s">
        <v>2033</v>
      </c>
      <c r="H136" s="225" t="s">
        <v>2034</v>
      </c>
      <c r="I136" s="75" t="s">
        <v>1815</v>
      </c>
      <c r="J136" s="215"/>
      <c r="K136" s="57" t="s">
        <v>917</v>
      </c>
      <c r="L136" s="173" t="s">
        <v>2036</v>
      </c>
      <c r="M136" s="226" t="s">
        <v>2037</v>
      </c>
      <c r="N136" s="220" t="s">
        <v>2037</v>
      </c>
      <c r="O136" s="217" t="s">
        <v>3785</v>
      </c>
      <c r="P136" s="221">
        <v>7.7329999999999997</v>
      </c>
      <c r="Q136" s="76"/>
      <c r="R136" s="218">
        <v>10</v>
      </c>
      <c r="S136" s="69">
        <v>0</v>
      </c>
      <c r="T136" s="99">
        <v>37347</v>
      </c>
      <c r="U136" s="76">
        <v>77.33</v>
      </c>
      <c r="V136" s="218">
        <v>77.33</v>
      </c>
      <c r="W136" s="76">
        <v>77.33</v>
      </c>
      <c r="X136" s="225" t="s">
        <v>3889</v>
      </c>
      <c r="Y136" s="121"/>
      <c r="Z136" s="221">
        <v>61.484999999999999</v>
      </c>
      <c r="AA136" s="76"/>
      <c r="AB136" s="138">
        <v>61.484999999999999</v>
      </c>
      <c r="AC136" s="97">
        <v>39188</v>
      </c>
      <c r="AD136" s="98">
        <v>40999</v>
      </c>
      <c r="AE136" s="100">
        <v>77.37237260273973</v>
      </c>
      <c r="AF136" s="182">
        <v>0.79466349462602415</v>
      </c>
      <c r="AG136" s="114">
        <v>6.8</v>
      </c>
      <c r="AH136" s="68"/>
      <c r="AI136" s="215" t="s">
        <v>3889</v>
      </c>
      <c r="AJ136" s="52" t="s">
        <v>3053</v>
      </c>
      <c r="AK136" s="52"/>
      <c r="AL136" s="223" t="s">
        <v>2041</v>
      </c>
      <c r="AM136" s="53">
        <v>38651</v>
      </c>
      <c r="AN136" s="187"/>
      <c r="AO136" s="98"/>
      <c r="AP136" s="53"/>
      <c r="AQ136" s="99">
        <v>38715</v>
      </c>
      <c r="AR136" s="97">
        <v>38942</v>
      </c>
      <c r="AS136" s="98">
        <v>38954</v>
      </c>
      <c r="AT136" s="53">
        <v>38984</v>
      </c>
      <c r="AU136" s="51"/>
      <c r="AV136" s="54"/>
      <c r="AW136" s="68">
        <v>4</v>
      </c>
      <c r="AX136" s="100"/>
      <c r="AY136" s="101"/>
      <c r="AZ136" s="102"/>
      <c r="BA136" s="77"/>
      <c r="BB136" s="103"/>
      <c r="BC136" s="82"/>
      <c r="BD136" s="108"/>
      <c r="BE136" s="77"/>
      <c r="BF136" s="68"/>
      <c r="BG136" s="102"/>
      <c r="BH136" s="106">
        <v>13.76</v>
      </c>
      <c r="BI136" s="107"/>
      <c r="BJ136" s="106">
        <v>16.53</v>
      </c>
      <c r="BK136" s="106"/>
    </row>
    <row r="137" spans="1:63" ht="42" hidden="1">
      <c r="A137" s="40"/>
      <c r="B137" s="40"/>
      <c r="C137" s="40"/>
      <c r="D137" s="247" t="s">
        <v>639</v>
      </c>
      <c r="E137" s="168">
        <v>560</v>
      </c>
      <c r="F137" s="224" t="s">
        <v>640</v>
      </c>
      <c r="G137" s="57" t="s">
        <v>2033</v>
      </c>
      <c r="H137" s="225" t="s">
        <v>2034</v>
      </c>
      <c r="I137" s="75" t="s">
        <v>1815</v>
      </c>
      <c r="J137" s="215"/>
      <c r="K137" s="57" t="s">
        <v>917</v>
      </c>
      <c r="L137" s="173" t="s">
        <v>2036</v>
      </c>
      <c r="M137" s="226" t="s">
        <v>2037</v>
      </c>
      <c r="N137" s="220" t="s">
        <v>2037</v>
      </c>
      <c r="O137" s="217" t="s">
        <v>3785</v>
      </c>
      <c r="P137" s="216">
        <v>2.65</v>
      </c>
      <c r="Q137" s="76"/>
      <c r="R137" s="218">
        <v>10</v>
      </c>
      <c r="S137" s="69">
        <v>0</v>
      </c>
      <c r="T137" s="99">
        <v>37257</v>
      </c>
      <c r="U137" s="76">
        <v>26.5</v>
      </c>
      <c r="V137" s="218">
        <v>26.5</v>
      </c>
      <c r="W137" s="76">
        <v>26.5</v>
      </c>
      <c r="X137" s="225" t="s">
        <v>3889</v>
      </c>
      <c r="Y137" s="121"/>
      <c r="Z137" s="221">
        <v>22.130000000000003</v>
      </c>
      <c r="AA137" s="76"/>
      <c r="AB137" s="138">
        <v>22.130000000000003</v>
      </c>
      <c r="AC137" s="97">
        <v>39289</v>
      </c>
      <c r="AD137" s="98">
        <v>40908</v>
      </c>
      <c r="AE137" s="100">
        <v>26.507260273972598</v>
      </c>
      <c r="AF137" s="182">
        <v>0.83486560931871878</v>
      </c>
      <c r="AG137" s="114">
        <v>9.9333333333333336</v>
      </c>
      <c r="AH137" s="68"/>
      <c r="AI137" s="215" t="s">
        <v>3889</v>
      </c>
      <c r="AJ137" s="52" t="s">
        <v>3053</v>
      </c>
      <c r="AK137" s="52"/>
      <c r="AL137" s="223" t="s">
        <v>2041</v>
      </c>
      <c r="AM137" s="53">
        <v>38651</v>
      </c>
      <c r="AN137" s="187"/>
      <c r="AO137" s="98"/>
      <c r="AP137" s="53"/>
      <c r="AQ137" s="99">
        <v>38712</v>
      </c>
      <c r="AR137" s="97">
        <v>38942</v>
      </c>
      <c r="AS137" s="98">
        <v>38961</v>
      </c>
      <c r="AT137" s="53">
        <v>38991</v>
      </c>
      <c r="AU137" s="51"/>
      <c r="AV137" s="54"/>
      <c r="AW137" s="68">
        <v>1.2</v>
      </c>
      <c r="AX137" s="100"/>
      <c r="AY137" s="101"/>
      <c r="AZ137" s="102"/>
      <c r="BA137" s="77"/>
      <c r="BB137" s="103"/>
      <c r="BC137" s="82"/>
      <c r="BD137" s="108"/>
      <c r="BE137" s="77"/>
      <c r="BF137" s="68"/>
      <c r="BG137" s="102"/>
      <c r="BH137" s="106">
        <v>16.84</v>
      </c>
      <c r="BI137" s="107"/>
      <c r="BJ137" s="106">
        <v>19.559999999999999</v>
      </c>
      <c r="BK137" s="106"/>
    </row>
    <row r="138" spans="1:63" ht="56" hidden="1">
      <c r="A138" s="40"/>
      <c r="B138" s="40"/>
      <c r="C138" s="40"/>
      <c r="D138" s="247" t="s">
        <v>641</v>
      </c>
      <c r="E138" s="168">
        <v>564</v>
      </c>
      <c r="F138" s="224" t="s">
        <v>642</v>
      </c>
      <c r="G138" s="57" t="s">
        <v>2033</v>
      </c>
      <c r="H138" s="225" t="s">
        <v>2034</v>
      </c>
      <c r="I138" s="75" t="s">
        <v>1815</v>
      </c>
      <c r="J138" s="215"/>
      <c r="K138" s="57" t="s">
        <v>2035</v>
      </c>
      <c r="L138" s="200" t="s">
        <v>2036</v>
      </c>
      <c r="M138" s="226" t="s">
        <v>2037</v>
      </c>
      <c r="N138" s="220" t="s">
        <v>2037</v>
      </c>
      <c r="O138" s="217" t="s">
        <v>3785</v>
      </c>
      <c r="P138" s="218">
        <v>10.7492</v>
      </c>
      <c r="Q138" s="76"/>
      <c r="R138" s="218">
        <v>10</v>
      </c>
      <c r="S138" s="69">
        <v>0</v>
      </c>
      <c r="T138" s="99">
        <v>38078</v>
      </c>
      <c r="U138" s="76">
        <v>94.055499999999995</v>
      </c>
      <c r="V138" s="218">
        <v>107.492</v>
      </c>
      <c r="W138" s="76">
        <v>107.492</v>
      </c>
      <c r="X138" s="220" t="s">
        <v>1729</v>
      </c>
      <c r="Y138" s="121"/>
      <c r="Z138" s="221">
        <v>70.048000000000002</v>
      </c>
      <c r="AA138" s="76"/>
      <c r="AB138" s="138">
        <v>70.048000000000002</v>
      </c>
      <c r="AC138" s="97">
        <v>39155</v>
      </c>
      <c r="AD138" s="98">
        <v>41090</v>
      </c>
      <c r="AE138" s="100">
        <v>88.702987397260273</v>
      </c>
      <c r="AF138" s="182">
        <v>0.78969155442631167</v>
      </c>
      <c r="AG138" s="114">
        <v>4.4333333333333336</v>
      </c>
      <c r="AH138" s="68"/>
      <c r="AI138" s="214" t="s">
        <v>1729</v>
      </c>
      <c r="AJ138" s="52" t="s">
        <v>3329</v>
      </c>
      <c r="AK138" s="52"/>
      <c r="AL138" s="223" t="s">
        <v>3595</v>
      </c>
      <c r="AM138" s="99">
        <v>38671</v>
      </c>
      <c r="AN138" s="187"/>
      <c r="AO138" s="98"/>
      <c r="AP138" s="53"/>
      <c r="AQ138" s="99">
        <v>38712</v>
      </c>
      <c r="AR138" s="97">
        <v>38947</v>
      </c>
      <c r="AS138" s="98">
        <v>38965</v>
      </c>
      <c r="AT138" s="53">
        <v>39022</v>
      </c>
      <c r="AU138" s="51" t="s">
        <v>3596</v>
      </c>
      <c r="AV138" s="54"/>
      <c r="AW138" s="68">
        <v>7.5</v>
      </c>
      <c r="AX138" s="116"/>
      <c r="AY138" s="117"/>
      <c r="AZ138" s="102"/>
      <c r="BA138" s="77"/>
      <c r="BB138" s="103"/>
      <c r="BC138" s="82"/>
      <c r="BD138" s="104">
        <v>8.1806282722513082</v>
      </c>
      <c r="BE138" s="77">
        <v>761.0453124187203</v>
      </c>
      <c r="BF138" s="68">
        <v>1090.7504363001742</v>
      </c>
      <c r="BG138" s="105">
        <v>1.2451687827888448E-2</v>
      </c>
      <c r="BH138" s="166"/>
      <c r="BI138" s="167"/>
      <c r="BJ138" s="166"/>
      <c r="BK138" s="166"/>
    </row>
    <row r="139" spans="1:63" ht="42" hidden="1">
      <c r="A139" s="40"/>
      <c r="B139" s="40"/>
      <c r="C139" s="40"/>
      <c r="D139" s="247" t="s">
        <v>643</v>
      </c>
      <c r="E139" s="168">
        <v>568</v>
      </c>
      <c r="F139" s="224" t="s">
        <v>644</v>
      </c>
      <c r="G139" s="57" t="s">
        <v>2033</v>
      </c>
      <c r="H139" s="225" t="s">
        <v>2034</v>
      </c>
      <c r="I139" s="75" t="s">
        <v>1815</v>
      </c>
      <c r="J139" s="215"/>
      <c r="K139" s="57" t="s">
        <v>3093</v>
      </c>
      <c r="L139" s="173" t="s">
        <v>2036</v>
      </c>
      <c r="M139" s="226" t="s">
        <v>178</v>
      </c>
      <c r="N139" s="216" t="s">
        <v>179</v>
      </c>
      <c r="O139" s="50" t="s">
        <v>180</v>
      </c>
      <c r="P139" s="216">
        <v>2.645</v>
      </c>
      <c r="Q139" s="76"/>
      <c r="R139" s="218">
        <v>10</v>
      </c>
      <c r="S139" s="69">
        <v>0.28000000000000003</v>
      </c>
      <c r="T139" s="99">
        <v>36617</v>
      </c>
      <c r="U139" s="76">
        <v>26.457999999999998</v>
      </c>
      <c r="V139" s="218">
        <v>26.45</v>
      </c>
      <c r="W139" s="76">
        <v>26.45</v>
      </c>
      <c r="X139" s="225" t="s">
        <v>2039</v>
      </c>
      <c r="Y139" s="121"/>
      <c r="Z139" s="221">
        <v>22.303000000000001</v>
      </c>
      <c r="AA139" s="76"/>
      <c r="AB139" s="138">
        <v>22.303000000000001</v>
      </c>
      <c r="AC139" s="97">
        <v>39353</v>
      </c>
      <c r="AD139" s="98">
        <v>39813</v>
      </c>
      <c r="AE139" s="100">
        <v>21.635282717207726</v>
      </c>
      <c r="AF139" s="182">
        <v>1.0308624246569795</v>
      </c>
      <c r="AG139" s="114">
        <v>12.033333333333333</v>
      </c>
      <c r="AH139" s="68"/>
      <c r="AI139" s="215" t="s">
        <v>2039</v>
      </c>
      <c r="AJ139" s="52" t="s">
        <v>645</v>
      </c>
      <c r="AK139" s="52"/>
      <c r="AL139" s="223" t="s">
        <v>646</v>
      </c>
      <c r="AM139" s="53">
        <v>38638</v>
      </c>
      <c r="AN139" s="187"/>
      <c r="AO139" s="98"/>
      <c r="AP139" s="53"/>
      <c r="AQ139" s="99">
        <v>38712</v>
      </c>
      <c r="AR139" s="97">
        <v>38947</v>
      </c>
      <c r="AS139" s="98">
        <v>38962</v>
      </c>
      <c r="AT139" s="53">
        <v>38992</v>
      </c>
      <c r="AU139" s="51"/>
      <c r="AV139" s="54"/>
      <c r="AW139" s="68"/>
      <c r="AX139" s="100"/>
      <c r="AY139" s="101"/>
      <c r="AZ139" s="102"/>
      <c r="BA139" s="77"/>
      <c r="BB139" s="103"/>
      <c r="BC139" s="82"/>
      <c r="BD139" s="108"/>
      <c r="BE139" s="77"/>
      <c r="BF139" s="68"/>
      <c r="BG139" s="102"/>
      <c r="BH139" s="106"/>
      <c r="BI139" s="107"/>
      <c r="BJ139" s="106"/>
      <c r="BK139" s="106"/>
    </row>
    <row r="140" spans="1:63" ht="28" hidden="1">
      <c r="A140" s="40"/>
      <c r="B140" s="40"/>
      <c r="C140" s="40"/>
      <c r="D140" s="247" t="s">
        <v>647</v>
      </c>
      <c r="E140" s="168">
        <v>570</v>
      </c>
      <c r="F140" s="224" t="s">
        <v>1818</v>
      </c>
      <c r="G140" s="57" t="s">
        <v>2033</v>
      </c>
      <c r="H140" s="225" t="s">
        <v>2034</v>
      </c>
      <c r="I140" s="75" t="s">
        <v>1815</v>
      </c>
      <c r="J140" s="215"/>
      <c r="K140" s="57" t="s">
        <v>2035</v>
      </c>
      <c r="L140" s="200" t="s">
        <v>2036</v>
      </c>
      <c r="M140" s="226" t="s">
        <v>2037</v>
      </c>
      <c r="N140" s="220" t="s">
        <v>2037</v>
      </c>
      <c r="O140" s="217" t="s">
        <v>3785</v>
      </c>
      <c r="P140" s="218">
        <v>13.821400000000001</v>
      </c>
      <c r="Q140" s="76"/>
      <c r="R140" s="218">
        <v>10</v>
      </c>
      <c r="S140" s="69">
        <v>0.33</v>
      </c>
      <c r="T140" s="99">
        <v>37893</v>
      </c>
      <c r="U140" s="76">
        <v>122.748</v>
      </c>
      <c r="V140" s="218">
        <v>138.214</v>
      </c>
      <c r="W140" s="76">
        <v>138.214</v>
      </c>
      <c r="X140" s="220" t="s">
        <v>1729</v>
      </c>
      <c r="Y140" s="121"/>
      <c r="Z140" s="221">
        <v>44.895000000000003</v>
      </c>
      <c r="AA140" s="76"/>
      <c r="AB140" s="138">
        <v>44.895000000000003</v>
      </c>
      <c r="AC140" s="219">
        <v>39282</v>
      </c>
      <c r="AD140" s="98">
        <v>39479</v>
      </c>
      <c r="AE140" s="100">
        <v>56.002567731281665</v>
      </c>
      <c r="AF140" s="182">
        <v>0.80165967059618859</v>
      </c>
      <c r="AG140" s="114">
        <v>7.2</v>
      </c>
      <c r="AH140" s="68"/>
      <c r="AI140" s="214" t="s">
        <v>1729</v>
      </c>
      <c r="AJ140" s="52" t="s">
        <v>1819</v>
      </c>
      <c r="AK140" s="52"/>
      <c r="AL140" s="223" t="s">
        <v>3595</v>
      </c>
      <c r="AM140" s="53">
        <v>38664</v>
      </c>
      <c r="AN140" s="187"/>
      <c r="AO140" s="98"/>
      <c r="AP140" s="53"/>
      <c r="AQ140" s="99">
        <v>38835</v>
      </c>
      <c r="AR140" s="97">
        <v>38965</v>
      </c>
      <c r="AS140" s="98">
        <v>38987</v>
      </c>
      <c r="AT140" s="53">
        <v>39066</v>
      </c>
      <c r="AU140" s="51" t="s">
        <v>3596</v>
      </c>
      <c r="AV140" s="54"/>
      <c r="AW140" s="68">
        <v>11.35</v>
      </c>
      <c r="AX140" s="116"/>
      <c r="AY140" s="117"/>
      <c r="AZ140" s="102"/>
      <c r="BA140" s="77"/>
      <c r="BB140" s="103"/>
      <c r="BC140" s="82"/>
      <c r="BD140" s="104">
        <v>12.390924956369982</v>
      </c>
      <c r="BE140" s="77">
        <v>896.50288367097278</v>
      </c>
      <c r="BF140" s="68">
        <v>1091.711449900439</v>
      </c>
      <c r="BG140" s="105">
        <v>1.0006107782889012E-2</v>
      </c>
      <c r="BH140" s="166"/>
      <c r="BI140" s="167"/>
      <c r="BJ140" s="166"/>
      <c r="BK140" s="166"/>
    </row>
    <row r="141" spans="1:63" ht="28" hidden="1">
      <c r="A141" s="40"/>
      <c r="B141" s="40"/>
      <c r="C141" s="40"/>
      <c r="D141" s="247" t="s">
        <v>1820</v>
      </c>
      <c r="E141" s="168">
        <v>571</v>
      </c>
      <c r="F141" s="224" t="s">
        <v>1821</v>
      </c>
      <c r="G141" s="57" t="s">
        <v>2033</v>
      </c>
      <c r="H141" s="225" t="s">
        <v>2034</v>
      </c>
      <c r="I141" s="75" t="s">
        <v>1815</v>
      </c>
      <c r="J141" s="215"/>
      <c r="K141" s="57" t="s">
        <v>2035</v>
      </c>
      <c r="L141" s="200" t="s">
        <v>2036</v>
      </c>
      <c r="M141" s="226" t="s">
        <v>2037</v>
      </c>
      <c r="N141" s="220" t="s">
        <v>2037</v>
      </c>
      <c r="O141" s="217" t="s">
        <v>3785</v>
      </c>
      <c r="P141" s="218">
        <v>16.059000000000001</v>
      </c>
      <c r="Q141" s="76"/>
      <c r="R141" s="218">
        <v>10</v>
      </c>
      <c r="S141" s="69"/>
      <c r="T141" s="99">
        <v>39052</v>
      </c>
      <c r="U141" s="76">
        <v>156.57525000000001</v>
      </c>
      <c r="V141" s="218">
        <v>160.59</v>
      </c>
      <c r="W141" s="76">
        <v>160.59</v>
      </c>
      <c r="X141" s="220" t="s">
        <v>1729</v>
      </c>
      <c r="Y141" s="121"/>
      <c r="Z141" s="221">
        <v>43.42</v>
      </c>
      <c r="AA141" s="76"/>
      <c r="AB141" s="76">
        <v>43.42</v>
      </c>
      <c r="AC141" s="97">
        <v>41649</v>
      </c>
      <c r="AD141" s="98">
        <v>40543</v>
      </c>
      <c r="AE141" s="100">
        <v>65.599915068493161</v>
      </c>
      <c r="AF141" s="182">
        <v>0.66189110084464264</v>
      </c>
      <c r="AG141" s="114">
        <v>86.1</v>
      </c>
      <c r="AH141" s="68"/>
      <c r="AI141" s="214" t="s">
        <v>1729</v>
      </c>
      <c r="AJ141" s="52" t="s">
        <v>3895</v>
      </c>
      <c r="AK141" s="52"/>
      <c r="AL141" s="223" t="s">
        <v>3595</v>
      </c>
      <c r="AM141" s="53">
        <v>38671</v>
      </c>
      <c r="AN141" s="187"/>
      <c r="AO141" s="98"/>
      <c r="AP141" s="53"/>
      <c r="AQ141" s="99">
        <v>38835</v>
      </c>
      <c r="AR141" s="97">
        <v>38965</v>
      </c>
      <c r="AS141" s="98">
        <v>38981</v>
      </c>
      <c r="AT141" s="53">
        <v>39066</v>
      </c>
      <c r="AU141" s="51" t="s">
        <v>3596</v>
      </c>
      <c r="AV141" s="54"/>
      <c r="AW141" s="68">
        <v>10.6</v>
      </c>
      <c r="AX141" s="116"/>
      <c r="AY141" s="117"/>
      <c r="AZ141" s="102"/>
      <c r="BA141" s="77"/>
      <c r="BB141" s="103"/>
      <c r="BC141" s="82"/>
      <c r="BD141" s="104">
        <v>11.998254799301918</v>
      </c>
      <c r="BE141" s="77">
        <v>747.13586146720945</v>
      </c>
      <c r="BF141" s="68">
        <v>1131.9108301228225</v>
      </c>
      <c r="BG141" s="105">
        <v>1.0630855269800623E-2</v>
      </c>
      <c r="BH141" s="166"/>
      <c r="BI141" s="167"/>
      <c r="BJ141" s="166"/>
      <c r="BK141" s="166"/>
    </row>
    <row r="142" spans="1:63" ht="112" hidden="1">
      <c r="A142" s="40"/>
      <c r="B142" s="40"/>
      <c r="C142" s="40"/>
      <c r="D142" s="247" t="s">
        <v>2230</v>
      </c>
      <c r="E142" s="168">
        <v>577</v>
      </c>
      <c r="F142" s="230" t="s">
        <v>2231</v>
      </c>
      <c r="G142" s="75" t="s">
        <v>2033</v>
      </c>
      <c r="H142" s="215" t="s">
        <v>2034</v>
      </c>
      <c r="I142" s="57" t="s">
        <v>1815</v>
      </c>
      <c r="J142" s="225"/>
      <c r="K142" s="57" t="s">
        <v>2498</v>
      </c>
      <c r="L142" s="173" t="s">
        <v>2036</v>
      </c>
      <c r="M142" s="226" t="s">
        <v>3510</v>
      </c>
      <c r="N142" s="216" t="s">
        <v>2693</v>
      </c>
      <c r="O142" s="50" t="s">
        <v>2694</v>
      </c>
      <c r="P142" s="114">
        <v>64.084000000000003</v>
      </c>
      <c r="Q142" s="77">
        <v>65.988</v>
      </c>
      <c r="R142" s="114">
        <v>10</v>
      </c>
      <c r="S142" s="68">
        <v>10</v>
      </c>
      <c r="T142" s="99">
        <v>37358</v>
      </c>
      <c r="U142" s="77">
        <v>640.84</v>
      </c>
      <c r="V142" s="114">
        <v>640.84</v>
      </c>
      <c r="W142" s="77">
        <v>640.84</v>
      </c>
      <c r="X142" s="225" t="s">
        <v>1729</v>
      </c>
      <c r="Y142" s="121"/>
      <c r="Z142" s="221">
        <v>371.16999999999996</v>
      </c>
      <c r="AA142" s="76"/>
      <c r="AB142" s="138">
        <v>371.16999999999996</v>
      </c>
      <c r="AC142" s="97">
        <v>39430</v>
      </c>
      <c r="AD142" s="98">
        <v>39903</v>
      </c>
      <c r="AE142" s="100">
        <v>341.28808181647594</v>
      </c>
      <c r="AF142" s="182">
        <v>1.0875562897610727</v>
      </c>
      <c r="AG142" s="114">
        <v>7.4666666666666668</v>
      </c>
      <c r="AH142" s="68"/>
      <c r="AI142" s="215" t="s">
        <v>2039</v>
      </c>
      <c r="AJ142" s="56" t="s">
        <v>2232</v>
      </c>
      <c r="AK142" s="56"/>
      <c r="AL142" s="229" t="s">
        <v>2233</v>
      </c>
      <c r="AM142" s="53">
        <v>38788</v>
      </c>
      <c r="AN142" s="187"/>
      <c r="AO142" s="98"/>
      <c r="AP142" s="53"/>
      <c r="AQ142" s="99">
        <v>38870</v>
      </c>
      <c r="AR142" s="97">
        <v>38964</v>
      </c>
      <c r="AS142" s="98">
        <v>38989</v>
      </c>
      <c r="AT142" s="53">
        <v>39206</v>
      </c>
      <c r="AU142" s="51" t="s">
        <v>2042</v>
      </c>
      <c r="AV142" s="54"/>
      <c r="AW142" s="68">
        <v>24</v>
      </c>
      <c r="AX142" s="100"/>
      <c r="AY142" s="101"/>
      <c r="AZ142" s="102"/>
      <c r="BA142" s="77"/>
      <c r="BB142" s="103"/>
      <c r="BC142" s="82"/>
      <c r="BD142" s="273"/>
      <c r="BE142" s="77"/>
      <c r="BF142" s="68"/>
      <c r="BG142" s="102"/>
      <c r="BH142" s="106"/>
      <c r="BI142" s="107"/>
      <c r="BJ142" s="106"/>
      <c r="BK142" s="106"/>
    </row>
    <row r="143" spans="1:63" ht="56" hidden="1">
      <c r="A143" s="40"/>
      <c r="B143" s="40"/>
      <c r="C143" s="40"/>
      <c r="D143" s="247" t="s">
        <v>1822</v>
      </c>
      <c r="E143" s="168">
        <v>578</v>
      </c>
      <c r="F143" s="224" t="s">
        <v>1823</v>
      </c>
      <c r="G143" s="57" t="s">
        <v>2033</v>
      </c>
      <c r="H143" s="225" t="s">
        <v>2034</v>
      </c>
      <c r="I143" s="75" t="s">
        <v>1815</v>
      </c>
      <c r="J143" s="215"/>
      <c r="K143" s="57" t="s">
        <v>2699</v>
      </c>
      <c r="L143" s="200" t="s">
        <v>2036</v>
      </c>
      <c r="M143" s="74" t="s">
        <v>3510</v>
      </c>
      <c r="N143" s="216" t="s">
        <v>2693</v>
      </c>
      <c r="O143" s="50" t="s">
        <v>2553</v>
      </c>
      <c r="P143" s="218">
        <v>85.47</v>
      </c>
      <c r="Q143" s="76"/>
      <c r="R143" s="218">
        <v>10</v>
      </c>
      <c r="S143" s="69">
        <v>0</v>
      </c>
      <c r="T143" s="99">
        <v>38292</v>
      </c>
      <c r="U143" s="76">
        <v>766.28400000000011</v>
      </c>
      <c r="V143" s="218">
        <v>854.7</v>
      </c>
      <c r="W143" s="76">
        <v>854.7</v>
      </c>
      <c r="X143" s="225" t="s">
        <v>1745</v>
      </c>
      <c r="Y143" s="121"/>
      <c r="Z143" s="221">
        <v>421.19800000000004</v>
      </c>
      <c r="AA143" s="76"/>
      <c r="AB143" s="138">
        <v>421.19800000000004</v>
      </c>
      <c r="AC143" s="97">
        <v>39482</v>
      </c>
      <c r="AD143" s="98">
        <v>40968</v>
      </c>
      <c r="AE143" s="100">
        <v>626.62389041095889</v>
      </c>
      <c r="AF143" s="182">
        <v>0.67217035042147155</v>
      </c>
      <c r="AG143" s="114">
        <v>15.266666666666667</v>
      </c>
      <c r="AH143" s="68"/>
      <c r="AI143" s="215" t="s">
        <v>2039</v>
      </c>
      <c r="AJ143" s="52" t="s">
        <v>1373</v>
      </c>
      <c r="AK143" s="52"/>
      <c r="AL143" s="223" t="s">
        <v>3199</v>
      </c>
      <c r="AM143" s="53">
        <v>38640</v>
      </c>
      <c r="AN143" s="187"/>
      <c r="AO143" s="98"/>
      <c r="AP143" s="53"/>
      <c r="AQ143" s="99">
        <v>38447</v>
      </c>
      <c r="AR143" s="97">
        <v>38966</v>
      </c>
      <c r="AS143" s="98">
        <v>38966</v>
      </c>
      <c r="AT143" s="53">
        <v>39024</v>
      </c>
      <c r="AU143" s="51"/>
      <c r="AV143" s="54"/>
      <c r="AW143" s="68">
        <v>22</v>
      </c>
      <c r="AX143" s="100">
        <v>4351.3890228704959</v>
      </c>
      <c r="AY143" s="101"/>
      <c r="AZ143" s="102"/>
      <c r="BA143" s="77"/>
      <c r="BB143" s="103"/>
      <c r="BC143" s="82"/>
      <c r="BD143" s="108"/>
      <c r="BE143" s="77"/>
      <c r="BF143" s="68"/>
      <c r="BG143" s="102"/>
      <c r="BH143" s="106"/>
      <c r="BI143" s="107"/>
      <c r="BJ143" s="106"/>
      <c r="BK143" s="106"/>
    </row>
    <row r="144" spans="1:63" ht="42" hidden="1">
      <c r="A144" s="40"/>
      <c r="B144" s="40"/>
      <c r="C144" s="40"/>
      <c r="D144" s="247" t="s">
        <v>1824</v>
      </c>
      <c r="E144" s="168">
        <v>579</v>
      </c>
      <c r="F144" s="250" t="s">
        <v>1825</v>
      </c>
      <c r="G144" s="251" t="s">
        <v>2033</v>
      </c>
      <c r="H144" s="220" t="s">
        <v>2034</v>
      </c>
      <c r="I144" s="251" t="s">
        <v>1815</v>
      </c>
      <c r="J144" s="220"/>
      <c r="K144" s="251" t="s">
        <v>3432</v>
      </c>
      <c r="L144" s="173" t="s">
        <v>2036</v>
      </c>
      <c r="M144" s="226" t="s">
        <v>179</v>
      </c>
      <c r="N144" s="220" t="s">
        <v>184</v>
      </c>
      <c r="O144" s="217" t="s">
        <v>185</v>
      </c>
      <c r="P144" s="231">
        <v>42.345999999999997</v>
      </c>
      <c r="Q144" s="244"/>
      <c r="R144" s="231">
        <v>10</v>
      </c>
      <c r="S144" s="252"/>
      <c r="T144" s="233">
        <v>36982</v>
      </c>
      <c r="U144" s="244">
        <v>497.69253799999996</v>
      </c>
      <c r="V144" s="231">
        <v>423.46</v>
      </c>
      <c r="W144" s="244">
        <v>423.46</v>
      </c>
      <c r="X144" s="225" t="s">
        <v>3888</v>
      </c>
      <c r="Y144" s="121"/>
      <c r="Z144" s="221">
        <v>93.7</v>
      </c>
      <c r="AA144" s="76"/>
      <c r="AB144" s="138">
        <v>93.7</v>
      </c>
      <c r="AC144" s="97">
        <v>41257</v>
      </c>
      <c r="AD144" s="98">
        <v>39172</v>
      </c>
      <c r="AE144" s="100">
        <v>254.07599999999996</v>
      </c>
      <c r="AF144" s="182">
        <v>0.36878729199137272</v>
      </c>
      <c r="AG144" s="114">
        <v>74.099999999999994</v>
      </c>
      <c r="AH144" s="68"/>
      <c r="AI144" s="215" t="s">
        <v>2039</v>
      </c>
      <c r="AJ144" s="52" t="s">
        <v>3895</v>
      </c>
      <c r="AK144" s="52"/>
      <c r="AL144" s="254" t="s">
        <v>534</v>
      </c>
      <c r="AM144" s="255">
        <v>38679</v>
      </c>
      <c r="AN144" s="153"/>
      <c r="AO144" s="245"/>
      <c r="AP144" s="255"/>
      <c r="AQ144" s="233">
        <v>38712</v>
      </c>
      <c r="AR144" s="219">
        <v>38953</v>
      </c>
      <c r="AS144" s="245">
        <v>38976</v>
      </c>
      <c r="AT144" s="53">
        <v>39034</v>
      </c>
      <c r="AU144" s="256"/>
      <c r="AV144" s="257"/>
      <c r="AW144" s="242"/>
      <c r="AX144" s="246"/>
      <c r="AY144" s="258"/>
      <c r="AZ144" s="259"/>
      <c r="BA144" s="263"/>
      <c r="BB144" s="260"/>
      <c r="BC144" s="261"/>
      <c r="BD144" s="262"/>
      <c r="BE144" s="263"/>
      <c r="BF144" s="242"/>
      <c r="BG144" s="259"/>
      <c r="BH144" s="264"/>
      <c r="BI144" s="265"/>
      <c r="BJ144" s="264"/>
      <c r="BK144" s="264"/>
    </row>
    <row r="145" spans="1:63" ht="56" hidden="1">
      <c r="A145" s="40"/>
      <c r="B145" s="40"/>
      <c r="C145" s="40"/>
      <c r="D145" s="247" t="s">
        <v>1826</v>
      </c>
      <c r="E145" s="168">
        <v>581</v>
      </c>
      <c r="F145" s="224" t="s">
        <v>1827</v>
      </c>
      <c r="G145" s="57" t="s">
        <v>2033</v>
      </c>
      <c r="H145" s="225" t="s">
        <v>2034</v>
      </c>
      <c r="I145" s="75" t="s">
        <v>1815</v>
      </c>
      <c r="J145" s="215"/>
      <c r="K145" s="57" t="s">
        <v>917</v>
      </c>
      <c r="L145" s="173" t="s">
        <v>2036</v>
      </c>
      <c r="M145" s="74" t="s">
        <v>3510</v>
      </c>
      <c r="N145" s="216" t="s">
        <v>2693</v>
      </c>
      <c r="O145" s="50" t="s">
        <v>2529</v>
      </c>
      <c r="P145" s="218">
        <v>36.896900000000002</v>
      </c>
      <c r="Q145" s="76"/>
      <c r="R145" s="218">
        <v>10</v>
      </c>
      <c r="S145" s="69">
        <v>0</v>
      </c>
      <c r="T145" s="99">
        <v>38718</v>
      </c>
      <c r="U145" s="76">
        <v>258.2783</v>
      </c>
      <c r="V145" s="218">
        <v>368.96900000000005</v>
      </c>
      <c r="W145" s="76">
        <v>368.96900000000005</v>
      </c>
      <c r="X145" s="225" t="s">
        <v>3889</v>
      </c>
      <c r="Y145" s="121"/>
      <c r="Z145" s="221">
        <v>58.664000000000001</v>
      </c>
      <c r="AA145" s="69"/>
      <c r="AB145" s="138">
        <v>58.664000000000001</v>
      </c>
      <c r="AC145" s="97">
        <v>39447</v>
      </c>
      <c r="AD145" s="98">
        <v>39813</v>
      </c>
      <c r="AE145" s="100">
        <v>110.69070000000001</v>
      </c>
      <c r="AF145" s="182">
        <v>0.52998129020775908</v>
      </c>
      <c r="AG145" s="114">
        <v>12.7</v>
      </c>
      <c r="AH145" s="68"/>
      <c r="AI145" s="215" t="s">
        <v>3889</v>
      </c>
      <c r="AJ145" s="52" t="s">
        <v>3306</v>
      </c>
      <c r="AK145" s="52"/>
      <c r="AL145" s="223" t="s">
        <v>3529</v>
      </c>
      <c r="AM145" s="53">
        <v>38645</v>
      </c>
      <c r="AN145" s="187"/>
      <c r="AO145" s="98"/>
      <c r="AP145" s="53"/>
      <c r="AQ145" s="99">
        <v>38510</v>
      </c>
      <c r="AR145" s="97">
        <v>38960</v>
      </c>
      <c r="AS145" s="98">
        <v>38976</v>
      </c>
      <c r="AT145" s="53">
        <v>39066</v>
      </c>
      <c r="AU145" s="51" t="s">
        <v>3596</v>
      </c>
      <c r="AV145" s="54"/>
      <c r="AW145" s="68">
        <v>1.5</v>
      </c>
      <c r="AX145" s="100"/>
      <c r="AY145" s="101"/>
      <c r="AZ145" s="102"/>
      <c r="BA145" s="77"/>
      <c r="BB145" s="103"/>
      <c r="BC145" s="82"/>
      <c r="BD145" s="108"/>
      <c r="BE145" s="77"/>
      <c r="BF145" s="68"/>
      <c r="BG145" s="102"/>
      <c r="BH145" s="106"/>
      <c r="BI145" s="107"/>
      <c r="BJ145" s="106"/>
      <c r="BK145" s="106"/>
    </row>
    <row r="146" spans="1:63" ht="42" hidden="1">
      <c r="A146" s="40"/>
      <c r="B146" s="40"/>
      <c r="C146" s="40"/>
      <c r="D146" s="247" t="s">
        <v>1828</v>
      </c>
      <c r="E146" s="168">
        <v>587</v>
      </c>
      <c r="F146" s="250" t="s">
        <v>1829</v>
      </c>
      <c r="G146" s="251" t="s">
        <v>2033</v>
      </c>
      <c r="H146" s="220" t="s">
        <v>2034</v>
      </c>
      <c r="I146" s="75" t="s">
        <v>1815</v>
      </c>
      <c r="J146" s="215"/>
      <c r="K146" s="57" t="s">
        <v>2699</v>
      </c>
      <c r="L146" s="173" t="s">
        <v>2036</v>
      </c>
      <c r="M146" s="226" t="s">
        <v>178</v>
      </c>
      <c r="N146" s="216" t="s">
        <v>182</v>
      </c>
      <c r="O146" s="50" t="s">
        <v>180</v>
      </c>
      <c r="P146" s="216">
        <v>2.827</v>
      </c>
      <c r="Q146" s="76"/>
      <c r="R146" s="218">
        <v>10</v>
      </c>
      <c r="S146" s="69">
        <v>0</v>
      </c>
      <c r="T146" s="99">
        <v>38078</v>
      </c>
      <c r="U146" s="76">
        <v>24.736249999999998</v>
      </c>
      <c r="V146" s="218">
        <v>28.27</v>
      </c>
      <c r="W146" s="76">
        <v>28.27</v>
      </c>
      <c r="X146" s="225" t="s">
        <v>3888</v>
      </c>
      <c r="Y146" s="121"/>
      <c r="Z146" s="221">
        <v>7.94</v>
      </c>
      <c r="AA146" s="69"/>
      <c r="AB146" s="138">
        <v>7.94</v>
      </c>
      <c r="AC146" s="97">
        <v>39639</v>
      </c>
      <c r="AD146" s="98">
        <v>39172</v>
      </c>
      <c r="AE146" s="100">
        <v>8.4732547945205479</v>
      </c>
      <c r="AF146" s="182">
        <v>0.93706612069952266</v>
      </c>
      <c r="AG146" s="114">
        <v>12.466666666666667</v>
      </c>
      <c r="AH146" s="68"/>
      <c r="AI146" s="215" t="s">
        <v>3888</v>
      </c>
      <c r="AJ146" s="52" t="s">
        <v>3429</v>
      </c>
      <c r="AK146" s="52"/>
      <c r="AL146" s="223" t="s">
        <v>3729</v>
      </c>
      <c r="AM146" s="53">
        <v>38668</v>
      </c>
      <c r="AN146" s="187"/>
      <c r="AO146" s="98"/>
      <c r="AP146" s="53"/>
      <c r="AQ146" s="99">
        <v>38712</v>
      </c>
      <c r="AR146" s="97">
        <v>38964</v>
      </c>
      <c r="AS146" s="98">
        <v>38976</v>
      </c>
      <c r="AT146" s="53">
        <v>39265</v>
      </c>
      <c r="AU146" s="51" t="s">
        <v>2500</v>
      </c>
      <c r="AV146" s="54"/>
      <c r="AW146" s="68"/>
      <c r="AX146" s="100"/>
      <c r="AY146" s="101"/>
      <c r="AZ146" s="102"/>
      <c r="BA146" s="77"/>
      <c r="BB146" s="103"/>
      <c r="BC146" s="82"/>
      <c r="BD146" s="108"/>
      <c r="BE146" s="77"/>
      <c r="BF146" s="68"/>
      <c r="BG146" s="102"/>
      <c r="BH146" s="106"/>
      <c r="BI146" s="107"/>
      <c r="BJ146" s="106"/>
      <c r="BK146" s="106"/>
    </row>
    <row r="147" spans="1:63" ht="98" hidden="1">
      <c r="A147" s="40"/>
      <c r="B147" s="40"/>
      <c r="C147" s="40"/>
      <c r="D147" s="247" t="s">
        <v>1830</v>
      </c>
      <c r="E147" s="168">
        <v>588</v>
      </c>
      <c r="F147" s="224" t="s">
        <v>636</v>
      </c>
      <c r="G147" s="57" t="s">
        <v>2033</v>
      </c>
      <c r="H147" s="225" t="s">
        <v>2034</v>
      </c>
      <c r="I147" s="248" t="s">
        <v>1815</v>
      </c>
      <c r="J147" s="248"/>
      <c r="K147" s="57" t="s">
        <v>1165</v>
      </c>
      <c r="L147" s="173" t="s">
        <v>2036</v>
      </c>
      <c r="M147" s="74" t="s">
        <v>2519</v>
      </c>
      <c r="N147" s="216" t="s">
        <v>2146</v>
      </c>
      <c r="O147" s="50" t="s">
        <v>3816</v>
      </c>
      <c r="P147" s="218">
        <v>52.33</v>
      </c>
      <c r="Q147" s="76"/>
      <c r="R147" s="218">
        <v>10</v>
      </c>
      <c r="S147" s="69">
        <v>0</v>
      </c>
      <c r="T147" s="97">
        <v>38991</v>
      </c>
      <c r="U147" s="76">
        <v>287.815</v>
      </c>
      <c r="V147" s="218">
        <v>523.29999999999995</v>
      </c>
      <c r="W147" s="76">
        <v>523.29999999999995</v>
      </c>
      <c r="X147" s="225" t="s">
        <v>3888</v>
      </c>
      <c r="Y147" s="121"/>
      <c r="Z147" s="221">
        <v>235.56299999999999</v>
      </c>
      <c r="AA147" s="76"/>
      <c r="AB147" s="138">
        <v>235.56299999999999</v>
      </c>
      <c r="AC147" s="97">
        <v>39673</v>
      </c>
      <c r="AD147" s="53">
        <v>41014</v>
      </c>
      <c r="AE147" s="100">
        <v>290.03723287671232</v>
      </c>
      <c r="AF147" s="182">
        <v>0.81218193148371409</v>
      </c>
      <c r="AG147" s="114">
        <v>21.3</v>
      </c>
      <c r="AH147" s="68"/>
      <c r="AI147" s="215" t="s">
        <v>1745</v>
      </c>
      <c r="AJ147" s="52" t="s">
        <v>1831</v>
      </c>
      <c r="AK147" s="52"/>
      <c r="AL147" s="223" t="s">
        <v>2041</v>
      </c>
      <c r="AM147" s="53">
        <v>38595</v>
      </c>
      <c r="AN147" s="187"/>
      <c r="AO147" s="98"/>
      <c r="AP147" s="53"/>
      <c r="AQ147" s="99">
        <v>38713</v>
      </c>
      <c r="AR147" s="99">
        <v>38964</v>
      </c>
      <c r="AS147" s="97">
        <v>38976</v>
      </c>
      <c r="AT147" s="53">
        <v>39034</v>
      </c>
      <c r="AU147" s="249"/>
      <c r="AV147" s="54"/>
      <c r="AW147" s="68">
        <v>12</v>
      </c>
      <c r="AX147" s="77">
        <v>1162.5</v>
      </c>
      <c r="AY147" s="101"/>
      <c r="AZ147" s="102"/>
      <c r="BA147" s="77"/>
      <c r="BB147" s="103"/>
      <c r="BC147" s="82"/>
      <c r="BD147" s="104">
        <v>3.898342059336823</v>
      </c>
      <c r="BE147" s="77">
        <v>74.495357526023753</v>
      </c>
      <c r="BF147" s="68">
        <v>324.8618382780686</v>
      </c>
      <c r="BG147" s="105">
        <v>0.13082940335442914</v>
      </c>
      <c r="BH147" s="106"/>
      <c r="BI147" s="107"/>
      <c r="BJ147" s="106"/>
      <c r="BK147" s="106"/>
    </row>
    <row r="148" spans="1:63" ht="42" hidden="1">
      <c r="A148" s="40"/>
      <c r="B148" s="40"/>
      <c r="C148" s="40"/>
      <c r="D148" s="247" t="s">
        <v>2234</v>
      </c>
      <c r="E148" s="168">
        <v>591</v>
      </c>
      <c r="F148" s="224" t="s">
        <v>2235</v>
      </c>
      <c r="G148" s="57" t="s">
        <v>2033</v>
      </c>
      <c r="H148" s="225" t="s">
        <v>2034</v>
      </c>
      <c r="I148" s="75" t="s">
        <v>1815</v>
      </c>
      <c r="J148" s="215"/>
      <c r="K148" s="57" t="s">
        <v>1165</v>
      </c>
      <c r="L148" s="200" t="s">
        <v>2036</v>
      </c>
      <c r="M148" s="74" t="s">
        <v>3510</v>
      </c>
      <c r="N148" s="216" t="s">
        <v>2571</v>
      </c>
      <c r="O148" s="50" t="s">
        <v>3785</v>
      </c>
      <c r="P148" s="218">
        <v>23.120999999999999</v>
      </c>
      <c r="Q148" s="76"/>
      <c r="R148" s="218">
        <v>10</v>
      </c>
      <c r="S148" s="69">
        <v>0.5</v>
      </c>
      <c r="T148" s="99">
        <v>37598</v>
      </c>
      <c r="U148" s="76">
        <v>231.20999999999998</v>
      </c>
      <c r="V148" s="218">
        <v>231.20999999999998</v>
      </c>
      <c r="W148" s="76">
        <v>231.20999999999998</v>
      </c>
      <c r="X148" s="225" t="s">
        <v>3888</v>
      </c>
      <c r="Y148" s="121"/>
      <c r="Z148" s="221">
        <v>200.58499999999998</v>
      </c>
      <c r="AA148" s="76"/>
      <c r="AB148" s="138">
        <v>200.58499999999998</v>
      </c>
      <c r="AC148" s="97">
        <v>39272</v>
      </c>
      <c r="AD148" s="98">
        <v>40567</v>
      </c>
      <c r="AE148" s="100">
        <v>184.27779046725462</v>
      </c>
      <c r="AF148" s="182">
        <v>1.088492538853417</v>
      </c>
      <c r="AG148" s="114">
        <v>4.8666666666666663</v>
      </c>
      <c r="AH148" s="68"/>
      <c r="AI148" s="215" t="s">
        <v>3888</v>
      </c>
      <c r="AJ148" s="52" t="s">
        <v>3824</v>
      </c>
      <c r="AK148" s="52"/>
      <c r="AL148" s="223" t="s">
        <v>3054</v>
      </c>
      <c r="AM148" s="53">
        <v>38716</v>
      </c>
      <c r="AN148" s="187"/>
      <c r="AO148" s="98"/>
      <c r="AP148" s="53"/>
      <c r="AQ148" s="99">
        <v>38734</v>
      </c>
      <c r="AR148" s="97">
        <v>38970</v>
      </c>
      <c r="AS148" s="98">
        <v>38976</v>
      </c>
      <c r="AT148" s="53">
        <v>39126</v>
      </c>
      <c r="AU148" s="51" t="s">
        <v>2500</v>
      </c>
      <c r="AV148" s="54"/>
      <c r="AW148" s="68">
        <v>6</v>
      </c>
      <c r="AX148" s="100"/>
      <c r="AY148" s="101"/>
      <c r="AZ148" s="102"/>
      <c r="BA148" s="77"/>
      <c r="BB148" s="103"/>
      <c r="BC148" s="82"/>
      <c r="BD148" s="108"/>
      <c r="BE148" s="77"/>
      <c r="BF148" s="68"/>
      <c r="BG148" s="102"/>
      <c r="BH148" s="106"/>
      <c r="BI148" s="107"/>
      <c r="BJ148" s="106"/>
      <c r="BK148" s="106"/>
    </row>
    <row r="149" spans="1:63" ht="126" hidden="1">
      <c r="A149" s="40"/>
      <c r="B149" s="40"/>
      <c r="C149" s="40"/>
      <c r="D149" s="247" t="s">
        <v>1832</v>
      </c>
      <c r="E149" s="168">
        <v>593</v>
      </c>
      <c r="F149" s="224" t="s">
        <v>1833</v>
      </c>
      <c r="G149" s="57" t="s">
        <v>2033</v>
      </c>
      <c r="H149" s="225" t="s">
        <v>2034</v>
      </c>
      <c r="I149" s="75" t="s">
        <v>1815</v>
      </c>
      <c r="J149" s="215"/>
      <c r="K149" s="57" t="s">
        <v>917</v>
      </c>
      <c r="L149" s="173" t="s">
        <v>2036</v>
      </c>
      <c r="M149" s="226" t="s">
        <v>2037</v>
      </c>
      <c r="N149" s="220" t="s">
        <v>2037</v>
      </c>
      <c r="O149" s="50" t="s">
        <v>2038</v>
      </c>
      <c r="P149" s="218">
        <v>22.356999999999999</v>
      </c>
      <c r="Q149" s="76"/>
      <c r="R149" s="218">
        <v>10</v>
      </c>
      <c r="S149" s="69">
        <v>0</v>
      </c>
      <c r="T149" s="99">
        <v>37347</v>
      </c>
      <c r="U149" s="76">
        <v>223.57</v>
      </c>
      <c r="V149" s="218">
        <v>223.57</v>
      </c>
      <c r="W149" s="76">
        <v>223.57</v>
      </c>
      <c r="X149" s="220" t="s">
        <v>1729</v>
      </c>
      <c r="Y149" s="121"/>
      <c r="Z149" s="221">
        <v>115.447</v>
      </c>
      <c r="AA149" s="76"/>
      <c r="AB149" s="138">
        <v>115.447</v>
      </c>
      <c r="AC149" s="97">
        <v>39618</v>
      </c>
      <c r="AD149" s="98">
        <v>39538</v>
      </c>
      <c r="AE149" s="100">
        <v>134.20325205479452</v>
      </c>
      <c r="AF149" s="182">
        <v>0.86023995866257819</v>
      </c>
      <c r="AG149" s="114">
        <v>18.100000000000001</v>
      </c>
      <c r="AH149" s="68"/>
      <c r="AI149" s="214"/>
      <c r="AJ149" s="52" t="s">
        <v>1834</v>
      </c>
      <c r="AK149" s="52"/>
      <c r="AL149" s="223" t="s">
        <v>3595</v>
      </c>
      <c r="AM149" s="53">
        <v>38671</v>
      </c>
      <c r="AN149" s="187"/>
      <c r="AO149" s="98"/>
      <c r="AP149" s="53"/>
      <c r="AQ149" s="99">
        <v>38712</v>
      </c>
      <c r="AR149" s="97">
        <v>39016</v>
      </c>
      <c r="AS149" s="98">
        <v>39017</v>
      </c>
      <c r="AT149" s="53">
        <v>39075</v>
      </c>
      <c r="AU149" s="51"/>
      <c r="AV149" s="54"/>
      <c r="AW149" s="68">
        <v>15.4</v>
      </c>
      <c r="AX149" s="100">
        <v>1685.5372654745695</v>
      </c>
      <c r="AY149" s="101"/>
      <c r="AZ149" s="102"/>
      <c r="BA149" s="77"/>
      <c r="BB149" s="103"/>
      <c r="BC149" s="82"/>
      <c r="BD149" s="104">
        <v>16.369982547993018</v>
      </c>
      <c r="BE149" s="77">
        <v>732.20837089023655</v>
      </c>
      <c r="BF149" s="68">
        <v>1062.9858797398065</v>
      </c>
      <c r="BG149" s="105">
        <v>1.4098281192005676E-2</v>
      </c>
      <c r="BH149" s="166"/>
      <c r="BI149" s="167"/>
      <c r="BJ149" s="166"/>
      <c r="BK149" s="166"/>
    </row>
    <row r="150" spans="1:63" ht="84" hidden="1">
      <c r="A150" s="40"/>
      <c r="B150" s="40"/>
      <c r="C150" s="40"/>
      <c r="D150" s="247" t="s">
        <v>1835</v>
      </c>
      <c r="E150" s="168">
        <v>598</v>
      </c>
      <c r="F150" s="230" t="s">
        <v>1836</v>
      </c>
      <c r="G150" s="75" t="s">
        <v>2033</v>
      </c>
      <c r="H150" s="215" t="s">
        <v>2034</v>
      </c>
      <c r="I150" s="75" t="s">
        <v>1815</v>
      </c>
      <c r="J150" s="215"/>
      <c r="K150" s="57" t="s">
        <v>2928</v>
      </c>
      <c r="L150" s="173" t="s">
        <v>2036</v>
      </c>
      <c r="M150" s="74" t="s">
        <v>3510</v>
      </c>
      <c r="N150" s="216" t="s">
        <v>2929</v>
      </c>
      <c r="O150" s="50" t="s">
        <v>3785</v>
      </c>
      <c r="P150" s="218">
        <v>55.472000000000001</v>
      </c>
      <c r="Q150" s="76"/>
      <c r="R150" s="218">
        <v>10</v>
      </c>
      <c r="S150" s="69">
        <v>0</v>
      </c>
      <c r="T150" s="99">
        <v>39114</v>
      </c>
      <c r="U150" s="76">
        <v>309.53376000000003</v>
      </c>
      <c r="V150" s="218">
        <v>554.72</v>
      </c>
      <c r="W150" s="76">
        <v>554.72</v>
      </c>
      <c r="X150" s="225" t="s">
        <v>2039</v>
      </c>
      <c r="Y150" s="121"/>
      <c r="Z150" s="221">
        <v>179.29500000000002</v>
      </c>
      <c r="AA150" s="76"/>
      <c r="AB150" s="138">
        <v>179.29500000000002</v>
      </c>
      <c r="AC150" s="97">
        <v>39818</v>
      </c>
      <c r="AD150" s="98">
        <v>40268</v>
      </c>
      <c r="AE150" s="100">
        <v>175.38270684931507</v>
      </c>
      <c r="AF150" s="182">
        <v>1.0223071773777919</v>
      </c>
      <c r="AG150" s="114">
        <v>23.466666666666665</v>
      </c>
      <c r="AH150" s="68"/>
      <c r="AI150" s="215" t="s">
        <v>2039</v>
      </c>
      <c r="AJ150" s="52" t="s">
        <v>1373</v>
      </c>
      <c r="AK150" s="52"/>
      <c r="AL150" s="223" t="s">
        <v>3719</v>
      </c>
      <c r="AM150" s="53">
        <v>38807</v>
      </c>
      <c r="AN150" s="187"/>
      <c r="AO150" s="98"/>
      <c r="AP150" s="53"/>
      <c r="AQ150" s="99">
        <v>38952</v>
      </c>
      <c r="AR150" s="97">
        <v>38973</v>
      </c>
      <c r="AS150" s="98">
        <v>38988</v>
      </c>
      <c r="AT150" s="53">
        <v>39018</v>
      </c>
      <c r="AU150" s="51"/>
      <c r="AV150" s="54"/>
      <c r="AW150" s="68">
        <v>14</v>
      </c>
      <c r="AX150" s="100">
        <v>5940</v>
      </c>
      <c r="AY150" s="101"/>
      <c r="AZ150" s="102"/>
      <c r="BA150" s="77"/>
      <c r="BB150" s="103"/>
      <c r="BC150" s="82"/>
      <c r="BD150" s="104">
        <v>9.2696335078534027</v>
      </c>
      <c r="BE150" s="77">
        <v>167.10472865325573</v>
      </c>
      <c r="BF150" s="68">
        <v>662.11667913238591</v>
      </c>
      <c r="BG150" s="105">
        <v>7.3413159683763898E-2</v>
      </c>
      <c r="BH150" s="106"/>
      <c r="BI150" s="107"/>
      <c r="BJ150" s="106"/>
      <c r="BK150" s="106"/>
    </row>
    <row r="151" spans="1:63" ht="56" hidden="1">
      <c r="A151" s="40"/>
      <c r="B151" s="40"/>
      <c r="C151" s="40"/>
      <c r="D151" s="247" t="s">
        <v>1837</v>
      </c>
      <c r="E151" s="168">
        <v>662</v>
      </c>
      <c r="F151" s="224" t="s">
        <v>1838</v>
      </c>
      <c r="G151" s="57" t="s">
        <v>2033</v>
      </c>
      <c r="H151" s="225" t="s">
        <v>2034</v>
      </c>
      <c r="I151" s="75" t="s">
        <v>1815</v>
      </c>
      <c r="J151" s="215"/>
      <c r="K151" s="57" t="s">
        <v>2498</v>
      </c>
      <c r="L151" s="173" t="s">
        <v>2036</v>
      </c>
      <c r="M151" s="74" t="s">
        <v>3878</v>
      </c>
      <c r="N151" s="216" t="s">
        <v>1723</v>
      </c>
      <c r="O151" s="50" t="s">
        <v>3785</v>
      </c>
      <c r="P151" s="216">
        <v>2.7839999999999998</v>
      </c>
      <c r="Q151" s="76"/>
      <c r="R151" s="218">
        <v>10</v>
      </c>
      <c r="S151" s="69">
        <v>0.26</v>
      </c>
      <c r="T151" s="99">
        <v>37874</v>
      </c>
      <c r="U151" s="76">
        <v>25.983072</v>
      </c>
      <c r="V151" s="218">
        <v>27.839999999999996</v>
      </c>
      <c r="W151" s="76">
        <v>27.839999999999996</v>
      </c>
      <c r="X151" s="228" t="s">
        <v>3889</v>
      </c>
      <c r="Y151" s="121"/>
      <c r="Z151" s="221">
        <v>26.814</v>
      </c>
      <c r="AA151" s="76"/>
      <c r="AB151" s="138">
        <v>26.814</v>
      </c>
      <c r="AC151" s="97">
        <v>39351</v>
      </c>
      <c r="AD151" s="98">
        <v>41274</v>
      </c>
      <c r="AE151" s="100">
        <v>25.103726778007129</v>
      </c>
      <c r="AF151" s="182">
        <v>1.0681282598841542</v>
      </c>
      <c r="AG151" s="114">
        <v>11.033333333333333</v>
      </c>
      <c r="AH151" s="68"/>
      <c r="AI151" s="215" t="s">
        <v>3889</v>
      </c>
      <c r="AJ151" s="52" t="s">
        <v>3306</v>
      </c>
      <c r="AK151" s="52"/>
      <c r="AL151" s="223" t="s">
        <v>3529</v>
      </c>
      <c r="AM151" s="99">
        <v>38804</v>
      </c>
      <c r="AN151" s="187"/>
      <c r="AO151" s="98"/>
      <c r="AP151" s="53"/>
      <c r="AQ151" s="99">
        <v>38891</v>
      </c>
      <c r="AR151" s="97">
        <v>38981</v>
      </c>
      <c r="AS151" s="98">
        <v>38990</v>
      </c>
      <c r="AT151" s="53">
        <v>39020</v>
      </c>
      <c r="AU151" s="51"/>
      <c r="AV151" s="54"/>
      <c r="AW151" s="68">
        <v>1.5</v>
      </c>
      <c r="AX151" s="100">
        <v>3506.6666666666665</v>
      </c>
      <c r="AY151" s="101"/>
      <c r="AZ151" s="102"/>
      <c r="BA151" s="77"/>
      <c r="BB151" s="103"/>
      <c r="BC151" s="82"/>
      <c r="BD151" s="104">
        <v>1.8542757417102966</v>
      </c>
      <c r="BE151" s="77">
        <v>666.04732101662955</v>
      </c>
      <c r="BF151" s="68">
        <v>1236.1838278068644</v>
      </c>
      <c r="BG151" s="105">
        <v>1.8628697123875434E-2</v>
      </c>
      <c r="BH151" s="106"/>
      <c r="BI151" s="107"/>
      <c r="BJ151" s="106"/>
      <c r="BK151" s="106"/>
    </row>
    <row r="152" spans="1:63" ht="42" hidden="1">
      <c r="A152" s="40"/>
      <c r="B152" s="40"/>
      <c r="C152" s="40"/>
      <c r="D152" s="247" t="s">
        <v>1839</v>
      </c>
      <c r="E152" s="168">
        <v>674</v>
      </c>
      <c r="F152" s="224" t="s">
        <v>1840</v>
      </c>
      <c r="G152" s="57" t="s">
        <v>2033</v>
      </c>
      <c r="H152" s="225" t="s">
        <v>2034</v>
      </c>
      <c r="I152" s="277" t="s">
        <v>1815</v>
      </c>
      <c r="J152" s="225"/>
      <c r="K152" s="57" t="s">
        <v>2928</v>
      </c>
      <c r="L152" s="280" t="s">
        <v>2036</v>
      </c>
      <c r="M152" s="74" t="s">
        <v>2519</v>
      </c>
      <c r="N152" s="216" t="s">
        <v>2520</v>
      </c>
      <c r="O152" s="50" t="s">
        <v>3816</v>
      </c>
      <c r="P152" s="114">
        <v>116.773</v>
      </c>
      <c r="Q152" s="77"/>
      <c r="R152" s="114">
        <v>10</v>
      </c>
      <c r="S152" s="68">
        <v>0</v>
      </c>
      <c r="T152" s="97">
        <v>39083</v>
      </c>
      <c r="U152" s="77">
        <v>700.63799999999992</v>
      </c>
      <c r="V152" s="114">
        <v>1167.73</v>
      </c>
      <c r="W152" s="77">
        <v>1167.73</v>
      </c>
      <c r="X152" s="225" t="s">
        <v>1745</v>
      </c>
      <c r="Y152" s="121"/>
      <c r="Z152" s="221">
        <v>258.267</v>
      </c>
      <c r="AA152" s="76"/>
      <c r="AB152" s="138">
        <v>258.267</v>
      </c>
      <c r="AC152" s="97">
        <v>39792</v>
      </c>
      <c r="AD152" s="53">
        <v>41274</v>
      </c>
      <c r="AE152" s="100">
        <v>700.95792602739721</v>
      </c>
      <c r="AF152" s="182">
        <v>0.36844864778646574</v>
      </c>
      <c r="AG152" s="114">
        <v>23.633333333333333</v>
      </c>
      <c r="AH152" s="68"/>
      <c r="AI152" s="215" t="s">
        <v>2039</v>
      </c>
      <c r="AJ152" s="52" t="s">
        <v>616</v>
      </c>
      <c r="AK152" s="52"/>
      <c r="AL152" s="229" t="s">
        <v>1841</v>
      </c>
      <c r="AM152" s="53">
        <v>38820</v>
      </c>
      <c r="AN152" s="187"/>
      <c r="AO152" s="98"/>
      <c r="AP152" s="53"/>
      <c r="AQ152" s="99">
        <v>38882</v>
      </c>
      <c r="AR152" s="99">
        <v>38988</v>
      </c>
      <c r="AS152" s="97">
        <v>39010</v>
      </c>
      <c r="AT152" s="53">
        <v>39068</v>
      </c>
      <c r="AU152" s="51"/>
      <c r="AV152" s="281"/>
      <c r="AW152" s="68">
        <v>25</v>
      </c>
      <c r="AX152" s="77">
        <v>5718.72</v>
      </c>
      <c r="AY152" s="101"/>
      <c r="AZ152" s="102"/>
      <c r="BA152" s="77"/>
      <c r="BB152" s="103"/>
      <c r="BC152" s="82"/>
      <c r="BD152" s="104">
        <v>18.872164048865617</v>
      </c>
      <c r="BE152" s="77">
        <v>161.61410641899769</v>
      </c>
      <c r="BF152" s="68">
        <v>754.88656195462465</v>
      </c>
      <c r="BG152" s="105">
        <v>2.7357659992716183E-2</v>
      </c>
      <c r="BH152" s="106"/>
      <c r="BI152" s="107"/>
      <c r="BJ152" s="106"/>
      <c r="BK152" s="106"/>
    </row>
    <row r="153" spans="1:63" ht="56" hidden="1">
      <c r="A153" s="40"/>
      <c r="B153" s="40"/>
      <c r="C153" s="40"/>
      <c r="D153" s="247" t="s">
        <v>1842</v>
      </c>
      <c r="E153" s="168">
        <v>677</v>
      </c>
      <c r="F153" s="250" t="s">
        <v>1843</v>
      </c>
      <c r="G153" s="57" t="s">
        <v>2033</v>
      </c>
      <c r="H153" s="225" t="s">
        <v>2034</v>
      </c>
      <c r="I153" s="75" t="s">
        <v>1815</v>
      </c>
      <c r="J153" s="215"/>
      <c r="K153" s="57" t="s">
        <v>1165</v>
      </c>
      <c r="L153" s="200" t="s">
        <v>2036</v>
      </c>
      <c r="M153" s="226" t="s">
        <v>178</v>
      </c>
      <c r="N153" s="216" t="s">
        <v>216</v>
      </c>
      <c r="O153" s="50" t="s">
        <v>209</v>
      </c>
      <c r="P153" s="218">
        <v>22.587</v>
      </c>
      <c r="Q153" s="76"/>
      <c r="R153" s="218">
        <v>10</v>
      </c>
      <c r="S153" s="69">
        <v>0</v>
      </c>
      <c r="T153" s="99">
        <v>37865</v>
      </c>
      <c r="U153" s="76">
        <v>210.73670999999999</v>
      </c>
      <c r="V153" s="218">
        <v>225.87</v>
      </c>
      <c r="W153" s="76">
        <v>225.87</v>
      </c>
      <c r="X153" s="232" t="s">
        <v>3888</v>
      </c>
      <c r="Y153" s="121"/>
      <c r="Z153" s="221">
        <v>61.989999999999995</v>
      </c>
      <c r="AA153" s="76"/>
      <c r="AB153" s="138">
        <v>61.989999999999995</v>
      </c>
      <c r="AC153" s="97">
        <v>39260</v>
      </c>
      <c r="AD153" s="53">
        <v>39416</v>
      </c>
      <c r="AE153" s="100">
        <v>95.979279452054797</v>
      </c>
      <c r="AF153" s="182">
        <v>0.64586857031955835</v>
      </c>
      <c r="AG153" s="114">
        <v>6.166666666666667</v>
      </c>
      <c r="AH153" s="68"/>
      <c r="AI153" s="215" t="s">
        <v>2039</v>
      </c>
      <c r="AJ153" s="52" t="s">
        <v>357</v>
      </c>
      <c r="AK153" s="52"/>
      <c r="AL153" s="223" t="s">
        <v>2041</v>
      </c>
      <c r="AM153" s="53">
        <v>38573</v>
      </c>
      <c r="AN153" s="187"/>
      <c r="AO153" s="98"/>
      <c r="AP153" s="53"/>
      <c r="AQ153" s="99">
        <v>38999</v>
      </c>
      <c r="AR153" s="97">
        <v>39002</v>
      </c>
      <c r="AS153" s="98">
        <v>39017</v>
      </c>
      <c r="AT153" s="53">
        <v>39075</v>
      </c>
      <c r="AU153" s="51"/>
      <c r="AV153" s="54"/>
      <c r="AW153" s="68"/>
      <c r="AX153" s="100"/>
      <c r="AY153" s="101"/>
      <c r="AZ153" s="102"/>
      <c r="BA153" s="77"/>
      <c r="BB153" s="103"/>
      <c r="BC153" s="82"/>
      <c r="BD153" s="108"/>
      <c r="BE153" s="77"/>
      <c r="BF153" s="68"/>
      <c r="BG153" s="102"/>
      <c r="BH153" s="106"/>
      <c r="BI153" s="107"/>
      <c r="BJ153" s="106"/>
      <c r="BK153" s="106"/>
    </row>
    <row r="154" spans="1:63" ht="84" hidden="1">
      <c r="A154" s="40"/>
      <c r="B154" s="40"/>
      <c r="C154" s="40"/>
      <c r="D154" s="247" t="s">
        <v>1844</v>
      </c>
      <c r="E154" s="168">
        <v>678</v>
      </c>
      <c r="F154" s="230" t="s">
        <v>1845</v>
      </c>
      <c r="G154" s="75" t="s">
        <v>2033</v>
      </c>
      <c r="H154" s="215" t="s">
        <v>2034</v>
      </c>
      <c r="I154" s="75" t="s">
        <v>1815</v>
      </c>
      <c r="J154" s="215"/>
      <c r="K154" s="57" t="s">
        <v>2928</v>
      </c>
      <c r="L154" s="200" t="s">
        <v>2036</v>
      </c>
      <c r="M154" s="74" t="s">
        <v>2519</v>
      </c>
      <c r="N154" s="216" t="s">
        <v>2520</v>
      </c>
      <c r="O154" s="50" t="s">
        <v>3816</v>
      </c>
      <c r="P154" s="218">
        <v>32.872999999999998</v>
      </c>
      <c r="Q154" s="76"/>
      <c r="R154" s="218">
        <v>10</v>
      </c>
      <c r="S154" s="69">
        <v>0.3</v>
      </c>
      <c r="T154" s="99">
        <v>38701</v>
      </c>
      <c r="U154" s="76">
        <v>226.33499999999998</v>
      </c>
      <c r="V154" s="218">
        <v>328.72999999999996</v>
      </c>
      <c r="W154" s="76">
        <v>328.72999999999996</v>
      </c>
      <c r="X154" s="225" t="s">
        <v>1745</v>
      </c>
      <c r="Y154" s="121"/>
      <c r="Z154" s="221">
        <v>167.38499999999999</v>
      </c>
      <c r="AA154" s="76"/>
      <c r="AB154" s="138">
        <v>167.38499999999999</v>
      </c>
      <c r="AC154" s="97">
        <v>39260</v>
      </c>
      <c r="AD154" s="53">
        <v>40999</v>
      </c>
      <c r="AE154" s="100">
        <v>203.46670527303436</v>
      </c>
      <c r="AF154" s="182">
        <v>0.82266530917372493</v>
      </c>
      <c r="AG154" s="114">
        <v>6.666666666666667</v>
      </c>
      <c r="AH154" s="68"/>
      <c r="AI154" s="215" t="s">
        <v>2039</v>
      </c>
      <c r="AJ154" s="52" t="s">
        <v>1846</v>
      </c>
      <c r="AK154" s="52"/>
      <c r="AL154" s="223" t="s">
        <v>941</v>
      </c>
      <c r="AM154" s="53">
        <v>38664</v>
      </c>
      <c r="AN154" s="187"/>
      <c r="AO154" s="98"/>
      <c r="AP154" s="53"/>
      <c r="AQ154" s="99">
        <v>38870</v>
      </c>
      <c r="AR154" s="97">
        <v>38989</v>
      </c>
      <c r="AS154" s="98">
        <v>39002</v>
      </c>
      <c r="AT154" s="53">
        <v>39060</v>
      </c>
      <c r="AU154" s="51"/>
      <c r="AV154" s="54"/>
      <c r="AW154" s="68"/>
      <c r="AX154" s="100"/>
      <c r="AY154" s="101"/>
      <c r="AZ154" s="102"/>
      <c r="BA154" s="77"/>
      <c r="BB154" s="103"/>
      <c r="BC154" s="82"/>
      <c r="BD154" s="108"/>
      <c r="BE154" s="77"/>
      <c r="BF154" s="68"/>
      <c r="BG154" s="102"/>
      <c r="BH154" s="106">
        <v>9.9</v>
      </c>
      <c r="BI154" s="107">
        <v>11</v>
      </c>
      <c r="BJ154" s="106">
        <v>18.600000000000001</v>
      </c>
      <c r="BK154" s="106">
        <v>8</v>
      </c>
    </row>
    <row r="155" spans="1:63" ht="28" hidden="1">
      <c r="A155" s="40"/>
      <c r="B155" s="40"/>
      <c r="C155" s="40"/>
      <c r="D155" s="247" t="s">
        <v>290</v>
      </c>
      <c r="E155" s="168">
        <v>694</v>
      </c>
      <c r="F155" s="224" t="s">
        <v>1847</v>
      </c>
      <c r="G155" s="57" t="s">
        <v>2033</v>
      </c>
      <c r="H155" s="225" t="s">
        <v>2034</v>
      </c>
      <c r="I155" s="75" t="s">
        <v>1815</v>
      </c>
      <c r="J155" s="215"/>
      <c r="K155" s="57" t="s">
        <v>2498</v>
      </c>
      <c r="L155" s="173" t="s">
        <v>2036</v>
      </c>
      <c r="M155" s="74" t="s">
        <v>3510</v>
      </c>
      <c r="N155" s="216" t="s">
        <v>2571</v>
      </c>
      <c r="O155" s="50" t="s">
        <v>2694</v>
      </c>
      <c r="P155" s="218">
        <v>107.733</v>
      </c>
      <c r="Q155" s="76"/>
      <c r="R155" s="218">
        <v>10</v>
      </c>
      <c r="S155" s="69">
        <v>0</v>
      </c>
      <c r="T155" s="233">
        <v>38003</v>
      </c>
      <c r="U155" s="76">
        <v>969.59699999999998</v>
      </c>
      <c r="V155" s="218">
        <v>1077.33</v>
      </c>
      <c r="W155" s="76">
        <v>1077.33</v>
      </c>
      <c r="X155" s="225" t="s">
        <v>3888</v>
      </c>
      <c r="Y155" s="121"/>
      <c r="Z155" s="221"/>
      <c r="AA155" s="76"/>
      <c r="AB155" s="76"/>
      <c r="AC155" s="97"/>
      <c r="AD155" s="53"/>
      <c r="AE155" s="100"/>
      <c r="AF155" s="222"/>
      <c r="AG155" s="114">
        <v>92.733333333333334</v>
      </c>
      <c r="AH155" s="68"/>
      <c r="AI155" s="215"/>
      <c r="AJ155" s="52" t="s">
        <v>3895</v>
      </c>
      <c r="AK155" s="52"/>
      <c r="AL155" s="223" t="s">
        <v>3463</v>
      </c>
      <c r="AM155" s="53">
        <v>38665</v>
      </c>
      <c r="AN155" s="51">
        <v>38934</v>
      </c>
      <c r="AO155" s="98" t="s">
        <v>289</v>
      </c>
      <c r="AP155" s="53"/>
      <c r="AQ155" s="99">
        <v>38434</v>
      </c>
      <c r="AR155" s="97">
        <v>38999</v>
      </c>
      <c r="AS155" s="98">
        <v>39017</v>
      </c>
      <c r="AT155" s="53">
        <v>39075</v>
      </c>
      <c r="AU155" s="51"/>
      <c r="AV155" s="54"/>
      <c r="AW155" s="68">
        <v>20</v>
      </c>
      <c r="AX155" s="100">
        <v>6307.2</v>
      </c>
      <c r="AY155" s="101"/>
      <c r="AZ155" s="102"/>
      <c r="BA155" s="77"/>
      <c r="BB155" s="103"/>
      <c r="BC155" s="82"/>
      <c r="BD155" s="108"/>
      <c r="BE155" s="77"/>
      <c r="BF155" s="68"/>
      <c r="BG155" s="102"/>
      <c r="BH155" s="106"/>
      <c r="BI155" s="107"/>
      <c r="BJ155" s="106"/>
      <c r="BK155" s="106"/>
    </row>
    <row r="156" spans="1:63" ht="84" hidden="1">
      <c r="A156" s="40"/>
      <c r="B156" s="40"/>
      <c r="C156" s="40"/>
      <c r="D156" s="247" t="s">
        <v>277</v>
      </c>
      <c r="E156" s="168">
        <v>696</v>
      </c>
      <c r="F156" s="250" t="s">
        <v>276</v>
      </c>
      <c r="G156" s="57" t="s">
        <v>2033</v>
      </c>
      <c r="H156" s="225" t="s">
        <v>2034</v>
      </c>
      <c r="I156" s="75" t="s">
        <v>1815</v>
      </c>
      <c r="J156" s="215"/>
      <c r="K156" s="57" t="s">
        <v>3848</v>
      </c>
      <c r="L156" s="200" t="s">
        <v>2036</v>
      </c>
      <c r="M156" s="74" t="s">
        <v>2519</v>
      </c>
      <c r="N156" s="216" t="s">
        <v>2520</v>
      </c>
      <c r="O156" s="50" t="s">
        <v>3816</v>
      </c>
      <c r="P156" s="218">
        <v>54.34</v>
      </c>
      <c r="Q156" s="76"/>
      <c r="R156" s="218">
        <v>10</v>
      </c>
      <c r="S156" s="69">
        <v>0</v>
      </c>
      <c r="T156" s="99">
        <v>38322</v>
      </c>
      <c r="U156" s="76">
        <v>439.06720000000001</v>
      </c>
      <c r="V156" s="218">
        <v>543.40000000000009</v>
      </c>
      <c r="W156" s="76">
        <v>543.40000000000009</v>
      </c>
      <c r="X156" s="225" t="s">
        <v>2718</v>
      </c>
      <c r="Y156" s="121"/>
      <c r="Z156" s="221">
        <v>157.74300000000002</v>
      </c>
      <c r="AA156" s="76"/>
      <c r="AB156" s="138">
        <v>157.74300000000002</v>
      </c>
      <c r="AC156" s="97">
        <v>39175</v>
      </c>
      <c r="AD156" s="53">
        <v>39964</v>
      </c>
      <c r="AE156" s="100">
        <v>244.45556164383567</v>
      </c>
      <c r="AF156" s="182">
        <v>0.64528292561339551</v>
      </c>
      <c r="AG156" s="114">
        <v>3.3666666666666667</v>
      </c>
      <c r="AH156" s="68"/>
      <c r="AI156" s="215" t="s">
        <v>1745</v>
      </c>
      <c r="AJ156" s="52" t="s">
        <v>1848</v>
      </c>
      <c r="AK156" s="52"/>
      <c r="AL156" s="223" t="s">
        <v>194</v>
      </c>
      <c r="AM156" s="282">
        <v>38651</v>
      </c>
      <c r="AN156" s="51">
        <v>38966</v>
      </c>
      <c r="AO156" s="98" t="s">
        <v>275</v>
      </c>
      <c r="AP156" s="53"/>
      <c r="AQ156" s="99">
        <v>38434</v>
      </c>
      <c r="AR156" s="97">
        <v>39000</v>
      </c>
      <c r="AS156" s="98">
        <v>39016</v>
      </c>
      <c r="AT156" s="53">
        <v>39074</v>
      </c>
      <c r="AU156" s="51"/>
      <c r="AV156" s="54"/>
      <c r="AW156" s="68">
        <v>10</v>
      </c>
      <c r="AX156" s="181">
        <v>3672</v>
      </c>
      <c r="AY156" s="207"/>
      <c r="AZ156" s="102"/>
      <c r="BA156" s="77"/>
      <c r="BB156" s="103"/>
      <c r="BC156" s="82"/>
      <c r="BD156" s="164">
        <v>8.7260034904013963</v>
      </c>
      <c r="BE156" s="77">
        <v>160.58158797205365</v>
      </c>
      <c r="BF156" s="68">
        <v>872.60034904013958</v>
      </c>
      <c r="BG156" s="105">
        <v>4.8220939929354445E-2</v>
      </c>
      <c r="BH156" s="106"/>
      <c r="BI156" s="107"/>
      <c r="BJ156" s="106"/>
      <c r="BK156" s="106"/>
    </row>
    <row r="157" spans="1:63" ht="84" hidden="1">
      <c r="A157" s="40"/>
      <c r="B157" s="40"/>
      <c r="C157" s="40"/>
      <c r="D157" s="247" t="s">
        <v>2860</v>
      </c>
      <c r="E157" s="168">
        <v>697</v>
      </c>
      <c r="F157" s="250" t="s">
        <v>2861</v>
      </c>
      <c r="G157" s="251" t="s">
        <v>2033</v>
      </c>
      <c r="H157" s="220" t="s">
        <v>2034</v>
      </c>
      <c r="I157" s="75" t="s">
        <v>1815</v>
      </c>
      <c r="J157" s="215"/>
      <c r="K157" s="57" t="s">
        <v>1165</v>
      </c>
      <c r="L157" s="173" t="s">
        <v>2036</v>
      </c>
      <c r="M157" s="74" t="s">
        <v>3510</v>
      </c>
      <c r="N157" s="216" t="s">
        <v>2571</v>
      </c>
      <c r="O157" s="50" t="s">
        <v>3785</v>
      </c>
      <c r="P157" s="218">
        <v>22.376999999999999</v>
      </c>
      <c r="Q157" s="76"/>
      <c r="R157" s="218">
        <v>10</v>
      </c>
      <c r="S157" s="69">
        <v>-2.6</v>
      </c>
      <c r="T157" s="99">
        <v>37257</v>
      </c>
      <c r="U157" s="76">
        <v>223.76999999999998</v>
      </c>
      <c r="V157" s="218">
        <v>223.76999999999998</v>
      </c>
      <c r="W157" s="76">
        <v>223.76999999999998</v>
      </c>
      <c r="X157" s="225" t="s">
        <v>3888</v>
      </c>
      <c r="Y157" s="121"/>
      <c r="Z157" s="221">
        <v>253.809</v>
      </c>
      <c r="AA157" s="76"/>
      <c r="AB157" s="138">
        <v>253.809</v>
      </c>
      <c r="AC157" s="97">
        <v>39349</v>
      </c>
      <c r="AD157" s="53">
        <v>40908</v>
      </c>
      <c r="AE157" s="100">
        <v>223.79568065303059</v>
      </c>
      <c r="AF157" s="182">
        <v>1.1341103602151357</v>
      </c>
      <c r="AG157" s="114">
        <v>6.2333333333333334</v>
      </c>
      <c r="AH157" s="68"/>
      <c r="AI157" s="215" t="s">
        <v>3888</v>
      </c>
      <c r="AJ157" s="52" t="s">
        <v>2862</v>
      </c>
      <c r="AK157" s="52"/>
      <c r="AL157" s="223" t="s">
        <v>2863</v>
      </c>
      <c r="AM157" s="53">
        <v>38717</v>
      </c>
      <c r="AN157" s="187"/>
      <c r="AO157" s="98"/>
      <c r="AP157" s="53"/>
      <c r="AQ157" s="99">
        <v>38931</v>
      </c>
      <c r="AR157" s="97">
        <v>39001</v>
      </c>
      <c r="AS157" s="98">
        <v>39024</v>
      </c>
      <c r="AT157" s="53">
        <v>39162</v>
      </c>
      <c r="AU157" s="51" t="s">
        <v>2500</v>
      </c>
      <c r="AV157" s="54"/>
      <c r="AW157" s="68">
        <v>6</v>
      </c>
      <c r="AX157" s="100">
        <v>7920</v>
      </c>
      <c r="AY157" s="101"/>
      <c r="AZ157" s="102"/>
      <c r="BA157" s="77"/>
      <c r="BB157" s="103"/>
      <c r="BC157" s="82"/>
      <c r="BD157" s="104">
        <v>6.3874345549738214</v>
      </c>
      <c r="BE157" s="77">
        <v>285.4464206539671</v>
      </c>
      <c r="BF157" s="68">
        <v>1064.5724258289702</v>
      </c>
      <c r="BG157" s="105">
        <v>4.7669745369559653E-2</v>
      </c>
      <c r="BH157" s="106"/>
      <c r="BI157" s="107"/>
      <c r="BJ157" s="106"/>
      <c r="BK157" s="106"/>
    </row>
    <row r="158" spans="1:63" ht="42" hidden="1">
      <c r="A158" s="40"/>
      <c r="B158" s="40"/>
      <c r="C158" s="40"/>
      <c r="D158" s="247" t="s">
        <v>1849</v>
      </c>
      <c r="E158" s="168">
        <v>712</v>
      </c>
      <c r="F158" s="212" t="s">
        <v>1850</v>
      </c>
      <c r="G158" s="213" t="s">
        <v>2033</v>
      </c>
      <c r="H158" s="214" t="s">
        <v>2034</v>
      </c>
      <c r="I158" s="283" t="s">
        <v>1815</v>
      </c>
      <c r="J158" s="283"/>
      <c r="K158" s="251" t="s">
        <v>1748</v>
      </c>
      <c r="L158" s="200" t="s">
        <v>2036</v>
      </c>
      <c r="M158" s="226" t="s">
        <v>179</v>
      </c>
      <c r="N158" s="220" t="s">
        <v>184</v>
      </c>
      <c r="O158" s="217" t="s">
        <v>185</v>
      </c>
      <c r="P158" s="231">
        <v>32.658000000000001</v>
      </c>
      <c r="Q158" s="244"/>
      <c r="R158" s="269">
        <v>10</v>
      </c>
      <c r="S158" s="252"/>
      <c r="T158" s="255">
        <v>36617</v>
      </c>
      <c r="U158" s="244">
        <v>232.33709999999999</v>
      </c>
      <c r="V158" s="243">
        <v>326.58000000000004</v>
      </c>
      <c r="W158" s="244">
        <v>326.58000000000004</v>
      </c>
      <c r="X158" s="225" t="s">
        <v>2039</v>
      </c>
      <c r="Y158" s="121"/>
      <c r="Z158" s="221"/>
      <c r="AA158" s="76"/>
      <c r="AB158" s="76"/>
      <c r="AC158" s="97"/>
      <c r="AD158" s="53"/>
      <c r="AE158" s="100"/>
      <c r="AF158" s="222"/>
      <c r="AG158" s="114">
        <v>90.86666666666666</v>
      </c>
      <c r="AH158" s="68"/>
      <c r="AI158" s="215"/>
      <c r="AJ158" s="52" t="s">
        <v>3895</v>
      </c>
      <c r="AK158" s="52"/>
      <c r="AL158" s="254" t="s">
        <v>1851</v>
      </c>
      <c r="AM158" s="255">
        <v>38723</v>
      </c>
      <c r="AN158" s="153"/>
      <c r="AO158" s="245"/>
      <c r="AP158" s="255"/>
      <c r="AQ158" s="233">
        <v>38677</v>
      </c>
      <c r="AR158" s="233">
        <v>39007</v>
      </c>
      <c r="AS158" s="219">
        <v>39073</v>
      </c>
      <c r="AT158" s="53">
        <v>39131</v>
      </c>
      <c r="AU158" s="256"/>
      <c r="AV158" s="284"/>
      <c r="AW158" s="242"/>
      <c r="AX158" s="246"/>
      <c r="AY158" s="258"/>
      <c r="AZ158" s="259"/>
      <c r="BA158" s="263"/>
      <c r="BB158" s="260"/>
      <c r="BC158" s="261"/>
      <c r="BD158" s="262"/>
      <c r="BE158" s="263"/>
      <c r="BF158" s="242"/>
      <c r="BG158" s="259"/>
      <c r="BH158" s="264"/>
      <c r="BI158" s="265"/>
      <c r="BJ158" s="264"/>
      <c r="BK158" s="264"/>
    </row>
    <row r="159" spans="1:63" ht="42" hidden="1">
      <c r="A159" s="40"/>
      <c r="B159" s="40"/>
      <c r="C159" s="40"/>
      <c r="D159" s="247" t="s">
        <v>1852</v>
      </c>
      <c r="E159" s="168">
        <v>713</v>
      </c>
      <c r="F159" s="224" t="s">
        <v>1853</v>
      </c>
      <c r="G159" s="57" t="s">
        <v>2033</v>
      </c>
      <c r="H159" s="225" t="s">
        <v>2034</v>
      </c>
      <c r="I159" s="75" t="s">
        <v>1815</v>
      </c>
      <c r="J159" s="215"/>
      <c r="K159" s="57" t="s">
        <v>1748</v>
      </c>
      <c r="L159" s="173" t="s">
        <v>2036</v>
      </c>
      <c r="M159" s="74" t="s">
        <v>3510</v>
      </c>
      <c r="N159" s="216" t="s">
        <v>2571</v>
      </c>
      <c r="O159" s="50" t="s">
        <v>2529</v>
      </c>
      <c r="P159" s="218">
        <v>19.369</v>
      </c>
      <c r="Q159" s="76"/>
      <c r="R159" s="218">
        <v>10</v>
      </c>
      <c r="S159" s="69">
        <v>0.3</v>
      </c>
      <c r="T159" s="99">
        <v>37895</v>
      </c>
      <c r="U159" s="76">
        <v>179.16325000000001</v>
      </c>
      <c r="V159" s="218">
        <v>193.69</v>
      </c>
      <c r="W159" s="76">
        <v>193.69</v>
      </c>
      <c r="X159" s="225" t="s">
        <v>3888</v>
      </c>
      <c r="Y159" s="121"/>
      <c r="Z159" s="221">
        <v>107.40299999999999</v>
      </c>
      <c r="AA159" s="76"/>
      <c r="AB159" s="138">
        <v>107.40299999999999</v>
      </c>
      <c r="AC159" s="97">
        <v>39331</v>
      </c>
      <c r="AD159" s="53">
        <v>39903</v>
      </c>
      <c r="AE159" s="100">
        <v>102.84373863764309</v>
      </c>
      <c r="AF159" s="182">
        <v>1.0443319294178997</v>
      </c>
      <c r="AG159" s="114">
        <v>8.3666666666666671</v>
      </c>
      <c r="AH159" s="68"/>
      <c r="AI159" s="215" t="s">
        <v>2039</v>
      </c>
      <c r="AJ159" s="52" t="s">
        <v>208</v>
      </c>
      <c r="AK159" s="52"/>
      <c r="AL159" s="223" t="s">
        <v>1854</v>
      </c>
      <c r="AM159" s="53">
        <v>38715</v>
      </c>
      <c r="AN159" s="187"/>
      <c r="AO159" s="98"/>
      <c r="AP159" s="53"/>
      <c r="AQ159" s="99">
        <v>38785</v>
      </c>
      <c r="AR159" s="97">
        <v>39038</v>
      </c>
      <c r="AS159" s="98">
        <v>39050</v>
      </c>
      <c r="AT159" s="53">
        <v>39080</v>
      </c>
      <c r="AU159" s="51"/>
      <c r="AV159" s="54"/>
      <c r="AW159" s="68">
        <v>4.5</v>
      </c>
      <c r="AX159" s="100"/>
      <c r="AY159" s="101"/>
      <c r="AZ159" s="102"/>
      <c r="BA159" s="77"/>
      <c r="BB159" s="103"/>
      <c r="BC159" s="82"/>
      <c r="BD159" s="108"/>
      <c r="BE159" s="77"/>
      <c r="BF159" s="68"/>
      <c r="BG159" s="102"/>
      <c r="BH159" s="106"/>
      <c r="BI159" s="107"/>
      <c r="BJ159" s="106"/>
      <c r="BK159" s="106"/>
    </row>
    <row r="160" spans="1:63" ht="42" hidden="1">
      <c r="A160" s="40"/>
      <c r="B160" s="40"/>
      <c r="C160" s="40"/>
      <c r="D160" s="247" t="s">
        <v>2236</v>
      </c>
      <c r="E160" s="168">
        <v>718</v>
      </c>
      <c r="F160" s="224" t="s">
        <v>2502</v>
      </c>
      <c r="G160" s="57" t="s">
        <v>2033</v>
      </c>
      <c r="H160" s="225" t="s">
        <v>2034</v>
      </c>
      <c r="I160" s="75" t="s">
        <v>1815</v>
      </c>
      <c r="J160" s="215"/>
      <c r="K160" s="57" t="s">
        <v>2498</v>
      </c>
      <c r="L160" s="173" t="s">
        <v>2036</v>
      </c>
      <c r="M160" s="74" t="s">
        <v>3510</v>
      </c>
      <c r="N160" s="216" t="s">
        <v>2571</v>
      </c>
      <c r="O160" s="50" t="s">
        <v>3785</v>
      </c>
      <c r="P160" s="218">
        <v>43.113</v>
      </c>
      <c r="Q160" s="76"/>
      <c r="R160" s="218">
        <v>7</v>
      </c>
      <c r="S160" s="69"/>
      <c r="T160" s="99">
        <v>38850</v>
      </c>
      <c r="U160" s="76">
        <v>285.83918999999997</v>
      </c>
      <c r="V160" s="218">
        <v>631.45780273972605</v>
      </c>
      <c r="W160" s="76">
        <v>905.37300000000005</v>
      </c>
      <c r="X160" s="225" t="s">
        <v>2718</v>
      </c>
      <c r="Y160" s="121"/>
      <c r="Z160" s="221"/>
      <c r="AA160" s="76"/>
      <c r="AB160" s="76"/>
      <c r="AC160" s="97"/>
      <c r="AD160" s="53"/>
      <c r="AE160" s="100"/>
      <c r="AF160" s="222"/>
      <c r="AG160" s="114">
        <v>89.9</v>
      </c>
      <c r="AH160" s="68"/>
      <c r="AI160" s="215"/>
      <c r="AJ160" s="52" t="s">
        <v>3895</v>
      </c>
      <c r="AK160" s="52"/>
      <c r="AL160" s="223" t="s">
        <v>2503</v>
      </c>
      <c r="AM160" s="53">
        <v>38538</v>
      </c>
      <c r="AN160" s="187"/>
      <c r="AO160" s="98"/>
      <c r="AP160" s="53"/>
      <c r="AQ160" s="99">
        <v>38744</v>
      </c>
      <c r="AR160" s="97">
        <v>39010</v>
      </c>
      <c r="AS160" s="98">
        <v>39130</v>
      </c>
      <c r="AT160" s="53">
        <v>39160</v>
      </c>
      <c r="AU160" s="51"/>
      <c r="AV160" s="54"/>
      <c r="AW160" s="68">
        <v>8</v>
      </c>
      <c r="AX160" s="100"/>
      <c r="AY160" s="101"/>
      <c r="AZ160" s="102"/>
      <c r="BA160" s="77"/>
      <c r="BB160" s="103"/>
      <c r="BC160" s="82"/>
      <c r="BD160" s="104">
        <v>6.2160000000000002</v>
      </c>
      <c r="BE160" s="77">
        <v>144.17924987822698</v>
      </c>
      <c r="BF160" s="68">
        <v>777</v>
      </c>
      <c r="BG160" s="102"/>
      <c r="BH160" s="106"/>
      <c r="BI160" s="107"/>
      <c r="BJ160" s="106"/>
      <c r="BK160" s="106"/>
    </row>
    <row r="161" spans="1:63" ht="112" hidden="1">
      <c r="A161" s="40"/>
      <c r="B161" s="40"/>
      <c r="C161" s="40"/>
      <c r="D161" s="247" t="s">
        <v>1855</v>
      </c>
      <c r="E161" s="168">
        <v>725</v>
      </c>
      <c r="F161" s="230" t="s">
        <v>1856</v>
      </c>
      <c r="G161" s="75" t="s">
        <v>2033</v>
      </c>
      <c r="H161" s="215" t="s">
        <v>2034</v>
      </c>
      <c r="I161" s="75" t="s">
        <v>1815</v>
      </c>
      <c r="J161" s="215"/>
      <c r="K161" s="57" t="s">
        <v>2928</v>
      </c>
      <c r="L161" s="173" t="s">
        <v>2036</v>
      </c>
      <c r="M161" s="74" t="s">
        <v>3510</v>
      </c>
      <c r="N161" s="216" t="s">
        <v>2929</v>
      </c>
      <c r="O161" s="50" t="s">
        <v>3785</v>
      </c>
      <c r="P161" s="218">
        <v>21.488</v>
      </c>
      <c r="Q161" s="76"/>
      <c r="R161" s="218">
        <v>10</v>
      </c>
      <c r="S161" s="69">
        <v>0</v>
      </c>
      <c r="T161" s="233">
        <v>39083</v>
      </c>
      <c r="U161" s="76">
        <v>128.928</v>
      </c>
      <c r="V161" s="218">
        <v>214.88</v>
      </c>
      <c r="W161" s="76">
        <v>214.88</v>
      </c>
      <c r="X161" s="225" t="s">
        <v>3889</v>
      </c>
      <c r="Y161" s="121"/>
      <c r="Z161" s="221">
        <v>175.18900000000002</v>
      </c>
      <c r="AA161" s="76"/>
      <c r="AB161" s="138">
        <v>175.18900000000002</v>
      </c>
      <c r="AC161" s="97">
        <v>39729</v>
      </c>
      <c r="AD161" s="53">
        <v>40847</v>
      </c>
      <c r="AE161" s="100">
        <v>103.84885479452055</v>
      </c>
      <c r="AF161" s="182">
        <v>1.6869613087851176</v>
      </c>
      <c r="AG161" s="114">
        <v>21.533333333333335</v>
      </c>
      <c r="AH161" s="68"/>
      <c r="AI161" s="215" t="s">
        <v>3888</v>
      </c>
      <c r="AJ161" s="52" t="s">
        <v>2870</v>
      </c>
      <c r="AK161" s="52"/>
      <c r="AL161" s="223" t="s">
        <v>1857</v>
      </c>
      <c r="AM161" s="53">
        <v>38877</v>
      </c>
      <c r="AN161" s="187"/>
      <c r="AO161" s="98"/>
      <c r="AP161" s="53"/>
      <c r="AQ161" s="99">
        <v>38677</v>
      </c>
      <c r="AR161" s="97">
        <v>39010</v>
      </c>
      <c r="AS161" s="98">
        <v>39051</v>
      </c>
      <c r="AT161" s="53">
        <v>39081</v>
      </c>
      <c r="AU161" s="51"/>
      <c r="AV161" s="54"/>
      <c r="AW161" s="68">
        <v>8</v>
      </c>
      <c r="AX161" s="100">
        <v>5586.75</v>
      </c>
      <c r="AY161" s="101"/>
      <c r="AZ161" s="102"/>
      <c r="BA161" s="77"/>
      <c r="BB161" s="103"/>
      <c r="BC161" s="82"/>
      <c r="BD161" s="104">
        <v>2.0623909249563699</v>
      </c>
      <c r="BE161" s="77">
        <v>95.97872882336047</v>
      </c>
      <c r="BF161" s="68">
        <v>257.79886561954623</v>
      </c>
      <c r="BG161" s="105">
        <v>0.21091689745836989</v>
      </c>
      <c r="BH161" s="106"/>
      <c r="BI161" s="107"/>
      <c r="BJ161" s="106"/>
      <c r="BK161" s="106"/>
    </row>
    <row r="162" spans="1:63" ht="112" hidden="1">
      <c r="A162" s="40"/>
      <c r="B162" s="40"/>
      <c r="C162" s="40"/>
      <c r="D162" s="247" t="s">
        <v>2868</v>
      </c>
      <c r="E162" s="168">
        <v>726</v>
      </c>
      <c r="F162" s="212" t="s">
        <v>2869</v>
      </c>
      <c r="G162" s="213" t="s">
        <v>2033</v>
      </c>
      <c r="H162" s="214" t="s">
        <v>2034</v>
      </c>
      <c r="I162" s="75" t="s">
        <v>1815</v>
      </c>
      <c r="J162" s="215"/>
      <c r="K162" s="57" t="s">
        <v>2928</v>
      </c>
      <c r="L162" s="173" t="s">
        <v>2036</v>
      </c>
      <c r="M162" s="74" t="s">
        <v>3510</v>
      </c>
      <c r="N162" s="216" t="s">
        <v>2929</v>
      </c>
      <c r="O162" s="50" t="s">
        <v>3785</v>
      </c>
      <c r="P162" s="218">
        <v>21.488</v>
      </c>
      <c r="Q162" s="76"/>
      <c r="R162" s="218">
        <v>10</v>
      </c>
      <c r="S162" s="69">
        <v>0</v>
      </c>
      <c r="T162" s="233">
        <v>39205</v>
      </c>
      <c r="U162" s="76">
        <v>121.83695999999999</v>
      </c>
      <c r="V162" s="218">
        <v>214.88</v>
      </c>
      <c r="W162" s="76">
        <v>214.88</v>
      </c>
      <c r="X162" s="225" t="s">
        <v>3889</v>
      </c>
      <c r="Y162" s="121"/>
      <c r="Z162" s="221">
        <v>149.97899999999998</v>
      </c>
      <c r="AA162" s="76"/>
      <c r="AB162" s="138">
        <v>149.97899999999998</v>
      </c>
      <c r="AC162" s="97">
        <v>39783</v>
      </c>
      <c r="AD162" s="53">
        <v>40847</v>
      </c>
      <c r="AE162" s="100">
        <v>96.666564383561649</v>
      </c>
      <c r="AF162" s="182">
        <v>1.5515085382045939</v>
      </c>
      <c r="AG162" s="114">
        <v>19.266666666666666</v>
      </c>
      <c r="AH162" s="68"/>
      <c r="AI162" s="215" t="s">
        <v>3888</v>
      </c>
      <c r="AJ162" s="52" t="s">
        <v>2870</v>
      </c>
      <c r="AK162" s="52"/>
      <c r="AL162" s="223" t="s">
        <v>2871</v>
      </c>
      <c r="AM162" s="53">
        <v>38877</v>
      </c>
      <c r="AN162" s="187"/>
      <c r="AO162" s="98"/>
      <c r="AP162" s="53"/>
      <c r="AQ162" s="99">
        <v>38677</v>
      </c>
      <c r="AR162" s="97">
        <v>39010</v>
      </c>
      <c r="AS162" s="98">
        <v>39091</v>
      </c>
      <c r="AT162" s="53">
        <v>39205</v>
      </c>
      <c r="AU162" s="51" t="s">
        <v>2500</v>
      </c>
      <c r="AV162" s="54"/>
      <c r="AW162" s="68">
        <v>8</v>
      </c>
      <c r="AX162" s="100">
        <v>5586.75</v>
      </c>
      <c r="AY162" s="101"/>
      <c r="AZ162" s="102"/>
      <c r="BA162" s="77"/>
      <c r="BB162" s="103"/>
      <c r="BC162" s="82"/>
      <c r="BD162" s="104">
        <v>2.0623909249563699</v>
      </c>
      <c r="BE162" s="77">
        <v>95.97872882336047</v>
      </c>
      <c r="BF162" s="68"/>
      <c r="BG162" s="105">
        <v>0.1939815486900221</v>
      </c>
      <c r="BH162" s="106"/>
      <c r="BI162" s="107"/>
      <c r="BJ162" s="106"/>
      <c r="BK162" s="106"/>
    </row>
    <row r="163" spans="1:63" ht="56" hidden="1">
      <c r="A163" s="40"/>
      <c r="B163" s="40"/>
      <c r="C163" s="40"/>
      <c r="D163" s="247" t="s">
        <v>1858</v>
      </c>
      <c r="E163" s="168">
        <v>727</v>
      </c>
      <c r="F163" s="250" t="s">
        <v>1859</v>
      </c>
      <c r="G163" s="251" t="s">
        <v>2033</v>
      </c>
      <c r="H163" s="220" t="s">
        <v>2034</v>
      </c>
      <c r="I163" s="248" t="s">
        <v>1815</v>
      </c>
      <c r="J163" s="248"/>
      <c r="K163" s="57" t="s">
        <v>1748</v>
      </c>
      <c r="L163" s="173" t="s">
        <v>2036</v>
      </c>
      <c r="M163" s="226" t="s">
        <v>2037</v>
      </c>
      <c r="N163" s="220" t="s">
        <v>2037</v>
      </c>
      <c r="O163" s="50" t="s">
        <v>3809</v>
      </c>
      <c r="P163" s="216">
        <v>7.5519999999999996</v>
      </c>
      <c r="Q163" s="76"/>
      <c r="R163" s="218">
        <v>10</v>
      </c>
      <c r="S163" s="69">
        <v>0</v>
      </c>
      <c r="T163" s="99">
        <v>38261</v>
      </c>
      <c r="U163" s="76">
        <v>62.303999999999995</v>
      </c>
      <c r="V163" s="218">
        <v>75.52</v>
      </c>
      <c r="W163" s="76">
        <v>75.52</v>
      </c>
      <c r="X163" s="225" t="s">
        <v>1729</v>
      </c>
      <c r="Y163" s="121"/>
      <c r="Z163" s="243">
        <v>47.846999999999994</v>
      </c>
      <c r="AA163" s="244"/>
      <c r="AB163" s="138">
        <v>47.846999999999994</v>
      </c>
      <c r="AC163" s="97">
        <v>39170</v>
      </c>
      <c r="AD163" s="53">
        <v>40679</v>
      </c>
      <c r="AE163" s="100">
        <v>50.02941369863013</v>
      </c>
      <c r="AF163" s="182">
        <v>0.95637738807460992</v>
      </c>
      <c r="AG163" s="114">
        <v>3.9666666666666668</v>
      </c>
      <c r="AH163" s="68"/>
      <c r="AI163" s="215" t="s">
        <v>1729</v>
      </c>
      <c r="AJ163" s="52" t="s">
        <v>2440</v>
      </c>
      <c r="AK163" s="52"/>
      <c r="AL163" s="223" t="s">
        <v>2041</v>
      </c>
      <c r="AM163" s="53">
        <v>38716</v>
      </c>
      <c r="AN163" s="187"/>
      <c r="AO163" s="98"/>
      <c r="AP163" s="53"/>
      <c r="AQ163" s="99">
        <v>38884</v>
      </c>
      <c r="AR163" s="99">
        <v>39016</v>
      </c>
      <c r="AS163" s="97">
        <v>39021</v>
      </c>
      <c r="AT163" s="53">
        <v>39051</v>
      </c>
      <c r="AU163" s="51"/>
      <c r="AV163" s="270"/>
      <c r="AW163" s="68">
        <v>3.6</v>
      </c>
      <c r="AX163" s="77">
        <v>2000</v>
      </c>
      <c r="AY163" s="101"/>
      <c r="AZ163" s="102"/>
      <c r="BA163" s="77"/>
      <c r="BB163" s="103"/>
      <c r="BC163" s="82"/>
      <c r="BD163" s="104">
        <v>4.0117801047120416</v>
      </c>
      <c r="BE163" s="77">
        <v>531.22088250953948</v>
      </c>
      <c r="BF163" s="68">
        <v>1114.3833624200115</v>
      </c>
      <c r="BG163" s="105">
        <v>2.1604061577321799E-2</v>
      </c>
      <c r="BH163" s="106">
        <v>11.54</v>
      </c>
      <c r="BI163" s="107"/>
      <c r="BJ163" s="106">
        <v>14</v>
      </c>
      <c r="BK163" s="106"/>
    </row>
    <row r="164" spans="1:63" ht="56" hidden="1">
      <c r="A164" s="40"/>
      <c r="B164" s="40"/>
      <c r="C164" s="40"/>
      <c r="D164" s="247" t="s">
        <v>2872</v>
      </c>
      <c r="E164" s="168">
        <v>736</v>
      </c>
      <c r="F164" s="224" t="s">
        <v>2873</v>
      </c>
      <c r="G164" s="57" t="s">
        <v>2033</v>
      </c>
      <c r="H164" s="225" t="s">
        <v>2034</v>
      </c>
      <c r="I164" s="75" t="s">
        <v>1815</v>
      </c>
      <c r="J164" s="215"/>
      <c r="K164" s="57" t="s">
        <v>1748</v>
      </c>
      <c r="L164" s="200" t="s">
        <v>2036</v>
      </c>
      <c r="M164" s="74" t="s">
        <v>3510</v>
      </c>
      <c r="N164" s="216" t="s">
        <v>2571</v>
      </c>
      <c r="O164" s="50" t="s">
        <v>3785</v>
      </c>
      <c r="P164" s="218">
        <v>22.571714285714286</v>
      </c>
      <c r="Q164" s="76"/>
      <c r="R164" s="218">
        <v>7</v>
      </c>
      <c r="S164" s="69">
        <v>0</v>
      </c>
      <c r="T164" s="99">
        <v>38798</v>
      </c>
      <c r="U164" s="76">
        <v>152.35907142857144</v>
      </c>
      <c r="V164" s="218">
        <v>333.81401017612524</v>
      </c>
      <c r="W164" s="76">
        <v>474.00600000000003</v>
      </c>
      <c r="X164" s="225" t="s">
        <v>3888</v>
      </c>
      <c r="Y164" s="121"/>
      <c r="Z164" s="221">
        <v>188.96299999999999</v>
      </c>
      <c r="AA164" s="76"/>
      <c r="AB164" s="138">
        <v>188.96299999999999</v>
      </c>
      <c r="AC164" s="97">
        <v>40175</v>
      </c>
      <c r="AD164" s="53">
        <v>41274</v>
      </c>
      <c r="AE164" s="100">
        <v>153.11661526418789</v>
      </c>
      <c r="AF164" s="182">
        <v>1.2341116584504082</v>
      </c>
      <c r="AG164" s="114">
        <v>36</v>
      </c>
      <c r="AH164" s="68"/>
      <c r="AI164" s="215" t="s">
        <v>1745</v>
      </c>
      <c r="AJ164" s="52" t="s">
        <v>2874</v>
      </c>
      <c r="AK164" s="52"/>
      <c r="AL164" s="223" t="s">
        <v>3463</v>
      </c>
      <c r="AM164" s="53">
        <v>38687</v>
      </c>
      <c r="AN164" s="187"/>
      <c r="AO164" s="98"/>
      <c r="AP164" s="53"/>
      <c r="AQ164" s="99">
        <v>38808</v>
      </c>
      <c r="AR164" s="97">
        <v>39015</v>
      </c>
      <c r="AS164" s="98">
        <v>39065</v>
      </c>
      <c r="AT164" s="53">
        <v>39095</v>
      </c>
      <c r="AU164" s="51"/>
      <c r="AV164" s="54"/>
      <c r="AW164" s="68">
        <v>7.5</v>
      </c>
      <c r="AX164" s="100">
        <v>7095.6</v>
      </c>
      <c r="AY164" s="101"/>
      <c r="AZ164" s="102"/>
      <c r="BA164" s="77"/>
      <c r="BB164" s="103"/>
      <c r="BC164" s="82"/>
      <c r="BD164" s="108"/>
      <c r="BE164" s="77"/>
      <c r="BF164" s="68"/>
      <c r="BG164" s="102"/>
      <c r="BH164" s="106"/>
      <c r="BI164" s="107"/>
      <c r="BJ164" s="106"/>
      <c r="BK164" s="106"/>
    </row>
    <row r="165" spans="1:63" ht="56" hidden="1">
      <c r="A165" s="40"/>
      <c r="B165" s="40"/>
      <c r="C165" s="40"/>
      <c r="D165" s="247" t="s">
        <v>2875</v>
      </c>
      <c r="E165" s="168">
        <v>743</v>
      </c>
      <c r="F165" s="230" t="s">
        <v>2876</v>
      </c>
      <c r="G165" s="75" t="s">
        <v>2033</v>
      </c>
      <c r="H165" s="215" t="s">
        <v>2034</v>
      </c>
      <c r="I165" s="57" t="s">
        <v>1815</v>
      </c>
      <c r="J165" s="225"/>
      <c r="K165" s="57" t="s">
        <v>1744</v>
      </c>
      <c r="L165" s="173" t="s">
        <v>2036</v>
      </c>
      <c r="M165" s="226" t="s">
        <v>3878</v>
      </c>
      <c r="N165" s="216" t="s">
        <v>1723</v>
      </c>
      <c r="O165" s="50" t="s">
        <v>2038</v>
      </c>
      <c r="P165" s="114">
        <v>109.304</v>
      </c>
      <c r="Q165" s="77"/>
      <c r="R165" s="114">
        <v>10</v>
      </c>
      <c r="S165" s="68">
        <v>0</v>
      </c>
      <c r="T165" s="99">
        <v>39188</v>
      </c>
      <c r="U165" s="77">
        <v>623.94002320000004</v>
      </c>
      <c r="V165" s="114">
        <v>1093.04</v>
      </c>
      <c r="W165" s="77">
        <v>1093.04</v>
      </c>
      <c r="X165" s="220" t="s">
        <v>3889</v>
      </c>
      <c r="Y165" s="121"/>
      <c r="Z165" s="221">
        <v>141.60599999999999</v>
      </c>
      <c r="AA165" s="76"/>
      <c r="AB165" s="138">
        <v>141.60599999999999</v>
      </c>
      <c r="AC165" s="97">
        <v>41044</v>
      </c>
      <c r="AD165" s="53">
        <v>40908</v>
      </c>
      <c r="AE165" s="100">
        <v>515.07638356164387</v>
      </c>
      <c r="AF165" s="182">
        <v>0.27492233097705737</v>
      </c>
      <c r="AG165" s="114">
        <v>61.866666666666667</v>
      </c>
      <c r="AH165" s="68"/>
      <c r="AI165" s="214" t="s">
        <v>2718</v>
      </c>
      <c r="AJ165" s="56" t="s">
        <v>3895</v>
      </c>
      <c r="AK165" s="56"/>
      <c r="AL165" s="229" t="s">
        <v>2877</v>
      </c>
      <c r="AM165" s="53">
        <v>38856</v>
      </c>
      <c r="AN165" s="187"/>
      <c r="AO165" s="98"/>
      <c r="AP165" s="53"/>
      <c r="AQ165" s="99">
        <v>38779</v>
      </c>
      <c r="AR165" s="97">
        <v>39015</v>
      </c>
      <c r="AS165" s="245">
        <v>39032</v>
      </c>
      <c r="AT165" s="53">
        <v>39090</v>
      </c>
      <c r="AU165" s="51"/>
      <c r="AV165" s="54"/>
      <c r="AW165" s="68">
        <v>22.5</v>
      </c>
      <c r="AX165" s="100">
        <v>5420.2666666666664</v>
      </c>
      <c r="AY165" s="101">
        <v>0.89625500000000002</v>
      </c>
      <c r="AZ165" s="102"/>
      <c r="BA165" s="77"/>
      <c r="BB165" s="103"/>
      <c r="BC165" s="82"/>
      <c r="BD165" s="273"/>
      <c r="BE165" s="77"/>
      <c r="BF165" s="68"/>
      <c r="BG165" s="102"/>
      <c r="BH165" s="106"/>
      <c r="BI165" s="107"/>
      <c r="BJ165" s="106"/>
      <c r="BK165" s="106"/>
    </row>
    <row r="166" spans="1:63" ht="42" hidden="1">
      <c r="A166" s="40"/>
      <c r="B166" s="40"/>
      <c r="C166" s="40"/>
      <c r="D166" s="247" t="s">
        <v>2878</v>
      </c>
      <c r="E166" s="168">
        <v>744</v>
      </c>
      <c r="F166" s="224" t="s">
        <v>2879</v>
      </c>
      <c r="G166" s="57" t="s">
        <v>2033</v>
      </c>
      <c r="H166" s="225" t="s">
        <v>2034</v>
      </c>
      <c r="I166" s="75" t="s">
        <v>1815</v>
      </c>
      <c r="J166" s="215"/>
      <c r="K166" s="57" t="s">
        <v>917</v>
      </c>
      <c r="L166" s="173" t="s">
        <v>2036</v>
      </c>
      <c r="M166" s="74" t="s">
        <v>2037</v>
      </c>
      <c r="N166" s="225" t="s">
        <v>2037</v>
      </c>
      <c r="O166" s="50" t="s">
        <v>2038</v>
      </c>
      <c r="P166" s="218">
        <v>32.433</v>
      </c>
      <c r="Q166" s="76"/>
      <c r="R166" s="218">
        <v>10</v>
      </c>
      <c r="S166" s="69">
        <v>0</v>
      </c>
      <c r="T166" s="99">
        <v>36999</v>
      </c>
      <c r="U166" s="76">
        <v>324.33</v>
      </c>
      <c r="V166" s="218">
        <v>324.33</v>
      </c>
      <c r="W166" s="76">
        <v>324.33</v>
      </c>
      <c r="X166" s="225" t="s">
        <v>1729</v>
      </c>
      <c r="Y166" s="121"/>
      <c r="Z166" s="221">
        <v>272.11200000000002</v>
      </c>
      <c r="AA166" s="76"/>
      <c r="AB166" s="138">
        <v>272.11200000000002</v>
      </c>
      <c r="AC166" s="97">
        <v>39344</v>
      </c>
      <c r="AD166" s="53">
        <v>40650</v>
      </c>
      <c r="AE166" s="100">
        <v>324.41885753424657</v>
      </c>
      <c r="AF166" s="182">
        <v>0.83876751822688089</v>
      </c>
      <c r="AG166" s="114">
        <v>6.666666666666667</v>
      </c>
      <c r="AH166" s="68"/>
      <c r="AI166" s="215" t="s">
        <v>3888</v>
      </c>
      <c r="AJ166" s="52" t="s">
        <v>2880</v>
      </c>
      <c r="AK166" s="52"/>
      <c r="AL166" s="223" t="s">
        <v>3529</v>
      </c>
      <c r="AM166" s="53">
        <v>38788</v>
      </c>
      <c r="AN166" s="187"/>
      <c r="AO166" s="98"/>
      <c r="AP166" s="53"/>
      <c r="AQ166" s="99">
        <v>38940</v>
      </c>
      <c r="AR166" s="97">
        <v>39017</v>
      </c>
      <c r="AS166" s="98">
        <v>39086</v>
      </c>
      <c r="AT166" s="53">
        <v>39144</v>
      </c>
      <c r="AU166" s="51"/>
      <c r="AV166" s="54"/>
      <c r="AW166" s="68">
        <v>20.85</v>
      </c>
      <c r="AX166" s="100">
        <v>1483.5971223021581</v>
      </c>
      <c r="AY166" s="101"/>
      <c r="AZ166" s="102"/>
      <c r="BA166" s="77"/>
      <c r="BB166" s="103"/>
      <c r="BC166" s="82"/>
      <c r="BD166" s="104">
        <v>22.905759162303664</v>
      </c>
      <c r="BE166" s="77">
        <v>706.24854815477022</v>
      </c>
      <c r="BF166" s="68">
        <v>1098.5975617411827</v>
      </c>
      <c r="BG166" s="105">
        <v>1.4251654385726027E-2</v>
      </c>
      <c r="BH166" s="106">
        <v>14.08</v>
      </c>
      <c r="BI166" s="107">
        <v>16</v>
      </c>
      <c r="BJ166" s="106">
        <v>15</v>
      </c>
      <c r="BK166" s="106"/>
    </row>
    <row r="167" spans="1:63" ht="42" hidden="1">
      <c r="A167" s="40"/>
      <c r="B167" s="40"/>
      <c r="C167" s="40"/>
      <c r="D167" s="247" t="s">
        <v>1860</v>
      </c>
      <c r="E167" s="168">
        <v>746</v>
      </c>
      <c r="F167" s="230" t="s">
        <v>1861</v>
      </c>
      <c r="G167" s="75" t="s">
        <v>2033</v>
      </c>
      <c r="H167" s="215" t="s">
        <v>2034</v>
      </c>
      <c r="I167" s="251" t="s">
        <v>1815</v>
      </c>
      <c r="J167" s="220"/>
      <c r="K167" s="57" t="s">
        <v>2928</v>
      </c>
      <c r="L167" s="200" t="s">
        <v>2036</v>
      </c>
      <c r="M167" s="226" t="s">
        <v>179</v>
      </c>
      <c r="N167" s="220" t="s">
        <v>184</v>
      </c>
      <c r="O167" s="217" t="s">
        <v>185</v>
      </c>
      <c r="P167" s="231">
        <v>69.358999999999995</v>
      </c>
      <c r="Q167" s="244"/>
      <c r="R167" s="231">
        <v>10</v>
      </c>
      <c r="S167" s="252"/>
      <c r="T167" s="233">
        <v>37257</v>
      </c>
      <c r="U167" s="244">
        <v>693.58999999999992</v>
      </c>
      <c r="V167" s="231">
        <v>693.58999999999992</v>
      </c>
      <c r="W167" s="244">
        <v>693.58999999999992</v>
      </c>
      <c r="X167" s="225" t="s">
        <v>3888</v>
      </c>
      <c r="Y167" s="121"/>
      <c r="Z167" s="221">
        <v>79.591999999999999</v>
      </c>
      <c r="AA167" s="76"/>
      <c r="AB167" s="138">
        <v>79.591999999999999</v>
      </c>
      <c r="AC167" s="97">
        <v>39727</v>
      </c>
      <c r="AD167" s="53">
        <v>39082</v>
      </c>
      <c r="AE167" s="100">
        <v>346.79499999999996</v>
      </c>
      <c r="AF167" s="182">
        <v>0.2295073458383195</v>
      </c>
      <c r="AG167" s="114">
        <v>20.100000000000001</v>
      </c>
      <c r="AH167" s="68"/>
      <c r="AI167" s="215" t="s">
        <v>2039</v>
      </c>
      <c r="AJ167" s="52" t="s">
        <v>201</v>
      </c>
      <c r="AK167" s="52"/>
      <c r="AL167" s="254" t="s">
        <v>2041</v>
      </c>
      <c r="AM167" s="255">
        <v>38715</v>
      </c>
      <c r="AN167" s="153"/>
      <c r="AO167" s="245"/>
      <c r="AP167" s="255"/>
      <c r="AQ167" s="233">
        <v>38999</v>
      </c>
      <c r="AR167" s="97">
        <v>39017</v>
      </c>
      <c r="AS167" s="98">
        <v>39066</v>
      </c>
      <c r="AT167" s="53">
        <v>39124</v>
      </c>
      <c r="AU167" s="83"/>
      <c r="AV167" s="257"/>
      <c r="AW167" s="242"/>
      <c r="AX167" s="246"/>
      <c r="AY167" s="258"/>
      <c r="AZ167" s="259"/>
      <c r="BA167" s="263"/>
      <c r="BB167" s="260"/>
      <c r="BC167" s="261"/>
      <c r="BD167" s="262"/>
      <c r="BE167" s="263"/>
      <c r="BF167" s="242"/>
      <c r="BG167" s="259"/>
      <c r="BH167" s="264"/>
      <c r="BI167" s="265"/>
      <c r="BJ167" s="264"/>
      <c r="BK167" s="264"/>
    </row>
    <row r="168" spans="1:63" ht="182" hidden="1">
      <c r="A168" s="40"/>
      <c r="B168" s="40"/>
      <c r="C168" s="40"/>
      <c r="D168" s="247" t="s">
        <v>2881</v>
      </c>
      <c r="E168" s="168">
        <v>750</v>
      </c>
      <c r="F168" s="230" t="s">
        <v>2882</v>
      </c>
      <c r="G168" s="75" t="s">
        <v>2033</v>
      </c>
      <c r="H168" s="215" t="s">
        <v>2034</v>
      </c>
      <c r="I168" s="75" t="s">
        <v>1815</v>
      </c>
      <c r="J168" s="215"/>
      <c r="K168" s="57" t="s">
        <v>1165</v>
      </c>
      <c r="L168" s="200" t="s">
        <v>2036</v>
      </c>
      <c r="M168" s="74" t="s">
        <v>3878</v>
      </c>
      <c r="N168" s="216" t="s">
        <v>1723</v>
      </c>
      <c r="O168" s="50" t="s">
        <v>3785</v>
      </c>
      <c r="P168" s="218">
        <v>21.198</v>
      </c>
      <c r="Q168" s="76"/>
      <c r="R168" s="218">
        <v>10</v>
      </c>
      <c r="S168" s="69">
        <v>0.9</v>
      </c>
      <c r="T168" s="233">
        <v>37293</v>
      </c>
      <c r="U168" s="76">
        <v>211.98000000000002</v>
      </c>
      <c r="V168" s="218">
        <v>211.98000000000002</v>
      </c>
      <c r="W168" s="76">
        <v>211.98000000000002</v>
      </c>
      <c r="X168" s="225" t="s">
        <v>3888</v>
      </c>
      <c r="Y168" s="121"/>
      <c r="Z168" s="202">
        <v>180.06399999999999</v>
      </c>
      <c r="AA168" s="178"/>
      <c r="AB168" s="138">
        <v>180.06399999999999</v>
      </c>
      <c r="AC168" s="97">
        <v>39231</v>
      </c>
      <c r="AD168" s="53">
        <v>40625</v>
      </c>
      <c r="AE168" s="100">
        <v>189.93262856070558</v>
      </c>
      <c r="AF168" s="182">
        <v>0.94804142587037687</v>
      </c>
      <c r="AG168" s="114">
        <v>4.5</v>
      </c>
      <c r="AH168" s="68"/>
      <c r="AI168" s="215" t="s">
        <v>3888</v>
      </c>
      <c r="AJ168" s="52" t="s">
        <v>2883</v>
      </c>
      <c r="AK168" s="52"/>
      <c r="AL168" s="223" t="s">
        <v>2884</v>
      </c>
      <c r="AM168" s="53">
        <v>38715</v>
      </c>
      <c r="AN168" s="187"/>
      <c r="AO168" s="98"/>
      <c r="AP168" s="53"/>
      <c r="AQ168" s="99">
        <v>38931</v>
      </c>
      <c r="AR168" s="97">
        <v>39024</v>
      </c>
      <c r="AS168" s="98">
        <v>39066</v>
      </c>
      <c r="AT168" s="53">
        <v>39096</v>
      </c>
      <c r="AU168" s="51"/>
      <c r="AV168" s="54"/>
      <c r="AW168" s="68">
        <v>11.3</v>
      </c>
      <c r="AX168" s="100">
        <v>3051.3274336283184</v>
      </c>
      <c r="AY168" s="101"/>
      <c r="AZ168" s="102"/>
      <c r="BA168" s="77"/>
      <c r="BB168" s="103"/>
      <c r="BC168" s="82"/>
      <c r="BD168" s="108"/>
      <c r="BE168" s="77"/>
      <c r="BF168" s="68"/>
      <c r="BG168" s="102"/>
      <c r="BH168" s="106"/>
      <c r="BI168" s="107"/>
      <c r="BJ168" s="106"/>
      <c r="BK168" s="106"/>
    </row>
    <row r="169" spans="1:63" ht="42" hidden="1">
      <c r="A169" s="40"/>
      <c r="B169" s="40"/>
      <c r="C169" s="40"/>
      <c r="D169" s="247" t="s">
        <v>1862</v>
      </c>
      <c r="E169" s="168">
        <v>758</v>
      </c>
      <c r="F169" s="250" t="s">
        <v>1863</v>
      </c>
      <c r="G169" s="251" t="s">
        <v>2033</v>
      </c>
      <c r="H169" s="220" t="s">
        <v>2034</v>
      </c>
      <c r="I169" s="75" t="s">
        <v>1815</v>
      </c>
      <c r="J169" s="215"/>
      <c r="K169" s="57" t="s">
        <v>2699</v>
      </c>
      <c r="L169" s="200" t="s">
        <v>2036</v>
      </c>
      <c r="M169" s="226" t="s">
        <v>178</v>
      </c>
      <c r="N169" s="216" t="s">
        <v>182</v>
      </c>
      <c r="O169" s="50" t="s">
        <v>180</v>
      </c>
      <c r="P169" s="216">
        <v>1.845</v>
      </c>
      <c r="Q169" s="76"/>
      <c r="R169" s="218">
        <v>10</v>
      </c>
      <c r="S169" s="69">
        <v>0</v>
      </c>
      <c r="T169" s="99">
        <v>38353</v>
      </c>
      <c r="U169" s="76">
        <v>14.76</v>
      </c>
      <c r="V169" s="218">
        <v>18.45</v>
      </c>
      <c r="W169" s="76">
        <v>18.45</v>
      </c>
      <c r="X169" s="225" t="s">
        <v>3888</v>
      </c>
      <c r="Y169" s="121"/>
      <c r="Z169" s="221">
        <v>7.7780000000000005</v>
      </c>
      <c r="AA169" s="69"/>
      <c r="AB169" s="138">
        <v>7.7780000000000005</v>
      </c>
      <c r="AC169" s="97">
        <v>39554</v>
      </c>
      <c r="AD169" s="53">
        <v>39741</v>
      </c>
      <c r="AE169" s="100">
        <v>7.0160547945205476</v>
      </c>
      <c r="AF169" s="182">
        <v>1.1086002358582665</v>
      </c>
      <c r="AG169" s="114">
        <v>15.266666666666667</v>
      </c>
      <c r="AH169" s="68"/>
      <c r="AI169" s="215" t="s">
        <v>3888</v>
      </c>
      <c r="AJ169" s="52" t="s">
        <v>3429</v>
      </c>
      <c r="AK169" s="52"/>
      <c r="AL169" s="223" t="s">
        <v>3729</v>
      </c>
      <c r="AM169" s="53">
        <v>38668</v>
      </c>
      <c r="AN169" s="187"/>
      <c r="AO169" s="98"/>
      <c r="AP169" s="53"/>
      <c r="AQ169" s="99">
        <v>38712</v>
      </c>
      <c r="AR169" s="97">
        <v>39051</v>
      </c>
      <c r="AS169" s="98">
        <v>39066</v>
      </c>
      <c r="AT169" s="53">
        <v>39096</v>
      </c>
      <c r="AU169" s="51"/>
      <c r="AV169" s="54"/>
      <c r="AW169" s="68"/>
      <c r="AX169" s="100"/>
      <c r="AY169" s="101"/>
      <c r="AZ169" s="102"/>
      <c r="BA169" s="77"/>
      <c r="BB169" s="103"/>
      <c r="BC169" s="82"/>
      <c r="BD169" s="108"/>
      <c r="BE169" s="77"/>
      <c r="BF169" s="68"/>
      <c r="BG169" s="102"/>
      <c r="BH169" s="106"/>
      <c r="BI169" s="107"/>
      <c r="BJ169" s="106"/>
      <c r="BK169" s="106"/>
    </row>
    <row r="170" spans="1:63" ht="140" hidden="1">
      <c r="A170" s="40"/>
      <c r="B170" s="40"/>
      <c r="C170" s="40"/>
      <c r="D170" s="247" t="s">
        <v>2504</v>
      </c>
      <c r="E170" s="168">
        <v>768</v>
      </c>
      <c r="F170" s="224" t="s">
        <v>2505</v>
      </c>
      <c r="G170" s="57" t="s">
        <v>2033</v>
      </c>
      <c r="H170" s="225" t="s">
        <v>2034</v>
      </c>
      <c r="I170" s="75" t="s">
        <v>1815</v>
      </c>
      <c r="J170" s="215"/>
      <c r="K170" s="57" t="s">
        <v>1165</v>
      </c>
      <c r="L170" s="200" t="s">
        <v>2036</v>
      </c>
      <c r="M170" s="74" t="s">
        <v>3510</v>
      </c>
      <c r="N170" s="216" t="s">
        <v>2929</v>
      </c>
      <c r="O170" s="50" t="s">
        <v>3785</v>
      </c>
      <c r="P170" s="218">
        <v>14.452</v>
      </c>
      <c r="Q170" s="76"/>
      <c r="R170" s="218">
        <v>10</v>
      </c>
      <c r="S170" s="69">
        <v>-0.4</v>
      </c>
      <c r="T170" s="99">
        <v>37609</v>
      </c>
      <c r="U170" s="76">
        <v>144.52000000000001</v>
      </c>
      <c r="V170" s="218">
        <v>144.52000000000001</v>
      </c>
      <c r="W170" s="76">
        <v>144.52000000000001</v>
      </c>
      <c r="X170" s="225" t="s">
        <v>3888</v>
      </c>
      <c r="Y170" s="121"/>
      <c r="Z170" s="221">
        <v>140.529</v>
      </c>
      <c r="AA170" s="76"/>
      <c r="AB170" s="138">
        <v>140.529</v>
      </c>
      <c r="AC170" s="219">
        <v>39281</v>
      </c>
      <c r="AD170" s="53">
        <v>40535</v>
      </c>
      <c r="AE170" s="100">
        <v>119.03378705197974</v>
      </c>
      <c r="AF170" s="182">
        <v>1.1805807702197504</v>
      </c>
      <c r="AG170" s="114">
        <v>6.166666666666667</v>
      </c>
      <c r="AH170" s="68"/>
      <c r="AI170" s="215" t="s">
        <v>3888</v>
      </c>
      <c r="AJ170" s="52" t="s">
        <v>2506</v>
      </c>
      <c r="AK170" s="52"/>
      <c r="AL170" s="223" t="s">
        <v>2507</v>
      </c>
      <c r="AM170" s="53">
        <v>38716</v>
      </c>
      <c r="AN170" s="187"/>
      <c r="AO170" s="98"/>
      <c r="AP170" s="53"/>
      <c r="AQ170" s="99">
        <v>38931</v>
      </c>
      <c r="AR170" s="97">
        <v>39055</v>
      </c>
      <c r="AS170" s="98">
        <v>39066</v>
      </c>
      <c r="AT170" s="53">
        <v>39096</v>
      </c>
      <c r="AU170" s="51"/>
      <c r="AV170" s="54"/>
      <c r="AW170" s="68">
        <v>4</v>
      </c>
      <c r="AX170" s="100"/>
      <c r="AY170" s="101"/>
      <c r="AZ170" s="102"/>
      <c r="BA170" s="77"/>
      <c r="BB170" s="103"/>
      <c r="BC170" s="82"/>
      <c r="BD170" s="108"/>
      <c r="BE170" s="77"/>
      <c r="BF170" s="68"/>
      <c r="BG170" s="102"/>
      <c r="BH170" s="106"/>
      <c r="BI170" s="107"/>
      <c r="BJ170" s="106"/>
      <c r="BK170" s="106"/>
    </row>
    <row r="171" spans="1:63" ht="84" hidden="1">
      <c r="A171" s="40"/>
      <c r="B171" s="40"/>
      <c r="C171" s="40"/>
      <c r="D171" s="247" t="s">
        <v>2885</v>
      </c>
      <c r="E171" s="168">
        <v>772</v>
      </c>
      <c r="F171" s="224" t="s">
        <v>2886</v>
      </c>
      <c r="G171" s="57" t="s">
        <v>2033</v>
      </c>
      <c r="H171" s="225" t="s">
        <v>2034</v>
      </c>
      <c r="I171" s="57" t="s">
        <v>1815</v>
      </c>
      <c r="J171" s="225"/>
      <c r="K171" s="57" t="s">
        <v>2928</v>
      </c>
      <c r="L171" s="200" t="s">
        <v>2036</v>
      </c>
      <c r="M171" s="74" t="s">
        <v>2519</v>
      </c>
      <c r="N171" s="216" t="s">
        <v>2520</v>
      </c>
      <c r="O171" s="50" t="s">
        <v>3816</v>
      </c>
      <c r="P171" s="114">
        <v>50.62</v>
      </c>
      <c r="Q171" s="77"/>
      <c r="R171" s="114">
        <v>10</v>
      </c>
      <c r="S171" s="68">
        <v>0</v>
      </c>
      <c r="T171" s="99">
        <v>38718</v>
      </c>
      <c r="U171" s="77">
        <v>354.34</v>
      </c>
      <c r="V171" s="114">
        <v>506.2</v>
      </c>
      <c r="W171" s="77">
        <v>506.2</v>
      </c>
      <c r="X171" s="225" t="s">
        <v>2039</v>
      </c>
      <c r="Y171" s="121"/>
      <c r="Z171" s="221"/>
      <c r="AA171" s="76"/>
      <c r="AB171" s="76"/>
      <c r="AC171" s="97"/>
      <c r="AD171" s="53"/>
      <c r="AE171" s="100"/>
      <c r="AF171" s="222"/>
      <c r="AG171" s="114">
        <v>90.86666666666666</v>
      </c>
      <c r="AH171" s="68"/>
      <c r="AI171" s="215"/>
      <c r="AJ171" s="56" t="s">
        <v>3454</v>
      </c>
      <c r="AK171" s="56"/>
      <c r="AL171" s="229" t="s">
        <v>3719</v>
      </c>
      <c r="AM171" s="53">
        <v>38842</v>
      </c>
      <c r="AN171" s="187"/>
      <c r="AO171" s="98"/>
      <c r="AP171" s="53"/>
      <c r="AQ171" s="99">
        <v>38958</v>
      </c>
      <c r="AR171" s="97">
        <v>39036</v>
      </c>
      <c r="AS171" s="98">
        <v>39073</v>
      </c>
      <c r="AT171" s="53">
        <v>39131</v>
      </c>
      <c r="AU171" s="51"/>
      <c r="AV171" s="54"/>
      <c r="AW171" s="68">
        <v>10</v>
      </c>
      <c r="AX171" s="100">
        <v>4636.8</v>
      </c>
      <c r="AY171" s="101"/>
      <c r="AZ171" s="102"/>
      <c r="BA171" s="77"/>
      <c r="BB171" s="103"/>
      <c r="BC171" s="82"/>
      <c r="BD171" s="104">
        <v>9.8167539267015691</v>
      </c>
      <c r="BE171" s="77">
        <v>193.93034228963987</v>
      </c>
      <c r="BF171" s="68">
        <v>981.67539267015695</v>
      </c>
      <c r="BG171" s="102"/>
      <c r="BH171" s="106"/>
      <c r="BI171" s="107"/>
      <c r="BJ171" s="106"/>
      <c r="BK171" s="106"/>
    </row>
    <row r="172" spans="1:63" ht="42" hidden="1">
      <c r="A172" s="40"/>
      <c r="B172" s="40"/>
      <c r="C172" s="40"/>
      <c r="D172" s="247" t="s">
        <v>2887</v>
      </c>
      <c r="E172" s="168">
        <v>776</v>
      </c>
      <c r="F172" s="285" t="s">
        <v>2888</v>
      </c>
      <c r="G172" s="286" t="s">
        <v>2033</v>
      </c>
      <c r="H172" s="287" t="s">
        <v>2034</v>
      </c>
      <c r="I172" s="57" t="s">
        <v>1815</v>
      </c>
      <c r="J172" s="225"/>
      <c r="K172" s="57" t="s">
        <v>1728</v>
      </c>
      <c r="L172" s="173" t="s">
        <v>2036</v>
      </c>
      <c r="M172" s="226" t="s">
        <v>2037</v>
      </c>
      <c r="N172" s="220" t="s">
        <v>2037</v>
      </c>
      <c r="O172" s="50" t="s">
        <v>3785</v>
      </c>
      <c r="P172" s="114">
        <v>15.342000000000001</v>
      </c>
      <c r="Q172" s="77"/>
      <c r="R172" s="114">
        <v>10</v>
      </c>
      <c r="S172" s="68">
        <v>0</v>
      </c>
      <c r="T172" s="99">
        <v>39124</v>
      </c>
      <c r="U172" s="77">
        <v>91.412698860000006</v>
      </c>
      <c r="V172" s="114">
        <v>153.42000000000002</v>
      </c>
      <c r="W172" s="77">
        <v>153.42000000000002</v>
      </c>
      <c r="X172" s="220" t="s">
        <v>3889</v>
      </c>
      <c r="Y172" s="121"/>
      <c r="Z172" s="221">
        <v>44.158999999999999</v>
      </c>
      <c r="AA172" s="76"/>
      <c r="AB172" s="138">
        <v>44.158999999999999</v>
      </c>
      <c r="AC172" s="97">
        <v>39924</v>
      </c>
      <c r="AD172" s="53">
        <v>40724</v>
      </c>
      <c r="AE172" s="100">
        <v>67.252602739726029</v>
      </c>
      <c r="AF172" s="182">
        <v>0.65661399263459785</v>
      </c>
      <c r="AG172" s="114">
        <v>26.666666666666668</v>
      </c>
      <c r="AH172" s="68"/>
      <c r="AI172" s="215" t="s">
        <v>3889</v>
      </c>
      <c r="AJ172" s="52" t="s">
        <v>2889</v>
      </c>
      <c r="AK172" s="52"/>
      <c r="AL172" s="229" t="s">
        <v>2890</v>
      </c>
      <c r="AM172" s="53">
        <v>38856</v>
      </c>
      <c r="AN172" s="187"/>
      <c r="AO172" s="98"/>
      <c r="AP172" s="53"/>
      <c r="AQ172" s="99">
        <v>39024</v>
      </c>
      <c r="AR172" s="97">
        <v>39058</v>
      </c>
      <c r="AS172" s="98">
        <v>39094</v>
      </c>
      <c r="AT172" s="53">
        <v>39124</v>
      </c>
      <c r="AU172" s="51"/>
      <c r="AV172" s="54"/>
      <c r="AW172" s="68">
        <v>8.75</v>
      </c>
      <c r="AX172" s="100">
        <v>1782.8571428571429</v>
      </c>
      <c r="AY172" s="101"/>
      <c r="AZ172" s="102"/>
      <c r="BA172" s="77"/>
      <c r="BB172" s="103"/>
      <c r="BC172" s="82"/>
      <c r="BD172" s="104">
        <v>6.9607329842931929</v>
      </c>
      <c r="BE172" s="77">
        <v>453.70440518141004</v>
      </c>
      <c r="BF172" s="68">
        <v>795.51234106207914</v>
      </c>
      <c r="BG172" s="105">
        <v>1.7366743239939829E-2</v>
      </c>
      <c r="BH172" s="111"/>
      <c r="BI172" s="112"/>
      <c r="BJ172" s="111"/>
      <c r="BK172" s="111"/>
    </row>
    <row r="173" spans="1:63" ht="84" hidden="1">
      <c r="A173" s="40"/>
      <c r="B173" s="40"/>
      <c r="C173" s="40"/>
      <c r="D173" s="247" t="s">
        <v>2891</v>
      </c>
      <c r="E173" s="168">
        <v>783</v>
      </c>
      <c r="F173" s="288" t="s">
        <v>3605</v>
      </c>
      <c r="G173" s="57" t="s">
        <v>2033</v>
      </c>
      <c r="H173" s="225" t="s">
        <v>2034</v>
      </c>
      <c r="I173" s="57" t="s">
        <v>1815</v>
      </c>
      <c r="J173" s="225"/>
      <c r="K173" s="57" t="s">
        <v>2928</v>
      </c>
      <c r="L173" s="200" t="s">
        <v>2036</v>
      </c>
      <c r="M173" s="74" t="s">
        <v>2519</v>
      </c>
      <c r="N173" s="216" t="s">
        <v>2520</v>
      </c>
      <c r="O173" s="50" t="s">
        <v>3816</v>
      </c>
      <c r="P173" s="114">
        <v>23.887</v>
      </c>
      <c r="Q173" s="77"/>
      <c r="R173" s="114">
        <v>10</v>
      </c>
      <c r="S173" s="68">
        <v>0</v>
      </c>
      <c r="T173" s="99">
        <v>39165</v>
      </c>
      <c r="U173" s="77">
        <v>137.94742500000001</v>
      </c>
      <c r="V173" s="114">
        <v>238.87</v>
      </c>
      <c r="W173" s="77">
        <v>238.87</v>
      </c>
      <c r="X173" s="225" t="s">
        <v>1729</v>
      </c>
      <c r="Y173" s="121"/>
      <c r="Z173" s="221">
        <v>4.742</v>
      </c>
      <c r="AA173" s="69"/>
      <c r="AB173" s="138">
        <v>4.742</v>
      </c>
      <c r="AC173" s="97">
        <v>40942</v>
      </c>
      <c r="AD173" s="53">
        <v>39599</v>
      </c>
      <c r="AE173" s="100">
        <v>28.402624657534247</v>
      </c>
      <c r="AF173" s="182">
        <v>0.1669564012895586</v>
      </c>
      <c r="AG173" s="114">
        <v>59.233333333333334</v>
      </c>
      <c r="AH173" s="68"/>
      <c r="AI173" s="215" t="s">
        <v>2039</v>
      </c>
      <c r="AJ173" s="56" t="s">
        <v>3895</v>
      </c>
      <c r="AK173" s="56"/>
      <c r="AL173" s="229" t="s">
        <v>3719</v>
      </c>
      <c r="AM173" s="53">
        <v>38900</v>
      </c>
      <c r="AN173" s="187"/>
      <c r="AO173" s="98"/>
      <c r="AP173" s="53"/>
      <c r="AQ173" s="99">
        <v>39016</v>
      </c>
      <c r="AR173" s="97">
        <v>39065</v>
      </c>
      <c r="AS173" s="98">
        <v>39067</v>
      </c>
      <c r="AT173" s="53">
        <v>39125</v>
      </c>
      <c r="AU173" s="51"/>
      <c r="AV173" s="54"/>
      <c r="AW173" s="68">
        <v>4.75</v>
      </c>
      <c r="AX173" s="100">
        <v>4276.8</v>
      </c>
      <c r="AY173" s="101"/>
      <c r="AZ173" s="102"/>
      <c r="BA173" s="77"/>
      <c r="BB173" s="103"/>
      <c r="BC173" s="82"/>
      <c r="BD173" s="104">
        <v>5.5955497382198951</v>
      </c>
      <c r="BE173" s="77">
        <v>234.25083678234586</v>
      </c>
      <c r="BF173" s="68">
        <v>1178.0104712041884</v>
      </c>
      <c r="BG173" s="105">
        <v>8.5526986498504331E-3</v>
      </c>
      <c r="BH173" s="106"/>
      <c r="BI173" s="107"/>
      <c r="BJ173" s="106"/>
      <c r="BK173" s="106"/>
    </row>
    <row r="174" spans="1:63" ht="238" hidden="1">
      <c r="A174" s="40"/>
      <c r="B174" s="40"/>
      <c r="C174" s="40"/>
      <c r="D174" s="247" t="s">
        <v>3606</v>
      </c>
      <c r="E174" s="168">
        <v>792</v>
      </c>
      <c r="F174" s="224" t="s">
        <v>3160</v>
      </c>
      <c r="G174" s="57" t="s">
        <v>2033</v>
      </c>
      <c r="H174" s="225" t="s">
        <v>2034</v>
      </c>
      <c r="I174" s="75" t="s">
        <v>1815</v>
      </c>
      <c r="J174" s="215"/>
      <c r="K174" s="57" t="s">
        <v>917</v>
      </c>
      <c r="L174" s="200" t="s">
        <v>2036</v>
      </c>
      <c r="M174" s="226" t="s">
        <v>2037</v>
      </c>
      <c r="N174" s="220" t="s">
        <v>2037</v>
      </c>
      <c r="O174" s="217" t="s">
        <v>3785</v>
      </c>
      <c r="P174" s="221">
        <v>22.577000000000002</v>
      </c>
      <c r="Q174" s="76">
        <v>30.698</v>
      </c>
      <c r="R174" s="218">
        <v>7</v>
      </c>
      <c r="S174" s="69">
        <v>0</v>
      </c>
      <c r="T174" s="99">
        <v>36617</v>
      </c>
      <c r="U174" s="76">
        <v>290.39999999999998</v>
      </c>
      <c r="V174" s="218">
        <v>580.57804657534246</v>
      </c>
      <c r="W174" s="76">
        <v>587.81100000000004</v>
      </c>
      <c r="X174" s="225" t="s">
        <v>3888</v>
      </c>
      <c r="Y174" s="121"/>
      <c r="Z174" s="243">
        <v>303.58499999999998</v>
      </c>
      <c r="AA174" s="244"/>
      <c r="AB174" s="138">
        <v>303.58499999999998</v>
      </c>
      <c r="AC174" s="97">
        <v>39302</v>
      </c>
      <c r="AD174" s="53">
        <v>41091</v>
      </c>
      <c r="AE174" s="100">
        <v>276.73835068493156</v>
      </c>
      <c r="AF174" s="182">
        <v>1.0970109464359477</v>
      </c>
      <c r="AG174" s="114">
        <v>5.0666666666666664</v>
      </c>
      <c r="AH174" s="68"/>
      <c r="AI174" s="215" t="s">
        <v>3888</v>
      </c>
      <c r="AJ174" s="52" t="s">
        <v>3952</v>
      </c>
      <c r="AK174" s="52"/>
      <c r="AL174" s="223" t="s">
        <v>3161</v>
      </c>
      <c r="AM174" s="53">
        <v>38646</v>
      </c>
      <c r="AN174" s="187"/>
      <c r="AO174" s="98"/>
      <c r="AP174" s="53"/>
      <c r="AQ174" s="99">
        <v>39030</v>
      </c>
      <c r="AR174" s="97">
        <v>39056</v>
      </c>
      <c r="AS174" s="98">
        <v>39089</v>
      </c>
      <c r="AT174" s="53">
        <v>39150</v>
      </c>
      <c r="AU174" s="51"/>
      <c r="AV174" s="54"/>
      <c r="AW174" s="68">
        <v>14.65</v>
      </c>
      <c r="AX174" s="100">
        <v>2060.0682593856654</v>
      </c>
      <c r="AY174" s="101"/>
      <c r="AZ174" s="102"/>
      <c r="BA174" s="77"/>
      <c r="BB174" s="103"/>
      <c r="BC174" s="82"/>
      <c r="BD174" s="108"/>
      <c r="BE174" s="77"/>
      <c r="BF174" s="68"/>
      <c r="BG174" s="102"/>
      <c r="BH174" s="106">
        <v>13.18</v>
      </c>
      <c r="BI174" s="107">
        <v>15.11</v>
      </c>
      <c r="BJ174" s="106">
        <v>15.4</v>
      </c>
      <c r="BK174" s="106">
        <v>14.212061966485114</v>
      </c>
    </row>
    <row r="175" spans="1:63" ht="28" hidden="1">
      <c r="A175" s="40"/>
      <c r="B175" s="40"/>
      <c r="C175" s="40"/>
      <c r="D175" s="247" t="s">
        <v>3162</v>
      </c>
      <c r="E175" s="168">
        <v>793</v>
      </c>
      <c r="F175" s="224" t="s">
        <v>3163</v>
      </c>
      <c r="G175" s="57" t="s">
        <v>2033</v>
      </c>
      <c r="H175" s="225" t="s">
        <v>2034</v>
      </c>
      <c r="I175" s="75" t="s">
        <v>1815</v>
      </c>
      <c r="J175" s="215"/>
      <c r="K175" s="57" t="s">
        <v>2933</v>
      </c>
      <c r="L175" s="173" t="s">
        <v>2036</v>
      </c>
      <c r="M175" s="226" t="s">
        <v>3510</v>
      </c>
      <c r="N175" s="216" t="s">
        <v>2693</v>
      </c>
      <c r="O175" s="50" t="s">
        <v>2694</v>
      </c>
      <c r="P175" s="221">
        <v>10.627000000000001</v>
      </c>
      <c r="Q175" s="76"/>
      <c r="R175" s="218">
        <v>10</v>
      </c>
      <c r="S175" s="69">
        <v>0</v>
      </c>
      <c r="T175" s="99">
        <v>39142</v>
      </c>
      <c r="U175" s="76">
        <v>61.955410000000008</v>
      </c>
      <c r="V175" s="218">
        <v>106.27000000000001</v>
      </c>
      <c r="W175" s="76">
        <v>106.27000000000001</v>
      </c>
      <c r="X175" s="225" t="s">
        <v>3889</v>
      </c>
      <c r="Y175" s="121"/>
      <c r="Z175" s="221"/>
      <c r="AA175" s="76"/>
      <c r="AB175" s="76"/>
      <c r="AC175" s="97"/>
      <c r="AD175" s="53"/>
      <c r="AE175" s="100"/>
      <c r="AF175" s="222"/>
      <c r="AG175" s="114">
        <v>90</v>
      </c>
      <c r="AH175" s="68"/>
      <c r="AI175" s="215"/>
      <c r="AJ175" s="52" t="s">
        <v>3895</v>
      </c>
      <c r="AK175" s="52"/>
      <c r="AL175" s="223" t="s">
        <v>3164</v>
      </c>
      <c r="AM175" s="53">
        <v>38988</v>
      </c>
      <c r="AN175" s="187"/>
      <c r="AO175" s="98"/>
      <c r="AP175" s="53"/>
      <c r="AQ175" s="99">
        <v>39045</v>
      </c>
      <c r="AR175" s="97">
        <v>39090</v>
      </c>
      <c r="AS175" s="98">
        <v>39099</v>
      </c>
      <c r="AT175" s="53">
        <v>39157</v>
      </c>
      <c r="AU175" s="51"/>
      <c r="AV175" s="54"/>
      <c r="AW175" s="68">
        <v>12</v>
      </c>
      <c r="AX175" s="100">
        <v>1180.8333333333333</v>
      </c>
      <c r="AY175" s="101"/>
      <c r="AZ175" s="102"/>
      <c r="BA175" s="77"/>
      <c r="BB175" s="103"/>
      <c r="BC175" s="82"/>
      <c r="BD175" s="273"/>
      <c r="BE175" s="77"/>
      <c r="BF175" s="68"/>
      <c r="BG175" s="102"/>
      <c r="BH175" s="106"/>
      <c r="BI175" s="107"/>
      <c r="BJ175" s="106"/>
      <c r="BK175" s="106"/>
    </row>
    <row r="176" spans="1:63" ht="42" hidden="1">
      <c r="A176" s="40"/>
      <c r="B176" s="40"/>
      <c r="C176" s="40"/>
      <c r="D176" s="247" t="s">
        <v>3165</v>
      </c>
      <c r="E176" s="168">
        <v>796</v>
      </c>
      <c r="F176" s="212" t="s">
        <v>3166</v>
      </c>
      <c r="G176" s="213" t="s">
        <v>2033</v>
      </c>
      <c r="H176" s="214" t="s">
        <v>2034</v>
      </c>
      <c r="I176" s="75" t="s">
        <v>1815</v>
      </c>
      <c r="J176" s="215"/>
      <c r="K176" s="57" t="s">
        <v>1748</v>
      </c>
      <c r="L176" s="200" t="s">
        <v>2036</v>
      </c>
      <c r="M176" s="226" t="s">
        <v>2037</v>
      </c>
      <c r="N176" s="220" t="s">
        <v>2037</v>
      </c>
      <c r="O176" s="217" t="s">
        <v>3785</v>
      </c>
      <c r="P176" s="221">
        <v>22.552</v>
      </c>
      <c r="Q176" s="76"/>
      <c r="R176" s="218">
        <v>10</v>
      </c>
      <c r="S176" s="69"/>
      <c r="T176" s="99">
        <v>39135</v>
      </c>
      <c r="U176" s="76">
        <v>131.545816</v>
      </c>
      <c r="V176" s="218">
        <v>225.51999999999998</v>
      </c>
      <c r="W176" s="76">
        <v>225.51999999999998</v>
      </c>
      <c r="X176" s="220" t="s">
        <v>3888</v>
      </c>
      <c r="Y176" s="121"/>
      <c r="Z176" s="221">
        <v>54.731999999999999</v>
      </c>
      <c r="AA176" s="76"/>
      <c r="AB176" s="138">
        <v>54.731999999999999</v>
      </c>
      <c r="AC176" s="97">
        <v>40114</v>
      </c>
      <c r="AD176" s="53">
        <v>40162</v>
      </c>
      <c r="AE176" s="100">
        <v>63.454531506849314</v>
      </c>
      <c r="AF176" s="182">
        <v>0.86253887153972919</v>
      </c>
      <c r="AG176" s="114">
        <v>32.633333333333333</v>
      </c>
      <c r="AH176" s="68"/>
      <c r="AI176" s="215" t="s">
        <v>3889</v>
      </c>
      <c r="AJ176" s="52" t="s">
        <v>3167</v>
      </c>
      <c r="AK176" s="52"/>
      <c r="AL176" s="223" t="s">
        <v>3806</v>
      </c>
      <c r="AM176" s="53">
        <v>38664</v>
      </c>
      <c r="AN176" s="187"/>
      <c r="AO176" s="98"/>
      <c r="AP176" s="53"/>
      <c r="AQ176" s="99">
        <v>38709</v>
      </c>
      <c r="AR176" s="97">
        <v>39070</v>
      </c>
      <c r="AS176" s="98">
        <v>39105</v>
      </c>
      <c r="AT176" s="53">
        <v>39135</v>
      </c>
      <c r="AU176" s="51"/>
      <c r="AV176" s="54"/>
      <c r="AW176" s="68">
        <v>12</v>
      </c>
      <c r="AX176" s="100">
        <v>2512</v>
      </c>
      <c r="AY176" s="101"/>
      <c r="AZ176" s="102"/>
      <c r="BA176" s="77"/>
      <c r="BB176" s="103"/>
      <c r="BC176" s="82"/>
      <c r="BD176" s="104">
        <v>10.649040139616055</v>
      </c>
      <c r="BE176" s="77">
        <v>472.19936766655081</v>
      </c>
      <c r="BF176" s="68">
        <v>887.42001163467125</v>
      </c>
      <c r="BG176" s="105">
        <v>2.1919695720104933E-2</v>
      </c>
      <c r="BH176" s="106">
        <v>13.88</v>
      </c>
      <c r="BI176" s="107"/>
      <c r="BJ176" s="106">
        <v>16.170000000000002</v>
      </c>
      <c r="BK176" s="106"/>
    </row>
    <row r="177" spans="1:63" ht="140" hidden="1">
      <c r="A177" s="40"/>
      <c r="B177" s="40"/>
      <c r="C177" s="40"/>
      <c r="D177" s="247" t="s">
        <v>3168</v>
      </c>
      <c r="E177" s="168">
        <v>797</v>
      </c>
      <c r="F177" s="250" t="s">
        <v>3169</v>
      </c>
      <c r="G177" s="251" t="s">
        <v>2033</v>
      </c>
      <c r="H177" s="220" t="s">
        <v>2034</v>
      </c>
      <c r="I177" s="75" t="s">
        <v>1815</v>
      </c>
      <c r="J177" s="215"/>
      <c r="K177" s="57" t="s">
        <v>1165</v>
      </c>
      <c r="L177" s="200" t="s">
        <v>2036</v>
      </c>
      <c r="M177" s="74" t="s">
        <v>3510</v>
      </c>
      <c r="N177" s="216" t="s">
        <v>2929</v>
      </c>
      <c r="O177" s="50" t="s">
        <v>3785</v>
      </c>
      <c r="P177" s="218">
        <v>23.738</v>
      </c>
      <c r="Q177" s="76"/>
      <c r="R177" s="218">
        <v>10</v>
      </c>
      <c r="S177" s="69">
        <v>0</v>
      </c>
      <c r="T177" s="99">
        <v>36951</v>
      </c>
      <c r="U177" s="76">
        <v>237.38</v>
      </c>
      <c r="V177" s="218">
        <v>237.38</v>
      </c>
      <c r="W177" s="76">
        <v>237.38</v>
      </c>
      <c r="X177" s="225" t="s">
        <v>3888</v>
      </c>
      <c r="Y177" s="121"/>
      <c r="Z177" s="221">
        <v>233.09300000000002</v>
      </c>
      <c r="AA177" s="76"/>
      <c r="AB177" s="138">
        <v>233.09300000000002</v>
      </c>
      <c r="AC177" s="219">
        <v>39279</v>
      </c>
      <c r="AD177" s="53">
        <v>40602</v>
      </c>
      <c r="AE177" s="100">
        <v>237.44503561643833</v>
      </c>
      <c r="AF177" s="182">
        <v>0.98167139773994494</v>
      </c>
      <c r="AG177" s="114">
        <v>5.2333333333333334</v>
      </c>
      <c r="AH177" s="68"/>
      <c r="AI177" s="215" t="s">
        <v>3888</v>
      </c>
      <c r="AJ177" s="52" t="s">
        <v>3170</v>
      </c>
      <c r="AK177" s="52"/>
      <c r="AL177" s="223" t="s">
        <v>3171</v>
      </c>
      <c r="AM177" s="99">
        <v>38717</v>
      </c>
      <c r="AN177" s="187"/>
      <c r="AO177" s="98"/>
      <c r="AP177" s="53"/>
      <c r="AQ177" s="99">
        <v>38931</v>
      </c>
      <c r="AR177" s="97">
        <v>39063</v>
      </c>
      <c r="AS177" s="98">
        <v>39092</v>
      </c>
      <c r="AT177" s="53">
        <v>39122</v>
      </c>
      <c r="AU177" s="51"/>
      <c r="AV177" s="54"/>
      <c r="AW177" s="68">
        <v>6</v>
      </c>
      <c r="AX177" s="100">
        <v>6306.666666666667</v>
      </c>
      <c r="AY177" s="101"/>
      <c r="AZ177" s="102"/>
      <c r="BA177" s="77"/>
      <c r="BB177" s="103"/>
      <c r="BC177" s="82"/>
      <c r="BD177" s="108"/>
      <c r="BE177" s="77"/>
      <c r="BF177" s="68"/>
      <c r="BG177" s="102"/>
      <c r="BH177" s="106"/>
      <c r="BI177" s="107"/>
      <c r="BJ177" s="106"/>
      <c r="BK177" s="106"/>
    </row>
    <row r="178" spans="1:63" ht="126" hidden="1">
      <c r="A178" s="40"/>
      <c r="B178" s="40"/>
      <c r="C178" s="40"/>
      <c r="D178" s="247" t="s">
        <v>2508</v>
      </c>
      <c r="E178" s="168">
        <v>800</v>
      </c>
      <c r="F178" s="224" t="s">
        <v>2509</v>
      </c>
      <c r="G178" s="57" t="s">
        <v>2033</v>
      </c>
      <c r="H178" s="225" t="s">
        <v>2034</v>
      </c>
      <c r="I178" s="75" t="s">
        <v>1815</v>
      </c>
      <c r="J178" s="215"/>
      <c r="K178" s="57" t="s">
        <v>917</v>
      </c>
      <c r="L178" s="200" t="s">
        <v>2036</v>
      </c>
      <c r="M178" s="226" t="s">
        <v>2037</v>
      </c>
      <c r="N178" s="220" t="s">
        <v>2037</v>
      </c>
      <c r="O178" s="217" t="s">
        <v>3785</v>
      </c>
      <c r="P178" s="216">
        <v>8.234</v>
      </c>
      <c r="Q178" s="76">
        <v>8.6159999999999997</v>
      </c>
      <c r="R178" s="218">
        <v>7</v>
      </c>
      <c r="S178" s="69">
        <v>0</v>
      </c>
      <c r="T178" s="99">
        <v>37257</v>
      </c>
      <c r="U178" s="76">
        <v>90.575999999999993</v>
      </c>
      <c r="V178" s="218">
        <v>161.12442191780821</v>
      </c>
      <c r="W178" s="76">
        <v>178.262</v>
      </c>
      <c r="X178" s="225" t="s">
        <v>3888</v>
      </c>
      <c r="Y178" s="121"/>
      <c r="Z178" s="243">
        <v>81.248999999999995</v>
      </c>
      <c r="AA178" s="244"/>
      <c r="AB178" s="138">
        <v>81.248999999999995</v>
      </c>
      <c r="AC178" s="97">
        <v>39248</v>
      </c>
      <c r="AD178" s="53">
        <v>41109</v>
      </c>
      <c r="AE178" s="100">
        <v>86.896898630136988</v>
      </c>
      <c r="AF178" s="182">
        <v>0.93500460063394908</v>
      </c>
      <c r="AG178" s="114">
        <v>5.0666666666666664</v>
      </c>
      <c r="AH178" s="68"/>
      <c r="AI178" s="215" t="s">
        <v>3888</v>
      </c>
      <c r="AJ178" s="52" t="s">
        <v>2510</v>
      </c>
      <c r="AK178" s="52"/>
      <c r="AL178" s="223" t="s">
        <v>3161</v>
      </c>
      <c r="AM178" s="53">
        <v>38646</v>
      </c>
      <c r="AN178" s="187"/>
      <c r="AO178" s="98"/>
      <c r="AP178" s="53"/>
      <c r="AQ178" s="99">
        <v>38786</v>
      </c>
      <c r="AR178" s="97">
        <v>39064</v>
      </c>
      <c r="AS178" s="98">
        <v>39066</v>
      </c>
      <c r="AT178" s="53">
        <v>39096</v>
      </c>
      <c r="AU178" s="51"/>
      <c r="AV178" s="54"/>
      <c r="AW178" s="68">
        <v>4.2</v>
      </c>
      <c r="AX178" s="116"/>
      <c r="AY178" s="117"/>
      <c r="AZ178" s="102"/>
      <c r="BA178" s="77"/>
      <c r="BB178" s="103"/>
      <c r="BC178" s="82"/>
      <c r="BD178" s="104">
        <v>5.5058900523560199</v>
      </c>
      <c r="BE178" s="77">
        <v>668.67744138401986</v>
      </c>
      <c r="BF178" s="68">
        <v>1310.9262029419094</v>
      </c>
      <c r="BG178" s="105">
        <v>1.6779473200687414E-2</v>
      </c>
      <c r="BH178" s="106">
        <v>14.3</v>
      </c>
      <c r="BI178" s="107">
        <v>16.3</v>
      </c>
      <c r="BJ178" s="106">
        <v>16.399999999999999</v>
      </c>
      <c r="BK178" s="106">
        <v>11.843384972070929</v>
      </c>
    </row>
    <row r="179" spans="1:63" ht="70" hidden="1">
      <c r="A179" s="40"/>
      <c r="B179" s="40"/>
      <c r="C179" s="40"/>
      <c r="D179" s="247" t="s">
        <v>3172</v>
      </c>
      <c r="E179" s="168">
        <v>802</v>
      </c>
      <c r="F179" s="250" t="s">
        <v>3173</v>
      </c>
      <c r="G179" s="251" t="s">
        <v>2033</v>
      </c>
      <c r="H179" s="220" t="s">
        <v>2034</v>
      </c>
      <c r="I179" s="75" t="s">
        <v>1815</v>
      </c>
      <c r="J179" s="215"/>
      <c r="K179" s="57" t="s">
        <v>2699</v>
      </c>
      <c r="L179" s="200" t="s">
        <v>2036</v>
      </c>
      <c r="M179" s="74" t="s">
        <v>3510</v>
      </c>
      <c r="N179" s="216" t="s">
        <v>2929</v>
      </c>
      <c r="O179" s="50" t="s">
        <v>3785</v>
      </c>
      <c r="P179" s="218">
        <v>13.993</v>
      </c>
      <c r="Q179" s="76"/>
      <c r="R179" s="218">
        <v>10</v>
      </c>
      <c r="S179" s="69">
        <v>0</v>
      </c>
      <c r="T179" s="233">
        <v>39295</v>
      </c>
      <c r="U179" s="76">
        <v>75.795883099999998</v>
      </c>
      <c r="V179" s="218">
        <v>139.93</v>
      </c>
      <c r="W179" s="76">
        <v>139.93</v>
      </c>
      <c r="X179" s="225" t="s">
        <v>1745</v>
      </c>
      <c r="Y179" s="121"/>
      <c r="Z179" s="221">
        <v>58.478000000000009</v>
      </c>
      <c r="AA179" s="76"/>
      <c r="AB179" s="138">
        <v>58.478000000000009</v>
      </c>
      <c r="AC179" s="97">
        <v>40088</v>
      </c>
      <c r="AD179" s="53">
        <v>41274</v>
      </c>
      <c r="AE179" s="100">
        <v>75.868895890410968</v>
      </c>
      <c r="AF179" s="182">
        <v>0.77077700042542752</v>
      </c>
      <c r="AG179" s="114">
        <v>26.433333333333334</v>
      </c>
      <c r="AH179" s="68"/>
      <c r="AI179" s="214" t="s">
        <v>1745</v>
      </c>
      <c r="AJ179" s="52" t="s">
        <v>3174</v>
      </c>
      <c r="AK179" s="52"/>
      <c r="AL179" s="223" t="s">
        <v>3175</v>
      </c>
      <c r="AM179" s="53">
        <v>38941</v>
      </c>
      <c r="AN179" s="187"/>
      <c r="AO179" s="98"/>
      <c r="AP179" s="53"/>
      <c r="AQ179" s="99">
        <v>39045</v>
      </c>
      <c r="AR179" s="97">
        <v>39064</v>
      </c>
      <c r="AS179" s="98">
        <v>39067</v>
      </c>
      <c r="AT179" s="53">
        <v>39097</v>
      </c>
      <c r="AU179" s="51"/>
      <c r="AV179" s="54"/>
      <c r="AW179" s="68">
        <v>3</v>
      </c>
      <c r="AX179" s="100">
        <v>6211.666666666667</v>
      </c>
      <c r="AY179" s="101"/>
      <c r="AZ179" s="102"/>
      <c r="BA179" s="77"/>
      <c r="BB179" s="103"/>
      <c r="BC179" s="82"/>
      <c r="BD179" s="108"/>
      <c r="BE179" s="77"/>
      <c r="BF179" s="68"/>
      <c r="BG179" s="102"/>
      <c r="BH179" s="106"/>
      <c r="BI179" s="107"/>
      <c r="BJ179" s="106"/>
      <c r="BK179" s="106"/>
    </row>
    <row r="180" spans="1:63" ht="168" hidden="1">
      <c r="A180" s="40"/>
      <c r="B180" s="40"/>
      <c r="C180" s="40"/>
      <c r="D180" s="247" t="s">
        <v>3176</v>
      </c>
      <c r="E180" s="168">
        <v>803</v>
      </c>
      <c r="F180" s="224" t="s">
        <v>3177</v>
      </c>
      <c r="G180" s="57" t="s">
        <v>2033</v>
      </c>
      <c r="H180" s="225" t="s">
        <v>2034</v>
      </c>
      <c r="I180" s="75" t="s">
        <v>1815</v>
      </c>
      <c r="J180" s="215"/>
      <c r="K180" s="57" t="s">
        <v>2699</v>
      </c>
      <c r="L180" s="200" t="s">
        <v>2036</v>
      </c>
      <c r="M180" s="74" t="s">
        <v>3510</v>
      </c>
      <c r="N180" s="216" t="s">
        <v>2693</v>
      </c>
      <c r="O180" s="50" t="s">
        <v>2694</v>
      </c>
      <c r="P180" s="218">
        <v>21.704000000000001</v>
      </c>
      <c r="Q180" s="76"/>
      <c r="R180" s="218">
        <v>10</v>
      </c>
      <c r="S180" s="69">
        <v>0</v>
      </c>
      <c r="T180" s="233">
        <v>39151</v>
      </c>
      <c r="U180" s="76">
        <v>126.121944</v>
      </c>
      <c r="V180" s="218">
        <v>217.04000000000002</v>
      </c>
      <c r="W180" s="76">
        <v>217.04000000000002</v>
      </c>
      <c r="X180" s="225" t="s">
        <v>2039</v>
      </c>
      <c r="Y180" s="121"/>
      <c r="Z180" s="221">
        <v>48.247</v>
      </c>
      <c r="AA180" s="76"/>
      <c r="AB180" s="138">
        <v>48.247</v>
      </c>
      <c r="AC180" s="97">
        <v>40540</v>
      </c>
      <c r="AD180" s="53">
        <v>41002</v>
      </c>
      <c r="AE180" s="100">
        <v>110.06603835616438</v>
      </c>
      <c r="AF180" s="182">
        <v>0.43834593050289311</v>
      </c>
      <c r="AG180" s="114">
        <v>46.3</v>
      </c>
      <c r="AH180" s="68"/>
      <c r="AI180" s="214" t="s">
        <v>1745</v>
      </c>
      <c r="AJ180" s="52" t="s">
        <v>3895</v>
      </c>
      <c r="AK180" s="52" t="s">
        <v>3178</v>
      </c>
      <c r="AL180" s="223" t="s">
        <v>3179</v>
      </c>
      <c r="AM180" s="53">
        <v>38948</v>
      </c>
      <c r="AN180" s="187"/>
      <c r="AO180" s="98"/>
      <c r="AP180" s="53"/>
      <c r="AQ180" s="99">
        <v>39045</v>
      </c>
      <c r="AR180" s="97">
        <v>39065</v>
      </c>
      <c r="AS180" s="98">
        <v>39093</v>
      </c>
      <c r="AT180" s="53">
        <v>39151</v>
      </c>
      <c r="AU180" s="51"/>
      <c r="AV180" s="54"/>
      <c r="AW180" s="68">
        <v>20</v>
      </c>
      <c r="AX180" s="100">
        <v>2990.25</v>
      </c>
      <c r="AY180" s="101"/>
      <c r="AZ180" s="102"/>
      <c r="BA180" s="77"/>
      <c r="BB180" s="103"/>
      <c r="BC180" s="82"/>
      <c r="BD180" s="108"/>
      <c r="BE180" s="77"/>
      <c r="BF180" s="68"/>
      <c r="BG180" s="102"/>
      <c r="BH180" s="106"/>
      <c r="BI180" s="107"/>
      <c r="BJ180" s="106"/>
      <c r="BK180" s="106"/>
    </row>
    <row r="181" spans="1:63" ht="168" hidden="1">
      <c r="A181" s="40"/>
      <c r="B181" s="40"/>
      <c r="C181" s="40"/>
      <c r="D181" s="247" t="s">
        <v>3180</v>
      </c>
      <c r="E181" s="168">
        <v>804</v>
      </c>
      <c r="F181" s="224" t="s">
        <v>3181</v>
      </c>
      <c r="G181" s="57" t="s">
        <v>2033</v>
      </c>
      <c r="H181" s="225" t="s">
        <v>2034</v>
      </c>
      <c r="I181" s="75" t="s">
        <v>1815</v>
      </c>
      <c r="J181" s="215"/>
      <c r="K181" s="57" t="s">
        <v>2699</v>
      </c>
      <c r="L181" s="173" t="s">
        <v>2036</v>
      </c>
      <c r="M181" s="74" t="s">
        <v>3510</v>
      </c>
      <c r="N181" s="216" t="s">
        <v>2693</v>
      </c>
      <c r="O181" s="50" t="s">
        <v>2694</v>
      </c>
      <c r="P181" s="218">
        <v>65.492999999999995</v>
      </c>
      <c r="Q181" s="76"/>
      <c r="R181" s="218">
        <v>10</v>
      </c>
      <c r="S181" s="69">
        <v>0</v>
      </c>
      <c r="T181" s="233">
        <v>39158</v>
      </c>
      <c r="U181" s="76">
        <v>379.85939999999994</v>
      </c>
      <c r="V181" s="218">
        <v>654.92999999999995</v>
      </c>
      <c r="W181" s="76">
        <v>654.92999999999995</v>
      </c>
      <c r="X181" s="225" t="s">
        <v>2039</v>
      </c>
      <c r="Y181" s="121"/>
      <c r="Z181" s="221">
        <v>159.03100000000001</v>
      </c>
      <c r="AA181" s="76"/>
      <c r="AB181" s="138">
        <v>159.03100000000001</v>
      </c>
      <c r="AC181" s="97">
        <v>40252</v>
      </c>
      <c r="AD181" s="53">
        <v>41001</v>
      </c>
      <c r="AE181" s="100">
        <v>330.6947917808219</v>
      </c>
      <c r="AF181" s="182">
        <v>0.48089962089697097</v>
      </c>
      <c r="AG181" s="114">
        <v>36.466666666666669</v>
      </c>
      <c r="AH181" s="68"/>
      <c r="AI181" s="214" t="s">
        <v>1745</v>
      </c>
      <c r="AJ181" s="52" t="s">
        <v>3895</v>
      </c>
      <c r="AK181" s="52" t="s">
        <v>3178</v>
      </c>
      <c r="AL181" s="223" t="s">
        <v>3179</v>
      </c>
      <c r="AM181" s="53">
        <v>38948</v>
      </c>
      <c r="AN181" s="187"/>
      <c r="AO181" s="98"/>
      <c r="AP181" s="53"/>
      <c r="AQ181" s="99">
        <v>39045</v>
      </c>
      <c r="AR181" s="97">
        <v>39065</v>
      </c>
      <c r="AS181" s="98">
        <v>39100</v>
      </c>
      <c r="AT181" s="53">
        <v>39158</v>
      </c>
      <c r="AU181" s="51"/>
      <c r="AV181" s="54"/>
      <c r="AW181" s="68">
        <v>20</v>
      </c>
      <c r="AX181" s="100">
        <v>3654.7</v>
      </c>
      <c r="AY181" s="101"/>
      <c r="AZ181" s="102"/>
      <c r="BA181" s="77"/>
      <c r="BB181" s="103"/>
      <c r="BC181" s="82"/>
      <c r="BD181" s="108"/>
      <c r="BE181" s="77"/>
      <c r="BF181" s="68"/>
      <c r="BG181" s="102"/>
      <c r="BH181" s="106"/>
      <c r="BI181" s="107"/>
      <c r="BJ181" s="106"/>
      <c r="BK181" s="106"/>
    </row>
    <row r="182" spans="1:63" ht="168" hidden="1">
      <c r="A182" s="40"/>
      <c r="B182" s="40"/>
      <c r="C182" s="40"/>
      <c r="D182" s="247" t="s">
        <v>3182</v>
      </c>
      <c r="E182" s="168">
        <v>805</v>
      </c>
      <c r="F182" s="224" t="s">
        <v>3183</v>
      </c>
      <c r="G182" s="57" t="s">
        <v>2033</v>
      </c>
      <c r="H182" s="225" t="s">
        <v>2034</v>
      </c>
      <c r="I182" s="75" t="s">
        <v>1815</v>
      </c>
      <c r="J182" s="215"/>
      <c r="K182" s="57" t="s">
        <v>2699</v>
      </c>
      <c r="L182" s="173" t="s">
        <v>2036</v>
      </c>
      <c r="M182" s="74" t="s">
        <v>3510</v>
      </c>
      <c r="N182" s="216" t="s">
        <v>2693</v>
      </c>
      <c r="O182" s="50" t="s">
        <v>2694</v>
      </c>
      <c r="P182" s="218">
        <v>60.267000000000003</v>
      </c>
      <c r="Q182" s="76"/>
      <c r="R182" s="218">
        <v>10</v>
      </c>
      <c r="S182" s="69">
        <v>0</v>
      </c>
      <c r="T182" s="233">
        <v>39158</v>
      </c>
      <c r="U182" s="76">
        <v>343.52190000000002</v>
      </c>
      <c r="V182" s="218">
        <v>602.67000000000007</v>
      </c>
      <c r="W182" s="76">
        <v>602.67000000000007</v>
      </c>
      <c r="X182" s="225" t="s">
        <v>2039</v>
      </c>
      <c r="Y182" s="121"/>
      <c r="Z182" s="221">
        <v>163.45100000000002</v>
      </c>
      <c r="AA182" s="76"/>
      <c r="AB182" s="138">
        <v>163.45100000000002</v>
      </c>
      <c r="AC182" s="97">
        <v>39727</v>
      </c>
      <c r="AD182" s="53">
        <v>41007</v>
      </c>
      <c r="AE182" s="100">
        <v>305.2977616438356</v>
      </c>
      <c r="AF182" s="182">
        <v>0.53538224165129689</v>
      </c>
      <c r="AG182" s="114">
        <v>18.966666666666665</v>
      </c>
      <c r="AH182" s="68"/>
      <c r="AI182" s="214" t="s">
        <v>1745</v>
      </c>
      <c r="AJ182" s="52" t="s">
        <v>3895</v>
      </c>
      <c r="AK182" s="52" t="s">
        <v>3178</v>
      </c>
      <c r="AL182" s="223" t="s">
        <v>3179</v>
      </c>
      <c r="AM182" s="53">
        <v>38948</v>
      </c>
      <c r="AN182" s="187"/>
      <c r="AO182" s="98"/>
      <c r="AP182" s="53"/>
      <c r="AQ182" s="99">
        <v>39045</v>
      </c>
      <c r="AR182" s="97">
        <v>39065</v>
      </c>
      <c r="AS182" s="98">
        <v>39100</v>
      </c>
      <c r="AT182" s="53">
        <v>39158</v>
      </c>
      <c r="AU182" s="51"/>
      <c r="AV182" s="54"/>
      <c r="AW182" s="68">
        <v>27.1</v>
      </c>
      <c r="AX182" s="100">
        <v>2481.992619926199</v>
      </c>
      <c r="AY182" s="101"/>
      <c r="AZ182" s="102"/>
      <c r="BA182" s="77"/>
      <c r="BB182" s="103"/>
      <c r="BC182" s="82"/>
      <c r="BD182" s="108"/>
      <c r="BE182" s="77"/>
      <c r="BF182" s="68"/>
      <c r="BG182" s="102"/>
      <c r="BH182" s="106"/>
      <c r="BI182" s="107"/>
      <c r="BJ182" s="106"/>
      <c r="BK182" s="106"/>
    </row>
    <row r="183" spans="1:63" ht="56" hidden="1">
      <c r="A183" s="40"/>
      <c r="B183" s="40"/>
      <c r="C183" s="40"/>
      <c r="D183" s="247" t="s">
        <v>3184</v>
      </c>
      <c r="E183" s="168">
        <v>810</v>
      </c>
      <c r="F183" s="224" t="s">
        <v>3185</v>
      </c>
      <c r="G183" s="57" t="s">
        <v>2033</v>
      </c>
      <c r="H183" s="225" t="s">
        <v>2034</v>
      </c>
      <c r="I183" s="75" t="s">
        <v>1815</v>
      </c>
      <c r="J183" s="215"/>
      <c r="K183" s="57" t="s">
        <v>2699</v>
      </c>
      <c r="L183" s="173" t="s">
        <v>2036</v>
      </c>
      <c r="M183" s="74" t="s">
        <v>3510</v>
      </c>
      <c r="N183" s="216" t="s">
        <v>2693</v>
      </c>
      <c r="O183" s="50" t="s">
        <v>2694</v>
      </c>
      <c r="P183" s="218">
        <v>79.722999999999999</v>
      </c>
      <c r="Q183" s="76"/>
      <c r="R183" s="218">
        <v>10</v>
      </c>
      <c r="S183" s="69">
        <v>0</v>
      </c>
      <c r="T183" s="233">
        <v>39230</v>
      </c>
      <c r="U183" s="76">
        <v>446.209631</v>
      </c>
      <c r="V183" s="218">
        <v>797.23</v>
      </c>
      <c r="W183" s="76">
        <v>797.23</v>
      </c>
      <c r="X183" s="220" t="s">
        <v>1745</v>
      </c>
      <c r="Y183" s="121"/>
      <c r="Z183" s="221">
        <v>60.787999999999997</v>
      </c>
      <c r="AA183" s="76"/>
      <c r="AB183" s="138">
        <v>60.787999999999997</v>
      </c>
      <c r="AC183" s="97">
        <v>41369</v>
      </c>
      <c r="AD183" s="53">
        <v>39538</v>
      </c>
      <c r="AE183" s="100">
        <v>67.27310684931507</v>
      </c>
      <c r="AF183" s="182">
        <v>0.90360030697198135</v>
      </c>
      <c r="AG183" s="114">
        <v>71.3</v>
      </c>
      <c r="AH183" s="68"/>
      <c r="AI183" s="215" t="s">
        <v>1745</v>
      </c>
      <c r="AJ183" s="52" t="s">
        <v>3895</v>
      </c>
      <c r="AK183" s="52"/>
      <c r="AL183" s="223" t="s">
        <v>3186</v>
      </c>
      <c r="AM183" s="99">
        <v>38820</v>
      </c>
      <c r="AN183" s="51">
        <v>39036</v>
      </c>
      <c r="AO183" s="98" t="s">
        <v>3187</v>
      </c>
      <c r="AP183" s="53"/>
      <c r="AQ183" s="99">
        <v>38891</v>
      </c>
      <c r="AR183" s="97">
        <v>39066</v>
      </c>
      <c r="AS183" s="98">
        <v>39109</v>
      </c>
      <c r="AT183" s="53">
        <v>39167</v>
      </c>
      <c r="AU183" s="51"/>
      <c r="AV183" s="54"/>
      <c r="AW183" s="68">
        <v>24</v>
      </c>
      <c r="AX183" s="100">
        <v>4624.166666666667</v>
      </c>
      <c r="AY183" s="101"/>
      <c r="AZ183" s="102"/>
      <c r="BA183" s="77"/>
      <c r="BB183" s="103"/>
      <c r="BC183" s="82"/>
      <c r="BD183" s="108"/>
      <c r="BE183" s="77"/>
      <c r="BF183" s="68"/>
      <c r="BG183" s="102"/>
      <c r="BH183" s="106"/>
      <c r="BI183" s="107"/>
      <c r="BJ183" s="106"/>
      <c r="BK183" s="106"/>
    </row>
    <row r="184" spans="1:63" ht="168" hidden="1">
      <c r="A184" s="40"/>
      <c r="B184" s="40"/>
      <c r="C184" s="40"/>
      <c r="D184" s="247" t="s">
        <v>3188</v>
      </c>
      <c r="E184" s="168">
        <v>813</v>
      </c>
      <c r="F184" s="224" t="s">
        <v>3189</v>
      </c>
      <c r="G184" s="57" t="s">
        <v>2033</v>
      </c>
      <c r="H184" s="225" t="s">
        <v>2034</v>
      </c>
      <c r="I184" s="75" t="s">
        <v>1815</v>
      </c>
      <c r="J184" s="215"/>
      <c r="K184" s="57" t="s">
        <v>2699</v>
      </c>
      <c r="L184" s="173" t="s">
        <v>2036</v>
      </c>
      <c r="M184" s="74" t="s">
        <v>3510</v>
      </c>
      <c r="N184" s="216" t="s">
        <v>2693</v>
      </c>
      <c r="O184" s="50" t="s">
        <v>2694</v>
      </c>
      <c r="P184" s="218">
        <v>26.321000000000002</v>
      </c>
      <c r="Q184" s="76"/>
      <c r="R184" s="218">
        <v>10</v>
      </c>
      <c r="S184" s="69">
        <v>0</v>
      </c>
      <c r="T184" s="233">
        <v>39107</v>
      </c>
      <c r="U184" s="76">
        <v>155.82032000000001</v>
      </c>
      <c r="V184" s="218">
        <v>263.21000000000004</v>
      </c>
      <c r="W184" s="76">
        <v>263.21000000000004</v>
      </c>
      <c r="X184" s="225" t="s">
        <v>2039</v>
      </c>
      <c r="Y184" s="121"/>
      <c r="Z184" s="202">
        <v>28.36</v>
      </c>
      <c r="AA184" s="178"/>
      <c r="AB184" s="138">
        <v>28.36</v>
      </c>
      <c r="AC184" s="97">
        <v>40632</v>
      </c>
      <c r="AD184" s="53">
        <v>40637</v>
      </c>
      <c r="AE184" s="100">
        <v>110.33186301369864</v>
      </c>
      <c r="AF184" s="182">
        <v>0.25704270031657911</v>
      </c>
      <c r="AG184" s="114">
        <v>49.133333333333333</v>
      </c>
      <c r="AH184" s="68"/>
      <c r="AI184" s="214" t="s">
        <v>1745</v>
      </c>
      <c r="AJ184" s="52" t="s">
        <v>3895</v>
      </c>
      <c r="AK184" s="52" t="s">
        <v>3178</v>
      </c>
      <c r="AL184" s="223" t="s">
        <v>3179</v>
      </c>
      <c r="AM184" s="53">
        <v>38948</v>
      </c>
      <c r="AN184" s="187"/>
      <c r="AO184" s="98"/>
      <c r="AP184" s="53"/>
      <c r="AQ184" s="99">
        <v>39045</v>
      </c>
      <c r="AR184" s="97">
        <v>39070</v>
      </c>
      <c r="AS184" s="98">
        <v>39100</v>
      </c>
      <c r="AT184" s="53">
        <v>39158</v>
      </c>
      <c r="AU184" s="51"/>
      <c r="AV184" s="54"/>
      <c r="AW184" s="68">
        <v>8</v>
      </c>
      <c r="AX184" s="100">
        <v>3672</v>
      </c>
      <c r="AY184" s="101"/>
      <c r="AZ184" s="102"/>
      <c r="BA184" s="77"/>
      <c r="BB184" s="103"/>
      <c r="BC184" s="82"/>
      <c r="BD184" s="108"/>
      <c r="BE184" s="77"/>
      <c r="BF184" s="68"/>
      <c r="BG184" s="102"/>
      <c r="BH184" s="106"/>
      <c r="BI184" s="107"/>
      <c r="BJ184" s="106"/>
      <c r="BK184" s="106"/>
    </row>
    <row r="185" spans="1:63" ht="70" hidden="1">
      <c r="A185" s="40"/>
      <c r="B185" s="40"/>
      <c r="C185" s="40"/>
      <c r="D185" s="247" t="s">
        <v>3190</v>
      </c>
      <c r="E185" s="168">
        <v>816</v>
      </c>
      <c r="F185" s="230" t="s">
        <v>3191</v>
      </c>
      <c r="G185" s="75" t="s">
        <v>2033</v>
      </c>
      <c r="H185" s="215" t="s">
        <v>2034</v>
      </c>
      <c r="I185" s="57" t="s">
        <v>1815</v>
      </c>
      <c r="J185" s="225"/>
      <c r="K185" s="57" t="s">
        <v>2498</v>
      </c>
      <c r="L185" s="173" t="s">
        <v>2036</v>
      </c>
      <c r="M185" s="226" t="s">
        <v>3878</v>
      </c>
      <c r="N185" s="216" t="s">
        <v>1723</v>
      </c>
      <c r="O185" s="50" t="s">
        <v>2038</v>
      </c>
      <c r="P185" s="114">
        <v>100.386</v>
      </c>
      <c r="Q185" s="77"/>
      <c r="R185" s="114">
        <v>10</v>
      </c>
      <c r="S185" s="68">
        <v>0</v>
      </c>
      <c r="T185" s="99">
        <v>39164</v>
      </c>
      <c r="U185" s="76">
        <v>580.63262399999996</v>
      </c>
      <c r="V185" s="114">
        <v>1003.8599999999999</v>
      </c>
      <c r="W185" s="77">
        <v>1003.8599999999999</v>
      </c>
      <c r="X185" s="225" t="s">
        <v>1745</v>
      </c>
      <c r="Y185" s="121"/>
      <c r="Z185" s="221">
        <v>178.40300000000002</v>
      </c>
      <c r="AA185" s="76"/>
      <c r="AB185" s="138">
        <v>178.40300000000002</v>
      </c>
      <c r="AC185" s="97">
        <v>39874</v>
      </c>
      <c r="AD185" s="53">
        <v>39872</v>
      </c>
      <c r="AE185" s="100">
        <v>194.72133698630137</v>
      </c>
      <c r="AF185" s="182">
        <v>0.91619646188311998</v>
      </c>
      <c r="AG185" s="114">
        <v>23.666666666666668</v>
      </c>
      <c r="AH185" s="68"/>
      <c r="AI185" s="215" t="s">
        <v>3889</v>
      </c>
      <c r="AJ185" s="56" t="s">
        <v>3454</v>
      </c>
      <c r="AK185" s="56"/>
      <c r="AL185" s="229" t="s">
        <v>3192</v>
      </c>
      <c r="AM185" s="53">
        <v>38813</v>
      </c>
      <c r="AN185" s="187"/>
      <c r="AO185" s="98"/>
      <c r="AP185" s="53"/>
      <c r="AQ185" s="99">
        <v>38835</v>
      </c>
      <c r="AR185" s="97">
        <v>39070</v>
      </c>
      <c r="AS185" s="98">
        <v>39106</v>
      </c>
      <c r="AT185" s="53">
        <v>39164</v>
      </c>
      <c r="AU185" s="51"/>
      <c r="AV185" s="54"/>
      <c r="AW185" s="68">
        <v>22.5</v>
      </c>
      <c r="AX185" s="100">
        <v>5333.333333333333</v>
      </c>
      <c r="AY185" s="101"/>
      <c r="AZ185" s="102"/>
      <c r="BA185" s="77"/>
      <c r="BB185" s="103"/>
      <c r="BC185" s="82"/>
      <c r="BD185" s="108"/>
      <c r="BE185" s="77"/>
      <c r="BF185" s="68"/>
      <c r="BG185" s="102"/>
      <c r="BH185" s="106"/>
      <c r="BI185" s="107"/>
      <c r="BJ185" s="106"/>
      <c r="BK185" s="106"/>
    </row>
    <row r="186" spans="1:63" ht="56" hidden="1">
      <c r="A186" s="40"/>
      <c r="B186" s="40"/>
      <c r="C186" s="40"/>
      <c r="D186" s="247" t="s">
        <v>3193</v>
      </c>
      <c r="E186" s="168">
        <v>818</v>
      </c>
      <c r="F186" s="223" t="s">
        <v>3194</v>
      </c>
      <c r="G186" s="75" t="s">
        <v>2033</v>
      </c>
      <c r="H186" s="215" t="s">
        <v>2034</v>
      </c>
      <c r="I186" s="75" t="s">
        <v>1815</v>
      </c>
      <c r="J186" s="215"/>
      <c r="K186" s="57" t="s">
        <v>2928</v>
      </c>
      <c r="L186" s="173" t="s">
        <v>2036</v>
      </c>
      <c r="M186" s="74" t="s">
        <v>2519</v>
      </c>
      <c r="N186" s="216" t="s">
        <v>2520</v>
      </c>
      <c r="O186" s="50" t="s">
        <v>3816</v>
      </c>
      <c r="P186" s="221">
        <v>59.097000000000001</v>
      </c>
      <c r="Q186" s="76"/>
      <c r="R186" s="218">
        <v>10</v>
      </c>
      <c r="S186" s="69">
        <v>0</v>
      </c>
      <c r="T186" s="233">
        <v>39165</v>
      </c>
      <c r="U186" s="76">
        <v>341.817048</v>
      </c>
      <c r="V186" s="218">
        <v>590.97</v>
      </c>
      <c r="W186" s="76">
        <v>590.97</v>
      </c>
      <c r="X186" s="220" t="s">
        <v>1745</v>
      </c>
      <c r="Y186" s="121"/>
      <c r="Z186" s="221">
        <v>225.48700000000002</v>
      </c>
      <c r="AA186" s="76"/>
      <c r="AB186" s="138">
        <v>225.48700000000002</v>
      </c>
      <c r="AC186" s="97">
        <v>39822</v>
      </c>
      <c r="AD186" s="53">
        <v>40633</v>
      </c>
      <c r="AE186" s="100">
        <v>237.68327671232876</v>
      </c>
      <c r="AF186" s="182">
        <v>0.9486868538627139</v>
      </c>
      <c r="AG186" s="114">
        <v>21.9</v>
      </c>
      <c r="AH186" s="68"/>
      <c r="AI186" s="215" t="s">
        <v>2039</v>
      </c>
      <c r="AJ186" s="52" t="s">
        <v>1373</v>
      </c>
      <c r="AK186" s="52"/>
      <c r="AL186" s="223" t="s">
        <v>3195</v>
      </c>
      <c r="AM186" s="53">
        <v>38776</v>
      </c>
      <c r="AN186" s="51">
        <v>39036</v>
      </c>
      <c r="AO186" s="98" t="s">
        <v>3196</v>
      </c>
      <c r="AP186" s="53"/>
      <c r="AQ186" s="99">
        <v>38894</v>
      </c>
      <c r="AR186" s="97">
        <v>39071</v>
      </c>
      <c r="AS186" s="98">
        <v>39107</v>
      </c>
      <c r="AT186" s="53">
        <v>39165</v>
      </c>
      <c r="AU186" s="51"/>
      <c r="AV186" s="54"/>
      <c r="AW186" s="68">
        <v>16</v>
      </c>
      <c r="AX186" s="100">
        <v>4993.875</v>
      </c>
      <c r="AY186" s="101"/>
      <c r="AZ186" s="102"/>
      <c r="BA186" s="77"/>
      <c r="BB186" s="103"/>
      <c r="BC186" s="82"/>
      <c r="BD186" s="108"/>
      <c r="BE186" s="77"/>
      <c r="BF186" s="68"/>
      <c r="BG186" s="102"/>
      <c r="BH186" s="106"/>
      <c r="BI186" s="107"/>
      <c r="BJ186" s="106"/>
      <c r="BK186" s="106"/>
    </row>
    <row r="187" spans="1:63" ht="84" hidden="1">
      <c r="A187" s="40"/>
      <c r="B187" s="40"/>
      <c r="C187" s="40"/>
      <c r="D187" s="247" t="s">
        <v>2511</v>
      </c>
      <c r="E187" s="168">
        <v>821</v>
      </c>
      <c r="F187" s="224" t="s">
        <v>3607</v>
      </c>
      <c r="G187" s="57" t="s">
        <v>2033</v>
      </c>
      <c r="H187" s="225" t="s">
        <v>2034</v>
      </c>
      <c r="I187" s="75" t="s">
        <v>1815</v>
      </c>
      <c r="J187" s="215"/>
      <c r="K187" s="57" t="s">
        <v>3093</v>
      </c>
      <c r="L187" s="200" t="s">
        <v>2036</v>
      </c>
      <c r="M187" s="226" t="s">
        <v>920</v>
      </c>
      <c r="N187" s="216" t="s">
        <v>3608</v>
      </c>
      <c r="O187" s="50" t="s">
        <v>3609</v>
      </c>
      <c r="P187" s="216">
        <v>3.95</v>
      </c>
      <c r="Q187" s="76"/>
      <c r="R187" s="218">
        <v>10</v>
      </c>
      <c r="S187" s="69">
        <v>0</v>
      </c>
      <c r="T187" s="99">
        <v>37347</v>
      </c>
      <c r="U187" s="76">
        <v>39.5</v>
      </c>
      <c r="V187" s="218">
        <v>39.5</v>
      </c>
      <c r="W187" s="76">
        <v>39.5</v>
      </c>
      <c r="X187" s="225" t="s">
        <v>3888</v>
      </c>
      <c r="Y187" s="121"/>
      <c r="Z187" s="221">
        <v>17.029</v>
      </c>
      <c r="AA187" s="76"/>
      <c r="AB187" s="138">
        <v>17.029</v>
      </c>
      <c r="AC187" s="97">
        <v>39216</v>
      </c>
      <c r="AD187" s="53">
        <v>40268</v>
      </c>
      <c r="AE187" s="100">
        <v>31.610821917808217</v>
      </c>
      <c r="AF187" s="182">
        <v>0.53870791605094492</v>
      </c>
      <c r="AG187" s="114">
        <v>3.1</v>
      </c>
      <c r="AH187" s="68"/>
      <c r="AI187" s="215" t="s">
        <v>3888</v>
      </c>
      <c r="AJ187" s="52" t="s">
        <v>3610</v>
      </c>
      <c r="AK187" s="52"/>
      <c r="AL187" s="223" t="s">
        <v>2041</v>
      </c>
      <c r="AM187" s="53">
        <v>38588</v>
      </c>
      <c r="AN187" s="187"/>
      <c r="AO187" s="98"/>
      <c r="AP187" s="53"/>
      <c r="AQ187" s="99">
        <v>38653</v>
      </c>
      <c r="AR187" s="97">
        <v>39072</v>
      </c>
      <c r="AS187" s="98">
        <v>39093</v>
      </c>
      <c r="AT187" s="53">
        <v>39123</v>
      </c>
      <c r="AU187" s="51"/>
      <c r="AV187" s="54"/>
      <c r="AW187" s="68">
        <v>1.5</v>
      </c>
      <c r="AX187" s="100"/>
      <c r="AY187" s="101"/>
      <c r="AZ187" s="102"/>
      <c r="BA187" s="77"/>
      <c r="BB187" s="103"/>
      <c r="BC187" s="82"/>
      <c r="BD187" s="104">
        <v>2.8795811518324603</v>
      </c>
      <c r="BE187" s="77">
        <v>729.00788653986331</v>
      </c>
      <c r="BF187" s="68">
        <v>1919.7207678883069</v>
      </c>
      <c r="BG187" s="105">
        <v>8.8675240857738653E-3</v>
      </c>
      <c r="BH187" s="106"/>
      <c r="BI187" s="107"/>
      <c r="BJ187" s="106"/>
      <c r="BK187" s="106"/>
    </row>
    <row r="188" spans="1:63" ht="56" hidden="1">
      <c r="A188" s="40"/>
      <c r="B188" s="40"/>
      <c r="C188" s="40"/>
      <c r="D188" s="247" t="s">
        <v>3197</v>
      </c>
      <c r="E188" s="168">
        <v>826</v>
      </c>
      <c r="F188" s="224" t="s">
        <v>3198</v>
      </c>
      <c r="G188" s="57" t="s">
        <v>2033</v>
      </c>
      <c r="H188" s="225" t="s">
        <v>2034</v>
      </c>
      <c r="I188" s="75" t="s">
        <v>1815</v>
      </c>
      <c r="J188" s="215"/>
      <c r="K188" s="57" t="s">
        <v>2699</v>
      </c>
      <c r="L188" s="173" t="s">
        <v>2036</v>
      </c>
      <c r="M188" s="74" t="s">
        <v>3510</v>
      </c>
      <c r="N188" s="216" t="s">
        <v>2693</v>
      </c>
      <c r="O188" s="50" t="s">
        <v>2694</v>
      </c>
      <c r="P188" s="218">
        <v>86.808000000000007</v>
      </c>
      <c r="Q188" s="76"/>
      <c r="R188" s="218">
        <v>10</v>
      </c>
      <c r="S188" s="69">
        <v>0</v>
      </c>
      <c r="T188" s="233">
        <v>39160</v>
      </c>
      <c r="U188" s="76">
        <v>495.67368000000005</v>
      </c>
      <c r="V188" s="218">
        <v>868.08</v>
      </c>
      <c r="W188" s="76">
        <v>868.08</v>
      </c>
      <c r="X188" s="220" t="s">
        <v>1745</v>
      </c>
      <c r="Y188" s="121"/>
      <c r="Z188" s="221">
        <v>138.35500000000002</v>
      </c>
      <c r="AA188" s="76"/>
      <c r="AB188" s="138">
        <v>138.35500000000002</v>
      </c>
      <c r="AC188" s="97">
        <v>40199</v>
      </c>
      <c r="AD188" s="53">
        <v>40968</v>
      </c>
      <c r="AE188" s="100">
        <v>429.99688767123291</v>
      </c>
      <c r="AF188" s="182">
        <v>0.3217581428305209</v>
      </c>
      <c r="AG188" s="114">
        <v>34.633333333333333</v>
      </c>
      <c r="AH188" s="68"/>
      <c r="AI188" s="215" t="s">
        <v>2039</v>
      </c>
      <c r="AJ188" s="52" t="s">
        <v>1373</v>
      </c>
      <c r="AK188" s="52"/>
      <c r="AL188" s="223" t="s">
        <v>3199</v>
      </c>
      <c r="AM188" s="53">
        <v>38793</v>
      </c>
      <c r="AN188" s="51">
        <v>39036</v>
      </c>
      <c r="AO188" s="98" t="s">
        <v>3200</v>
      </c>
      <c r="AP188" s="53"/>
      <c r="AQ188" s="99">
        <v>38878</v>
      </c>
      <c r="AR188" s="97">
        <v>39073</v>
      </c>
      <c r="AS188" s="98">
        <v>39102</v>
      </c>
      <c r="AT188" s="53">
        <v>39160</v>
      </c>
      <c r="AU188" s="51"/>
      <c r="AV188" s="54"/>
      <c r="AW188" s="68">
        <v>23</v>
      </c>
      <c r="AX188" s="100">
        <v>5235.217391304348</v>
      </c>
      <c r="AY188" s="101"/>
      <c r="AZ188" s="102"/>
      <c r="BA188" s="77"/>
      <c r="BB188" s="103"/>
      <c r="BC188" s="82"/>
      <c r="BD188" s="273"/>
      <c r="BE188" s="77"/>
      <c r="BF188" s="68"/>
      <c r="BG188" s="102"/>
      <c r="BH188" s="106"/>
      <c r="BI188" s="107"/>
      <c r="BJ188" s="106"/>
      <c r="BK188" s="106"/>
    </row>
    <row r="189" spans="1:63" ht="70" hidden="1">
      <c r="A189" s="40"/>
      <c r="B189" s="40"/>
      <c r="C189" s="40"/>
      <c r="D189" s="247" t="s">
        <v>3201</v>
      </c>
      <c r="E189" s="168">
        <v>827</v>
      </c>
      <c r="F189" s="224" t="s">
        <v>3202</v>
      </c>
      <c r="G189" s="57" t="s">
        <v>2033</v>
      </c>
      <c r="H189" s="225" t="s">
        <v>2034</v>
      </c>
      <c r="I189" s="75" t="s">
        <v>1815</v>
      </c>
      <c r="J189" s="215"/>
      <c r="K189" s="57" t="s">
        <v>2699</v>
      </c>
      <c r="L189" s="173" t="s">
        <v>2036</v>
      </c>
      <c r="M189" s="74" t="s">
        <v>3510</v>
      </c>
      <c r="N189" s="216" t="s">
        <v>3203</v>
      </c>
      <c r="O189" s="50" t="s">
        <v>2694</v>
      </c>
      <c r="P189" s="218">
        <v>33.421999999999997</v>
      </c>
      <c r="Q189" s="76"/>
      <c r="R189" s="218">
        <v>7</v>
      </c>
      <c r="S189" s="69">
        <v>0</v>
      </c>
      <c r="T189" s="233">
        <v>39083</v>
      </c>
      <c r="U189" s="76">
        <v>200.53199999999998</v>
      </c>
      <c r="V189" s="218">
        <v>468.18270136986297</v>
      </c>
      <c r="W189" s="76">
        <v>701.86199999999997</v>
      </c>
      <c r="X189" s="225" t="s">
        <v>2039</v>
      </c>
      <c r="Y189" s="121"/>
      <c r="Z189" s="221"/>
      <c r="AA189" s="76"/>
      <c r="AB189" s="76"/>
      <c r="AC189" s="97"/>
      <c r="AD189" s="53"/>
      <c r="AE189" s="100"/>
      <c r="AF189" s="222"/>
      <c r="AG189" s="114">
        <v>89.466666666666669</v>
      </c>
      <c r="AH189" s="68"/>
      <c r="AI189" s="289"/>
      <c r="AJ189" s="52" t="s">
        <v>3174</v>
      </c>
      <c r="AK189" s="52"/>
      <c r="AL189" s="223" t="s">
        <v>3204</v>
      </c>
      <c r="AM189" s="99">
        <v>38913</v>
      </c>
      <c r="AN189" s="187"/>
      <c r="AO189" s="98"/>
      <c r="AP189" s="53"/>
      <c r="AQ189" s="99">
        <v>38931</v>
      </c>
      <c r="AR189" s="97">
        <v>39078</v>
      </c>
      <c r="AS189" s="98">
        <v>39115</v>
      </c>
      <c r="AT189" s="53">
        <v>39173</v>
      </c>
      <c r="AU189" s="51"/>
      <c r="AV189" s="54"/>
      <c r="AW189" s="68">
        <v>6</v>
      </c>
      <c r="AX189" s="100">
        <v>6415</v>
      </c>
      <c r="AY189" s="101"/>
      <c r="AZ189" s="102"/>
      <c r="BA189" s="77"/>
      <c r="BB189" s="103"/>
      <c r="BC189" s="82"/>
      <c r="BD189" s="104">
        <v>9.5986038394415356</v>
      </c>
      <c r="BE189" s="77">
        <v>287.19417866798926</v>
      </c>
      <c r="BF189" s="68">
        <v>1599.7673065735894</v>
      </c>
      <c r="BG189" s="102"/>
      <c r="BH189" s="106">
        <v>10.18</v>
      </c>
      <c r="BI189" s="107">
        <v>11</v>
      </c>
      <c r="BJ189" s="106">
        <v>23.43</v>
      </c>
      <c r="BK189" s="106"/>
    </row>
    <row r="190" spans="1:63" ht="42" hidden="1">
      <c r="A190" s="40"/>
      <c r="B190" s="40"/>
      <c r="C190" s="40"/>
      <c r="D190" s="247" t="s">
        <v>3205</v>
      </c>
      <c r="E190" s="168">
        <v>836</v>
      </c>
      <c r="F190" s="285" t="s">
        <v>3206</v>
      </c>
      <c r="G190" s="286" t="s">
        <v>2033</v>
      </c>
      <c r="H190" s="287" t="s">
        <v>2034</v>
      </c>
      <c r="I190" s="57" t="s">
        <v>1815</v>
      </c>
      <c r="J190" s="225"/>
      <c r="K190" s="57" t="s">
        <v>2498</v>
      </c>
      <c r="L190" s="173" t="s">
        <v>2036</v>
      </c>
      <c r="M190" s="226" t="s">
        <v>3878</v>
      </c>
      <c r="N190" s="216" t="s">
        <v>1723</v>
      </c>
      <c r="O190" s="50" t="s">
        <v>2038</v>
      </c>
      <c r="P190" s="114">
        <v>42.418999999999997</v>
      </c>
      <c r="Q190" s="77"/>
      <c r="R190" s="114">
        <v>10</v>
      </c>
      <c r="S190" s="68">
        <v>0</v>
      </c>
      <c r="T190" s="99">
        <v>39171</v>
      </c>
      <c r="U190" s="77">
        <v>243.90924999999999</v>
      </c>
      <c r="V190" s="114">
        <v>424.18999999999994</v>
      </c>
      <c r="W190" s="77">
        <v>424.18999999999994</v>
      </c>
      <c r="X190" s="225" t="s">
        <v>3888</v>
      </c>
      <c r="Y190" s="121"/>
      <c r="Z190" s="221">
        <v>248.25399999999999</v>
      </c>
      <c r="AA190" s="76"/>
      <c r="AB190" s="138">
        <v>248.25399999999999</v>
      </c>
      <c r="AC190" s="97">
        <v>39643</v>
      </c>
      <c r="AD190" s="53">
        <v>41152</v>
      </c>
      <c r="AE190" s="100">
        <v>230.22476438356162</v>
      </c>
      <c r="AF190" s="182">
        <v>1.0783114521355361</v>
      </c>
      <c r="AG190" s="114">
        <v>15.733333333333333</v>
      </c>
      <c r="AH190" s="68"/>
      <c r="AI190" s="215" t="s">
        <v>3889</v>
      </c>
      <c r="AJ190" s="56" t="s">
        <v>2889</v>
      </c>
      <c r="AK190" s="56"/>
      <c r="AL190" s="229" t="s">
        <v>1726</v>
      </c>
      <c r="AM190" s="53">
        <v>38748</v>
      </c>
      <c r="AN190" s="187"/>
      <c r="AO190" s="98"/>
      <c r="AP190" s="53"/>
      <c r="AQ190" s="99">
        <v>38677</v>
      </c>
      <c r="AR190" s="97">
        <v>39089</v>
      </c>
      <c r="AS190" s="98">
        <v>39113</v>
      </c>
      <c r="AT190" s="53">
        <v>39171</v>
      </c>
      <c r="AU190" s="51"/>
      <c r="AV190" s="54"/>
      <c r="AW190" s="68">
        <v>24</v>
      </c>
      <c r="AX190" s="100">
        <v>2062.5</v>
      </c>
      <c r="AY190" s="101"/>
      <c r="AZ190" s="102"/>
      <c r="BA190" s="77"/>
      <c r="BB190" s="103"/>
      <c r="BC190" s="82"/>
      <c r="BD190" s="104">
        <v>17.460732984293191</v>
      </c>
      <c r="BE190" s="77">
        <v>411.62528546861529</v>
      </c>
      <c r="BF190" s="68">
        <v>727.5305410122163</v>
      </c>
      <c r="BG190" s="105">
        <v>3.1435720502192115E-2</v>
      </c>
      <c r="BH190" s="106">
        <v>12.07</v>
      </c>
      <c r="BI190" s="107">
        <v>15.14</v>
      </c>
      <c r="BJ190" s="106">
        <v>15.03</v>
      </c>
      <c r="BK190" s="106">
        <v>11.843384972070929</v>
      </c>
    </row>
    <row r="191" spans="1:63" ht="84" hidden="1">
      <c r="A191" s="40"/>
      <c r="B191" s="40"/>
      <c r="C191" s="40"/>
      <c r="D191" s="247" t="s">
        <v>3207</v>
      </c>
      <c r="E191" s="168">
        <v>849</v>
      </c>
      <c r="F191" s="229" t="s">
        <v>3208</v>
      </c>
      <c r="G191" s="57" t="s">
        <v>2033</v>
      </c>
      <c r="H191" s="225" t="s">
        <v>2034</v>
      </c>
      <c r="I191" s="75" t="s">
        <v>1815</v>
      </c>
      <c r="J191" s="215"/>
      <c r="K191" s="57" t="s">
        <v>2498</v>
      </c>
      <c r="L191" s="200" t="s">
        <v>2036</v>
      </c>
      <c r="M191" s="74" t="s">
        <v>3510</v>
      </c>
      <c r="N191" s="216" t="s">
        <v>2571</v>
      </c>
      <c r="O191" s="50" t="s">
        <v>3785</v>
      </c>
      <c r="P191" s="218">
        <v>17.867999999999999</v>
      </c>
      <c r="Q191" s="76"/>
      <c r="R191" s="218">
        <v>10</v>
      </c>
      <c r="S191" s="69">
        <v>0.02</v>
      </c>
      <c r="T191" s="97">
        <v>38174</v>
      </c>
      <c r="U191" s="76">
        <v>142.55199999999996</v>
      </c>
      <c r="V191" s="218">
        <v>178.67999999999998</v>
      </c>
      <c r="W191" s="76">
        <v>178.67999999999998</v>
      </c>
      <c r="X191" s="225" t="s">
        <v>3888</v>
      </c>
      <c r="Y191" s="121"/>
      <c r="Z191" s="221">
        <v>143.738</v>
      </c>
      <c r="AA191" s="76"/>
      <c r="AB191" s="138">
        <v>143.738</v>
      </c>
      <c r="AC191" s="97">
        <v>39244</v>
      </c>
      <c r="AD191" s="53">
        <v>40451</v>
      </c>
      <c r="AE191" s="100">
        <v>111.23228320510414</v>
      </c>
      <c r="AF191" s="182">
        <v>1.292232757058108</v>
      </c>
      <c r="AG191" s="114">
        <v>3.3333333333333335</v>
      </c>
      <c r="AH191" s="68"/>
      <c r="AI191" s="215" t="s">
        <v>3888</v>
      </c>
      <c r="AJ191" s="52" t="s">
        <v>3209</v>
      </c>
      <c r="AK191" s="52"/>
      <c r="AL191" s="223" t="s">
        <v>3210</v>
      </c>
      <c r="AM191" s="99">
        <v>38716</v>
      </c>
      <c r="AN191" s="187"/>
      <c r="AO191" s="98"/>
      <c r="AP191" s="53"/>
      <c r="AQ191" s="99">
        <v>39048</v>
      </c>
      <c r="AR191" s="97">
        <v>39094</v>
      </c>
      <c r="AS191" s="98">
        <v>39114</v>
      </c>
      <c r="AT191" s="53">
        <v>39144</v>
      </c>
      <c r="AU191" s="51"/>
      <c r="AV191" s="54"/>
      <c r="AW191" s="68">
        <v>6</v>
      </c>
      <c r="AX191" s="77">
        <v>6306.666666666667</v>
      </c>
      <c r="AY191" s="101"/>
      <c r="AZ191" s="102"/>
      <c r="BA191" s="77"/>
      <c r="BB191" s="103"/>
      <c r="BC191" s="82"/>
      <c r="BD191" s="108"/>
      <c r="BE191" s="77"/>
      <c r="BF191" s="68"/>
      <c r="BG191" s="102"/>
      <c r="BH191" s="106"/>
      <c r="BI191" s="107"/>
      <c r="BJ191" s="106"/>
      <c r="BK191" s="106"/>
    </row>
    <row r="192" spans="1:63" ht="56" hidden="1">
      <c r="A192" s="40"/>
      <c r="B192" s="40"/>
      <c r="C192" s="40"/>
      <c r="D192" s="247" t="s">
        <v>3211</v>
      </c>
      <c r="E192" s="168">
        <v>853</v>
      </c>
      <c r="F192" s="224" t="s">
        <v>3212</v>
      </c>
      <c r="G192" s="57" t="s">
        <v>2033</v>
      </c>
      <c r="H192" s="225" t="s">
        <v>2034</v>
      </c>
      <c r="I192" s="57" t="s">
        <v>1815</v>
      </c>
      <c r="J192" s="225"/>
      <c r="K192" s="57" t="s">
        <v>2928</v>
      </c>
      <c r="L192" s="200" t="s">
        <v>2036</v>
      </c>
      <c r="M192" s="74" t="s">
        <v>2519</v>
      </c>
      <c r="N192" s="216" t="s">
        <v>2520</v>
      </c>
      <c r="O192" s="50" t="s">
        <v>3816</v>
      </c>
      <c r="P192" s="114">
        <v>30.222000000000001</v>
      </c>
      <c r="Q192" s="77"/>
      <c r="R192" s="114">
        <v>10</v>
      </c>
      <c r="S192" s="68">
        <v>0</v>
      </c>
      <c r="T192" s="99">
        <v>39200</v>
      </c>
      <c r="U192" s="77">
        <v>171.38896200000002</v>
      </c>
      <c r="V192" s="114">
        <v>302.22000000000003</v>
      </c>
      <c r="W192" s="77">
        <v>302.22000000000003</v>
      </c>
      <c r="X192" s="225" t="s">
        <v>2039</v>
      </c>
      <c r="Y192" s="121"/>
      <c r="Z192" s="221">
        <v>81.02300000000001</v>
      </c>
      <c r="AA192" s="76"/>
      <c r="AB192" s="138">
        <v>81.02300000000001</v>
      </c>
      <c r="AC192" s="97">
        <v>39562</v>
      </c>
      <c r="AD192" s="53">
        <v>40543</v>
      </c>
      <c r="AE192" s="100">
        <v>111.2004</v>
      </c>
      <c r="AF192" s="182">
        <v>0.72862147977884983</v>
      </c>
      <c r="AG192" s="114">
        <v>12.066666666666666</v>
      </c>
      <c r="AH192" s="68"/>
      <c r="AI192" s="215" t="s">
        <v>3889</v>
      </c>
      <c r="AJ192" s="52" t="s">
        <v>3895</v>
      </c>
      <c r="AK192" s="56" t="s">
        <v>1373</v>
      </c>
      <c r="AL192" s="229" t="s">
        <v>3213</v>
      </c>
      <c r="AM192" s="53">
        <v>38827</v>
      </c>
      <c r="AN192" s="187"/>
      <c r="AO192" s="98"/>
      <c r="AP192" s="53"/>
      <c r="AQ192" s="99">
        <v>39024</v>
      </c>
      <c r="AR192" s="97">
        <v>39098</v>
      </c>
      <c r="AS192" s="98">
        <v>39142</v>
      </c>
      <c r="AT192" s="53">
        <v>39200</v>
      </c>
      <c r="AU192" s="51"/>
      <c r="AV192" s="54"/>
      <c r="AW192" s="68">
        <v>8</v>
      </c>
      <c r="AX192" s="100">
        <v>4068.75</v>
      </c>
      <c r="AY192" s="101"/>
      <c r="AZ192" s="102"/>
      <c r="BA192" s="77"/>
      <c r="BB192" s="103"/>
      <c r="BC192" s="82"/>
      <c r="BD192" s="104">
        <v>5.4275741710296685</v>
      </c>
      <c r="BE192" s="77">
        <v>179.59017176327407</v>
      </c>
      <c r="BF192" s="68">
        <v>678.4467713787086</v>
      </c>
      <c r="BG192" s="105">
        <v>4.8685613870180743E-2</v>
      </c>
      <c r="BH192" s="106">
        <v>10.68</v>
      </c>
      <c r="BI192" s="107">
        <v>14</v>
      </c>
      <c r="BJ192" s="106">
        <v>16.59</v>
      </c>
      <c r="BK192" s="106">
        <v>5</v>
      </c>
    </row>
    <row r="193" spans="1:63" ht="140" hidden="1">
      <c r="A193" s="40"/>
      <c r="B193" s="40"/>
      <c r="C193" s="40"/>
      <c r="D193" s="247" t="s">
        <v>3214</v>
      </c>
      <c r="E193" s="168">
        <v>855</v>
      </c>
      <c r="F193" s="224" t="s">
        <v>3215</v>
      </c>
      <c r="G193" s="57" t="s">
        <v>2033</v>
      </c>
      <c r="H193" s="225" t="s">
        <v>2034</v>
      </c>
      <c r="I193" s="75" t="s">
        <v>1815</v>
      </c>
      <c r="J193" s="215"/>
      <c r="K193" s="57" t="s">
        <v>2498</v>
      </c>
      <c r="L193" s="173" t="s">
        <v>2036</v>
      </c>
      <c r="M193" s="74" t="s">
        <v>2519</v>
      </c>
      <c r="N193" s="216" t="s">
        <v>1461</v>
      </c>
      <c r="O193" s="50" t="s">
        <v>3816</v>
      </c>
      <c r="P193" s="218">
        <v>51.609000000000002</v>
      </c>
      <c r="Q193" s="76"/>
      <c r="R193" s="218">
        <v>10</v>
      </c>
      <c r="S193" s="69">
        <v>0</v>
      </c>
      <c r="T193" s="99">
        <v>39172</v>
      </c>
      <c r="U193" s="76">
        <v>296.75175000000002</v>
      </c>
      <c r="V193" s="218">
        <v>516.09</v>
      </c>
      <c r="W193" s="76">
        <v>516.09</v>
      </c>
      <c r="X193" s="225" t="s">
        <v>3889</v>
      </c>
      <c r="Y193" s="121"/>
      <c r="Z193" s="221">
        <v>76.225999999999999</v>
      </c>
      <c r="AA193" s="76"/>
      <c r="AB193" s="138">
        <v>76.225999999999999</v>
      </c>
      <c r="AC193" s="97">
        <v>39820</v>
      </c>
      <c r="AD193" s="53">
        <v>40663</v>
      </c>
      <c r="AE193" s="100">
        <v>210.81923013698633</v>
      </c>
      <c r="AF193" s="182">
        <v>0.36157043145670248</v>
      </c>
      <c r="AG193" s="114">
        <v>21.6</v>
      </c>
      <c r="AH193" s="68"/>
      <c r="AI193" s="215" t="s">
        <v>3888</v>
      </c>
      <c r="AJ193" s="52" t="s">
        <v>3216</v>
      </c>
      <c r="AK193" s="52"/>
      <c r="AL193" s="223" t="s">
        <v>2084</v>
      </c>
      <c r="AM193" s="53">
        <v>38920</v>
      </c>
      <c r="AN193" s="187"/>
      <c r="AO193" s="98"/>
      <c r="AP193" s="53"/>
      <c r="AQ193" s="99">
        <v>38971</v>
      </c>
      <c r="AR193" s="97">
        <v>39094</v>
      </c>
      <c r="AS193" s="98">
        <v>39114</v>
      </c>
      <c r="AT193" s="53">
        <v>39172</v>
      </c>
      <c r="AU193" s="51"/>
      <c r="AV193" s="54"/>
      <c r="AW193" s="68">
        <v>9.4</v>
      </c>
      <c r="AX193" s="100">
        <v>3844.5744680851062</v>
      </c>
      <c r="AY193" s="101"/>
      <c r="AZ193" s="102"/>
      <c r="BA193" s="77"/>
      <c r="BB193" s="103"/>
      <c r="BC193" s="82"/>
      <c r="BD193" s="273"/>
      <c r="BE193" s="77"/>
      <c r="BF193" s="68"/>
      <c r="BG193" s="102"/>
      <c r="BH193" s="106"/>
      <c r="BI193" s="107"/>
      <c r="BJ193" s="106"/>
      <c r="BK193" s="106"/>
    </row>
    <row r="194" spans="1:63" ht="42">
      <c r="A194" s="688" t="s">
        <v>3068</v>
      </c>
      <c r="B194" s="40"/>
      <c r="C194" s="40"/>
      <c r="D194" s="247" t="s">
        <v>3217</v>
      </c>
      <c r="E194" s="168">
        <v>857</v>
      </c>
      <c r="F194" s="224" t="s">
        <v>3218</v>
      </c>
      <c r="G194" s="57" t="s">
        <v>2033</v>
      </c>
      <c r="H194" s="225" t="s">
        <v>2034</v>
      </c>
      <c r="I194" s="75" t="s">
        <v>1815</v>
      </c>
      <c r="J194" s="215"/>
      <c r="K194" s="57" t="s">
        <v>3432</v>
      </c>
      <c r="L194" s="173" t="s">
        <v>2036</v>
      </c>
      <c r="M194" s="74" t="s">
        <v>3878</v>
      </c>
      <c r="N194" s="216" t="s">
        <v>1723</v>
      </c>
      <c r="O194" s="50" t="s">
        <v>2038</v>
      </c>
      <c r="P194" s="218">
        <v>119.224</v>
      </c>
      <c r="Q194" s="76"/>
      <c r="R194" s="218">
        <v>10</v>
      </c>
      <c r="S194" s="69">
        <v>0</v>
      </c>
      <c r="T194" s="233">
        <v>39839</v>
      </c>
      <c r="U194" s="76">
        <v>468.788768</v>
      </c>
      <c r="V194" s="218">
        <v>1192.24</v>
      </c>
      <c r="W194" s="76">
        <v>1192.24</v>
      </c>
      <c r="X194" s="225" t="s">
        <v>1745</v>
      </c>
      <c r="Y194" s="121"/>
      <c r="Z194" s="221">
        <v>207.143</v>
      </c>
      <c r="AA194" s="76"/>
      <c r="AB194" s="138">
        <v>207.143</v>
      </c>
      <c r="AC194" s="97">
        <v>40891</v>
      </c>
      <c r="AD194" s="53">
        <v>40391</v>
      </c>
      <c r="AE194" s="100">
        <v>180.30588493150685</v>
      </c>
      <c r="AF194" s="182">
        <v>1.1488421472138184</v>
      </c>
      <c r="AG194" s="114">
        <v>35.06666666666667</v>
      </c>
      <c r="AH194" s="68"/>
      <c r="AI194" s="215" t="s">
        <v>3888</v>
      </c>
      <c r="AJ194" s="52" t="s">
        <v>3895</v>
      </c>
      <c r="AK194" s="52"/>
      <c r="AL194" s="223" t="s">
        <v>1726</v>
      </c>
      <c r="AM194" s="53">
        <v>38722</v>
      </c>
      <c r="AN194" s="187"/>
      <c r="AO194" s="98"/>
      <c r="AP194" s="53"/>
      <c r="AQ194" s="99">
        <v>38348</v>
      </c>
      <c r="AR194" s="97">
        <v>39101</v>
      </c>
      <c r="AS194" s="98">
        <v>39123</v>
      </c>
      <c r="AT194" s="53">
        <v>39181</v>
      </c>
      <c r="AU194" s="249"/>
      <c r="AV194" s="54"/>
      <c r="AW194" s="68">
        <v>37</v>
      </c>
      <c r="AX194" s="100">
        <v>3091.6216216216217</v>
      </c>
      <c r="AY194" s="101">
        <v>1.04226</v>
      </c>
      <c r="AZ194" s="102"/>
      <c r="BA194" s="77"/>
      <c r="BB194" s="103"/>
      <c r="BC194" s="82"/>
      <c r="BD194" s="104">
        <v>35.122164048865613</v>
      </c>
      <c r="BE194" s="77">
        <v>294.58971389037117</v>
      </c>
      <c r="BF194" s="68">
        <v>949.24767699636789</v>
      </c>
      <c r="BG194" s="105">
        <v>4.6797648106940329E-2</v>
      </c>
      <c r="BH194" s="106">
        <v>11.31</v>
      </c>
      <c r="BI194" s="107">
        <v>16.66</v>
      </c>
      <c r="BJ194" s="106">
        <v>14.94</v>
      </c>
      <c r="BK194" s="106">
        <v>12</v>
      </c>
    </row>
    <row r="195" spans="1:63" ht="45.75" customHeight="1">
      <c r="A195" s="123" t="s">
        <v>3138</v>
      </c>
      <c r="B195" s="40"/>
      <c r="C195" s="40"/>
      <c r="D195" s="247" t="s">
        <v>3219</v>
      </c>
      <c r="E195" s="168">
        <v>862</v>
      </c>
      <c r="F195" s="285" t="s">
        <v>3220</v>
      </c>
      <c r="G195" s="286" t="s">
        <v>2033</v>
      </c>
      <c r="H195" s="287" t="s">
        <v>2034</v>
      </c>
      <c r="I195" s="57" t="s">
        <v>1815</v>
      </c>
      <c r="J195" s="225"/>
      <c r="K195" s="57" t="s">
        <v>3893</v>
      </c>
      <c r="L195" s="200" t="s">
        <v>2036</v>
      </c>
      <c r="M195" s="226" t="s">
        <v>3878</v>
      </c>
      <c r="N195" s="216" t="s">
        <v>1723</v>
      </c>
      <c r="O195" s="50" t="s">
        <v>2038</v>
      </c>
      <c r="P195" s="114">
        <v>494.66800000000001</v>
      </c>
      <c r="Q195" s="77"/>
      <c r="R195" s="114">
        <v>10</v>
      </c>
      <c r="S195" s="68">
        <v>0</v>
      </c>
      <c r="T195" s="99">
        <v>40330</v>
      </c>
      <c r="U195" s="77">
        <v>1279.211448</v>
      </c>
      <c r="V195" s="114">
        <v>4946.68</v>
      </c>
      <c r="W195" s="77">
        <v>4946.68</v>
      </c>
      <c r="X195" s="225" t="s">
        <v>3888</v>
      </c>
      <c r="Y195" s="121"/>
      <c r="Z195" s="221">
        <v>963.36599999999999</v>
      </c>
      <c r="AA195" s="76">
        <v>512.346</v>
      </c>
      <c r="AB195" s="138">
        <v>1475.712</v>
      </c>
      <c r="AC195" s="97">
        <v>41145</v>
      </c>
      <c r="AD195" s="53">
        <v>41639</v>
      </c>
      <c r="AE195" s="100">
        <v>1774.0285260273972</v>
      </c>
      <c r="AF195" s="182">
        <v>0.83184231727354407</v>
      </c>
      <c r="AG195" s="114">
        <v>27.166666666666668</v>
      </c>
      <c r="AH195" s="68"/>
      <c r="AI195" s="215" t="s">
        <v>3888</v>
      </c>
      <c r="AJ195" s="56" t="s">
        <v>3221</v>
      </c>
      <c r="AK195" s="56"/>
      <c r="AL195" s="229" t="s">
        <v>3222</v>
      </c>
      <c r="AM195" s="99">
        <v>38756</v>
      </c>
      <c r="AN195" s="187"/>
      <c r="AO195" s="98"/>
      <c r="AP195" s="53"/>
      <c r="AQ195" s="99">
        <v>38835</v>
      </c>
      <c r="AR195" s="97">
        <v>39103</v>
      </c>
      <c r="AS195" s="98">
        <v>39123</v>
      </c>
      <c r="AT195" s="53">
        <v>39219</v>
      </c>
      <c r="AU195" s="51" t="s">
        <v>2500</v>
      </c>
      <c r="AV195" s="54"/>
      <c r="AW195" s="68">
        <v>192</v>
      </c>
      <c r="AX195" s="100">
        <v>3532.1875</v>
      </c>
      <c r="AY195" s="101"/>
      <c r="AZ195" s="102"/>
      <c r="BA195" s="77"/>
      <c r="BB195" s="103"/>
      <c r="BC195" s="82"/>
      <c r="BD195" s="108"/>
      <c r="BE195" s="77"/>
      <c r="BF195" s="68"/>
      <c r="BG195" s="102"/>
      <c r="BH195" s="106"/>
      <c r="BI195" s="107"/>
      <c r="BJ195" s="106"/>
      <c r="BK195" s="106"/>
    </row>
    <row r="196" spans="1:63" ht="154" hidden="1">
      <c r="A196" s="40"/>
      <c r="B196" s="40"/>
      <c r="C196" s="40"/>
      <c r="D196" s="247" t="s">
        <v>3223</v>
      </c>
      <c r="E196" s="168">
        <v>865</v>
      </c>
      <c r="F196" s="224" t="s">
        <v>3224</v>
      </c>
      <c r="G196" s="57" t="s">
        <v>2033</v>
      </c>
      <c r="H196" s="225" t="s">
        <v>2034</v>
      </c>
      <c r="I196" s="75" t="s">
        <v>1815</v>
      </c>
      <c r="J196" s="215"/>
      <c r="K196" s="57" t="s">
        <v>2498</v>
      </c>
      <c r="L196" s="173" t="s">
        <v>2036</v>
      </c>
      <c r="M196" s="74" t="s">
        <v>3510</v>
      </c>
      <c r="N196" s="216" t="s">
        <v>2693</v>
      </c>
      <c r="O196" s="50" t="s">
        <v>2694</v>
      </c>
      <c r="P196" s="218">
        <v>40.246000000000002</v>
      </c>
      <c r="Q196" s="76"/>
      <c r="R196" s="218">
        <v>10</v>
      </c>
      <c r="S196" s="69">
        <v>0</v>
      </c>
      <c r="T196" s="233">
        <v>38169</v>
      </c>
      <c r="U196" s="76">
        <v>342.09100000000001</v>
      </c>
      <c r="V196" s="218">
        <v>402.46000000000004</v>
      </c>
      <c r="W196" s="76">
        <v>402.46000000000004</v>
      </c>
      <c r="X196" s="225" t="s">
        <v>3888</v>
      </c>
      <c r="Y196" s="121"/>
      <c r="Z196" s="221">
        <v>96.48</v>
      </c>
      <c r="AA196" s="76"/>
      <c r="AB196" s="138">
        <v>96.48</v>
      </c>
      <c r="AC196" s="97">
        <v>39986</v>
      </c>
      <c r="AD196" s="53">
        <v>39172</v>
      </c>
      <c r="AE196" s="100">
        <v>110.59380273972604</v>
      </c>
      <c r="AF196" s="182">
        <v>0.87238161280210447</v>
      </c>
      <c r="AG196" s="114">
        <v>26.866666666666667</v>
      </c>
      <c r="AH196" s="68"/>
      <c r="AI196" s="215" t="s">
        <v>2039</v>
      </c>
      <c r="AJ196" s="52" t="s">
        <v>3225</v>
      </c>
      <c r="AK196" s="52"/>
      <c r="AL196" s="223" t="s">
        <v>3226</v>
      </c>
      <c r="AM196" s="53">
        <v>38882</v>
      </c>
      <c r="AN196" s="187"/>
      <c r="AO196" s="98"/>
      <c r="AP196" s="53"/>
      <c r="AQ196" s="99">
        <v>38677</v>
      </c>
      <c r="AR196" s="97">
        <v>39103</v>
      </c>
      <c r="AS196" s="98">
        <v>39122</v>
      </c>
      <c r="AT196" s="53">
        <v>39180</v>
      </c>
      <c r="AU196" s="249"/>
      <c r="AV196" s="54"/>
      <c r="AW196" s="68">
        <v>26</v>
      </c>
      <c r="AX196" s="100">
        <v>6273</v>
      </c>
      <c r="AY196" s="101"/>
      <c r="AZ196" s="102"/>
      <c r="BA196" s="77"/>
      <c r="BB196" s="103"/>
      <c r="BC196" s="82"/>
      <c r="BD196" s="104">
        <v>23.560209424083769</v>
      </c>
      <c r="BE196" s="77">
        <v>585.40499488356033</v>
      </c>
      <c r="BF196" s="68">
        <v>906.16190092629881</v>
      </c>
      <c r="BG196" s="105">
        <v>1.7882627318045862E-2</v>
      </c>
      <c r="BH196" s="106"/>
      <c r="BI196" s="107"/>
      <c r="BJ196" s="106"/>
      <c r="BK196" s="106"/>
    </row>
    <row r="197" spans="1:63" ht="56" hidden="1">
      <c r="A197" s="40"/>
      <c r="B197" s="40"/>
      <c r="C197" s="40"/>
      <c r="D197" s="247" t="s">
        <v>3227</v>
      </c>
      <c r="E197" s="168">
        <v>872</v>
      </c>
      <c r="F197" s="224" t="s">
        <v>3228</v>
      </c>
      <c r="G197" s="57" t="s">
        <v>2033</v>
      </c>
      <c r="H197" s="225" t="s">
        <v>2034</v>
      </c>
      <c r="I197" s="57" t="s">
        <v>1815</v>
      </c>
      <c r="J197" s="225"/>
      <c r="K197" s="57" t="s">
        <v>1165</v>
      </c>
      <c r="L197" s="173" t="s">
        <v>2036</v>
      </c>
      <c r="M197" s="74" t="s">
        <v>2519</v>
      </c>
      <c r="N197" s="216" t="s">
        <v>2096</v>
      </c>
      <c r="O197" s="50" t="s">
        <v>3816</v>
      </c>
      <c r="P197" s="114">
        <v>16.870999999999999</v>
      </c>
      <c r="Q197" s="77"/>
      <c r="R197" s="114">
        <v>10</v>
      </c>
      <c r="S197" s="68">
        <v>0</v>
      </c>
      <c r="T197" s="99">
        <v>39374</v>
      </c>
      <c r="U197" s="77">
        <v>100.55116</v>
      </c>
      <c r="V197" s="114">
        <v>168.70999999999998</v>
      </c>
      <c r="W197" s="77">
        <v>168.70999999999998</v>
      </c>
      <c r="X197" s="225" t="s">
        <v>3888</v>
      </c>
      <c r="Y197" s="121"/>
      <c r="Z197" s="221">
        <v>56.894000000000005</v>
      </c>
      <c r="AA197" s="76"/>
      <c r="AB197" s="138">
        <v>56.894000000000005</v>
      </c>
      <c r="AC197" s="97">
        <v>39986</v>
      </c>
      <c r="AD197" s="53">
        <v>40999</v>
      </c>
      <c r="AE197" s="100">
        <v>75.110616438356146</v>
      </c>
      <c r="AF197" s="182">
        <v>0.7574694856444607</v>
      </c>
      <c r="AG197" s="114">
        <v>20.399999999999999</v>
      </c>
      <c r="AH197" s="68"/>
      <c r="AI197" s="214" t="s">
        <v>1745</v>
      </c>
      <c r="AJ197" s="52" t="s">
        <v>1373</v>
      </c>
      <c r="AK197" s="52"/>
      <c r="AL197" s="229" t="s">
        <v>3229</v>
      </c>
      <c r="AM197" s="53">
        <v>38841</v>
      </c>
      <c r="AN197" s="187"/>
      <c r="AO197" s="98"/>
      <c r="AP197" s="53"/>
      <c r="AQ197" s="99">
        <v>38891</v>
      </c>
      <c r="AR197" s="97">
        <v>39108</v>
      </c>
      <c r="AS197" s="98">
        <v>39123</v>
      </c>
      <c r="AT197" s="53">
        <v>39374</v>
      </c>
      <c r="AU197" s="279" t="s">
        <v>2042</v>
      </c>
      <c r="AV197" s="54"/>
      <c r="AW197" s="68">
        <v>4</v>
      </c>
      <c r="AX197" s="100">
        <v>5450</v>
      </c>
      <c r="AY197" s="101"/>
      <c r="AZ197" s="102"/>
      <c r="BA197" s="77"/>
      <c r="BB197" s="103"/>
      <c r="BC197" s="82"/>
      <c r="BD197" s="104">
        <v>6.5445026178010464</v>
      </c>
      <c r="BE197" s="77">
        <v>387.91432741396761</v>
      </c>
      <c r="BF197" s="68">
        <v>1636.1256544502617</v>
      </c>
      <c r="BG197" s="105">
        <v>2.3432065240615391E-2</v>
      </c>
      <c r="BH197" s="106">
        <v>10.7</v>
      </c>
      <c r="BI197" s="107">
        <v>12</v>
      </c>
      <c r="BJ197" s="106">
        <v>12.1</v>
      </c>
      <c r="BK197" s="106"/>
    </row>
    <row r="198" spans="1:63" ht="98" hidden="1">
      <c r="A198" s="40"/>
      <c r="B198" s="40"/>
      <c r="C198" s="40"/>
      <c r="D198" s="247" t="s">
        <v>3230</v>
      </c>
      <c r="E198" s="168">
        <v>881</v>
      </c>
      <c r="F198" s="224" t="s">
        <v>3231</v>
      </c>
      <c r="G198" s="57" t="s">
        <v>2033</v>
      </c>
      <c r="H198" s="225" t="s">
        <v>2034</v>
      </c>
      <c r="I198" s="57" t="s">
        <v>1815</v>
      </c>
      <c r="J198" s="225"/>
      <c r="K198" s="57" t="s">
        <v>1165</v>
      </c>
      <c r="L198" s="200" t="s">
        <v>2036</v>
      </c>
      <c r="M198" s="226" t="s">
        <v>3510</v>
      </c>
      <c r="N198" s="216" t="s">
        <v>2929</v>
      </c>
      <c r="O198" s="50" t="s">
        <v>3785</v>
      </c>
      <c r="P198" s="114">
        <v>17.001000000000001</v>
      </c>
      <c r="Q198" s="77"/>
      <c r="R198" s="114">
        <v>7</v>
      </c>
      <c r="S198" s="68">
        <v>0</v>
      </c>
      <c r="T198" s="99">
        <v>39150</v>
      </c>
      <c r="U198" s="77">
        <v>99.115830000000003</v>
      </c>
      <c r="V198" s="114">
        <v>235.03300273972604</v>
      </c>
      <c r="W198" s="77">
        <v>357.02100000000002</v>
      </c>
      <c r="X198" s="225" t="s">
        <v>3889</v>
      </c>
      <c r="Y198" s="121"/>
      <c r="Z198" s="221">
        <v>40.375</v>
      </c>
      <c r="AA198" s="76"/>
      <c r="AB198" s="138">
        <v>40.375</v>
      </c>
      <c r="AC198" s="97">
        <v>40627</v>
      </c>
      <c r="AD198" s="53">
        <v>39813</v>
      </c>
      <c r="AE198" s="100">
        <v>30.881268493150685</v>
      </c>
      <c r="AF198" s="182">
        <v>1.3074268632765191</v>
      </c>
      <c r="AG198" s="114">
        <v>49.233333333333334</v>
      </c>
      <c r="AH198" s="68"/>
      <c r="AI198" s="215" t="s">
        <v>3889</v>
      </c>
      <c r="AJ198" s="56" t="s">
        <v>3232</v>
      </c>
      <c r="AK198" s="56"/>
      <c r="AL198" s="229" t="s">
        <v>3233</v>
      </c>
      <c r="AM198" s="53">
        <v>38899</v>
      </c>
      <c r="AN198" s="187"/>
      <c r="AO198" s="98"/>
      <c r="AP198" s="53"/>
      <c r="AQ198" s="99">
        <v>38971</v>
      </c>
      <c r="AR198" s="97">
        <v>39105</v>
      </c>
      <c r="AS198" s="98">
        <v>39120</v>
      </c>
      <c r="AT198" s="53">
        <v>39150</v>
      </c>
      <c r="AU198" s="279"/>
      <c r="AV198" s="54"/>
      <c r="AW198" s="68">
        <v>6</v>
      </c>
      <c r="AX198" s="100">
        <v>6622.5</v>
      </c>
      <c r="AY198" s="101"/>
      <c r="AZ198" s="102"/>
      <c r="BA198" s="77"/>
      <c r="BB198" s="103"/>
      <c r="BC198" s="82"/>
      <c r="BD198" s="108"/>
      <c r="BE198" s="77"/>
      <c r="BF198" s="68"/>
      <c r="BG198" s="102"/>
      <c r="BH198" s="106"/>
      <c r="BI198" s="107"/>
      <c r="BJ198" s="106"/>
      <c r="BK198" s="106"/>
    </row>
    <row r="199" spans="1:63" ht="70" hidden="1">
      <c r="A199" s="40"/>
      <c r="B199" s="40"/>
      <c r="C199" s="40"/>
      <c r="D199" s="247" t="s">
        <v>3234</v>
      </c>
      <c r="E199" s="168">
        <v>895</v>
      </c>
      <c r="F199" s="224" t="s">
        <v>3235</v>
      </c>
      <c r="G199" s="57" t="s">
        <v>2033</v>
      </c>
      <c r="H199" s="225" t="s">
        <v>2034</v>
      </c>
      <c r="I199" s="75" t="s">
        <v>1815</v>
      </c>
      <c r="J199" s="215"/>
      <c r="K199" s="57" t="s">
        <v>3432</v>
      </c>
      <c r="L199" s="173" t="s">
        <v>2036</v>
      </c>
      <c r="M199" s="74" t="s">
        <v>3878</v>
      </c>
      <c r="N199" s="216" t="s">
        <v>1166</v>
      </c>
      <c r="O199" s="50" t="s">
        <v>2038</v>
      </c>
      <c r="P199" s="218">
        <v>106.789</v>
      </c>
      <c r="Q199" s="76"/>
      <c r="R199" s="218">
        <v>10</v>
      </c>
      <c r="S199" s="69">
        <v>-0.4</v>
      </c>
      <c r="T199" s="233">
        <v>39964</v>
      </c>
      <c r="U199" s="76">
        <v>383.26572099999998</v>
      </c>
      <c r="V199" s="218">
        <v>1067.8900000000001</v>
      </c>
      <c r="W199" s="76">
        <v>1067.8900000000001</v>
      </c>
      <c r="X199" s="225" t="s">
        <v>3888</v>
      </c>
      <c r="Y199" s="121"/>
      <c r="Z199" s="221">
        <v>135.23500000000001</v>
      </c>
      <c r="AA199" s="76"/>
      <c r="AB199" s="138">
        <v>135.23500000000001</v>
      </c>
      <c r="AC199" s="97">
        <v>40970</v>
      </c>
      <c r="AD199" s="53">
        <v>40940</v>
      </c>
      <c r="AE199" s="100">
        <v>289.46877958341156</v>
      </c>
      <c r="AF199" s="182">
        <v>0.46718337015350397</v>
      </c>
      <c r="AG199" s="114">
        <v>33.533333333333331</v>
      </c>
      <c r="AH199" s="68"/>
      <c r="AI199" s="215" t="s">
        <v>3889</v>
      </c>
      <c r="AJ199" s="52" t="s">
        <v>3953</v>
      </c>
      <c r="AK199" s="52" t="s">
        <v>3954</v>
      </c>
      <c r="AL199" s="223" t="s">
        <v>1726</v>
      </c>
      <c r="AM199" s="53">
        <v>38723</v>
      </c>
      <c r="AN199" s="187"/>
      <c r="AO199" s="98"/>
      <c r="AP199" s="53"/>
      <c r="AQ199" s="99">
        <v>38348</v>
      </c>
      <c r="AR199" s="97">
        <v>39108</v>
      </c>
      <c r="AS199" s="98">
        <v>39121</v>
      </c>
      <c r="AT199" s="53">
        <v>39234</v>
      </c>
      <c r="AU199" s="279" t="s">
        <v>2500</v>
      </c>
      <c r="AV199" s="54"/>
      <c r="AW199" s="68">
        <v>20</v>
      </c>
      <c r="AX199" s="100">
        <v>5700</v>
      </c>
      <c r="AY199" s="101">
        <v>0.96396499999999996</v>
      </c>
      <c r="AZ199" s="102"/>
      <c r="BA199" s="77"/>
      <c r="BB199" s="103"/>
      <c r="BC199" s="82"/>
      <c r="BD199" s="104">
        <v>25.407504363001745</v>
      </c>
      <c r="BE199" s="77">
        <v>237.92248605195053</v>
      </c>
      <c r="BF199" s="68">
        <v>1270.3752181500874</v>
      </c>
      <c r="BG199" s="105">
        <v>2.388643787753985E-2</v>
      </c>
      <c r="BH199" s="106">
        <v>10.31</v>
      </c>
      <c r="BI199" s="107">
        <v>15.53</v>
      </c>
      <c r="BJ199" s="106">
        <v>15.51</v>
      </c>
      <c r="BK199" s="106">
        <v>11.843384972070929</v>
      </c>
    </row>
    <row r="200" spans="1:63" ht="42" hidden="1">
      <c r="A200" s="40"/>
      <c r="B200" s="40"/>
      <c r="C200" s="40"/>
      <c r="D200" s="247" t="s">
        <v>3236</v>
      </c>
      <c r="E200" s="168">
        <v>903</v>
      </c>
      <c r="F200" s="224" t="s">
        <v>3237</v>
      </c>
      <c r="G200" s="57" t="s">
        <v>2033</v>
      </c>
      <c r="H200" s="225" t="s">
        <v>2034</v>
      </c>
      <c r="I200" s="75" t="s">
        <v>1815</v>
      </c>
      <c r="J200" s="215"/>
      <c r="K200" s="57" t="s">
        <v>3893</v>
      </c>
      <c r="L200" s="200" t="s">
        <v>2036</v>
      </c>
      <c r="M200" s="74" t="s">
        <v>3878</v>
      </c>
      <c r="N200" s="216" t="s">
        <v>1723</v>
      </c>
      <c r="O200" s="50" t="s">
        <v>2038</v>
      </c>
      <c r="P200" s="218">
        <v>58.582999999999998</v>
      </c>
      <c r="Q200" s="76"/>
      <c r="R200" s="218">
        <v>10</v>
      </c>
      <c r="S200" s="69">
        <v>0</v>
      </c>
      <c r="T200" s="233">
        <v>39465</v>
      </c>
      <c r="U200" s="76">
        <v>290.47384639000001</v>
      </c>
      <c r="V200" s="218">
        <v>585.82999999999993</v>
      </c>
      <c r="W200" s="76">
        <v>585.82999999999993</v>
      </c>
      <c r="X200" s="225" t="s">
        <v>1745</v>
      </c>
      <c r="Y200" s="121"/>
      <c r="Z200" s="221">
        <v>214.07800000000003</v>
      </c>
      <c r="AA200" s="76"/>
      <c r="AB200" s="138">
        <v>214.07800000000003</v>
      </c>
      <c r="AC200" s="97">
        <v>39925</v>
      </c>
      <c r="AD200" s="53">
        <v>41213</v>
      </c>
      <c r="AE200" s="100">
        <v>280.55639452054794</v>
      </c>
      <c r="AF200" s="182">
        <v>0.76304801523360388</v>
      </c>
      <c r="AG200" s="114">
        <v>15.333333333333334</v>
      </c>
      <c r="AH200" s="68"/>
      <c r="AI200" s="215" t="s">
        <v>2039</v>
      </c>
      <c r="AJ200" s="52" t="s">
        <v>3429</v>
      </c>
      <c r="AK200" s="52"/>
      <c r="AL200" s="223" t="s">
        <v>3238</v>
      </c>
      <c r="AM200" s="53">
        <v>38931</v>
      </c>
      <c r="AN200" s="187"/>
      <c r="AO200" s="98"/>
      <c r="AP200" s="53"/>
      <c r="AQ200" s="99">
        <v>38971</v>
      </c>
      <c r="AR200" s="97">
        <v>39108</v>
      </c>
      <c r="AS200" s="98">
        <v>39130</v>
      </c>
      <c r="AT200" s="53">
        <v>39188</v>
      </c>
      <c r="AU200" s="279"/>
      <c r="AV200" s="54"/>
      <c r="AW200" s="68">
        <v>16</v>
      </c>
      <c r="AX200" s="100">
        <v>4876.25</v>
      </c>
      <c r="AY200" s="101"/>
      <c r="AZ200" s="102"/>
      <c r="BA200" s="77"/>
      <c r="BB200" s="103"/>
      <c r="BC200" s="82"/>
      <c r="BD200" s="273"/>
      <c r="BE200" s="77"/>
      <c r="BF200" s="68"/>
      <c r="BG200" s="102"/>
      <c r="BH200" s="106"/>
      <c r="BI200" s="107"/>
      <c r="BJ200" s="106"/>
      <c r="BK200" s="106"/>
    </row>
    <row r="201" spans="1:63" ht="126" hidden="1">
      <c r="A201" s="40"/>
      <c r="B201" s="40"/>
      <c r="C201" s="40"/>
      <c r="D201" s="247" t="s">
        <v>3239</v>
      </c>
      <c r="E201" s="168">
        <v>914</v>
      </c>
      <c r="F201" s="224" t="s">
        <v>3240</v>
      </c>
      <c r="G201" s="57" t="s">
        <v>2033</v>
      </c>
      <c r="H201" s="225" t="s">
        <v>2034</v>
      </c>
      <c r="I201" s="75" t="s">
        <v>1815</v>
      </c>
      <c r="J201" s="215"/>
      <c r="K201" s="57" t="s">
        <v>2498</v>
      </c>
      <c r="L201" s="173" t="s">
        <v>2036</v>
      </c>
      <c r="M201" s="74" t="s">
        <v>3510</v>
      </c>
      <c r="N201" s="216" t="s">
        <v>2929</v>
      </c>
      <c r="O201" s="50" t="s">
        <v>3785</v>
      </c>
      <c r="P201" s="218">
        <v>36.139000000000003</v>
      </c>
      <c r="Q201" s="76"/>
      <c r="R201" s="218">
        <v>10</v>
      </c>
      <c r="S201" s="69">
        <v>0</v>
      </c>
      <c r="T201" s="219">
        <v>39279</v>
      </c>
      <c r="U201" s="76">
        <v>195.7505074</v>
      </c>
      <c r="V201" s="218">
        <v>361.39000000000004</v>
      </c>
      <c r="W201" s="76">
        <v>361.39000000000004</v>
      </c>
      <c r="X201" s="225" t="s">
        <v>2718</v>
      </c>
      <c r="Y201" s="121"/>
      <c r="Z201" s="221">
        <v>42.286000000000001</v>
      </c>
      <c r="AA201" s="76"/>
      <c r="AB201" s="138">
        <v>42.286000000000001</v>
      </c>
      <c r="AC201" s="97">
        <v>39815</v>
      </c>
      <c r="AD201" s="53">
        <v>40359</v>
      </c>
      <c r="AE201" s="100">
        <v>106.93183561643836</v>
      </c>
      <c r="AF201" s="182">
        <v>0.39544818207066745</v>
      </c>
      <c r="AG201" s="114">
        <v>17.866666666666667</v>
      </c>
      <c r="AH201" s="68"/>
      <c r="AI201" s="215" t="s">
        <v>3888</v>
      </c>
      <c r="AJ201" s="56" t="s">
        <v>3895</v>
      </c>
      <c r="AK201" s="52" t="s">
        <v>3955</v>
      </c>
      <c r="AL201" s="223" t="s">
        <v>3241</v>
      </c>
      <c r="AM201" s="53">
        <v>38937</v>
      </c>
      <c r="AN201" s="187"/>
      <c r="AO201" s="98"/>
      <c r="AP201" s="53"/>
      <c r="AQ201" s="99">
        <v>39045</v>
      </c>
      <c r="AR201" s="97">
        <v>39248</v>
      </c>
      <c r="AS201" s="98">
        <v>39249</v>
      </c>
      <c r="AT201" s="53">
        <v>39279</v>
      </c>
      <c r="AU201" s="51"/>
      <c r="AV201" s="54"/>
      <c r="AW201" s="68">
        <v>7.5</v>
      </c>
      <c r="AX201" s="100">
        <v>5706.666666666667</v>
      </c>
      <c r="AY201" s="101"/>
      <c r="AZ201" s="102"/>
      <c r="BA201" s="77"/>
      <c r="BB201" s="103"/>
      <c r="BC201" s="82"/>
      <c r="BD201" s="104">
        <v>2.207460732984293</v>
      </c>
      <c r="BE201" s="77">
        <v>61.082507346199193</v>
      </c>
      <c r="BF201" s="68">
        <v>294.3280977312391</v>
      </c>
      <c r="BG201" s="105">
        <v>7.7688005797674348E-2</v>
      </c>
      <c r="BH201" s="106"/>
      <c r="BI201" s="107"/>
      <c r="BJ201" s="106"/>
      <c r="BK201" s="106"/>
    </row>
    <row r="202" spans="1:63" ht="70" hidden="1">
      <c r="A202" s="40"/>
      <c r="B202" s="40"/>
      <c r="C202" s="40"/>
      <c r="D202" s="247" t="s">
        <v>3242</v>
      </c>
      <c r="E202" s="168">
        <v>915</v>
      </c>
      <c r="F202" s="224" t="s">
        <v>3243</v>
      </c>
      <c r="G202" s="57" t="s">
        <v>2033</v>
      </c>
      <c r="H202" s="225" t="s">
        <v>2034</v>
      </c>
      <c r="I202" s="75" t="s">
        <v>1815</v>
      </c>
      <c r="J202" s="215"/>
      <c r="K202" s="57" t="s">
        <v>2699</v>
      </c>
      <c r="L202" s="173" t="s">
        <v>2036</v>
      </c>
      <c r="M202" s="74" t="s">
        <v>3510</v>
      </c>
      <c r="N202" s="216" t="s">
        <v>2693</v>
      </c>
      <c r="O202" s="50" t="s">
        <v>2694</v>
      </c>
      <c r="P202" s="218">
        <v>59.502000000000002</v>
      </c>
      <c r="Q202" s="76"/>
      <c r="R202" s="218">
        <v>10</v>
      </c>
      <c r="S202" s="69">
        <v>0</v>
      </c>
      <c r="T202" s="233">
        <v>39200</v>
      </c>
      <c r="U202" s="76">
        <v>336.78132000000005</v>
      </c>
      <c r="V202" s="218">
        <v>595.02</v>
      </c>
      <c r="W202" s="76">
        <v>595.02</v>
      </c>
      <c r="X202" s="225" t="s">
        <v>1729</v>
      </c>
      <c r="Y202" s="121"/>
      <c r="Z202" s="221">
        <v>80.061999999999998</v>
      </c>
      <c r="AA202" s="76"/>
      <c r="AB202" s="138">
        <v>80.061999999999998</v>
      </c>
      <c r="AC202" s="97">
        <v>40044</v>
      </c>
      <c r="AD202" s="53">
        <v>40660</v>
      </c>
      <c r="AE202" s="100">
        <v>238.00800000000001</v>
      </c>
      <c r="AF202" s="182">
        <v>0.33638365096971529</v>
      </c>
      <c r="AG202" s="114">
        <v>28.133333333333333</v>
      </c>
      <c r="AH202" s="68"/>
      <c r="AI202" s="215" t="s">
        <v>3888</v>
      </c>
      <c r="AJ202" s="52" t="s">
        <v>3244</v>
      </c>
      <c r="AK202" s="52"/>
      <c r="AL202" s="223" t="s">
        <v>941</v>
      </c>
      <c r="AM202" s="99">
        <v>38956</v>
      </c>
      <c r="AN202" s="187"/>
      <c r="AO202" s="98"/>
      <c r="AP202" s="53"/>
      <c r="AQ202" s="99">
        <v>39045</v>
      </c>
      <c r="AR202" s="97">
        <v>39116</v>
      </c>
      <c r="AS202" s="98">
        <v>39142</v>
      </c>
      <c r="AT202" s="53">
        <v>39200</v>
      </c>
      <c r="AU202" s="279"/>
      <c r="AV202" s="54"/>
      <c r="AW202" s="68">
        <v>25</v>
      </c>
      <c r="AX202" s="100">
        <v>3488.32</v>
      </c>
      <c r="AY202" s="101"/>
      <c r="AZ202" s="102"/>
      <c r="BA202" s="77"/>
      <c r="BB202" s="103"/>
      <c r="BC202" s="82"/>
      <c r="BD202" s="104">
        <v>16.475654450261779</v>
      </c>
      <c r="BE202" s="77">
        <v>276.89244815740278</v>
      </c>
      <c r="BF202" s="68">
        <v>659.02617801047109</v>
      </c>
      <c r="BG202" s="105">
        <v>1.4578237284903952E-2</v>
      </c>
      <c r="BH202" s="106">
        <v>8.4</v>
      </c>
      <c r="BI202" s="107">
        <v>15</v>
      </c>
      <c r="BJ202" s="106">
        <v>14.1</v>
      </c>
      <c r="BK202" s="106">
        <v>11.843384972070929</v>
      </c>
    </row>
    <row r="203" spans="1:63" ht="70" hidden="1">
      <c r="A203" s="40"/>
      <c r="B203" s="40"/>
      <c r="C203" s="40"/>
      <c r="D203" s="247" t="s">
        <v>3245</v>
      </c>
      <c r="E203" s="168">
        <v>919</v>
      </c>
      <c r="F203" s="229" t="s">
        <v>3246</v>
      </c>
      <c r="G203" s="57" t="s">
        <v>2033</v>
      </c>
      <c r="H203" s="225" t="s">
        <v>2034</v>
      </c>
      <c r="I203" s="57" t="s">
        <v>1815</v>
      </c>
      <c r="J203" s="225"/>
      <c r="K203" s="57" t="s">
        <v>2933</v>
      </c>
      <c r="L203" s="173" t="s">
        <v>2036</v>
      </c>
      <c r="M203" s="226" t="s">
        <v>3510</v>
      </c>
      <c r="N203" s="216" t="s">
        <v>2929</v>
      </c>
      <c r="O203" s="50" t="s">
        <v>3785</v>
      </c>
      <c r="P203" s="100">
        <v>24.873000000000001</v>
      </c>
      <c r="Q203" s="77"/>
      <c r="R203" s="114">
        <v>10</v>
      </c>
      <c r="S203" s="68">
        <v>0</v>
      </c>
      <c r="T203" s="98">
        <v>39171</v>
      </c>
      <c r="U203" s="100">
        <v>143.01975000000002</v>
      </c>
      <c r="V203" s="218">
        <v>248.73000000000002</v>
      </c>
      <c r="W203" s="76">
        <v>248.73000000000002</v>
      </c>
      <c r="X203" s="225" t="s">
        <v>1729</v>
      </c>
      <c r="Y203" s="121"/>
      <c r="Z203" s="221">
        <v>50.475000000000001</v>
      </c>
      <c r="AA203" s="76"/>
      <c r="AB203" s="138">
        <v>50.475000000000001</v>
      </c>
      <c r="AC203" s="97">
        <v>39822</v>
      </c>
      <c r="AD203" s="53">
        <v>39903</v>
      </c>
      <c r="AE203" s="100">
        <v>49.882290410958909</v>
      </c>
      <c r="AF203" s="182">
        <v>1.0118821646752387</v>
      </c>
      <c r="AG203" s="114">
        <v>21.7</v>
      </c>
      <c r="AH203" s="68"/>
      <c r="AI203" s="215" t="s">
        <v>3888</v>
      </c>
      <c r="AJ203" s="56" t="s">
        <v>3244</v>
      </c>
      <c r="AK203" s="56"/>
      <c r="AL203" s="229" t="s">
        <v>941</v>
      </c>
      <c r="AM203" s="53">
        <v>38900</v>
      </c>
      <c r="AN203" s="187"/>
      <c r="AO203" s="98"/>
      <c r="AP203" s="53"/>
      <c r="AQ203" s="99">
        <v>38940</v>
      </c>
      <c r="AR203" s="97">
        <v>39119</v>
      </c>
      <c r="AS203" s="98">
        <v>39141</v>
      </c>
      <c r="AT203" s="53">
        <v>39171</v>
      </c>
      <c r="AU203" s="279"/>
      <c r="AV203" s="54"/>
      <c r="AW203" s="68">
        <v>6</v>
      </c>
      <c r="AX203" s="100">
        <v>5712</v>
      </c>
      <c r="AY203" s="101"/>
      <c r="AZ203" s="102"/>
      <c r="BA203" s="77"/>
      <c r="BB203" s="103"/>
      <c r="BC203" s="82"/>
      <c r="BD203" s="104">
        <v>7.8861256544502609</v>
      </c>
      <c r="BE203" s="77">
        <v>317.05566897641057</v>
      </c>
      <c r="BF203" s="68">
        <v>1314.3542757417101</v>
      </c>
      <c r="BG203" s="105">
        <v>3.8297962043398415E-2</v>
      </c>
      <c r="BH203" s="106"/>
      <c r="BI203" s="107"/>
      <c r="BJ203" s="106"/>
      <c r="BK203" s="106"/>
    </row>
    <row r="204" spans="1:63" ht="98" hidden="1">
      <c r="A204" s="40"/>
      <c r="B204" s="40"/>
      <c r="C204" s="40"/>
      <c r="D204" s="247" t="s">
        <v>3247</v>
      </c>
      <c r="E204" s="168">
        <v>921</v>
      </c>
      <c r="F204" s="250" t="s">
        <v>3248</v>
      </c>
      <c r="G204" s="251" t="s">
        <v>2033</v>
      </c>
      <c r="H204" s="220" t="s">
        <v>2034</v>
      </c>
      <c r="I204" s="75" t="s">
        <v>1815</v>
      </c>
      <c r="J204" s="215"/>
      <c r="K204" s="57" t="s">
        <v>2498</v>
      </c>
      <c r="L204" s="173" t="s">
        <v>2036</v>
      </c>
      <c r="M204" s="74" t="s">
        <v>3878</v>
      </c>
      <c r="N204" s="216" t="s">
        <v>1166</v>
      </c>
      <c r="O204" s="50" t="s">
        <v>3785</v>
      </c>
      <c r="P204" s="216">
        <v>8.2420000000000009</v>
      </c>
      <c r="Q204" s="76"/>
      <c r="R204" s="218">
        <v>7</v>
      </c>
      <c r="S204" s="69">
        <v>0</v>
      </c>
      <c r="T204" s="233">
        <v>39165</v>
      </c>
      <c r="U204" s="77">
        <v>47.556339999999999</v>
      </c>
      <c r="V204" s="114">
        <v>113.60411506849317</v>
      </c>
      <c r="W204" s="77">
        <v>173.08200000000002</v>
      </c>
      <c r="X204" s="225" t="s">
        <v>3889</v>
      </c>
      <c r="Y204" s="121"/>
      <c r="Z204" s="221">
        <v>30.265999999999998</v>
      </c>
      <c r="AA204" s="76"/>
      <c r="AB204" s="138">
        <v>30.265999999999998</v>
      </c>
      <c r="AC204" s="97">
        <v>39622</v>
      </c>
      <c r="AD204" s="53">
        <v>41182</v>
      </c>
      <c r="AE204" s="100">
        <v>45.545517808219181</v>
      </c>
      <c r="AF204" s="182">
        <v>0.66452203106884367</v>
      </c>
      <c r="AG204" s="114">
        <v>15.233333333333333</v>
      </c>
      <c r="AH204" s="68"/>
      <c r="AI204" s="215" t="s">
        <v>3889</v>
      </c>
      <c r="AJ204" s="52" t="s">
        <v>2889</v>
      </c>
      <c r="AK204" s="52"/>
      <c r="AL204" s="223" t="s">
        <v>3233</v>
      </c>
      <c r="AM204" s="53">
        <v>38946</v>
      </c>
      <c r="AN204" s="187"/>
      <c r="AO204" s="98"/>
      <c r="AP204" s="53"/>
      <c r="AQ204" s="99">
        <v>39045</v>
      </c>
      <c r="AR204" s="98">
        <v>39133</v>
      </c>
      <c r="AS204" s="98">
        <v>39135</v>
      </c>
      <c r="AT204" s="53">
        <v>39165</v>
      </c>
      <c r="AU204" s="51"/>
      <c r="AV204" s="54"/>
      <c r="AW204" s="68">
        <v>4.5</v>
      </c>
      <c r="AX204" s="100">
        <v>2453.3333333333335</v>
      </c>
      <c r="AY204" s="101"/>
      <c r="AZ204" s="102"/>
      <c r="BA204" s="77"/>
      <c r="BB204" s="103"/>
      <c r="BC204" s="82"/>
      <c r="BD204" s="104">
        <v>6.7626527050610816</v>
      </c>
      <c r="BE204" s="77">
        <v>820.51112655436555</v>
      </c>
      <c r="BF204" s="68">
        <v>1502.811712235796</v>
      </c>
      <c r="BG204" s="105">
        <v>9.7186547686599397E-3</v>
      </c>
      <c r="BH204" s="106"/>
      <c r="BI204" s="107"/>
      <c r="BJ204" s="106"/>
      <c r="BK204" s="106"/>
    </row>
    <row r="205" spans="1:63" ht="98" hidden="1">
      <c r="A205" s="40"/>
      <c r="B205" s="40"/>
      <c r="C205" s="40"/>
      <c r="D205" s="247" t="s">
        <v>3249</v>
      </c>
      <c r="E205" s="168">
        <v>923</v>
      </c>
      <c r="F205" s="250" t="s">
        <v>3250</v>
      </c>
      <c r="G205" s="251" t="s">
        <v>2033</v>
      </c>
      <c r="H205" s="220" t="s">
        <v>2034</v>
      </c>
      <c r="I205" s="75" t="s">
        <v>1815</v>
      </c>
      <c r="J205" s="215"/>
      <c r="K205" s="57" t="s">
        <v>2498</v>
      </c>
      <c r="L205" s="173" t="s">
        <v>2036</v>
      </c>
      <c r="M205" s="74" t="s">
        <v>3878</v>
      </c>
      <c r="N205" s="216" t="s">
        <v>1166</v>
      </c>
      <c r="O205" s="50" t="s">
        <v>3785</v>
      </c>
      <c r="P205" s="218">
        <v>11.448</v>
      </c>
      <c r="Q205" s="76"/>
      <c r="R205" s="218">
        <v>7</v>
      </c>
      <c r="S205" s="69">
        <v>0</v>
      </c>
      <c r="T205" s="233">
        <v>39165</v>
      </c>
      <c r="U205" s="77">
        <v>66.054959999999994</v>
      </c>
      <c r="V205" s="114">
        <v>157.79421369863013</v>
      </c>
      <c r="W205" s="77">
        <v>240.40800000000002</v>
      </c>
      <c r="X205" s="225" t="s">
        <v>3889</v>
      </c>
      <c r="Y205" s="121"/>
      <c r="Z205" s="221">
        <v>16.443999999999999</v>
      </c>
      <c r="AA205" s="69"/>
      <c r="AB205" s="138">
        <v>16.443999999999999</v>
      </c>
      <c r="AC205" s="97">
        <v>39606</v>
      </c>
      <c r="AD205" s="53">
        <v>39813</v>
      </c>
      <c r="AE205" s="100">
        <v>20.324120547945206</v>
      </c>
      <c r="AF205" s="182">
        <v>0.80908789933655989</v>
      </c>
      <c r="AG205" s="114">
        <v>14.7</v>
      </c>
      <c r="AH205" s="68"/>
      <c r="AI205" s="215" t="s">
        <v>3889</v>
      </c>
      <c r="AJ205" s="52" t="s">
        <v>2889</v>
      </c>
      <c r="AK205" s="52"/>
      <c r="AL205" s="223" t="s">
        <v>3233</v>
      </c>
      <c r="AM205" s="53">
        <v>38946</v>
      </c>
      <c r="AN205" s="187"/>
      <c r="AO205" s="98"/>
      <c r="AP205" s="53"/>
      <c r="AQ205" s="99">
        <v>39045</v>
      </c>
      <c r="AR205" s="97">
        <v>39133</v>
      </c>
      <c r="AS205" s="98">
        <v>39135</v>
      </c>
      <c r="AT205" s="53">
        <v>39165</v>
      </c>
      <c r="AU205" s="51"/>
      <c r="AV205" s="54"/>
      <c r="AW205" s="68">
        <v>6.25</v>
      </c>
      <c r="AX205" s="100">
        <v>2448</v>
      </c>
      <c r="AY205" s="101"/>
      <c r="AZ205" s="102"/>
      <c r="BA205" s="77"/>
      <c r="BB205" s="103"/>
      <c r="BC205" s="82"/>
      <c r="BD205" s="104">
        <v>10.410122164048865</v>
      </c>
      <c r="BE205" s="77">
        <v>909.33981167442903</v>
      </c>
      <c r="BF205" s="68">
        <v>1665.6195462478183</v>
      </c>
      <c r="BG205" s="105">
        <v>1.0677036974946447E-2</v>
      </c>
      <c r="BH205" s="106"/>
      <c r="BI205" s="107"/>
      <c r="BJ205" s="106"/>
      <c r="BK205" s="106"/>
    </row>
    <row r="206" spans="1:63" ht="28" hidden="1">
      <c r="A206" s="40"/>
      <c r="B206" s="40"/>
      <c r="C206" s="40"/>
      <c r="D206" s="247" t="s">
        <v>3251</v>
      </c>
      <c r="E206" s="168">
        <v>926</v>
      </c>
      <c r="F206" s="224" t="s">
        <v>3252</v>
      </c>
      <c r="G206" s="57" t="s">
        <v>2033</v>
      </c>
      <c r="H206" s="225" t="s">
        <v>2034</v>
      </c>
      <c r="I206" s="57" t="s">
        <v>1815</v>
      </c>
      <c r="J206" s="225"/>
      <c r="K206" s="57" t="s">
        <v>2928</v>
      </c>
      <c r="L206" s="173" t="s">
        <v>2036</v>
      </c>
      <c r="M206" s="226" t="s">
        <v>3510</v>
      </c>
      <c r="N206" s="216" t="s">
        <v>2929</v>
      </c>
      <c r="O206" s="50" t="s">
        <v>3785</v>
      </c>
      <c r="P206" s="114">
        <v>36.226999999999997</v>
      </c>
      <c r="Q206" s="77"/>
      <c r="R206" s="114">
        <v>10</v>
      </c>
      <c r="S206" s="68">
        <v>0</v>
      </c>
      <c r="T206" s="97">
        <v>39187</v>
      </c>
      <c r="U206" s="77">
        <v>208.30524999999997</v>
      </c>
      <c r="V206" s="114">
        <v>362.27</v>
      </c>
      <c r="W206" s="77">
        <v>362.27</v>
      </c>
      <c r="X206" s="225" t="s">
        <v>3888</v>
      </c>
      <c r="Y206" s="121"/>
      <c r="Z206" s="221">
        <v>46.96</v>
      </c>
      <c r="AA206" s="76"/>
      <c r="AB206" s="76">
        <v>46.96</v>
      </c>
      <c r="AC206" s="97">
        <v>41655</v>
      </c>
      <c r="AD206" s="53">
        <v>39903</v>
      </c>
      <c r="AE206" s="100">
        <v>71.064471232876699</v>
      </c>
      <c r="AF206" s="182">
        <v>0.66080840658214601</v>
      </c>
      <c r="AG206" s="114">
        <v>82.266666666666666</v>
      </c>
      <c r="AH206" s="68"/>
      <c r="AI206" s="215" t="s">
        <v>2039</v>
      </c>
      <c r="AJ206" s="56" t="s">
        <v>3895</v>
      </c>
      <c r="AK206" s="56"/>
      <c r="AL206" s="229" t="s">
        <v>3253</v>
      </c>
      <c r="AM206" s="53">
        <v>38840</v>
      </c>
      <c r="AN206" s="187"/>
      <c r="AO206" s="98"/>
      <c r="AP206" s="53"/>
      <c r="AQ206" s="99">
        <v>39144</v>
      </c>
      <c r="AR206" s="97">
        <v>39128</v>
      </c>
      <c r="AS206" s="98">
        <v>39157</v>
      </c>
      <c r="AT206" s="53">
        <v>39187</v>
      </c>
      <c r="AU206" s="279"/>
      <c r="AV206" s="54"/>
      <c r="AW206" s="68">
        <v>7.5</v>
      </c>
      <c r="AX206" s="100">
        <v>6415.2</v>
      </c>
      <c r="AY206" s="101"/>
      <c r="AZ206" s="102"/>
      <c r="BA206" s="77"/>
      <c r="BB206" s="103"/>
      <c r="BC206" s="82"/>
      <c r="BD206" s="108"/>
      <c r="BE206" s="77"/>
      <c r="BF206" s="68"/>
      <c r="BG206" s="102"/>
      <c r="BH206" s="106"/>
      <c r="BI206" s="107"/>
      <c r="BJ206" s="106"/>
      <c r="BK206" s="106"/>
    </row>
    <row r="207" spans="1:63" ht="42" hidden="1">
      <c r="A207" s="40"/>
      <c r="B207" s="40"/>
      <c r="C207" s="40"/>
      <c r="D207" s="247" t="s">
        <v>3254</v>
      </c>
      <c r="E207" s="168">
        <v>934</v>
      </c>
      <c r="F207" s="224" t="s">
        <v>3255</v>
      </c>
      <c r="G207" s="57" t="s">
        <v>2033</v>
      </c>
      <c r="H207" s="225" t="s">
        <v>2034</v>
      </c>
      <c r="I207" s="248" t="s">
        <v>1815</v>
      </c>
      <c r="J207" s="248"/>
      <c r="K207" s="57" t="s">
        <v>2928</v>
      </c>
      <c r="L207" s="173" t="s">
        <v>2036</v>
      </c>
      <c r="M207" s="74" t="s">
        <v>3510</v>
      </c>
      <c r="N207" s="216" t="s">
        <v>2929</v>
      </c>
      <c r="O207" s="50" t="s">
        <v>3785</v>
      </c>
      <c r="P207" s="218">
        <v>30.852285714285717</v>
      </c>
      <c r="Q207" s="76"/>
      <c r="R207" s="218">
        <v>7</v>
      </c>
      <c r="S207" s="69">
        <v>0</v>
      </c>
      <c r="T207" s="219">
        <v>39083</v>
      </c>
      <c r="U207" s="76">
        <v>184.61599999999999</v>
      </c>
      <c r="V207" s="218">
        <v>432.18558043052843</v>
      </c>
      <c r="W207" s="76">
        <v>647.89800000000002</v>
      </c>
      <c r="X207" s="225" t="s">
        <v>2039</v>
      </c>
      <c r="Y207" s="121"/>
      <c r="Z207" s="221"/>
      <c r="AA207" s="76"/>
      <c r="AB207" s="76"/>
      <c r="AC207" s="97"/>
      <c r="AD207" s="53"/>
      <c r="AE207" s="100"/>
      <c r="AF207" s="222"/>
      <c r="AG207" s="114">
        <v>86.733333333333334</v>
      </c>
      <c r="AH207" s="68"/>
      <c r="AI207" s="215"/>
      <c r="AJ207" s="52" t="s">
        <v>3895</v>
      </c>
      <c r="AK207" s="52"/>
      <c r="AL207" s="223" t="s">
        <v>3256</v>
      </c>
      <c r="AM207" s="53">
        <v>38959</v>
      </c>
      <c r="AN207" s="187"/>
      <c r="AO207" s="98"/>
      <c r="AP207" s="53"/>
      <c r="AQ207" s="99">
        <v>39032</v>
      </c>
      <c r="AR207" s="99">
        <v>39128</v>
      </c>
      <c r="AS207" s="97">
        <v>39183</v>
      </c>
      <c r="AT207" s="53">
        <v>39255</v>
      </c>
      <c r="AU207" s="249" t="s">
        <v>3596</v>
      </c>
      <c r="AV207" s="54"/>
      <c r="AW207" s="68">
        <v>8</v>
      </c>
      <c r="AX207" s="77">
        <v>6415.25</v>
      </c>
      <c r="AY207" s="101"/>
      <c r="AZ207" s="102"/>
      <c r="BA207" s="77"/>
      <c r="BB207" s="103"/>
      <c r="BC207" s="82"/>
      <c r="BD207" s="104">
        <v>6.3808900523560208</v>
      </c>
      <c r="BE207" s="77">
        <v>206.82065865225147</v>
      </c>
      <c r="BF207" s="68">
        <v>797.61125654450257</v>
      </c>
      <c r="BG207" s="102"/>
      <c r="BH207" s="106"/>
      <c r="BI207" s="107"/>
      <c r="BJ207" s="106"/>
      <c r="BK207" s="106"/>
    </row>
    <row r="208" spans="1:63" ht="42" hidden="1">
      <c r="A208" s="40"/>
      <c r="B208" s="40"/>
      <c r="C208" s="40"/>
      <c r="D208" s="247" t="s">
        <v>329</v>
      </c>
      <c r="E208" s="168">
        <v>935</v>
      </c>
      <c r="F208" s="224" t="s">
        <v>1864</v>
      </c>
      <c r="G208" s="57" t="s">
        <v>2033</v>
      </c>
      <c r="H208" s="225" t="s">
        <v>2034</v>
      </c>
      <c r="I208" s="75" t="s">
        <v>1815</v>
      </c>
      <c r="J208" s="215"/>
      <c r="K208" s="57" t="s">
        <v>2933</v>
      </c>
      <c r="L208" s="173" t="s">
        <v>2036</v>
      </c>
      <c r="M208" s="74" t="s">
        <v>3665</v>
      </c>
      <c r="N208" s="214" t="s">
        <v>1446</v>
      </c>
      <c r="O208" s="217" t="s">
        <v>199</v>
      </c>
      <c r="P208" s="218">
        <v>12.577999999999999</v>
      </c>
      <c r="Q208" s="76"/>
      <c r="R208" s="218">
        <v>10</v>
      </c>
      <c r="S208" s="69">
        <v>0</v>
      </c>
      <c r="T208" s="233">
        <v>39174</v>
      </c>
      <c r="U208" s="76">
        <v>72.336078000000001</v>
      </c>
      <c r="V208" s="218">
        <v>125.78</v>
      </c>
      <c r="W208" s="76">
        <v>125.78</v>
      </c>
      <c r="X208" s="220" t="s">
        <v>2039</v>
      </c>
      <c r="Y208" s="121"/>
      <c r="Z208" s="221">
        <v>27.875</v>
      </c>
      <c r="AA208" s="76"/>
      <c r="AB208" s="138">
        <v>27.875</v>
      </c>
      <c r="AC208" s="97">
        <v>40869</v>
      </c>
      <c r="AD208" s="53">
        <v>40634</v>
      </c>
      <c r="AE208" s="100">
        <v>50.311999999999998</v>
      </c>
      <c r="AF208" s="182">
        <v>0.55404277309588168</v>
      </c>
      <c r="AG208" s="114">
        <v>56.5</v>
      </c>
      <c r="AH208" s="68"/>
      <c r="AI208" s="215" t="s">
        <v>2039</v>
      </c>
      <c r="AJ208" s="52" t="s">
        <v>3895</v>
      </c>
      <c r="AK208" s="52"/>
      <c r="AL208" s="223" t="s">
        <v>202</v>
      </c>
      <c r="AM208" s="53">
        <v>38890</v>
      </c>
      <c r="AN208" s="51">
        <v>39036</v>
      </c>
      <c r="AO208" s="98" t="s">
        <v>328</v>
      </c>
      <c r="AP208" s="53"/>
      <c r="AQ208" s="99">
        <v>38971</v>
      </c>
      <c r="AR208" s="98">
        <v>39129</v>
      </c>
      <c r="AS208" s="98">
        <v>39144</v>
      </c>
      <c r="AT208" s="53">
        <v>39174</v>
      </c>
      <c r="AU208" s="51"/>
      <c r="AV208" s="54"/>
      <c r="AW208" s="68"/>
      <c r="AX208" s="100"/>
      <c r="AY208" s="101"/>
      <c r="AZ208" s="102"/>
      <c r="BA208" s="77"/>
      <c r="BB208" s="103"/>
      <c r="BC208" s="82"/>
      <c r="BD208" s="273"/>
      <c r="BE208" s="77"/>
      <c r="BF208" s="68"/>
      <c r="BG208" s="102"/>
      <c r="BH208" s="106"/>
      <c r="BI208" s="107"/>
      <c r="BJ208" s="106"/>
      <c r="BK208" s="106"/>
    </row>
    <row r="209" spans="1:63" ht="56" hidden="1">
      <c r="A209" s="40"/>
      <c r="B209" s="40"/>
      <c r="C209" s="40"/>
      <c r="D209" s="247" t="s">
        <v>3257</v>
      </c>
      <c r="E209" s="168">
        <v>936</v>
      </c>
      <c r="F209" s="250" t="s">
        <v>3258</v>
      </c>
      <c r="G209" s="251" t="s">
        <v>2033</v>
      </c>
      <c r="H209" s="220" t="s">
        <v>2034</v>
      </c>
      <c r="I209" s="75" t="s">
        <v>1815</v>
      </c>
      <c r="J209" s="215"/>
      <c r="K209" s="57" t="s">
        <v>917</v>
      </c>
      <c r="L209" s="173" t="s">
        <v>2036</v>
      </c>
      <c r="M209" s="74" t="s">
        <v>3510</v>
      </c>
      <c r="N209" s="216" t="s">
        <v>2571</v>
      </c>
      <c r="O209" s="50" t="s">
        <v>3785</v>
      </c>
      <c r="P209" s="218">
        <v>66.784999999999997</v>
      </c>
      <c r="Q209" s="76"/>
      <c r="R209" s="218">
        <v>10</v>
      </c>
      <c r="S209" s="69">
        <v>0</v>
      </c>
      <c r="T209" s="233">
        <v>39781</v>
      </c>
      <c r="U209" s="76">
        <v>278.27305949999999</v>
      </c>
      <c r="V209" s="218">
        <v>667.84999999999991</v>
      </c>
      <c r="W209" s="76">
        <v>667.84999999999991</v>
      </c>
      <c r="X209" s="225" t="s">
        <v>2039</v>
      </c>
      <c r="Y209" s="121"/>
      <c r="Z209" s="221">
        <v>84.513999999999996</v>
      </c>
      <c r="AA209" s="76"/>
      <c r="AB209" s="138">
        <v>84.513999999999996</v>
      </c>
      <c r="AC209" s="97">
        <v>40290</v>
      </c>
      <c r="AD209" s="53">
        <v>41091</v>
      </c>
      <c r="AE209" s="100">
        <v>239.69410958904109</v>
      </c>
      <c r="AF209" s="182">
        <v>0.35259105926674805</v>
      </c>
      <c r="AG209" s="114">
        <v>16.966666666666665</v>
      </c>
      <c r="AH209" s="68"/>
      <c r="AI209" s="214" t="s">
        <v>3888</v>
      </c>
      <c r="AJ209" s="52" t="s">
        <v>3259</v>
      </c>
      <c r="AK209" s="52"/>
      <c r="AL209" s="223" t="s">
        <v>3260</v>
      </c>
      <c r="AM209" s="53">
        <v>38946</v>
      </c>
      <c r="AN209" s="187"/>
      <c r="AO209" s="98"/>
      <c r="AP209" s="53"/>
      <c r="AQ209" s="99">
        <v>39069</v>
      </c>
      <c r="AR209" s="97">
        <v>39128</v>
      </c>
      <c r="AS209" s="98">
        <v>39150</v>
      </c>
      <c r="AT209" s="53">
        <v>39180</v>
      </c>
      <c r="AU209" s="51"/>
      <c r="AV209" s="54"/>
      <c r="AW209" s="68">
        <v>13</v>
      </c>
      <c r="AX209" s="100">
        <v>7128</v>
      </c>
      <c r="AY209" s="101"/>
      <c r="AZ209" s="102"/>
      <c r="BA209" s="77"/>
      <c r="BB209" s="103"/>
      <c r="BC209" s="82"/>
      <c r="BD209" s="104">
        <v>12.870855148342059</v>
      </c>
      <c r="BE209" s="77">
        <v>192.72074789761265</v>
      </c>
      <c r="BF209" s="68">
        <v>990.06578064169685</v>
      </c>
      <c r="BG209" s="105">
        <v>2.1954526211411564E-2</v>
      </c>
      <c r="BH209" s="106">
        <v>11.98</v>
      </c>
      <c r="BI209" s="107">
        <v>14.05</v>
      </c>
      <c r="BJ209" s="106">
        <v>15.08</v>
      </c>
      <c r="BK209" s="106"/>
    </row>
    <row r="210" spans="1:63" ht="70" hidden="1">
      <c r="A210" s="40"/>
      <c r="B210" s="40"/>
      <c r="C210" s="40"/>
      <c r="D210" s="247" t="s">
        <v>3261</v>
      </c>
      <c r="E210" s="168">
        <v>943</v>
      </c>
      <c r="F210" s="224" t="s">
        <v>3262</v>
      </c>
      <c r="G210" s="57" t="s">
        <v>2033</v>
      </c>
      <c r="H210" s="225" t="s">
        <v>2034</v>
      </c>
      <c r="I210" s="57" t="s">
        <v>1815</v>
      </c>
      <c r="J210" s="225"/>
      <c r="K210" s="57" t="s">
        <v>3893</v>
      </c>
      <c r="L210" s="173" t="s">
        <v>2036</v>
      </c>
      <c r="M210" s="226" t="s">
        <v>3878</v>
      </c>
      <c r="N210" s="216" t="s">
        <v>1723</v>
      </c>
      <c r="O210" s="50" t="s">
        <v>3785</v>
      </c>
      <c r="P210" s="114">
        <v>16.853000000000002</v>
      </c>
      <c r="Q210" s="77"/>
      <c r="R210" s="114">
        <v>10</v>
      </c>
      <c r="S210" s="68">
        <v>0</v>
      </c>
      <c r="T210" s="99">
        <v>39207</v>
      </c>
      <c r="U210" s="77">
        <v>94.039740000000009</v>
      </c>
      <c r="V210" s="114">
        <v>168.53000000000003</v>
      </c>
      <c r="W210" s="77">
        <v>168.53000000000003</v>
      </c>
      <c r="X210" s="225" t="s">
        <v>3888</v>
      </c>
      <c r="Y210" s="121"/>
      <c r="Z210" s="221">
        <v>85.748999999999995</v>
      </c>
      <c r="AA210" s="76"/>
      <c r="AB210" s="138">
        <v>85.748999999999995</v>
      </c>
      <c r="AC210" s="97">
        <v>40196</v>
      </c>
      <c r="AD210" s="53">
        <v>40451</v>
      </c>
      <c r="AE210" s="100">
        <v>57.438717808219188</v>
      </c>
      <c r="AF210" s="182">
        <v>1.4928780319627843</v>
      </c>
      <c r="AG210" s="114">
        <v>32.966666666666669</v>
      </c>
      <c r="AH210" s="68"/>
      <c r="AI210" s="215" t="s">
        <v>3888</v>
      </c>
      <c r="AJ210" s="56" t="s">
        <v>3393</v>
      </c>
      <c r="AK210" s="56"/>
      <c r="AL210" s="229" t="s">
        <v>1726</v>
      </c>
      <c r="AM210" s="53">
        <v>38862</v>
      </c>
      <c r="AN210" s="187"/>
      <c r="AO210" s="98"/>
      <c r="AP210" s="53"/>
      <c r="AQ210" s="99">
        <v>38882</v>
      </c>
      <c r="AR210" s="97">
        <v>39148</v>
      </c>
      <c r="AS210" s="98">
        <v>39177</v>
      </c>
      <c r="AT210" s="53">
        <v>39207</v>
      </c>
      <c r="AU210" s="51"/>
      <c r="AV210" s="54"/>
      <c r="AW210" s="68">
        <v>5</v>
      </c>
      <c r="AX210" s="100">
        <v>5136</v>
      </c>
      <c r="AY210" s="101"/>
      <c r="AZ210" s="102"/>
      <c r="BA210" s="77"/>
      <c r="BB210" s="103"/>
      <c r="BC210" s="82"/>
      <c r="BD210" s="104">
        <v>6.4616055846422329</v>
      </c>
      <c r="BE210" s="77">
        <v>383.40981336511203</v>
      </c>
      <c r="BF210" s="68">
        <v>1292.3211169284466</v>
      </c>
      <c r="BG210" s="105">
        <v>4.6724251073077851E-2</v>
      </c>
      <c r="BH210" s="106">
        <v>12.24</v>
      </c>
      <c r="BI210" s="107">
        <v>15.46</v>
      </c>
      <c r="BJ210" s="106">
        <v>15.57</v>
      </c>
      <c r="BK210" s="106">
        <v>9.4747079776567436</v>
      </c>
    </row>
    <row r="211" spans="1:63" ht="28" hidden="1">
      <c r="A211" s="40"/>
      <c r="B211" s="40"/>
      <c r="C211" s="40"/>
      <c r="D211" s="247" t="s">
        <v>3263</v>
      </c>
      <c r="E211" s="168">
        <v>947</v>
      </c>
      <c r="F211" s="224" t="s">
        <v>3264</v>
      </c>
      <c r="G211" s="57" t="s">
        <v>2033</v>
      </c>
      <c r="H211" s="225" t="s">
        <v>2034</v>
      </c>
      <c r="I211" s="277" t="s">
        <v>1815</v>
      </c>
      <c r="J211" s="277"/>
      <c r="K211" s="57" t="s">
        <v>2699</v>
      </c>
      <c r="L211" s="173" t="s">
        <v>2036</v>
      </c>
      <c r="M211" s="226" t="s">
        <v>3510</v>
      </c>
      <c r="N211" s="216" t="s">
        <v>2929</v>
      </c>
      <c r="O211" s="50" t="s">
        <v>2529</v>
      </c>
      <c r="P211" s="114">
        <v>53</v>
      </c>
      <c r="Q211" s="77"/>
      <c r="R211" s="114">
        <v>7</v>
      </c>
      <c r="S211" s="68">
        <v>0</v>
      </c>
      <c r="T211" s="97">
        <v>39323</v>
      </c>
      <c r="U211" s="77">
        <v>176.49</v>
      </c>
      <c r="V211" s="114">
        <v>707.58630136986301</v>
      </c>
      <c r="W211" s="77">
        <v>1113</v>
      </c>
      <c r="X211" s="225" t="s">
        <v>1745</v>
      </c>
      <c r="Y211" s="121"/>
      <c r="Z211" s="221"/>
      <c r="AA211" s="76"/>
      <c r="AB211" s="76"/>
      <c r="AC211" s="97"/>
      <c r="AD211" s="53"/>
      <c r="AE211" s="100"/>
      <c r="AF211" s="222"/>
      <c r="AG211" s="114">
        <v>84.466666666666669</v>
      </c>
      <c r="AH211" s="68"/>
      <c r="AI211" s="215"/>
      <c r="AJ211" s="52" t="s">
        <v>3895</v>
      </c>
      <c r="AK211" s="52"/>
      <c r="AL211" s="229" t="s">
        <v>3265</v>
      </c>
      <c r="AM211" s="53">
        <v>38820</v>
      </c>
      <c r="AN211" s="187"/>
      <c r="AO211" s="98"/>
      <c r="AP211" s="53"/>
      <c r="AQ211" s="99">
        <v>39016</v>
      </c>
      <c r="AR211" s="99">
        <v>39128</v>
      </c>
      <c r="AS211" s="97">
        <v>39162</v>
      </c>
      <c r="AT211" s="53">
        <v>39323</v>
      </c>
      <c r="AU211" s="249" t="s">
        <v>2500</v>
      </c>
      <c r="AV211" s="54"/>
      <c r="AW211" s="68">
        <v>7.5</v>
      </c>
      <c r="AX211" s="77">
        <v>7728</v>
      </c>
      <c r="AY211" s="101"/>
      <c r="AZ211" s="102"/>
      <c r="BA211" s="77"/>
      <c r="BB211" s="103"/>
      <c r="BC211" s="82"/>
      <c r="BD211" s="108"/>
      <c r="BE211" s="77"/>
      <c r="BF211" s="68"/>
      <c r="BG211" s="102"/>
      <c r="BH211" s="106"/>
      <c r="BI211" s="107"/>
      <c r="BJ211" s="106"/>
      <c r="BK211" s="106"/>
    </row>
    <row r="212" spans="1:63" ht="42" hidden="1">
      <c r="A212" s="40"/>
      <c r="B212" s="40"/>
      <c r="C212" s="40"/>
      <c r="D212" s="247" t="s">
        <v>3266</v>
      </c>
      <c r="E212" s="168">
        <v>948</v>
      </c>
      <c r="F212" s="250" t="s">
        <v>3267</v>
      </c>
      <c r="G212" s="251" t="s">
        <v>2033</v>
      </c>
      <c r="H212" s="220" t="s">
        <v>2034</v>
      </c>
      <c r="I212" s="57" t="s">
        <v>1815</v>
      </c>
      <c r="J212" s="225"/>
      <c r="K212" s="57" t="s">
        <v>1165</v>
      </c>
      <c r="L212" s="173" t="s">
        <v>2036</v>
      </c>
      <c r="M212" s="226" t="s">
        <v>3878</v>
      </c>
      <c r="N212" s="216" t="s">
        <v>1723</v>
      </c>
      <c r="O212" s="50" t="s">
        <v>3785</v>
      </c>
      <c r="P212" s="104">
        <v>6.3659999999999997</v>
      </c>
      <c r="Q212" s="77"/>
      <c r="R212" s="114">
        <v>10</v>
      </c>
      <c r="S212" s="68">
        <v>0</v>
      </c>
      <c r="T212" s="99">
        <v>39146</v>
      </c>
      <c r="U212" s="76">
        <v>37.132877999999998</v>
      </c>
      <c r="V212" s="218">
        <v>63.66</v>
      </c>
      <c r="W212" s="76">
        <v>63.66</v>
      </c>
      <c r="X212" s="225" t="s">
        <v>1745</v>
      </c>
      <c r="Y212" s="121"/>
      <c r="Z212" s="221"/>
      <c r="AA212" s="76"/>
      <c r="AB212" s="76"/>
      <c r="AC212" s="97"/>
      <c r="AD212" s="53"/>
      <c r="AE212" s="100"/>
      <c r="AF212" s="222"/>
      <c r="AG212" s="114">
        <v>88.966666666666669</v>
      </c>
      <c r="AH212" s="68"/>
      <c r="AI212" s="215"/>
      <c r="AJ212" s="56" t="s">
        <v>3895</v>
      </c>
      <c r="AK212" s="56"/>
      <c r="AL212" s="229" t="s">
        <v>3268</v>
      </c>
      <c r="AM212" s="53">
        <v>38813</v>
      </c>
      <c r="AN212" s="187"/>
      <c r="AO212" s="98"/>
      <c r="AP212" s="53"/>
      <c r="AQ212" s="99">
        <v>39249</v>
      </c>
      <c r="AR212" s="97">
        <v>39128</v>
      </c>
      <c r="AS212" s="98">
        <v>39158</v>
      </c>
      <c r="AT212" s="53">
        <v>39188</v>
      </c>
      <c r="AU212" s="51"/>
      <c r="AV212" s="54"/>
      <c r="AW212" s="68">
        <v>2</v>
      </c>
      <c r="AX212" s="100">
        <v>3745</v>
      </c>
      <c r="AY212" s="101"/>
      <c r="AZ212" s="102"/>
      <c r="BA212" s="77"/>
      <c r="BB212" s="103"/>
      <c r="BC212" s="82"/>
      <c r="BD212" s="104">
        <v>3.0541012216404884</v>
      </c>
      <c r="BE212" s="77">
        <v>479.75199837268121</v>
      </c>
      <c r="BF212" s="68">
        <v>1527.0506108202442</v>
      </c>
      <c r="BG212" s="102"/>
      <c r="BH212" s="106"/>
      <c r="BI212" s="107"/>
      <c r="BJ212" s="106"/>
      <c r="BK212" s="106"/>
    </row>
    <row r="213" spans="1:63" ht="14" hidden="1">
      <c r="A213" s="40"/>
      <c r="B213" s="40"/>
      <c r="C213" s="40"/>
      <c r="D213" s="247" t="s">
        <v>3269</v>
      </c>
      <c r="E213" s="168">
        <v>953</v>
      </c>
      <c r="F213" s="229" t="s">
        <v>3270</v>
      </c>
      <c r="G213" s="57" t="s">
        <v>2033</v>
      </c>
      <c r="H213" s="225" t="s">
        <v>2034</v>
      </c>
      <c r="I213" s="75" t="s">
        <v>1815</v>
      </c>
      <c r="J213" s="215"/>
      <c r="K213" s="57" t="s">
        <v>1744</v>
      </c>
      <c r="L213" s="173" t="s">
        <v>2036</v>
      </c>
      <c r="M213" s="74" t="s">
        <v>3878</v>
      </c>
      <c r="N213" s="216" t="s">
        <v>1723</v>
      </c>
      <c r="O213" s="50" t="s">
        <v>3785</v>
      </c>
      <c r="P213" s="218">
        <v>21.867999999999999</v>
      </c>
      <c r="Q213" s="76"/>
      <c r="R213" s="218">
        <v>7</v>
      </c>
      <c r="S213" s="69">
        <v>0</v>
      </c>
      <c r="T213" s="99">
        <v>39448</v>
      </c>
      <c r="U213" s="76">
        <v>109.33999999999999</v>
      </c>
      <c r="V213" s="218">
        <v>284.46373698630134</v>
      </c>
      <c r="W213" s="76">
        <v>459.22799999999995</v>
      </c>
      <c r="X213" s="225" t="s">
        <v>3888</v>
      </c>
      <c r="Y213" s="121"/>
      <c r="Z213" s="221"/>
      <c r="AA213" s="76"/>
      <c r="AB213" s="76"/>
      <c r="AC213" s="97"/>
      <c r="AD213" s="53"/>
      <c r="AE213" s="100"/>
      <c r="AF213" s="222"/>
      <c r="AG213" s="114">
        <v>80.3</v>
      </c>
      <c r="AH213" s="68"/>
      <c r="AI213" s="215"/>
      <c r="AJ213" s="52" t="s">
        <v>3895</v>
      </c>
      <c r="AK213" s="52"/>
      <c r="AL213" s="223" t="s">
        <v>3896</v>
      </c>
      <c r="AM213" s="53">
        <v>38804</v>
      </c>
      <c r="AN213" s="187"/>
      <c r="AO213" s="98"/>
      <c r="AP213" s="53"/>
      <c r="AQ213" s="99">
        <v>38677</v>
      </c>
      <c r="AR213" s="97">
        <v>39129</v>
      </c>
      <c r="AS213" s="98">
        <v>39147</v>
      </c>
      <c r="AT213" s="53">
        <v>39177</v>
      </c>
      <c r="AU213" s="51"/>
      <c r="AV213" s="54"/>
      <c r="AW213" s="68">
        <v>4.8</v>
      </c>
      <c r="AX213" s="100">
        <v>5291.666666666667</v>
      </c>
      <c r="AY213" s="101"/>
      <c r="AZ213" s="102"/>
      <c r="BA213" s="77"/>
      <c r="BB213" s="103"/>
      <c r="BC213" s="82"/>
      <c r="BD213" s="104">
        <v>1.4376090750436301</v>
      </c>
      <c r="BE213" s="77">
        <v>65.740308900842791</v>
      </c>
      <c r="BF213" s="68">
        <v>299.50189063408959</v>
      </c>
      <c r="BG213" s="102"/>
      <c r="BH213" s="106"/>
      <c r="BI213" s="107"/>
      <c r="BJ213" s="106"/>
      <c r="BK213" s="106"/>
    </row>
    <row r="214" spans="1:63" ht="56" hidden="1">
      <c r="A214" s="40"/>
      <c r="B214" s="40"/>
      <c r="C214" s="40"/>
      <c r="D214" s="303" t="s">
        <v>3611</v>
      </c>
      <c r="E214" s="168">
        <v>955</v>
      </c>
      <c r="F214" s="230" t="s">
        <v>3612</v>
      </c>
      <c r="G214" s="75" t="s">
        <v>2033</v>
      </c>
      <c r="H214" s="215" t="s">
        <v>2034</v>
      </c>
      <c r="I214" s="75" t="s">
        <v>1815</v>
      </c>
      <c r="J214" s="215"/>
      <c r="K214" s="57" t="s">
        <v>2933</v>
      </c>
      <c r="L214" s="173" t="s">
        <v>2036</v>
      </c>
      <c r="M214" s="74" t="s">
        <v>3510</v>
      </c>
      <c r="N214" s="216" t="s">
        <v>2929</v>
      </c>
      <c r="O214" s="217" t="s">
        <v>3785</v>
      </c>
      <c r="P214" s="218">
        <v>22.597999999999999</v>
      </c>
      <c r="Q214" s="76"/>
      <c r="R214" s="218">
        <v>10</v>
      </c>
      <c r="S214" s="69">
        <v>0</v>
      </c>
      <c r="T214" s="233">
        <v>39174</v>
      </c>
      <c r="U214" s="76">
        <v>129.9385</v>
      </c>
      <c r="V214" s="218">
        <v>225.98</v>
      </c>
      <c r="W214" s="76">
        <v>225.98</v>
      </c>
      <c r="X214" s="220" t="s">
        <v>1745</v>
      </c>
      <c r="Y214" s="121"/>
      <c r="Z214" s="221">
        <v>82.915999999999997</v>
      </c>
      <c r="AA214" s="76"/>
      <c r="AB214" s="138">
        <v>82.915999999999997</v>
      </c>
      <c r="AC214" s="97">
        <v>39877</v>
      </c>
      <c r="AD214" s="53">
        <v>41274</v>
      </c>
      <c r="AE214" s="100">
        <v>130.01589041095889</v>
      </c>
      <c r="AF214" s="182">
        <v>0.63773743146253992</v>
      </c>
      <c r="AG214" s="114">
        <v>23.433333333333334</v>
      </c>
      <c r="AH214" s="68"/>
      <c r="AI214" s="215" t="s">
        <v>2039</v>
      </c>
      <c r="AJ214" s="52" t="s">
        <v>3613</v>
      </c>
      <c r="AK214" s="52"/>
      <c r="AL214" s="223" t="s">
        <v>3614</v>
      </c>
      <c r="AM214" s="53">
        <v>38913</v>
      </c>
      <c r="AN214" s="256">
        <v>39036</v>
      </c>
      <c r="AO214" s="245" t="s">
        <v>3615</v>
      </c>
      <c r="AP214" s="255"/>
      <c r="AQ214" s="99">
        <v>38971</v>
      </c>
      <c r="AR214" s="97">
        <v>39129</v>
      </c>
      <c r="AS214" s="98">
        <v>39144</v>
      </c>
      <c r="AT214" s="53">
        <v>39174</v>
      </c>
      <c r="AU214" s="51"/>
      <c r="AV214" s="54"/>
      <c r="AW214" s="68">
        <v>5</v>
      </c>
      <c r="AX214" s="109"/>
      <c r="AY214" s="110"/>
      <c r="AZ214" s="102"/>
      <c r="BA214" s="77"/>
      <c r="BB214" s="103"/>
      <c r="BC214" s="82"/>
      <c r="BD214" s="273"/>
      <c r="BE214" s="77"/>
      <c r="BF214" s="68"/>
      <c r="BG214" s="102"/>
      <c r="BH214" s="106"/>
      <c r="BI214" s="107"/>
      <c r="BJ214" s="106"/>
      <c r="BK214" s="106"/>
    </row>
    <row r="215" spans="1:63" ht="42" hidden="1">
      <c r="A215" s="40"/>
      <c r="B215" s="40"/>
      <c r="C215" s="40"/>
      <c r="D215" s="247" t="s">
        <v>3271</v>
      </c>
      <c r="E215" s="168">
        <v>958</v>
      </c>
      <c r="F215" s="224" t="s">
        <v>2646</v>
      </c>
      <c r="G215" s="57" t="s">
        <v>2033</v>
      </c>
      <c r="H215" s="225" t="s">
        <v>2034</v>
      </c>
      <c r="I215" s="75" t="s">
        <v>1815</v>
      </c>
      <c r="J215" s="215"/>
      <c r="K215" s="57" t="s">
        <v>3893</v>
      </c>
      <c r="L215" s="173" t="s">
        <v>2036</v>
      </c>
      <c r="M215" s="74" t="s">
        <v>3878</v>
      </c>
      <c r="N215" s="216" t="s">
        <v>1723</v>
      </c>
      <c r="O215" s="50" t="s">
        <v>3785</v>
      </c>
      <c r="P215" s="218">
        <v>35.911999999999999</v>
      </c>
      <c r="Q215" s="76"/>
      <c r="R215" s="218">
        <v>10</v>
      </c>
      <c r="S215" s="69">
        <v>0</v>
      </c>
      <c r="T215" s="233">
        <v>39995</v>
      </c>
      <c r="U215" s="76">
        <v>179.56</v>
      </c>
      <c r="V215" s="218">
        <v>359.12</v>
      </c>
      <c r="W215" s="76">
        <v>359.12</v>
      </c>
      <c r="X215" s="225" t="s">
        <v>2039</v>
      </c>
      <c r="Y215" s="121"/>
      <c r="Z215" s="221">
        <v>52.802999999999997</v>
      </c>
      <c r="AA215" s="76"/>
      <c r="AB215" s="76">
        <v>52.802999999999997</v>
      </c>
      <c r="AC215" s="97">
        <v>41849</v>
      </c>
      <c r="AD215" s="53">
        <v>40908</v>
      </c>
      <c r="AE215" s="100">
        <v>89.829194520547944</v>
      </c>
      <c r="AF215" s="222"/>
      <c r="AG215" s="114">
        <v>61.8</v>
      </c>
      <c r="AH215" s="68"/>
      <c r="AI215" s="215"/>
      <c r="AJ215" s="52" t="s">
        <v>3895</v>
      </c>
      <c r="AK215" s="52"/>
      <c r="AL215" s="223" t="s">
        <v>1726</v>
      </c>
      <c r="AM215" s="53">
        <v>38871</v>
      </c>
      <c r="AN215" s="187"/>
      <c r="AO215" s="98"/>
      <c r="AP215" s="53"/>
      <c r="AQ215" s="99">
        <v>38952</v>
      </c>
      <c r="AR215" s="97">
        <v>39129</v>
      </c>
      <c r="AS215" s="98">
        <v>39144</v>
      </c>
      <c r="AT215" s="53">
        <v>39174</v>
      </c>
      <c r="AU215" s="51"/>
      <c r="AV215" s="54"/>
      <c r="AW215" s="68">
        <v>10</v>
      </c>
      <c r="AX215" s="100">
        <v>4967</v>
      </c>
      <c r="AY215" s="101"/>
      <c r="AZ215" s="102"/>
      <c r="BA215" s="77"/>
      <c r="BB215" s="103"/>
      <c r="BC215" s="82"/>
      <c r="BD215" s="104">
        <v>12.377399650959859</v>
      </c>
      <c r="BE215" s="77">
        <v>344.65915713298784</v>
      </c>
      <c r="BF215" s="68">
        <v>1237.739965095986</v>
      </c>
      <c r="BG215" s="102"/>
      <c r="BH215" s="106"/>
      <c r="BI215" s="107"/>
      <c r="BJ215" s="106"/>
      <c r="BK215" s="106"/>
    </row>
    <row r="216" spans="1:63" ht="56" hidden="1">
      <c r="A216" s="40"/>
      <c r="B216" s="40"/>
      <c r="C216" s="40"/>
      <c r="D216" s="247" t="s">
        <v>3272</v>
      </c>
      <c r="E216" s="168">
        <v>959</v>
      </c>
      <c r="F216" s="290" t="s">
        <v>3273</v>
      </c>
      <c r="G216" s="291" t="s">
        <v>2033</v>
      </c>
      <c r="H216" s="227" t="s">
        <v>2034</v>
      </c>
      <c r="I216" s="75" t="s">
        <v>1815</v>
      </c>
      <c r="J216" s="215"/>
      <c r="K216" s="57" t="s">
        <v>1165</v>
      </c>
      <c r="L216" s="173" t="s">
        <v>2036</v>
      </c>
      <c r="M216" s="74" t="s">
        <v>1440</v>
      </c>
      <c r="N216" s="216" t="s">
        <v>1505</v>
      </c>
      <c r="O216" s="217" t="s">
        <v>1430</v>
      </c>
      <c r="P216" s="218">
        <v>64.599000000000004</v>
      </c>
      <c r="Q216" s="76"/>
      <c r="R216" s="218">
        <v>10</v>
      </c>
      <c r="S216" s="69">
        <v>4</v>
      </c>
      <c r="T216" s="233">
        <v>37987</v>
      </c>
      <c r="U216" s="76">
        <v>569.99</v>
      </c>
      <c r="V216" s="218">
        <v>645.99</v>
      </c>
      <c r="W216" s="76">
        <v>645.99</v>
      </c>
      <c r="X216" s="225" t="s">
        <v>2039</v>
      </c>
      <c r="Y216" s="121"/>
      <c r="Z216" s="221">
        <v>88.873000000000005</v>
      </c>
      <c r="AA216" s="76"/>
      <c r="AB216" s="138">
        <v>88.873000000000005</v>
      </c>
      <c r="AC216" s="97">
        <v>39525</v>
      </c>
      <c r="AD216" s="53">
        <v>39447</v>
      </c>
      <c r="AE216" s="100">
        <v>210.39600000000002</v>
      </c>
      <c r="AF216" s="182">
        <v>0.42240822068860623</v>
      </c>
      <c r="AG216" s="114">
        <v>11.266666666666667</v>
      </c>
      <c r="AH216" s="68"/>
      <c r="AI216" s="215" t="s">
        <v>2039</v>
      </c>
      <c r="AJ216" s="52" t="s">
        <v>1373</v>
      </c>
      <c r="AK216" s="52"/>
      <c r="AL216" s="223" t="s">
        <v>3274</v>
      </c>
      <c r="AM216" s="53">
        <v>39007</v>
      </c>
      <c r="AN216" s="187"/>
      <c r="AO216" s="98"/>
      <c r="AP216" s="53"/>
      <c r="AQ216" s="99">
        <v>38677</v>
      </c>
      <c r="AR216" s="98">
        <v>39129</v>
      </c>
      <c r="AS216" s="98">
        <v>39157</v>
      </c>
      <c r="AT216" s="53">
        <v>39187</v>
      </c>
      <c r="AU216" s="51"/>
      <c r="AV216" s="54"/>
      <c r="AW216" s="68">
        <v>6</v>
      </c>
      <c r="AX216" s="100">
        <v>3972.3593881729489</v>
      </c>
      <c r="AY216" s="101"/>
      <c r="AZ216" s="102"/>
      <c r="BA216" s="77"/>
      <c r="BB216" s="103"/>
      <c r="BC216" s="82"/>
      <c r="BD216" s="104">
        <v>10.004363001745201</v>
      </c>
      <c r="BE216" s="77">
        <v>154.86869768487441</v>
      </c>
      <c r="BF216" s="68">
        <v>1667.3938336242002</v>
      </c>
      <c r="BG216" s="105">
        <v>2.6650272481465332E-2</v>
      </c>
      <c r="BH216" s="106">
        <v>7.17</v>
      </c>
      <c r="BI216" s="107">
        <v>16</v>
      </c>
      <c r="BJ216" s="106">
        <v>10.93</v>
      </c>
      <c r="BK216" s="106"/>
    </row>
    <row r="217" spans="1:63" ht="42" hidden="1">
      <c r="A217" s="40"/>
      <c r="B217" s="40"/>
      <c r="C217" s="40"/>
      <c r="D217" s="247" t="s">
        <v>3275</v>
      </c>
      <c r="E217" s="168">
        <v>960</v>
      </c>
      <c r="F217" s="224" t="s">
        <v>3276</v>
      </c>
      <c r="G217" s="57" t="s">
        <v>2033</v>
      </c>
      <c r="H217" s="225" t="s">
        <v>2034</v>
      </c>
      <c r="I217" s="75" t="s">
        <v>1815</v>
      </c>
      <c r="J217" s="215"/>
      <c r="K217" s="57" t="s">
        <v>3893</v>
      </c>
      <c r="L217" s="173" t="s">
        <v>2036</v>
      </c>
      <c r="M217" s="74" t="s">
        <v>3878</v>
      </c>
      <c r="N217" s="216" t="s">
        <v>1723</v>
      </c>
      <c r="O217" s="50" t="s">
        <v>3785</v>
      </c>
      <c r="P217" s="218">
        <v>36.722999999999999</v>
      </c>
      <c r="Q217" s="76"/>
      <c r="R217" s="218">
        <v>10</v>
      </c>
      <c r="S217" s="69">
        <v>0</v>
      </c>
      <c r="T217" s="233">
        <v>40178</v>
      </c>
      <c r="U217" s="76">
        <v>183.61500000000001</v>
      </c>
      <c r="V217" s="218">
        <v>367.23</v>
      </c>
      <c r="W217" s="76">
        <v>367.23</v>
      </c>
      <c r="X217" s="225" t="s">
        <v>2039</v>
      </c>
      <c r="Y217" s="121"/>
      <c r="Z217" s="221">
        <v>31.643000000000001</v>
      </c>
      <c r="AA217" s="76"/>
      <c r="AB217" s="76">
        <v>31.643000000000001</v>
      </c>
      <c r="AC217" s="97">
        <v>41619</v>
      </c>
      <c r="AD217" s="53">
        <v>40908</v>
      </c>
      <c r="AE217" s="100">
        <v>73.445999999999998</v>
      </c>
      <c r="AF217" s="182">
        <v>0.43083353756501375</v>
      </c>
      <c r="AG217" s="114">
        <v>48.033333333333331</v>
      </c>
      <c r="AH217" s="68"/>
      <c r="AI217" s="215"/>
      <c r="AJ217" s="52" t="s">
        <v>3895</v>
      </c>
      <c r="AK217" s="52"/>
      <c r="AL217" s="223" t="s">
        <v>1726</v>
      </c>
      <c r="AM217" s="53">
        <v>38871</v>
      </c>
      <c r="AN217" s="187"/>
      <c r="AO217" s="98"/>
      <c r="AP217" s="53"/>
      <c r="AQ217" s="99">
        <v>38952</v>
      </c>
      <c r="AR217" s="97">
        <v>39129</v>
      </c>
      <c r="AS217" s="98">
        <v>39151</v>
      </c>
      <c r="AT217" s="53">
        <v>39181</v>
      </c>
      <c r="AU217" s="51"/>
      <c r="AV217" s="54"/>
      <c r="AW217" s="68">
        <v>10</v>
      </c>
      <c r="AX217" s="100">
        <v>5078</v>
      </c>
      <c r="AY217" s="101"/>
      <c r="AZ217" s="102"/>
      <c r="BA217" s="77"/>
      <c r="BB217" s="103"/>
      <c r="BC217" s="82"/>
      <c r="BD217" s="104">
        <v>12.804755671902269</v>
      </c>
      <c r="BE217" s="77">
        <v>348.68490242905722</v>
      </c>
      <c r="BF217" s="68">
        <v>1280.4755671902269</v>
      </c>
      <c r="BG217" s="105">
        <v>1.4827147418096326E-2</v>
      </c>
      <c r="BH217" s="106">
        <v>11.92</v>
      </c>
      <c r="BI217" s="107">
        <v>15.19</v>
      </c>
      <c r="BJ217" s="106">
        <v>15.6</v>
      </c>
      <c r="BK217" s="106">
        <v>11.843384972070929</v>
      </c>
    </row>
    <row r="218" spans="1:63" ht="98" hidden="1">
      <c r="A218" s="40"/>
      <c r="B218" s="40"/>
      <c r="C218" s="40"/>
      <c r="D218" s="247" t="s">
        <v>3277</v>
      </c>
      <c r="E218" s="168">
        <v>967</v>
      </c>
      <c r="F218" s="224" t="s">
        <v>3278</v>
      </c>
      <c r="G218" s="57" t="s">
        <v>2033</v>
      </c>
      <c r="H218" s="225" t="s">
        <v>2034</v>
      </c>
      <c r="I218" s="75" t="s">
        <v>1815</v>
      </c>
      <c r="J218" s="215"/>
      <c r="K218" s="57" t="s">
        <v>917</v>
      </c>
      <c r="L218" s="173" t="s">
        <v>2036</v>
      </c>
      <c r="M218" s="226" t="s">
        <v>2037</v>
      </c>
      <c r="N218" s="220" t="s">
        <v>2037</v>
      </c>
      <c r="O218" s="50" t="s">
        <v>2038</v>
      </c>
      <c r="P218" s="218">
        <v>33.959000000000003</v>
      </c>
      <c r="Q218" s="76"/>
      <c r="R218" s="218">
        <v>10</v>
      </c>
      <c r="S218" s="69"/>
      <c r="T218" s="99">
        <v>39226</v>
      </c>
      <c r="U218" s="76">
        <v>190.34019500000002</v>
      </c>
      <c r="V218" s="218">
        <v>339.59000000000003</v>
      </c>
      <c r="W218" s="76">
        <v>339.59000000000003</v>
      </c>
      <c r="X218" s="225" t="s">
        <v>3888</v>
      </c>
      <c r="Y218" s="121"/>
      <c r="Z218" s="221">
        <v>126.592</v>
      </c>
      <c r="AA218" s="76"/>
      <c r="AB218" s="138">
        <v>126.592</v>
      </c>
      <c r="AC218" s="97">
        <v>40514</v>
      </c>
      <c r="AD218" s="53">
        <v>40616</v>
      </c>
      <c r="AE218" s="100">
        <v>129.32331506849317</v>
      </c>
      <c r="AF218" s="182">
        <v>0.97887994854565397</v>
      </c>
      <c r="AG218" s="114">
        <v>42.93333333333333</v>
      </c>
      <c r="AH218" s="68"/>
      <c r="AI218" s="215" t="s">
        <v>1729</v>
      </c>
      <c r="AJ218" s="52" t="s">
        <v>3956</v>
      </c>
      <c r="AK218" s="52"/>
      <c r="AL218" s="223" t="s">
        <v>3806</v>
      </c>
      <c r="AM218" s="53">
        <v>38637</v>
      </c>
      <c r="AN218" s="187"/>
      <c r="AO218" s="98"/>
      <c r="AP218" s="53"/>
      <c r="AQ218" s="99">
        <v>38709</v>
      </c>
      <c r="AR218" s="97">
        <v>39141</v>
      </c>
      <c r="AS218" s="98">
        <v>39168</v>
      </c>
      <c r="AT218" s="53">
        <v>39226</v>
      </c>
      <c r="AU218" s="51"/>
      <c r="AV218" s="54"/>
      <c r="AW218" s="68">
        <v>21</v>
      </c>
      <c r="AX218" s="100">
        <v>2112.7613333333334</v>
      </c>
      <c r="AY218" s="101"/>
      <c r="AZ218" s="102"/>
      <c r="BA218" s="77"/>
      <c r="BB218" s="103"/>
      <c r="BC218" s="82"/>
      <c r="BD218" s="104">
        <v>21.273996509598604</v>
      </c>
      <c r="BE218" s="77">
        <v>626.46121822193243</v>
      </c>
      <c r="BF218" s="68">
        <v>1013.0474528380287</v>
      </c>
      <c r="BG218" s="105">
        <v>1.8750656929550698E-2</v>
      </c>
      <c r="BH218" s="106">
        <v>13.84</v>
      </c>
      <c r="BI218" s="107"/>
      <c r="BJ218" s="106">
        <v>14.98</v>
      </c>
      <c r="BK218" s="106"/>
    </row>
    <row r="219" spans="1:63" ht="84" hidden="1">
      <c r="A219" s="40"/>
      <c r="B219" s="40"/>
      <c r="C219" s="40"/>
      <c r="D219" s="247" t="s">
        <v>3616</v>
      </c>
      <c r="E219" s="168">
        <v>970</v>
      </c>
      <c r="F219" s="224" t="s">
        <v>3617</v>
      </c>
      <c r="G219" s="57" t="s">
        <v>2033</v>
      </c>
      <c r="H219" s="225" t="s">
        <v>2034</v>
      </c>
      <c r="I219" s="75" t="s">
        <v>1815</v>
      </c>
      <c r="J219" s="215"/>
      <c r="K219" s="57" t="s">
        <v>1165</v>
      </c>
      <c r="L219" s="200" t="s">
        <v>2036</v>
      </c>
      <c r="M219" s="74" t="s">
        <v>3510</v>
      </c>
      <c r="N219" s="216" t="s">
        <v>2571</v>
      </c>
      <c r="O219" s="50" t="s">
        <v>3785</v>
      </c>
      <c r="P219" s="218">
        <v>25.021999999999998</v>
      </c>
      <c r="Q219" s="76"/>
      <c r="R219" s="218">
        <v>10</v>
      </c>
      <c r="S219" s="69">
        <v>-1</v>
      </c>
      <c r="T219" s="99">
        <v>36800</v>
      </c>
      <c r="U219" s="76">
        <v>250.21999999999997</v>
      </c>
      <c r="V219" s="218">
        <v>250.21999999999997</v>
      </c>
      <c r="W219" s="76">
        <v>250.21999999999997</v>
      </c>
      <c r="X219" s="225" t="s">
        <v>3888</v>
      </c>
      <c r="Y219" s="121"/>
      <c r="Z219" s="221">
        <v>244.07</v>
      </c>
      <c r="AA219" s="76"/>
      <c r="AB219" s="138">
        <v>244.07</v>
      </c>
      <c r="AC219" s="97">
        <v>39359</v>
      </c>
      <c r="AD219" s="53">
        <v>40451</v>
      </c>
      <c r="AE219" s="100">
        <v>250.27485104147115</v>
      </c>
      <c r="AF219" s="182">
        <v>0.97520785242444119</v>
      </c>
      <c r="AG219" s="114">
        <v>5.7666666666666666</v>
      </c>
      <c r="AH219" s="68"/>
      <c r="AI219" s="215" t="s">
        <v>3888</v>
      </c>
      <c r="AJ219" s="52" t="s">
        <v>3209</v>
      </c>
      <c r="AK219" s="52"/>
      <c r="AL219" s="223" t="s">
        <v>3618</v>
      </c>
      <c r="AM219" s="99">
        <v>38716</v>
      </c>
      <c r="AN219" s="187"/>
      <c r="AO219" s="98"/>
      <c r="AP219" s="53"/>
      <c r="AQ219" s="99">
        <v>38931</v>
      </c>
      <c r="AR219" s="97">
        <v>39142</v>
      </c>
      <c r="AS219" s="98">
        <v>39156</v>
      </c>
      <c r="AT219" s="53">
        <v>39186</v>
      </c>
      <c r="AU219" s="51"/>
      <c r="AV219" s="54"/>
      <c r="AW219" s="68">
        <v>6</v>
      </c>
      <c r="AX219" s="100"/>
      <c r="AY219" s="101"/>
      <c r="AZ219" s="102"/>
      <c r="BA219" s="77"/>
      <c r="BB219" s="103"/>
      <c r="BC219" s="82"/>
      <c r="BD219" s="104">
        <v>4.3494764397905756</v>
      </c>
      <c r="BE219" s="77">
        <v>173.826090631867</v>
      </c>
      <c r="BF219" s="68">
        <v>724.91273996509597</v>
      </c>
      <c r="BG219" s="105">
        <v>6.7319316207276256E-2</v>
      </c>
      <c r="BH219" s="106"/>
      <c r="BI219" s="107"/>
      <c r="BJ219" s="106"/>
      <c r="BK219" s="106"/>
    </row>
    <row r="220" spans="1:63" ht="98" hidden="1">
      <c r="A220" s="40"/>
      <c r="B220" s="40"/>
      <c r="C220" s="40"/>
      <c r="D220" s="247" t="s">
        <v>3279</v>
      </c>
      <c r="E220" s="168">
        <v>971</v>
      </c>
      <c r="F220" s="224" t="s">
        <v>3280</v>
      </c>
      <c r="G220" s="57" t="s">
        <v>2033</v>
      </c>
      <c r="H220" s="225" t="s">
        <v>2034</v>
      </c>
      <c r="I220" s="75" t="s">
        <v>1815</v>
      </c>
      <c r="J220" s="215"/>
      <c r="K220" s="57" t="s">
        <v>2498</v>
      </c>
      <c r="L220" s="173" t="s">
        <v>2036</v>
      </c>
      <c r="M220" s="74" t="s">
        <v>3510</v>
      </c>
      <c r="N220" s="216" t="s">
        <v>2571</v>
      </c>
      <c r="O220" s="50" t="s">
        <v>3785</v>
      </c>
      <c r="P220" s="218">
        <v>24.061</v>
      </c>
      <c r="Q220" s="76"/>
      <c r="R220" s="218">
        <v>10</v>
      </c>
      <c r="S220" s="69">
        <v>0</v>
      </c>
      <c r="T220" s="233">
        <v>39276</v>
      </c>
      <c r="U220" s="76">
        <v>131.37306000000001</v>
      </c>
      <c r="V220" s="218">
        <v>240.61</v>
      </c>
      <c r="W220" s="76">
        <v>240.61</v>
      </c>
      <c r="X220" s="225" t="s">
        <v>3888</v>
      </c>
      <c r="Y220" s="121"/>
      <c r="Z220" s="221">
        <v>103.643</v>
      </c>
      <c r="AA220" s="76"/>
      <c r="AB220" s="138">
        <v>103.643</v>
      </c>
      <c r="AC220" s="97">
        <v>39988</v>
      </c>
      <c r="AD220" s="53">
        <v>40999</v>
      </c>
      <c r="AE220" s="100">
        <v>113.58110410958903</v>
      </c>
      <c r="AF220" s="182">
        <v>0.91250213503823463</v>
      </c>
      <c r="AG220" s="114">
        <v>23.733333333333334</v>
      </c>
      <c r="AH220" s="68"/>
      <c r="AI220" s="215" t="s">
        <v>3888</v>
      </c>
      <c r="AJ220" s="52" t="s">
        <v>214</v>
      </c>
      <c r="AK220" s="52" t="s">
        <v>3953</v>
      </c>
      <c r="AL220" s="223" t="s">
        <v>1726</v>
      </c>
      <c r="AM220" s="53">
        <v>38967</v>
      </c>
      <c r="AN220" s="187"/>
      <c r="AO220" s="98"/>
      <c r="AP220" s="53"/>
      <c r="AQ220" s="99">
        <v>39080</v>
      </c>
      <c r="AR220" s="97">
        <v>39116</v>
      </c>
      <c r="AS220" s="98">
        <v>39161</v>
      </c>
      <c r="AT220" s="53">
        <v>39276</v>
      </c>
      <c r="AU220" s="51" t="s">
        <v>2500</v>
      </c>
      <c r="AV220" s="54"/>
      <c r="AW220" s="68">
        <v>7.5</v>
      </c>
      <c r="AX220" s="100">
        <v>6025.333333333333</v>
      </c>
      <c r="AY220" s="101"/>
      <c r="AZ220" s="102"/>
      <c r="BA220" s="77"/>
      <c r="BB220" s="103"/>
      <c r="BC220" s="82"/>
      <c r="BD220" s="104">
        <v>6.5139616055846421</v>
      </c>
      <c r="BE220" s="77">
        <v>270.7269691860123</v>
      </c>
      <c r="BF220" s="68">
        <v>868.52821407795238</v>
      </c>
      <c r="BG220" s="105">
        <v>4.0446748446901951E-2</v>
      </c>
      <c r="BH220" s="106">
        <v>11.82</v>
      </c>
      <c r="BI220" s="107">
        <v>16.96</v>
      </c>
      <c r="BJ220" s="106">
        <v>13.93</v>
      </c>
      <c r="BK220" s="106">
        <v>10</v>
      </c>
    </row>
    <row r="221" spans="1:63" ht="42" hidden="1">
      <c r="A221" s="40"/>
      <c r="B221" s="40"/>
      <c r="C221" s="40"/>
      <c r="D221" s="247" t="s">
        <v>3281</v>
      </c>
      <c r="E221" s="168">
        <v>982</v>
      </c>
      <c r="F221" s="224" t="s">
        <v>3282</v>
      </c>
      <c r="G221" s="57" t="s">
        <v>2033</v>
      </c>
      <c r="H221" s="225" t="s">
        <v>2034</v>
      </c>
      <c r="I221" s="57" t="s">
        <v>1815</v>
      </c>
      <c r="J221" s="225"/>
      <c r="K221" s="57" t="s">
        <v>2699</v>
      </c>
      <c r="L221" s="173" t="s">
        <v>2036</v>
      </c>
      <c r="M221" s="226" t="s">
        <v>3510</v>
      </c>
      <c r="N221" s="216" t="s">
        <v>2693</v>
      </c>
      <c r="O221" s="50" t="s">
        <v>2694</v>
      </c>
      <c r="P221" s="114">
        <v>57.033999999999999</v>
      </c>
      <c r="Q221" s="77"/>
      <c r="R221" s="114">
        <v>10</v>
      </c>
      <c r="S221" s="68">
        <v>0</v>
      </c>
      <c r="T221" s="99">
        <v>39220</v>
      </c>
      <c r="U221" s="77">
        <v>320.81624999999997</v>
      </c>
      <c r="V221" s="114">
        <v>570.34</v>
      </c>
      <c r="W221" s="77">
        <v>570.34</v>
      </c>
      <c r="X221" s="225" t="s">
        <v>1729</v>
      </c>
      <c r="Y221" s="121"/>
      <c r="Z221" s="221">
        <v>247.864</v>
      </c>
      <c r="AA221" s="76">
        <v>32.912999999999997</v>
      </c>
      <c r="AB221" s="138">
        <v>280.77699999999999</v>
      </c>
      <c r="AC221" s="97">
        <v>40885</v>
      </c>
      <c r="AD221" s="53">
        <v>41364</v>
      </c>
      <c r="AE221" s="100">
        <v>335.01615342465755</v>
      </c>
      <c r="AF221" s="182">
        <v>0.838099886019808</v>
      </c>
      <c r="AG221" s="114">
        <v>55.5</v>
      </c>
      <c r="AH221" s="68"/>
      <c r="AI221" s="215" t="s">
        <v>3888</v>
      </c>
      <c r="AJ221" s="56" t="s">
        <v>944</v>
      </c>
      <c r="AK221" s="56"/>
      <c r="AL221" s="229" t="s">
        <v>941</v>
      </c>
      <c r="AM221" s="99">
        <v>38893</v>
      </c>
      <c r="AN221" s="187"/>
      <c r="AO221" s="98"/>
      <c r="AP221" s="53"/>
      <c r="AQ221" s="99">
        <v>39073</v>
      </c>
      <c r="AR221" s="97">
        <v>39147</v>
      </c>
      <c r="AS221" s="98">
        <v>39162</v>
      </c>
      <c r="AT221" s="53">
        <v>39220</v>
      </c>
      <c r="AU221" s="51"/>
      <c r="AV221" s="54"/>
      <c r="AW221" s="68">
        <v>20</v>
      </c>
      <c r="AX221" s="100">
        <v>3816.95</v>
      </c>
      <c r="AY221" s="101">
        <v>0.75</v>
      </c>
      <c r="AZ221" s="102"/>
      <c r="BA221" s="77"/>
      <c r="BB221" s="103"/>
      <c r="BC221" s="82"/>
      <c r="BD221" s="104">
        <v>8.3246073298429319</v>
      </c>
      <c r="BE221" s="77">
        <v>145.95867955680706</v>
      </c>
      <c r="BF221" s="68">
        <v>416.23036649214663</v>
      </c>
      <c r="BG221" s="105">
        <v>6.8904423243452542E-2</v>
      </c>
      <c r="BH221" s="106">
        <v>13.42</v>
      </c>
      <c r="BI221" s="292"/>
      <c r="BJ221" s="106">
        <v>20.53</v>
      </c>
      <c r="BK221" s="106"/>
    </row>
    <row r="222" spans="1:63" ht="112" hidden="1">
      <c r="A222" s="40"/>
      <c r="B222" s="40"/>
      <c r="C222" s="40"/>
      <c r="D222" s="247" t="s">
        <v>3283</v>
      </c>
      <c r="E222" s="168">
        <v>986</v>
      </c>
      <c r="F222" s="224" t="s">
        <v>3284</v>
      </c>
      <c r="G222" s="57" t="s">
        <v>2033</v>
      </c>
      <c r="H222" s="225" t="s">
        <v>2034</v>
      </c>
      <c r="I222" s="75" t="s">
        <v>1815</v>
      </c>
      <c r="J222" s="215"/>
      <c r="K222" s="57" t="s">
        <v>3285</v>
      </c>
      <c r="L222" s="173" t="s">
        <v>2036</v>
      </c>
      <c r="M222" s="74" t="s">
        <v>2037</v>
      </c>
      <c r="N222" s="225" t="s">
        <v>2037</v>
      </c>
      <c r="O222" s="217" t="s">
        <v>3785</v>
      </c>
      <c r="P222" s="218">
        <v>33.018999999999998</v>
      </c>
      <c r="Q222" s="76"/>
      <c r="R222" s="218">
        <v>10</v>
      </c>
      <c r="S222" s="69"/>
      <c r="T222" s="99">
        <v>39200</v>
      </c>
      <c r="U222" s="76">
        <v>187.51490100000001</v>
      </c>
      <c r="V222" s="218">
        <v>330.19</v>
      </c>
      <c r="W222" s="76">
        <v>330.19</v>
      </c>
      <c r="X222" s="225" t="s">
        <v>3889</v>
      </c>
      <c r="Y222" s="121"/>
      <c r="Z222" s="221">
        <v>127.86399999999999</v>
      </c>
      <c r="AA222" s="76"/>
      <c r="AB222" s="138">
        <v>127.86399999999999</v>
      </c>
      <c r="AC222" s="97">
        <v>40998</v>
      </c>
      <c r="AD222" s="53">
        <v>41183</v>
      </c>
      <c r="AE222" s="100">
        <v>179.38815616438353</v>
      </c>
      <c r="AF222" s="182">
        <v>0.7127783836678212</v>
      </c>
      <c r="AG222" s="114">
        <v>59.93333333333333</v>
      </c>
      <c r="AH222" s="68"/>
      <c r="AI222" s="215" t="s">
        <v>3889</v>
      </c>
      <c r="AJ222" s="268" t="s">
        <v>3895</v>
      </c>
      <c r="AK222" s="52" t="s">
        <v>3761</v>
      </c>
      <c r="AL222" s="223" t="s">
        <v>1780</v>
      </c>
      <c r="AM222" s="53">
        <v>38988</v>
      </c>
      <c r="AN222" s="187"/>
      <c r="AO222" s="98"/>
      <c r="AP222" s="53"/>
      <c r="AQ222" s="99">
        <v>39068</v>
      </c>
      <c r="AR222" s="97">
        <v>39150</v>
      </c>
      <c r="AS222" s="98">
        <v>39170</v>
      </c>
      <c r="AT222" s="53">
        <v>39200</v>
      </c>
      <c r="AU222" s="51"/>
      <c r="AV222" s="54"/>
      <c r="AW222" s="68">
        <v>15</v>
      </c>
      <c r="AX222" s="100">
        <v>2494.6666666666665</v>
      </c>
      <c r="AY222" s="101"/>
      <c r="AZ222" s="102"/>
      <c r="BA222" s="77"/>
      <c r="BB222" s="103"/>
      <c r="BC222" s="82"/>
      <c r="BD222" s="104">
        <v>16.753926701570681</v>
      </c>
      <c r="BE222" s="77">
        <v>507.4026076371386</v>
      </c>
      <c r="BF222" s="68">
        <v>1116.9284467713787</v>
      </c>
      <c r="BG222" s="105">
        <v>1.6857108093797278E-2</v>
      </c>
      <c r="BH222" s="106">
        <v>12.98</v>
      </c>
      <c r="BI222" s="107">
        <v>14.23</v>
      </c>
      <c r="BJ222" s="106">
        <v>15.65</v>
      </c>
      <c r="BK222" s="106"/>
    </row>
    <row r="223" spans="1:63" ht="126" hidden="1">
      <c r="A223" s="40"/>
      <c r="B223" s="40"/>
      <c r="C223" s="40"/>
      <c r="D223" s="247" t="s">
        <v>3286</v>
      </c>
      <c r="E223" s="168">
        <v>991</v>
      </c>
      <c r="F223" s="224" t="s">
        <v>3287</v>
      </c>
      <c r="G223" s="57" t="s">
        <v>2033</v>
      </c>
      <c r="H223" s="225" t="s">
        <v>2034</v>
      </c>
      <c r="I223" s="75" t="s">
        <v>1815</v>
      </c>
      <c r="J223" s="215"/>
      <c r="K223" s="57" t="s">
        <v>1748</v>
      </c>
      <c r="L223" s="173" t="s">
        <v>2036</v>
      </c>
      <c r="M223" s="74" t="s">
        <v>2037</v>
      </c>
      <c r="N223" s="225" t="s">
        <v>2037</v>
      </c>
      <c r="O223" s="50" t="s">
        <v>2038</v>
      </c>
      <c r="P223" s="218">
        <v>686.697</v>
      </c>
      <c r="Q223" s="76"/>
      <c r="R223" s="218">
        <v>10</v>
      </c>
      <c r="S223" s="69">
        <v>23</v>
      </c>
      <c r="T223" s="233">
        <v>37622</v>
      </c>
      <c r="U223" s="76">
        <v>6866.97</v>
      </c>
      <c r="V223" s="218">
        <v>6866.97</v>
      </c>
      <c r="W223" s="76">
        <v>6866.97</v>
      </c>
      <c r="X223" s="220" t="s">
        <v>1745</v>
      </c>
      <c r="Y223" s="121"/>
      <c r="Z223" s="221">
        <v>4233.3159999999998</v>
      </c>
      <c r="AA223" s="76"/>
      <c r="AB223" s="138">
        <v>4233.3159999999998</v>
      </c>
      <c r="AC223" s="97">
        <v>39715</v>
      </c>
      <c r="AD223" s="53">
        <v>39994</v>
      </c>
      <c r="AE223" s="100">
        <v>4200.9175804841434</v>
      </c>
      <c r="AF223" s="182">
        <v>1.0077122245069428</v>
      </c>
      <c r="AG223" s="114">
        <v>15.733333333333333</v>
      </c>
      <c r="AH223" s="68"/>
      <c r="AI223" s="215" t="s">
        <v>3888</v>
      </c>
      <c r="AJ223" s="52" t="s">
        <v>3288</v>
      </c>
      <c r="AK223" s="52"/>
      <c r="AL223" s="223" t="s">
        <v>3289</v>
      </c>
      <c r="AM223" s="53">
        <v>38640</v>
      </c>
      <c r="AN223" s="51">
        <v>39036</v>
      </c>
      <c r="AO223" s="98" t="s">
        <v>3290</v>
      </c>
      <c r="AP223" s="53"/>
      <c r="AQ223" s="99">
        <v>38677</v>
      </c>
      <c r="AR223" s="98">
        <v>39155</v>
      </c>
      <c r="AS223" s="98">
        <v>39185</v>
      </c>
      <c r="AT223" s="53">
        <v>39243</v>
      </c>
      <c r="AU223" s="51"/>
      <c r="AV223" s="54"/>
      <c r="AW223" s="68">
        <v>467.81</v>
      </c>
      <c r="AX223" s="100">
        <v>1838.3531775720912</v>
      </c>
      <c r="AY223" s="101"/>
      <c r="AZ223" s="102"/>
      <c r="BA223" s="263"/>
      <c r="BB223" s="103"/>
      <c r="BC223" s="82"/>
      <c r="BD223" s="262"/>
      <c r="BE223" s="77"/>
      <c r="BF223" s="242">
        <v>0</v>
      </c>
      <c r="BG223" s="259"/>
      <c r="BH223" s="264">
        <v>13.46</v>
      </c>
      <c r="BI223" s="265"/>
      <c r="BJ223" s="264">
        <v>15.15</v>
      </c>
      <c r="BK223" s="264"/>
    </row>
    <row r="224" spans="1:63" ht="98" hidden="1">
      <c r="A224" s="40"/>
      <c r="B224" s="40"/>
      <c r="C224" s="40"/>
      <c r="D224" s="247" t="s">
        <v>3291</v>
      </c>
      <c r="E224" s="168">
        <v>992</v>
      </c>
      <c r="F224" s="224" t="s">
        <v>3292</v>
      </c>
      <c r="G224" s="57" t="s">
        <v>2033</v>
      </c>
      <c r="H224" s="225" t="s">
        <v>2034</v>
      </c>
      <c r="I224" s="75" t="s">
        <v>1815</v>
      </c>
      <c r="J224" s="215"/>
      <c r="K224" s="57" t="s">
        <v>1748</v>
      </c>
      <c r="L224" s="173" t="s">
        <v>2036</v>
      </c>
      <c r="M224" s="74" t="s">
        <v>2037</v>
      </c>
      <c r="N224" s="225" t="s">
        <v>2037</v>
      </c>
      <c r="O224" s="50" t="s">
        <v>3809</v>
      </c>
      <c r="P224" s="221">
        <v>27.963000000000001</v>
      </c>
      <c r="Q224" s="76"/>
      <c r="R224" s="218">
        <v>10</v>
      </c>
      <c r="S224" s="69">
        <v>0</v>
      </c>
      <c r="T224" s="255">
        <v>38071</v>
      </c>
      <c r="U224" s="76">
        <v>244.67625000000001</v>
      </c>
      <c r="V224" s="221">
        <v>279.63</v>
      </c>
      <c r="W224" s="76">
        <v>279.63</v>
      </c>
      <c r="X224" s="228" t="s">
        <v>1729</v>
      </c>
      <c r="Y224" s="121"/>
      <c r="Z224" s="221">
        <v>158.399</v>
      </c>
      <c r="AA224" s="76"/>
      <c r="AB224" s="138">
        <v>158.399</v>
      </c>
      <c r="AC224" s="97">
        <v>39328</v>
      </c>
      <c r="AD224" s="53">
        <v>41019</v>
      </c>
      <c r="AE224" s="100">
        <v>225.84910684931506</v>
      </c>
      <c r="AF224" s="182">
        <v>0.70134879969077191</v>
      </c>
      <c r="AG224" s="114">
        <v>4.2333333333333334</v>
      </c>
      <c r="AH224" s="68"/>
      <c r="AI224" s="215" t="s">
        <v>1729</v>
      </c>
      <c r="AJ224" s="52" t="s">
        <v>3293</v>
      </c>
      <c r="AK224" s="52"/>
      <c r="AL224" s="223" t="s">
        <v>3595</v>
      </c>
      <c r="AM224" s="53">
        <v>38717</v>
      </c>
      <c r="AN224" s="51">
        <v>39050</v>
      </c>
      <c r="AO224" s="98" t="s">
        <v>3294</v>
      </c>
      <c r="AP224" s="53"/>
      <c r="AQ224" s="99">
        <v>38870</v>
      </c>
      <c r="AR224" s="97">
        <v>39153</v>
      </c>
      <c r="AS224" s="98">
        <v>39171</v>
      </c>
      <c r="AT224" s="53">
        <v>39201</v>
      </c>
      <c r="AU224" s="51"/>
      <c r="AV224" s="54"/>
      <c r="AW224" s="68">
        <v>14.85</v>
      </c>
      <c r="AX224" s="77">
        <v>2020.2020202020203</v>
      </c>
      <c r="AY224" s="101">
        <v>0.93211399999999989</v>
      </c>
      <c r="AZ224" s="102"/>
      <c r="BA224" s="77"/>
      <c r="BB224" s="103"/>
      <c r="BC224" s="82"/>
      <c r="BD224" s="104">
        <v>16.186736474694587</v>
      </c>
      <c r="BE224" s="77">
        <v>578.86265689284369</v>
      </c>
      <c r="BF224" s="68">
        <v>1090.0159242218576</v>
      </c>
      <c r="BG224" s="105">
        <v>1.4539175218979841E-2</v>
      </c>
      <c r="BH224" s="111"/>
      <c r="BI224" s="112"/>
      <c r="BJ224" s="111"/>
      <c r="BK224" s="111"/>
    </row>
    <row r="225" spans="1:63" ht="182" hidden="1">
      <c r="A225" s="40"/>
      <c r="B225" s="40"/>
      <c r="C225" s="40"/>
      <c r="D225" s="247" t="s">
        <v>3295</v>
      </c>
      <c r="E225" s="168">
        <v>998</v>
      </c>
      <c r="F225" s="224" t="s">
        <v>3296</v>
      </c>
      <c r="G225" s="57" t="s">
        <v>2033</v>
      </c>
      <c r="H225" s="225" t="s">
        <v>2034</v>
      </c>
      <c r="I225" s="75" t="s">
        <v>1815</v>
      </c>
      <c r="J225" s="215"/>
      <c r="K225" s="57" t="s">
        <v>2498</v>
      </c>
      <c r="L225" s="173" t="s">
        <v>2036</v>
      </c>
      <c r="M225" s="226" t="s">
        <v>2037</v>
      </c>
      <c r="N225" s="220" t="s">
        <v>2037</v>
      </c>
      <c r="O225" s="50" t="s">
        <v>2038</v>
      </c>
      <c r="P225" s="218">
        <v>57.247999999999998</v>
      </c>
      <c r="Q225" s="76"/>
      <c r="R225" s="218">
        <v>10</v>
      </c>
      <c r="S225" s="69">
        <v>3.5</v>
      </c>
      <c r="T225" s="99">
        <v>36982</v>
      </c>
      <c r="U225" s="76">
        <v>572.47799999999995</v>
      </c>
      <c r="V225" s="218">
        <v>572.48</v>
      </c>
      <c r="W225" s="76">
        <v>572.48</v>
      </c>
      <c r="X225" s="225" t="s">
        <v>3888</v>
      </c>
      <c r="Y225" s="121"/>
      <c r="Z225" s="243">
        <v>559.62900000000002</v>
      </c>
      <c r="AA225" s="244"/>
      <c r="AB225" s="138">
        <v>559.62900000000002</v>
      </c>
      <c r="AC225" s="219">
        <v>39587</v>
      </c>
      <c r="AD225" s="53">
        <v>40633</v>
      </c>
      <c r="AE225" s="100">
        <v>572.68480217676859</v>
      </c>
      <c r="AF225" s="182">
        <v>0.97720246437980607</v>
      </c>
      <c r="AG225" s="114">
        <v>12</v>
      </c>
      <c r="AH225" s="68"/>
      <c r="AI225" s="215" t="s">
        <v>2039</v>
      </c>
      <c r="AJ225" s="52" t="s">
        <v>3297</v>
      </c>
      <c r="AK225" s="52"/>
      <c r="AL225" s="223" t="s">
        <v>3298</v>
      </c>
      <c r="AM225" s="99">
        <v>38657</v>
      </c>
      <c r="AN225" s="293"/>
      <c r="AO225" s="98"/>
      <c r="AP225" s="53"/>
      <c r="AQ225" s="99">
        <v>38782</v>
      </c>
      <c r="AR225" s="97">
        <v>39154</v>
      </c>
      <c r="AS225" s="98">
        <v>39169</v>
      </c>
      <c r="AT225" s="53">
        <v>39227</v>
      </c>
      <c r="AU225" s="51"/>
      <c r="AV225" s="54"/>
      <c r="AW225" s="68">
        <v>27.65</v>
      </c>
      <c r="AX225" s="100">
        <v>2965.6419529837253</v>
      </c>
      <c r="AY225" s="101"/>
      <c r="AZ225" s="102"/>
      <c r="BA225" s="77"/>
      <c r="BB225" s="103"/>
      <c r="BC225" s="82"/>
      <c r="BD225" s="104">
        <v>22.94938917975567</v>
      </c>
      <c r="BE225" s="77">
        <v>400.87669752228328</v>
      </c>
      <c r="BF225" s="68">
        <v>829.99599203456319</v>
      </c>
      <c r="BG225" s="105">
        <v>2.9254410978814076E-2</v>
      </c>
      <c r="BH225" s="106">
        <v>15.3</v>
      </c>
      <c r="BI225" s="107">
        <v>16</v>
      </c>
      <c r="BJ225" s="106">
        <v>17.8</v>
      </c>
      <c r="BK225" s="106"/>
    </row>
    <row r="226" spans="1:63" ht="42">
      <c r="A226" s="123" t="s">
        <v>664</v>
      </c>
      <c r="B226" s="40"/>
      <c r="C226" s="40"/>
      <c r="D226" s="247" t="s">
        <v>3299</v>
      </c>
      <c r="E226" s="168">
        <v>999</v>
      </c>
      <c r="F226" s="224" t="s">
        <v>914</v>
      </c>
      <c r="G226" s="57" t="s">
        <v>2033</v>
      </c>
      <c r="H226" s="225" t="s">
        <v>2034</v>
      </c>
      <c r="I226" s="75" t="s">
        <v>1815</v>
      </c>
      <c r="J226" s="215"/>
      <c r="K226" s="57" t="s">
        <v>1748</v>
      </c>
      <c r="L226" s="294" t="s">
        <v>2036</v>
      </c>
      <c r="M226" s="74" t="s">
        <v>1176</v>
      </c>
      <c r="N226" s="295" t="s">
        <v>1177</v>
      </c>
      <c r="O226" s="50" t="s">
        <v>1178</v>
      </c>
      <c r="P226" s="221">
        <v>181.15299999999999</v>
      </c>
      <c r="Q226" s="76"/>
      <c r="R226" s="267">
        <v>10</v>
      </c>
      <c r="S226" s="69">
        <v>0</v>
      </c>
      <c r="T226" s="53">
        <v>38718</v>
      </c>
      <c r="U226" s="76">
        <v>1268.0709999999999</v>
      </c>
      <c r="V226" s="221">
        <v>1811.53</v>
      </c>
      <c r="W226" s="76">
        <v>1811.53</v>
      </c>
      <c r="X226" s="232" t="s">
        <v>3889</v>
      </c>
      <c r="Y226" s="121"/>
      <c r="Z226" s="221">
        <v>998.0680000000001</v>
      </c>
      <c r="AA226" s="76"/>
      <c r="AB226" s="138">
        <v>998.0680000000001</v>
      </c>
      <c r="AC226" s="97">
        <v>39335</v>
      </c>
      <c r="AD226" s="98">
        <v>40527</v>
      </c>
      <c r="AE226" s="100">
        <v>897.82404657534244</v>
      </c>
      <c r="AF226" s="182">
        <v>1.1116521146955551</v>
      </c>
      <c r="AG226" s="114">
        <v>3.5666666666666669</v>
      </c>
      <c r="AH226" s="68"/>
      <c r="AI226" s="215" t="s">
        <v>2039</v>
      </c>
      <c r="AJ226" s="52" t="s">
        <v>3429</v>
      </c>
      <c r="AK226" s="52"/>
      <c r="AL226" s="223" t="s">
        <v>3300</v>
      </c>
      <c r="AM226" s="53">
        <v>38990</v>
      </c>
      <c r="AN226" s="296"/>
      <c r="AO226" s="98"/>
      <c r="AP226" s="53"/>
      <c r="AQ226" s="99">
        <v>38390</v>
      </c>
      <c r="AR226" s="98">
        <v>39154</v>
      </c>
      <c r="AS226" s="98">
        <v>39170</v>
      </c>
      <c r="AT226" s="53">
        <v>39228</v>
      </c>
      <c r="AU226" s="51"/>
      <c r="AV226" s="54"/>
      <c r="AW226" s="68">
        <v>119.8</v>
      </c>
      <c r="AX226" s="100">
        <v>7295.4924874791323</v>
      </c>
      <c r="AY226" s="101"/>
      <c r="AZ226" s="102"/>
      <c r="BA226" s="77"/>
      <c r="BB226" s="103"/>
      <c r="BC226" s="82"/>
      <c r="BD226" s="104">
        <v>95.767888307155317</v>
      </c>
      <c r="BE226" s="77">
        <v>528.65747907655577</v>
      </c>
      <c r="BF226" s="68">
        <v>799.39806600296595</v>
      </c>
      <c r="BG226" s="105">
        <v>2.5233399515407019E-2</v>
      </c>
      <c r="BH226" s="106">
        <v>15.3</v>
      </c>
      <c r="BI226" s="107">
        <v>16</v>
      </c>
      <c r="BJ226" s="106"/>
      <c r="BK226" s="106"/>
    </row>
    <row r="227" spans="1:63" ht="154" hidden="1">
      <c r="A227" s="40"/>
      <c r="B227" s="40"/>
      <c r="C227" s="40"/>
      <c r="D227" s="247" t="s">
        <v>3619</v>
      </c>
      <c r="E227" s="168">
        <v>1001</v>
      </c>
      <c r="F227" s="224" t="s">
        <v>3620</v>
      </c>
      <c r="G227" s="57" t="s">
        <v>2033</v>
      </c>
      <c r="H227" s="225" t="s">
        <v>2034</v>
      </c>
      <c r="I227" s="75" t="s">
        <v>1815</v>
      </c>
      <c r="J227" s="215"/>
      <c r="K227" s="57" t="s">
        <v>1165</v>
      </c>
      <c r="L227" s="173" t="s">
        <v>2036</v>
      </c>
      <c r="M227" s="74" t="s">
        <v>3878</v>
      </c>
      <c r="N227" s="216" t="s">
        <v>1166</v>
      </c>
      <c r="O227" s="50" t="s">
        <v>3785</v>
      </c>
      <c r="P227" s="216">
        <v>8.3569999999999993</v>
      </c>
      <c r="Q227" s="76"/>
      <c r="R227" s="218">
        <v>10</v>
      </c>
      <c r="S227" s="69">
        <v>1</v>
      </c>
      <c r="T227" s="233">
        <v>37105</v>
      </c>
      <c r="U227" s="76">
        <v>83.57</v>
      </c>
      <c r="V227" s="218">
        <v>83.57</v>
      </c>
      <c r="W227" s="76">
        <v>83.57</v>
      </c>
      <c r="X227" s="225" t="s">
        <v>3888</v>
      </c>
      <c r="Y227" s="121"/>
      <c r="Z227" s="221">
        <v>43.798000000000002</v>
      </c>
      <c r="AA227" s="76"/>
      <c r="AB227" s="138">
        <v>43.798000000000002</v>
      </c>
      <c r="AC227" s="97">
        <v>39255</v>
      </c>
      <c r="AD227" s="53">
        <v>40443</v>
      </c>
      <c r="AE227" s="100">
        <v>72.517846425220498</v>
      </c>
      <c r="AF227" s="182">
        <v>0.60396167507765075</v>
      </c>
      <c r="AG227" s="114">
        <v>2.0333333333333332</v>
      </c>
      <c r="AH227" s="68"/>
      <c r="AI227" s="215" t="s">
        <v>3888</v>
      </c>
      <c r="AJ227" s="52" t="s">
        <v>3621</v>
      </c>
      <c r="AK227" s="52"/>
      <c r="AL227" s="223" t="s">
        <v>3622</v>
      </c>
      <c r="AM227" s="53">
        <v>38716</v>
      </c>
      <c r="AN227" s="296"/>
      <c r="AO227" s="98"/>
      <c r="AP227" s="53"/>
      <c r="AQ227" s="99">
        <v>38931</v>
      </c>
      <c r="AR227" s="97">
        <v>39157</v>
      </c>
      <c r="AS227" s="98">
        <v>39164</v>
      </c>
      <c r="AT227" s="53">
        <v>39194</v>
      </c>
      <c r="AU227" s="51"/>
      <c r="AV227" s="54"/>
      <c r="AW227" s="68">
        <v>4.05</v>
      </c>
      <c r="AX227" s="100"/>
      <c r="AY227" s="101"/>
      <c r="AZ227" s="102"/>
      <c r="BA227" s="77"/>
      <c r="BB227" s="103"/>
      <c r="BC227" s="82"/>
      <c r="BD227" s="104">
        <v>4.1034031413612562</v>
      </c>
      <c r="BE227" s="77">
        <v>491.01389749446656</v>
      </c>
      <c r="BF227" s="68">
        <v>1013.1859608299399</v>
      </c>
      <c r="BG227" s="105">
        <v>1.4005475908847233E-2</v>
      </c>
      <c r="BH227" s="106">
        <v>15.61</v>
      </c>
      <c r="BI227" s="107">
        <v>19.16</v>
      </c>
      <c r="BJ227" s="106">
        <v>17.02</v>
      </c>
      <c r="BK227" s="106">
        <v>11.843384972070929</v>
      </c>
    </row>
    <row r="228" spans="1:63" ht="98" hidden="1">
      <c r="A228" s="40"/>
      <c r="B228" s="40"/>
      <c r="C228" s="40"/>
      <c r="D228" s="247" t="s">
        <v>3301</v>
      </c>
      <c r="E228" s="168">
        <v>1002</v>
      </c>
      <c r="F228" s="224" t="s">
        <v>3302</v>
      </c>
      <c r="G228" s="57" t="s">
        <v>2033</v>
      </c>
      <c r="H228" s="225" t="s">
        <v>2034</v>
      </c>
      <c r="I228" s="57" t="s">
        <v>1815</v>
      </c>
      <c r="J228" s="225"/>
      <c r="K228" s="57" t="s">
        <v>1165</v>
      </c>
      <c r="L228" s="173" t="s">
        <v>2036</v>
      </c>
      <c r="M228" s="74" t="s">
        <v>2519</v>
      </c>
      <c r="N228" s="216" t="s">
        <v>3725</v>
      </c>
      <c r="O228" s="50" t="s">
        <v>3816</v>
      </c>
      <c r="P228" s="114">
        <v>164.67699999999999</v>
      </c>
      <c r="Q228" s="77"/>
      <c r="R228" s="114">
        <v>10</v>
      </c>
      <c r="S228" s="68">
        <v>0</v>
      </c>
      <c r="T228" s="99">
        <v>39275</v>
      </c>
      <c r="U228" s="77">
        <v>905.72349999999994</v>
      </c>
      <c r="V228" s="114">
        <v>1646.77</v>
      </c>
      <c r="W228" s="77">
        <v>1646.77</v>
      </c>
      <c r="X228" s="225" t="s">
        <v>3888</v>
      </c>
      <c r="Y228" s="121"/>
      <c r="Z228" s="221">
        <v>749.89200000000005</v>
      </c>
      <c r="AA228" s="76"/>
      <c r="AB228" s="138">
        <v>749.89200000000005</v>
      </c>
      <c r="AC228" s="97">
        <v>39790</v>
      </c>
      <c r="AD228" s="53">
        <v>41274</v>
      </c>
      <c r="AE228" s="100">
        <v>901.88855616438343</v>
      </c>
      <c r="AF228" s="182">
        <v>0.83146858320189221</v>
      </c>
      <c r="AG228" s="114">
        <v>17.166666666666668</v>
      </c>
      <c r="AH228" s="68"/>
      <c r="AI228" s="214" t="s">
        <v>1745</v>
      </c>
      <c r="AJ228" s="56" t="s">
        <v>3303</v>
      </c>
      <c r="AK228" s="56"/>
      <c r="AL228" s="229" t="s">
        <v>2041</v>
      </c>
      <c r="AM228" s="53">
        <v>38895</v>
      </c>
      <c r="AN228" s="296"/>
      <c r="AO228" s="98"/>
      <c r="AP228" s="53"/>
      <c r="AQ228" s="99">
        <v>38882</v>
      </c>
      <c r="AR228" s="97">
        <v>39157</v>
      </c>
      <c r="AS228" s="98">
        <v>39171</v>
      </c>
      <c r="AT228" s="53">
        <v>39275</v>
      </c>
      <c r="AU228" s="51" t="s">
        <v>2500</v>
      </c>
      <c r="AV228" s="54"/>
      <c r="AW228" s="68">
        <v>25</v>
      </c>
      <c r="AX228" s="100">
        <v>7524</v>
      </c>
      <c r="AY228" s="101"/>
      <c r="AZ228" s="102"/>
      <c r="BA228" s="77"/>
      <c r="BB228" s="103"/>
      <c r="BC228" s="82"/>
      <c r="BD228" s="273"/>
      <c r="BE228" s="77"/>
      <c r="BF228" s="68"/>
      <c r="BG228" s="102"/>
      <c r="BH228" s="106"/>
      <c r="BI228" s="107"/>
      <c r="BJ228" s="106"/>
      <c r="BK228" s="106"/>
    </row>
    <row r="229" spans="1:63" ht="42" hidden="1">
      <c r="A229" s="40"/>
      <c r="B229" s="40"/>
      <c r="C229" s="40"/>
      <c r="D229" s="247" t="s">
        <v>3798</v>
      </c>
      <c r="E229" s="168">
        <v>1003</v>
      </c>
      <c r="F229" s="250" t="s">
        <v>3799</v>
      </c>
      <c r="G229" s="251" t="s">
        <v>2033</v>
      </c>
      <c r="H229" s="220" t="s">
        <v>2034</v>
      </c>
      <c r="I229" s="213" t="s">
        <v>1815</v>
      </c>
      <c r="J229" s="214"/>
      <c r="K229" s="251" t="s">
        <v>2699</v>
      </c>
      <c r="L229" s="173" t="s">
        <v>2036</v>
      </c>
      <c r="M229" s="226" t="s">
        <v>3510</v>
      </c>
      <c r="N229" s="266" t="s">
        <v>2693</v>
      </c>
      <c r="O229" s="217" t="s">
        <v>2553</v>
      </c>
      <c r="P229" s="231">
        <v>46.68</v>
      </c>
      <c r="Q229" s="244"/>
      <c r="R229" s="231">
        <v>10</v>
      </c>
      <c r="S229" s="252">
        <v>0</v>
      </c>
      <c r="T229" s="233">
        <v>39479</v>
      </c>
      <c r="U229" s="244">
        <v>276.20555999999999</v>
      </c>
      <c r="V229" s="231">
        <v>466.8</v>
      </c>
      <c r="W229" s="244">
        <v>466.8</v>
      </c>
      <c r="X229" s="220" t="s">
        <v>3888</v>
      </c>
      <c r="Y229" s="121"/>
      <c r="Z229" s="243">
        <v>115.09800000000001</v>
      </c>
      <c r="AA229" s="244"/>
      <c r="AB229" s="138">
        <v>115.09800000000001</v>
      </c>
      <c r="AC229" s="219">
        <v>40024</v>
      </c>
      <c r="AD229" s="255">
        <v>41029</v>
      </c>
      <c r="AE229" s="246">
        <v>198.23013698630137</v>
      </c>
      <c r="AF229" s="182">
        <v>0.58062816153909946</v>
      </c>
      <c r="AG229" s="114">
        <v>18.166666666666668</v>
      </c>
      <c r="AH229" s="68"/>
      <c r="AI229" s="214" t="s">
        <v>1745</v>
      </c>
      <c r="AJ229" s="253" t="s">
        <v>944</v>
      </c>
      <c r="AK229" s="253"/>
      <c r="AL229" s="278" t="s">
        <v>941</v>
      </c>
      <c r="AM229" s="255">
        <v>38931</v>
      </c>
      <c r="AN229" s="297"/>
      <c r="AO229" s="245"/>
      <c r="AP229" s="255"/>
      <c r="AQ229" s="233">
        <v>39085</v>
      </c>
      <c r="AR229" s="219">
        <v>39156</v>
      </c>
      <c r="AS229" s="245">
        <v>39213.083333333336</v>
      </c>
      <c r="AT229" s="255">
        <v>39479</v>
      </c>
      <c r="AU229" s="256" t="s">
        <v>2042</v>
      </c>
      <c r="AV229" s="257"/>
      <c r="AW229" s="242">
        <v>25</v>
      </c>
      <c r="AX229" s="246">
        <v>2042.88</v>
      </c>
      <c r="AY229" s="258"/>
      <c r="AZ229" s="259"/>
      <c r="BA229" s="77"/>
      <c r="BB229" s="260"/>
      <c r="BC229" s="261"/>
      <c r="BD229" s="298">
        <v>17.805388307155322</v>
      </c>
      <c r="BE229" s="77">
        <v>381.43505370941131</v>
      </c>
      <c r="BF229" s="68">
        <v>712.21553228621292</v>
      </c>
      <c r="BG229" s="105">
        <v>1.8266642959818981E-2</v>
      </c>
      <c r="BH229" s="264">
        <v>13.65</v>
      </c>
      <c r="BI229" s="265">
        <v>11</v>
      </c>
      <c r="BJ229" s="264">
        <v>13.65</v>
      </c>
      <c r="BK229" s="264">
        <v>10</v>
      </c>
    </row>
    <row r="230" spans="1:63" ht="56" hidden="1">
      <c r="A230" s="40"/>
      <c r="B230" s="40"/>
      <c r="C230" s="40"/>
      <c r="D230" s="247" t="s">
        <v>3304</v>
      </c>
      <c r="E230" s="168">
        <v>1009</v>
      </c>
      <c r="F230" s="224" t="s">
        <v>3305</v>
      </c>
      <c r="G230" s="57" t="s">
        <v>2033</v>
      </c>
      <c r="H230" s="225" t="s">
        <v>2034</v>
      </c>
      <c r="I230" s="75" t="s">
        <v>1815</v>
      </c>
      <c r="J230" s="215"/>
      <c r="K230" s="57" t="s">
        <v>917</v>
      </c>
      <c r="L230" s="173" t="s">
        <v>2036</v>
      </c>
      <c r="M230" s="74" t="s">
        <v>2037</v>
      </c>
      <c r="N230" s="225" t="s">
        <v>2037</v>
      </c>
      <c r="O230" s="217" t="s">
        <v>3785</v>
      </c>
      <c r="P230" s="216">
        <v>7.2460000000000004</v>
      </c>
      <c r="Q230" s="76"/>
      <c r="R230" s="218">
        <v>10</v>
      </c>
      <c r="S230" s="69">
        <v>0</v>
      </c>
      <c r="T230" s="233">
        <v>39234</v>
      </c>
      <c r="U230" s="76">
        <v>40.432680000000005</v>
      </c>
      <c r="V230" s="218">
        <v>72.460000000000008</v>
      </c>
      <c r="W230" s="76">
        <v>72.460000000000008</v>
      </c>
      <c r="X230" s="225" t="s">
        <v>3889</v>
      </c>
      <c r="Y230" s="121"/>
      <c r="Z230" s="221">
        <v>26.804999999999996</v>
      </c>
      <c r="AA230" s="76">
        <v>1.599</v>
      </c>
      <c r="AB230" s="138">
        <v>28.403999999999996</v>
      </c>
      <c r="AC230" s="97">
        <v>39979</v>
      </c>
      <c r="AD230" s="53">
        <v>41426</v>
      </c>
      <c r="AE230" s="100">
        <v>43.515704109589045</v>
      </c>
      <c r="AF230" s="182">
        <v>0.6527298726103099</v>
      </c>
      <c r="AG230" s="114">
        <v>24.833333333333332</v>
      </c>
      <c r="AH230" s="68"/>
      <c r="AI230" s="215" t="s">
        <v>3889</v>
      </c>
      <c r="AJ230" s="52" t="s">
        <v>3306</v>
      </c>
      <c r="AK230" s="52"/>
      <c r="AL230" s="223" t="s">
        <v>3529</v>
      </c>
      <c r="AM230" s="99">
        <v>39016</v>
      </c>
      <c r="AN230" s="293"/>
      <c r="AO230" s="98"/>
      <c r="AP230" s="53"/>
      <c r="AQ230" s="99">
        <v>38971</v>
      </c>
      <c r="AR230" s="97">
        <v>39162</v>
      </c>
      <c r="AS230" s="98">
        <v>39184.083333333336</v>
      </c>
      <c r="AT230" s="53">
        <v>39214</v>
      </c>
      <c r="AU230" s="51"/>
      <c r="AV230" s="54"/>
      <c r="AW230" s="68">
        <v>3.7</v>
      </c>
      <c r="AX230" s="100">
        <v>2216.2162162162163</v>
      </c>
      <c r="AY230" s="101"/>
      <c r="AZ230" s="102"/>
      <c r="BA230" s="77"/>
      <c r="BB230" s="103"/>
      <c r="BC230" s="82"/>
      <c r="BD230" s="104">
        <v>4.4578970331588126</v>
      </c>
      <c r="BE230" s="77">
        <v>615.22178210858578</v>
      </c>
      <c r="BF230" s="68">
        <v>1204.8370359888684</v>
      </c>
      <c r="BG230" s="105">
        <v>1.2731601349480906E-2</v>
      </c>
      <c r="BH230" s="106">
        <v>12.18</v>
      </c>
      <c r="BI230" s="107">
        <v>16</v>
      </c>
      <c r="BJ230" s="106">
        <v>16.14</v>
      </c>
      <c r="BK230" s="106">
        <v>10.659046474863837</v>
      </c>
    </row>
    <row r="231" spans="1:63" ht="112" hidden="1">
      <c r="A231" s="40"/>
      <c r="B231" s="40"/>
      <c r="C231" s="40"/>
      <c r="D231" s="247" t="s">
        <v>3623</v>
      </c>
      <c r="E231" s="168">
        <v>1012</v>
      </c>
      <c r="F231" s="224" t="s">
        <v>3624</v>
      </c>
      <c r="G231" s="57" t="s">
        <v>2033</v>
      </c>
      <c r="H231" s="225" t="s">
        <v>2034</v>
      </c>
      <c r="I231" s="75" t="s">
        <v>1815</v>
      </c>
      <c r="J231" s="215"/>
      <c r="K231" s="57" t="s">
        <v>2498</v>
      </c>
      <c r="L231" s="173" t="s">
        <v>2036</v>
      </c>
      <c r="M231" s="74" t="s">
        <v>3878</v>
      </c>
      <c r="N231" s="216" t="s">
        <v>1723</v>
      </c>
      <c r="O231" s="50" t="s">
        <v>3785</v>
      </c>
      <c r="P231" s="216">
        <v>3.141</v>
      </c>
      <c r="Q231" s="76"/>
      <c r="R231" s="218">
        <v>7</v>
      </c>
      <c r="S231" s="69">
        <v>0.7</v>
      </c>
      <c r="T231" s="233">
        <v>37457</v>
      </c>
      <c r="U231" s="76">
        <v>32.983499999999999</v>
      </c>
      <c r="V231" s="218">
        <v>57.992326027397262</v>
      </c>
      <c r="W231" s="76">
        <v>65.960999999999999</v>
      </c>
      <c r="X231" s="225" t="s">
        <v>3888</v>
      </c>
      <c r="Y231" s="121"/>
      <c r="Z231" s="221">
        <v>18.331000000000003</v>
      </c>
      <c r="AA231" s="76"/>
      <c r="AB231" s="138">
        <v>18.331000000000003</v>
      </c>
      <c r="AC231" s="97">
        <v>39297</v>
      </c>
      <c r="AD231" s="53">
        <v>40013</v>
      </c>
      <c r="AE231" s="100">
        <v>22.002320435353727</v>
      </c>
      <c r="AF231" s="182">
        <v>0.83313939790393288</v>
      </c>
      <c r="AG231" s="114">
        <v>3.3</v>
      </c>
      <c r="AH231" s="68"/>
      <c r="AI231" s="215" t="s">
        <v>3888</v>
      </c>
      <c r="AJ231" s="52" t="s">
        <v>3625</v>
      </c>
      <c r="AK231" s="52"/>
      <c r="AL231" s="223" t="s">
        <v>3595</v>
      </c>
      <c r="AM231" s="53">
        <v>38717</v>
      </c>
      <c r="AN231" s="296"/>
      <c r="AO231" s="98"/>
      <c r="AP231" s="53"/>
      <c r="AQ231" s="99">
        <v>38937</v>
      </c>
      <c r="AR231" s="97">
        <v>39164</v>
      </c>
      <c r="AS231" s="98">
        <v>39168</v>
      </c>
      <c r="AT231" s="53">
        <v>39198</v>
      </c>
      <c r="AU231" s="51"/>
      <c r="AV231" s="54"/>
      <c r="AW231" s="68">
        <v>2.95</v>
      </c>
      <c r="AX231" s="100"/>
      <c r="AY231" s="101"/>
      <c r="AZ231" s="102"/>
      <c r="BA231" s="77"/>
      <c r="BB231" s="103"/>
      <c r="BC231" s="82"/>
      <c r="BD231" s="108"/>
      <c r="BE231" s="77"/>
      <c r="BF231" s="68"/>
      <c r="BG231" s="102"/>
      <c r="BH231" s="106"/>
      <c r="BI231" s="107"/>
      <c r="BJ231" s="106"/>
      <c r="BK231" s="106"/>
    </row>
    <row r="232" spans="1:63" ht="98" hidden="1">
      <c r="A232" s="40"/>
      <c r="B232" s="40"/>
      <c r="C232" s="40"/>
      <c r="D232" s="247" t="s">
        <v>3626</v>
      </c>
      <c r="E232" s="168">
        <v>1015</v>
      </c>
      <c r="F232" s="224" t="s">
        <v>3627</v>
      </c>
      <c r="G232" s="57" t="s">
        <v>2033</v>
      </c>
      <c r="H232" s="225" t="s">
        <v>2034</v>
      </c>
      <c r="I232" s="75" t="s">
        <v>1815</v>
      </c>
      <c r="J232" s="215"/>
      <c r="K232" s="57" t="s">
        <v>1748</v>
      </c>
      <c r="L232" s="173" t="s">
        <v>2036</v>
      </c>
      <c r="M232" s="226" t="s">
        <v>2037</v>
      </c>
      <c r="N232" s="220" t="s">
        <v>2037</v>
      </c>
      <c r="O232" s="50" t="s">
        <v>2038</v>
      </c>
      <c r="P232" s="218">
        <v>40.756</v>
      </c>
      <c r="Q232" s="76"/>
      <c r="R232" s="218">
        <v>10</v>
      </c>
      <c r="S232" s="69">
        <v>0</v>
      </c>
      <c r="T232" s="99">
        <v>38527</v>
      </c>
      <c r="U232" s="76">
        <v>305.67</v>
      </c>
      <c r="V232" s="218">
        <v>407.56</v>
      </c>
      <c r="W232" s="76">
        <v>407.56</v>
      </c>
      <c r="X232" s="220" t="s">
        <v>3888</v>
      </c>
      <c r="Y232" s="121"/>
      <c r="Z232" s="221">
        <v>235.053</v>
      </c>
      <c r="AA232" s="76"/>
      <c r="AB232" s="138">
        <v>235.053</v>
      </c>
      <c r="AC232" s="97">
        <v>40850</v>
      </c>
      <c r="AD232" s="53">
        <v>40492</v>
      </c>
      <c r="AE232" s="100">
        <v>219.41243835616439</v>
      </c>
      <c r="AF232" s="182">
        <v>1.0712838422516724</v>
      </c>
      <c r="AG232" s="114">
        <v>52.666666666666664</v>
      </c>
      <c r="AH232" s="68"/>
      <c r="AI232" s="215" t="s">
        <v>3889</v>
      </c>
      <c r="AJ232" s="52" t="s">
        <v>3956</v>
      </c>
      <c r="AK232" s="52"/>
      <c r="AL232" s="223" t="s">
        <v>3806</v>
      </c>
      <c r="AM232" s="53">
        <v>38664</v>
      </c>
      <c r="AN232" s="296"/>
      <c r="AO232" s="98"/>
      <c r="AP232" s="53"/>
      <c r="AQ232" s="99">
        <v>38709</v>
      </c>
      <c r="AR232" s="97">
        <v>39164</v>
      </c>
      <c r="AS232" s="98">
        <v>39212.083333333336</v>
      </c>
      <c r="AT232" s="53">
        <v>39270</v>
      </c>
      <c r="AU232" s="51"/>
      <c r="AV232" s="54"/>
      <c r="AW232" s="68">
        <v>25.7</v>
      </c>
      <c r="AX232" s="116"/>
      <c r="AY232" s="117"/>
      <c r="AZ232" s="102"/>
      <c r="BA232" s="77"/>
      <c r="BB232" s="103"/>
      <c r="BC232" s="82"/>
      <c r="BD232" s="104">
        <v>25.159707678883066</v>
      </c>
      <c r="BE232" s="77">
        <v>617.32524484451528</v>
      </c>
      <c r="BF232" s="68">
        <v>978.97695248572245</v>
      </c>
      <c r="BG232" s="105">
        <v>2.0824364813167393E-2</v>
      </c>
      <c r="BH232" s="106">
        <v>11.7</v>
      </c>
      <c r="BI232" s="107">
        <v>16</v>
      </c>
      <c r="BJ232" s="106">
        <v>13.3</v>
      </c>
      <c r="BK232" s="106">
        <v>9.4747079776567436</v>
      </c>
    </row>
    <row r="233" spans="1:63" ht="56" hidden="1">
      <c r="A233" s="40"/>
      <c r="B233" s="40"/>
      <c r="C233" s="40"/>
      <c r="D233" s="247" t="s">
        <v>3307</v>
      </c>
      <c r="E233" s="168">
        <v>1017</v>
      </c>
      <c r="F233" s="224" t="s">
        <v>3308</v>
      </c>
      <c r="G233" s="57" t="s">
        <v>2033</v>
      </c>
      <c r="H233" s="225" t="s">
        <v>2034</v>
      </c>
      <c r="I233" s="75" t="s">
        <v>1815</v>
      </c>
      <c r="J233" s="215"/>
      <c r="K233" s="57" t="s">
        <v>1748</v>
      </c>
      <c r="L233" s="173" t="s">
        <v>2036</v>
      </c>
      <c r="M233" s="74" t="s">
        <v>2037</v>
      </c>
      <c r="N233" s="225" t="s">
        <v>2037</v>
      </c>
      <c r="O233" s="50" t="s">
        <v>3785</v>
      </c>
      <c r="P233" s="218">
        <v>24.01</v>
      </c>
      <c r="Q233" s="76"/>
      <c r="R233" s="218">
        <v>10</v>
      </c>
      <c r="S233" s="69">
        <v>0</v>
      </c>
      <c r="T233" s="233">
        <v>39203</v>
      </c>
      <c r="U233" s="76">
        <v>133.97580000000002</v>
      </c>
      <c r="V233" s="218">
        <v>240.10000000000002</v>
      </c>
      <c r="W233" s="76">
        <v>240.10000000000002</v>
      </c>
      <c r="X233" s="225" t="s">
        <v>3888</v>
      </c>
      <c r="Y233" s="121"/>
      <c r="Z233" s="221">
        <v>75.700999999999993</v>
      </c>
      <c r="AA233" s="76"/>
      <c r="AB233" s="138">
        <v>75.700999999999993</v>
      </c>
      <c r="AC233" s="97">
        <v>40154</v>
      </c>
      <c r="AD233" s="53">
        <v>40502</v>
      </c>
      <c r="AE233" s="100">
        <v>85.449287671232881</v>
      </c>
      <c r="AF233" s="182">
        <v>0.88591727401239972</v>
      </c>
      <c r="AG233" s="114">
        <v>30.7</v>
      </c>
      <c r="AH233" s="68"/>
      <c r="AI233" s="215" t="s">
        <v>2039</v>
      </c>
      <c r="AJ233" s="52" t="s">
        <v>1373</v>
      </c>
      <c r="AK233" s="52"/>
      <c r="AL233" s="223" t="s">
        <v>3309</v>
      </c>
      <c r="AM233" s="53">
        <v>38875</v>
      </c>
      <c r="AN233" s="296"/>
      <c r="AO233" s="98"/>
      <c r="AP233" s="53"/>
      <c r="AQ233" s="99">
        <v>38937</v>
      </c>
      <c r="AR233" s="97">
        <v>39164</v>
      </c>
      <c r="AS233" s="98">
        <v>39203.083333333336</v>
      </c>
      <c r="AT233" s="53">
        <v>39233</v>
      </c>
      <c r="AU233" s="51"/>
      <c r="AV233" s="54"/>
      <c r="AW233" s="68">
        <v>9.92</v>
      </c>
      <c r="AX233" s="100">
        <v>2594.7580645161293</v>
      </c>
      <c r="AY233" s="101"/>
      <c r="AZ233" s="102"/>
      <c r="BA233" s="77"/>
      <c r="BB233" s="103"/>
      <c r="BC233" s="82"/>
      <c r="BD233" s="104">
        <v>10.929319371727749</v>
      </c>
      <c r="BE233" s="77">
        <v>455.1986410548833</v>
      </c>
      <c r="BF233" s="68">
        <v>1101.745904408039</v>
      </c>
      <c r="BG233" s="105">
        <v>2.3354655153434465E-2</v>
      </c>
      <c r="BH233" s="106">
        <v>12.6</v>
      </c>
      <c r="BI233" s="107">
        <v>16</v>
      </c>
      <c r="BJ233" s="106">
        <v>15.5</v>
      </c>
      <c r="BK233" s="106">
        <v>8.2903694804496499</v>
      </c>
    </row>
    <row r="234" spans="1:63" ht="112" hidden="1">
      <c r="A234" s="40"/>
      <c r="B234" s="40"/>
      <c r="C234" s="40"/>
      <c r="D234" s="247" t="s">
        <v>3310</v>
      </c>
      <c r="E234" s="168">
        <v>1021</v>
      </c>
      <c r="F234" s="224" t="s">
        <v>3311</v>
      </c>
      <c r="G234" s="57" t="s">
        <v>2033</v>
      </c>
      <c r="H234" s="225" t="s">
        <v>2034</v>
      </c>
      <c r="I234" s="75" t="s">
        <v>1815</v>
      </c>
      <c r="J234" s="215"/>
      <c r="K234" s="57" t="s">
        <v>2498</v>
      </c>
      <c r="L234" s="173" t="s">
        <v>2036</v>
      </c>
      <c r="M234" s="226" t="s">
        <v>2037</v>
      </c>
      <c r="N234" s="220" t="s">
        <v>2037</v>
      </c>
      <c r="O234" s="217" t="s">
        <v>3785</v>
      </c>
      <c r="P234" s="218">
        <v>20.523</v>
      </c>
      <c r="Q234" s="76"/>
      <c r="R234" s="218">
        <v>10</v>
      </c>
      <c r="S234" s="69"/>
      <c r="T234" s="99">
        <v>38512</v>
      </c>
      <c r="U234" s="76">
        <v>153.92249999999999</v>
      </c>
      <c r="V234" s="218">
        <v>205.23</v>
      </c>
      <c r="W234" s="76">
        <v>205.23</v>
      </c>
      <c r="X234" s="225" t="s">
        <v>3888</v>
      </c>
      <c r="Y234" s="121"/>
      <c r="Z234" s="243">
        <v>125.01500000000001</v>
      </c>
      <c r="AA234" s="244"/>
      <c r="AB234" s="138">
        <v>125.01500000000001</v>
      </c>
      <c r="AC234" s="219">
        <v>40122</v>
      </c>
      <c r="AD234" s="53">
        <v>40544</v>
      </c>
      <c r="AE234" s="100">
        <v>114.25407123287671</v>
      </c>
      <c r="AF234" s="182">
        <v>1.0941842041251204</v>
      </c>
      <c r="AG234" s="114">
        <v>29.366666666666667</v>
      </c>
      <c r="AH234" s="68"/>
      <c r="AI234" s="215" t="s">
        <v>3888</v>
      </c>
      <c r="AJ234" s="52" t="s">
        <v>3312</v>
      </c>
      <c r="AK234" s="52"/>
      <c r="AL234" s="223" t="s">
        <v>3806</v>
      </c>
      <c r="AM234" s="53">
        <v>38645</v>
      </c>
      <c r="AN234" s="296"/>
      <c r="AO234" s="98"/>
      <c r="AP234" s="53"/>
      <c r="AQ234" s="99">
        <v>38709</v>
      </c>
      <c r="AR234" s="98">
        <v>39168</v>
      </c>
      <c r="AS234" s="98">
        <v>39211.083333333336</v>
      </c>
      <c r="AT234" s="53">
        <v>39241</v>
      </c>
      <c r="AU234" s="51"/>
      <c r="AV234" s="54"/>
      <c r="AW234" s="68">
        <v>13.4</v>
      </c>
      <c r="AX234" s="100">
        <v>1780.9079850746268</v>
      </c>
      <c r="AY234" s="101"/>
      <c r="AZ234" s="102"/>
      <c r="BA234" s="77"/>
      <c r="BB234" s="103"/>
      <c r="BC234" s="82"/>
      <c r="BD234" s="104">
        <v>11.780104712041885</v>
      </c>
      <c r="BE234" s="77">
        <v>573.99525956448304</v>
      </c>
      <c r="BF234" s="68">
        <v>879.11229194342422</v>
      </c>
      <c r="BG234" s="105">
        <v>2.2875120013123366E-2</v>
      </c>
      <c r="BH234" s="106">
        <v>13.53</v>
      </c>
      <c r="BI234" s="107"/>
      <c r="BJ234" s="106">
        <v>14.71</v>
      </c>
      <c r="BK234" s="106"/>
    </row>
    <row r="235" spans="1:63" ht="84" hidden="1">
      <c r="A235" s="40"/>
      <c r="B235" s="40"/>
      <c r="C235" s="40"/>
      <c r="D235" s="247" t="s">
        <v>3313</v>
      </c>
      <c r="E235" s="168">
        <v>1029</v>
      </c>
      <c r="F235" s="224" t="s">
        <v>3314</v>
      </c>
      <c r="G235" s="57" t="s">
        <v>2033</v>
      </c>
      <c r="H235" s="225" t="s">
        <v>2034</v>
      </c>
      <c r="I235" s="75" t="s">
        <v>1815</v>
      </c>
      <c r="J235" s="215"/>
      <c r="K235" s="57" t="s">
        <v>1748</v>
      </c>
      <c r="L235" s="173" t="s">
        <v>2036</v>
      </c>
      <c r="M235" s="226" t="s">
        <v>2037</v>
      </c>
      <c r="N235" s="220" t="s">
        <v>2037</v>
      </c>
      <c r="O235" s="50" t="s">
        <v>2038</v>
      </c>
      <c r="P235" s="218">
        <v>58.069000000000003</v>
      </c>
      <c r="Q235" s="76"/>
      <c r="R235" s="218">
        <v>10</v>
      </c>
      <c r="S235" s="69">
        <v>0</v>
      </c>
      <c r="T235" s="99">
        <v>38583</v>
      </c>
      <c r="U235" s="76">
        <v>425.64577000000003</v>
      </c>
      <c r="V235" s="218">
        <v>580.69000000000005</v>
      </c>
      <c r="W235" s="76">
        <v>580.69000000000005</v>
      </c>
      <c r="X235" s="225" t="s">
        <v>3888</v>
      </c>
      <c r="Y235" s="121"/>
      <c r="Z235" s="221">
        <v>97.072000000000003</v>
      </c>
      <c r="AA235" s="76"/>
      <c r="AB235" s="138">
        <v>97.072000000000003</v>
      </c>
      <c r="AC235" s="97">
        <v>40604</v>
      </c>
      <c r="AD235" s="53">
        <v>39157</v>
      </c>
      <c r="AE235" s="100">
        <v>91.319468493150694</v>
      </c>
      <c r="AF235" s="182">
        <v>1.0629934843223574</v>
      </c>
      <c r="AG235" s="114">
        <v>44.466666666666669</v>
      </c>
      <c r="AH235" s="68"/>
      <c r="AI235" s="215" t="s">
        <v>1729</v>
      </c>
      <c r="AJ235" s="52" t="s">
        <v>3315</v>
      </c>
      <c r="AK235" s="52"/>
      <c r="AL235" s="223" t="s">
        <v>3806</v>
      </c>
      <c r="AM235" s="53">
        <v>38637</v>
      </c>
      <c r="AN235" s="296"/>
      <c r="AO235" s="98"/>
      <c r="AP235" s="53"/>
      <c r="AQ235" s="99">
        <v>39167</v>
      </c>
      <c r="AR235" s="97">
        <v>39168</v>
      </c>
      <c r="AS235" s="98">
        <v>39212.083333333336</v>
      </c>
      <c r="AT235" s="53">
        <v>39270</v>
      </c>
      <c r="AU235" s="51"/>
      <c r="AV235" s="54"/>
      <c r="AW235" s="68">
        <v>37.6</v>
      </c>
      <c r="AX235" s="100">
        <v>1795.8</v>
      </c>
      <c r="AY235" s="101"/>
      <c r="AZ235" s="102"/>
      <c r="BA235" s="77"/>
      <c r="BB235" s="103"/>
      <c r="BC235" s="82"/>
      <c r="BD235" s="104">
        <v>33.907246945898777</v>
      </c>
      <c r="BE235" s="77">
        <v>583.91305078266851</v>
      </c>
      <c r="BF235" s="68">
        <v>901.7884826036908</v>
      </c>
      <c r="BG235" s="105">
        <v>2.1845584363580226E-2</v>
      </c>
      <c r="BH235" s="106">
        <v>12.52</v>
      </c>
      <c r="BI235" s="107">
        <v>16</v>
      </c>
      <c r="BJ235" s="106">
        <v>14.03</v>
      </c>
      <c r="BK235" s="106"/>
    </row>
    <row r="236" spans="1:63" ht="42" hidden="1">
      <c r="A236" s="40"/>
      <c r="B236" s="40"/>
      <c r="C236" s="40"/>
      <c r="D236" s="247" t="s">
        <v>3316</v>
      </c>
      <c r="E236" s="168">
        <v>1045</v>
      </c>
      <c r="F236" s="224" t="s">
        <v>3317</v>
      </c>
      <c r="G236" s="57" t="s">
        <v>2033</v>
      </c>
      <c r="H236" s="225" t="s">
        <v>2034</v>
      </c>
      <c r="I236" s="75" t="s">
        <v>1815</v>
      </c>
      <c r="J236" s="215"/>
      <c r="K236" s="57" t="s">
        <v>1165</v>
      </c>
      <c r="L236" s="173" t="s">
        <v>2036</v>
      </c>
      <c r="M236" s="74" t="s">
        <v>3510</v>
      </c>
      <c r="N236" s="216" t="s">
        <v>3318</v>
      </c>
      <c r="O236" s="50" t="s">
        <v>3785</v>
      </c>
      <c r="P236" s="218">
        <v>20.048999999999999</v>
      </c>
      <c r="Q236" s="76"/>
      <c r="R236" s="218">
        <v>10</v>
      </c>
      <c r="S236" s="69">
        <v>0.2</v>
      </c>
      <c r="T236" s="99">
        <v>38076</v>
      </c>
      <c r="U236" s="76">
        <v>158.53399999999999</v>
      </c>
      <c r="V236" s="218">
        <v>200.49</v>
      </c>
      <c r="W236" s="76">
        <v>200.49</v>
      </c>
      <c r="X236" s="225" t="s">
        <v>3888</v>
      </c>
      <c r="Y236" s="121"/>
      <c r="Z236" s="221">
        <v>53.106999999999999</v>
      </c>
      <c r="AA236" s="76"/>
      <c r="AB236" s="138">
        <v>53.106999999999999</v>
      </c>
      <c r="AC236" s="97">
        <v>39889</v>
      </c>
      <c r="AD236" s="53">
        <v>39347</v>
      </c>
      <c r="AE236" s="100">
        <v>67.544837192719086</v>
      </c>
      <c r="AF236" s="182">
        <v>0.78624810136820644</v>
      </c>
      <c r="AG236" s="114">
        <v>21.133333333333333</v>
      </c>
      <c r="AH236" s="68"/>
      <c r="AI236" s="215" t="s">
        <v>3888</v>
      </c>
      <c r="AJ236" s="52" t="s">
        <v>3895</v>
      </c>
      <c r="AK236" s="52"/>
      <c r="AL236" s="223" t="s">
        <v>1726</v>
      </c>
      <c r="AM236" s="53">
        <v>38692</v>
      </c>
      <c r="AN236" s="296"/>
      <c r="AO236" s="98"/>
      <c r="AP236" s="53"/>
      <c r="AQ236" s="99">
        <v>39144</v>
      </c>
      <c r="AR236" s="97">
        <v>39171</v>
      </c>
      <c r="AS236" s="98">
        <v>39196.083333333336</v>
      </c>
      <c r="AT236" s="53">
        <v>39255</v>
      </c>
      <c r="AU236" s="51" t="s">
        <v>3596</v>
      </c>
      <c r="AV236" s="54"/>
      <c r="AW236" s="68">
        <v>4.5</v>
      </c>
      <c r="AX236" s="100">
        <v>6306.666666666667</v>
      </c>
      <c r="AY236" s="101"/>
      <c r="AZ236" s="102"/>
      <c r="BA236" s="77"/>
      <c r="BB236" s="103"/>
      <c r="BC236" s="82"/>
      <c r="BD236" s="104">
        <v>4.4175392670157061</v>
      </c>
      <c r="BE236" s="77">
        <v>220.33713736424292</v>
      </c>
      <c r="BF236" s="68">
        <v>981.67539267015695</v>
      </c>
      <c r="BG236" s="105">
        <v>4.1428566888714054E-2</v>
      </c>
      <c r="BH236" s="106">
        <v>14.23</v>
      </c>
      <c r="BI236" s="107">
        <v>17.260000000000002</v>
      </c>
      <c r="BJ236" s="106">
        <v>19.079999999999998</v>
      </c>
      <c r="BK236" s="106">
        <v>9.4747079776567436</v>
      </c>
    </row>
    <row r="237" spans="1:63" ht="42" hidden="1">
      <c r="A237" s="40"/>
      <c r="B237" s="40"/>
      <c r="C237" s="40"/>
      <c r="D237" s="247" t="s">
        <v>3319</v>
      </c>
      <c r="E237" s="168">
        <v>1047</v>
      </c>
      <c r="F237" s="224" t="s">
        <v>3320</v>
      </c>
      <c r="G237" s="57" t="s">
        <v>2033</v>
      </c>
      <c r="H237" s="225" t="s">
        <v>2034</v>
      </c>
      <c r="I237" s="75" t="s">
        <v>1815</v>
      </c>
      <c r="J237" s="215"/>
      <c r="K237" s="57" t="s">
        <v>1748</v>
      </c>
      <c r="L237" s="294" t="s">
        <v>2036</v>
      </c>
      <c r="M237" s="74" t="s">
        <v>2037</v>
      </c>
      <c r="N237" s="225" t="s">
        <v>2037</v>
      </c>
      <c r="O237" s="217" t="s">
        <v>3785</v>
      </c>
      <c r="P237" s="218">
        <v>24.288250000000001</v>
      </c>
      <c r="Q237" s="76">
        <v>24.228000000000002</v>
      </c>
      <c r="R237" s="218">
        <v>7</v>
      </c>
      <c r="S237" s="69">
        <v>2.9</v>
      </c>
      <c r="T237" s="233">
        <v>37651</v>
      </c>
      <c r="U237" s="76">
        <v>242.88250000000002</v>
      </c>
      <c r="V237" s="218">
        <v>434.86629794520547</v>
      </c>
      <c r="W237" s="76">
        <v>509.20974999999999</v>
      </c>
      <c r="X237" s="220" t="s">
        <v>1745</v>
      </c>
      <c r="Y237" s="121"/>
      <c r="Z237" s="221">
        <v>158.386</v>
      </c>
      <c r="AA237" s="76"/>
      <c r="AB237" s="138">
        <v>158.386</v>
      </c>
      <c r="AC237" s="97">
        <v>39953</v>
      </c>
      <c r="AD237" s="53">
        <v>40207</v>
      </c>
      <c r="AE237" s="100">
        <v>170.11211225370616</v>
      </c>
      <c r="AF237" s="182">
        <v>0.9310683284196849</v>
      </c>
      <c r="AG237" s="114">
        <v>23.733333333333334</v>
      </c>
      <c r="AH237" s="68"/>
      <c r="AI237" s="215" t="s">
        <v>3889</v>
      </c>
      <c r="AJ237" s="52" t="s">
        <v>3321</v>
      </c>
      <c r="AK237" s="52"/>
      <c r="AL237" s="223" t="s">
        <v>3289</v>
      </c>
      <c r="AM237" s="53">
        <v>38645</v>
      </c>
      <c r="AN237" s="299">
        <v>39036</v>
      </c>
      <c r="AO237" s="98" t="s">
        <v>3322</v>
      </c>
      <c r="AP237" s="53"/>
      <c r="AQ237" s="99">
        <v>39199</v>
      </c>
      <c r="AR237" s="97">
        <v>39171</v>
      </c>
      <c r="AS237" s="98">
        <v>39211.083333333336</v>
      </c>
      <c r="AT237" s="53">
        <v>39241</v>
      </c>
      <c r="AU237" s="51"/>
      <c r="AV237" s="54"/>
      <c r="AW237" s="68">
        <v>11.2</v>
      </c>
      <c r="AX237" s="100">
        <v>2625</v>
      </c>
      <c r="AY237" s="101"/>
      <c r="AZ237" s="102"/>
      <c r="BA237" s="77"/>
      <c r="BB237" s="103"/>
      <c r="BC237" s="82"/>
      <c r="BD237" s="104">
        <v>10.722076788830714</v>
      </c>
      <c r="BE237" s="77">
        <v>441.45118684263849</v>
      </c>
      <c r="BF237" s="68">
        <v>957.32828471702817</v>
      </c>
      <c r="BG237" s="105">
        <v>2.5313438287507348E-2</v>
      </c>
      <c r="BH237" s="106"/>
      <c r="BI237" s="107"/>
      <c r="BJ237" s="106"/>
      <c r="BK237" s="106"/>
    </row>
    <row r="238" spans="1:63" ht="98" hidden="1">
      <c r="A238" s="40"/>
      <c r="B238" s="40"/>
      <c r="C238" s="40"/>
      <c r="D238" s="247" t="s">
        <v>3323</v>
      </c>
      <c r="E238" s="168">
        <v>1049</v>
      </c>
      <c r="F238" s="224" t="s">
        <v>3324</v>
      </c>
      <c r="G238" s="57" t="s">
        <v>2033</v>
      </c>
      <c r="H238" s="225" t="s">
        <v>2034</v>
      </c>
      <c r="I238" s="75" t="s">
        <v>1815</v>
      </c>
      <c r="J238" s="215"/>
      <c r="K238" s="57" t="s">
        <v>1748</v>
      </c>
      <c r="L238" s="294" t="s">
        <v>2036</v>
      </c>
      <c r="M238" s="74" t="s">
        <v>2037</v>
      </c>
      <c r="N238" s="225" t="s">
        <v>2037</v>
      </c>
      <c r="O238" s="50" t="s">
        <v>3809</v>
      </c>
      <c r="P238" s="218">
        <v>37.143999999999998</v>
      </c>
      <c r="Q238" s="76"/>
      <c r="R238" s="218">
        <v>10</v>
      </c>
      <c r="S238" s="69">
        <v>0</v>
      </c>
      <c r="T238" s="233">
        <v>38443</v>
      </c>
      <c r="U238" s="76">
        <v>287.86599999999999</v>
      </c>
      <c r="V238" s="218">
        <v>371.44</v>
      </c>
      <c r="W238" s="76">
        <v>371.44</v>
      </c>
      <c r="X238" s="220" t="s">
        <v>1729</v>
      </c>
      <c r="Y238" s="121"/>
      <c r="Z238" s="221">
        <v>159.76499999999999</v>
      </c>
      <c r="AA238" s="76"/>
      <c r="AB238" s="138">
        <v>159.76499999999999</v>
      </c>
      <c r="AC238" s="97">
        <v>39605</v>
      </c>
      <c r="AD238" s="53">
        <v>40714</v>
      </c>
      <c r="AE238" s="100">
        <v>231.10691506849315</v>
      </c>
      <c r="AF238" s="182">
        <v>0.69130341665739614</v>
      </c>
      <c r="AG238" s="114">
        <v>12.266666666666667</v>
      </c>
      <c r="AH238" s="68"/>
      <c r="AI238" s="215" t="s">
        <v>3888</v>
      </c>
      <c r="AJ238" s="52" t="s">
        <v>3325</v>
      </c>
      <c r="AK238" s="52"/>
      <c r="AL238" s="223" t="s">
        <v>3595</v>
      </c>
      <c r="AM238" s="53">
        <v>38716</v>
      </c>
      <c r="AN238" s="299">
        <v>39050</v>
      </c>
      <c r="AO238" s="98" t="s">
        <v>3326</v>
      </c>
      <c r="AP238" s="53"/>
      <c r="AQ238" s="99">
        <v>38510</v>
      </c>
      <c r="AR238" s="97">
        <v>39171</v>
      </c>
      <c r="AS238" s="98">
        <v>39207.083333333336</v>
      </c>
      <c r="AT238" s="53">
        <v>39237</v>
      </c>
      <c r="AU238" s="51"/>
      <c r="AV238" s="54"/>
      <c r="AW238" s="68">
        <v>15</v>
      </c>
      <c r="AX238" s="100">
        <v>2000</v>
      </c>
      <c r="AY238" s="101"/>
      <c r="AZ238" s="102"/>
      <c r="BA238" s="77"/>
      <c r="BB238" s="103"/>
      <c r="BC238" s="82"/>
      <c r="BD238" s="104">
        <v>14.653141361256544</v>
      </c>
      <c r="BE238" s="77">
        <v>394.49551371033129</v>
      </c>
      <c r="BF238" s="68">
        <v>976.87609075043622</v>
      </c>
      <c r="BG238" s="105">
        <v>2.1028479948646633E-2</v>
      </c>
      <c r="BH238" s="106">
        <v>11.57</v>
      </c>
      <c r="BI238" s="107">
        <v>16</v>
      </c>
      <c r="BJ238" s="106">
        <v>12.96</v>
      </c>
      <c r="BK238" s="106"/>
    </row>
    <row r="239" spans="1:63" ht="56" hidden="1">
      <c r="A239" s="40"/>
      <c r="B239" s="40"/>
      <c r="C239" s="40"/>
      <c r="D239" s="247" t="s">
        <v>3327</v>
      </c>
      <c r="E239" s="168">
        <v>1053</v>
      </c>
      <c r="F239" s="230" t="s">
        <v>3328</v>
      </c>
      <c r="G239" s="75" t="s">
        <v>2033</v>
      </c>
      <c r="H239" s="215" t="s">
        <v>2034</v>
      </c>
      <c r="I239" s="75" t="s">
        <v>1815</v>
      </c>
      <c r="J239" s="248"/>
      <c r="K239" s="57" t="s">
        <v>1748</v>
      </c>
      <c r="L239" s="173" t="s">
        <v>2036</v>
      </c>
      <c r="M239" s="226" t="s">
        <v>2037</v>
      </c>
      <c r="N239" s="228" t="s">
        <v>2037</v>
      </c>
      <c r="O239" s="217" t="s">
        <v>3785</v>
      </c>
      <c r="P239" s="221">
        <v>14.431168</v>
      </c>
      <c r="Q239" s="76"/>
      <c r="R239" s="267">
        <v>10</v>
      </c>
      <c r="S239" s="69">
        <v>0</v>
      </c>
      <c r="T239" s="53">
        <v>38078</v>
      </c>
      <c r="U239" s="76">
        <v>126.27271999999999</v>
      </c>
      <c r="V239" s="221">
        <v>144.31168</v>
      </c>
      <c r="W239" s="76">
        <v>144.31168</v>
      </c>
      <c r="X239" s="232" t="s">
        <v>3888</v>
      </c>
      <c r="Y239" s="121"/>
      <c r="Z239" s="243">
        <v>97.408000000000001</v>
      </c>
      <c r="AA239" s="244"/>
      <c r="AB239" s="138">
        <v>97.408000000000001</v>
      </c>
      <c r="AC239" s="97">
        <v>39408</v>
      </c>
      <c r="AD239" s="98">
        <v>40835</v>
      </c>
      <c r="AE239" s="100">
        <v>109.00474020821918</v>
      </c>
      <c r="AF239" s="182">
        <v>0.89361251459278501</v>
      </c>
      <c r="AG239" s="114">
        <v>6.0333333333333332</v>
      </c>
      <c r="AH239" s="68"/>
      <c r="AI239" s="215" t="s">
        <v>3888</v>
      </c>
      <c r="AJ239" s="52" t="s">
        <v>3329</v>
      </c>
      <c r="AK239" s="52"/>
      <c r="AL239" s="230" t="s">
        <v>3595</v>
      </c>
      <c r="AM239" s="53">
        <v>38646</v>
      </c>
      <c r="AN239" s="299">
        <v>39136</v>
      </c>
      <c r="AO239" s="98" t="s">
        <v>3330</v>
      </c>
      <c r="AP239" s="53"/>
      <c r="AQ239" s="99">
        <v>38653</v>
      </c>
      <c r="AR239" s="53">
        <v>39171</v>
      </c>
      <c r="AS239" s="53">
        <v>39197.083333333336</v>
      </c>
      <c r="AT239" s="53">
        <v>39227</v>
      </c>
      <c r="AU239" s="51"/>
      <c r="AV239" s="72"/>
      <c r="AW239" s="119">
        <v>6.75</v>
      </c>
      <c r="AX239" s="263">
        <v>2313.7777777777778</v>
      </c>
      <c r="AY239" s="258"/>
      <c r="AZ239" s="102"/>
      <c r="BA239" s="77"/>
      <c r="BB239" s="103"/>
      <c r="BC239" s="82"/>
      <c r="BD239" s="104">
        <v>6.0296684118673642</v>
      </c>
      <c r="BE239" s="263">
        <v>417.82261919945523</v>
      </c>
      <c r="BF239" s="68">
        <v>893.28420916553546</v>
      </c>
      <c r="BG239" s="105">
        <v>2.5664838815235208E-2</v>
      </c>
      <c r="BH239" s="106">
        <v>12.53</v>
      </c>
      <c r="BI239" s="107">
        <v>16</v>
      </c>
      <c r="BJ239" s="106">
        <v>14.75</v>
      </c>
      <c r="BK239" s="106"/>
    </row>
    <row r="240" spans="1:63" ht="42" hidden="1">
      <c r="A240" s="40"/>
      <c r="B240" s="40"/>
      <c r="C240" s="40"/>
      <c r="D240" s="247" t="s">
        <v>3331</v>
      </c>
      <c r="E240" s="168">
        <v>1071</v>
      </c>
      <c r="F240" s="224" t="s">
        <v>3332</v>
      </c>
      <c r="G240" s="57" t="s">
        <v>2033</v>
      </c>
      <c r="H240" s="225" t="s">
        <v>2034</v>
      </c>
      <c r="I240" s="75" t="s">
        <v>1815</v>
      </c>
      <c r="J240" s="215"/>
      <c r="K240" s="57" t="s">
        <v>1165</v>
      </c>
      <c r="L240" s="294" t="s">
        <v>2036</v>
      </c>
      <c r="M240" s="74" t="s">
        <v>2037</v>
      </c>
      <c r="N240" s="225" t="s">
        <v>2037</v>
      </c>
      <c r="O240" s="50" t="s">
        <v>3809</v>
      </c>
      <c r="P240" s="218">
        <v>16.755000000000003</v>
      </c>
      <c r="Q240" s="76"/>
      <c r="R240" s="218">
        <v>10</v>
      </c>
      <c r="S240" s="69">
        <v>0.33</v>
      </c>
      <c r="T240" s="233">
        <v>36617</v>
      </c>
      <c r="U240" s="76">
        <v>167.55</v>
      </c>
      <c r="V240" s="218">
        <v>167.55</v>
      </c>
      <c r="W240" s="76">
        <v>167.55</v>
      </c>
      <c r="X240" s="220" t="s">
        <v>2039</v>
      </c>
      <c r="Y240" s="121"/>
      <c r="Z240" s="221">
        <v>140.821</v>
      </c>
      <c r="AA240" s="76"/>
      <c r="AB240" s="138">
        <v>140.821</v>
      </c>
      <c r="AC240" s="97">
        <v>39650</v>
      </c>
      <c r="AD240" s="53">
        <v>40268</v>
      </c>
      <c r="AE240" s="100">
        <v>167.60042589604055</v>
      </c>
      <c r="AF240" s="182">
        <v>0.84021862860508878</v>
      </c>
      <c r="AG240" s="114">
        <v>12</v>
      </c>
      <c r="AH240" s="68"/>
      <c r="AI240" s="215" t="s">
        <v>2039</v>
      </c>
      <c r="AJ240" s="52" t="s">
        <v>3053</v>
      </c>
      <c r="AK240" s="52"/>
      <c r="AL240" s="223" t="s">
        <v>2041</v>
      </c>
      <c r="AM240" s="99">
        <v>38672</v>
      </c>
      <c r="AN240" s="279">
        <v>39060</v>
      </c>
      <c r="AO240" s="98" t="s">
        <v>3333</v>
      </c>
      <c r="AP240" s="53"/>
      <c r="AQ240" s="99">
        <v>38712</v>
      </c>
      <c r="AR240" s="97">
        <v>39172</v>
      </c>
      <c r="AS240" s="98">
        <v>39211.083333333336</v>
      </c>
      <c r="AT240" s="53">
        <v>39290</v>
      </c>
      <c r="AU240" s="51" t="s">
        <v>3596</v>
      </c>
      <c r="AV240" s="54"/>
      <c r="AW240" s="68">
        <v>13.5</v>
      </c>
      <c r="AX240" s="100">
        <v>1240.7407407407406</v>
      </c>
      <c r="AY240" s="101"/>
      <c r="AZ240" s="102"/>
      <c r="BA240" s="77"/>
      <c r="BB240" s="103"/>
      <c r="BC240" s="82"/>
      <c r="BD240" s="104">
        <v>13.961605584642232</v>
      </c>
      <c r="BE240" s="77">
        <v>833.27995133645061</v>
      </c>
      <c r="BF240" s="68">
        <v>1034.193006269795</v>
      </c>
      <c r="BG240" s="105">
        <v>1.2100249813064914E-2</v>
      </c>
      <c r="BH240" s="106">
        <v>4.9000000000000004</v>
      </c>
      <c r="BI240" s="107"/>
      <c r="BJ240" s="106">
        <v>7.9</v>
      </c>
      <c r="BK240" s="106"/>
    </row>
    <row r="241" spans="1:63" ht="56" hidden="1">
      <c r="A241" s="40"/>
      <c r="B241" s="40"/>
      <c r="C241" s="40"/>
      <c r="D241" s="247" t="s">
        <v>3334</v>
      </c>
      <c r="E241" s="168">
        <v>1082</v>
      </c>
      <c r="F241" s="224" t="s">
        <v>3335</v>
      </c>
      <c r="G241" s="57" t="s">
        <v>2033</v>
      </c>
      <c r="H241" s="225" t="s">
        <v>2034</v>
      </c>
      <c r="I241" s="75" t="s">
        <v>1815</v>
      </c>
      <c r="J241" s="215"/>
      <c r="K241" s="57" t="s">
        <v>3478</v>
      </c>
      <c r="L241" s="173" t="s">
        <v>2036</v>
      </c>
      <c r="M241" s="74" t="s">
        <v>2037</v>
      </c>
      <c r="N241" s="225" t="s">
        <v>2037</v>
      </c>
      <c r="O241" s="217" t="s">
        <v>3785</v>
      </c>
      <c r="P241" s="218">
        <v>15.694000000000001</v>
      </c>
      <c r="Q241" s="76"/>
      <c r="R241" s="218">
        <v>10</v>
      </c>
      <c r="S241" s="69">
        <v>0</v>
      </c>
      <c r="T241" s="99">
        <v>39277</v>
      </c>
      <c r="U241" s="76">
        <v>89.455800000000011</v>
      </c>
      <c r="V241" s="218">
        <v>156.94</v>
      </c>
      <c r="W241" s="76">
        <v>156.94</v>
      </c>
      <c r="X241" s="225" t="s">
        <v>3889</v>
      </c>
      <c r="Y241" s="121"/>
      <c r="Z241" s="221">
        <v>16.494</v>
      </c>
      <c r="AA241" s="76"/>
      <c r="AB241" s="138">
        <v>16.494</v>
      </c>
      <c r="AC241" s="97">
        <v>40667</v>
      </c>
      <c r="AD241" s="53">
        <v>39661</v>
      </c>
      <c r="AE241" s="100">
        <v>16.51094794520548</v>
      </c>
      <c r="AF241" s="182">
        <v>0.99897353287880719</v>
      </c>
      <c r="AG241" s="114">
        <v>46.333333333333336</v>
      </c>
      <c r="AH241" s="68"/>
      <c r="AI241" s="215" t="s">
        <v>3889</v>
      </c>
      <c r="AJ241" s="52" t="s">
        <v>1373</v>
      </c>
      <c r="AK241" s="52"/>
      <c r="AL241" s="223" t="s">
        <v>3336</v>
      </c>
      <c r="AM241" s="53">
        <v>38988</v>
      </c>
      <c r="AN241" s="296"/>
      <c r="AO241" s="98"/>
      <c r="AP241" s="53"/>
      <c r="AQ241" s="99">
        <v>39059</v>
      </c>
      <c r="AR241" s="97">
        <v>39184</v>
      </c>
      <c r="AS241" s="98">
        <v>39247</v>
      </c>
      <c r="AT241" s="53">
        <v>39277</v>
      </c>
      <c r="AU241" s="51"/>
      <c r="AV241" s="54"/>
      <c r="AW241" s="68">
        <v>7.85</v>
      </c>
      <c r="AX241" s="100">
        <v>4833.9745222929932</v>
      </c>
      <c r="AY241" s="101"/>
      <c r="AZ241" s="102"/>
      <c r="BA241" s="77"/>
      <c r="BB241" s="103"/>
      <c r="BC241" s="82"/>
      <c r="BD241" s="104">
        <v>8.2894851657940656</v>
      </c>
      <c r="BE241" s="77">
        <v>528.19454350669457</v>
      </c>
      <c r="BF241" s="68">
        <v>1055.9853714387345</v>
      </c>
      <c r="BG241" s="105">
        <v>2.2695581660043686E-2</v>
      </c>
      <c r="BH241" s="106">
        <v>10.879999999999999</v>
      </c>
      <c r="BI241" s="107">
        <v>12.649999999999999</v>
      </c>
      <c r="BJ241" s="106">
        <v>13.864999999999998</v>
      </c>
      <c r="BK241" s="106"/>
    </row>
    <row r="242" spans="1:63" ht="56" hidden="1">
      <c r="A242" s="40"/>
      <c r="B242" s="40"/>
      <c r="C242" s="40"/>
      <c r="D242" s="247" t="s">
        <v>3628</v>
      </c>
      <c r="E242" s="168">
        <v>1088</v>
      </c>
      <c r="F242" s="300" t="s">
        <v>3629</v>
      </c>
      <c r="G242" s="301" t="s">
        <v>2033</v>
      </c>
      <c r="H242" s="302" t="s">
        <v>2034</v>
      </c>
      <c r="I242" s="57" t="s">
        <v>1815</v>
      </c>
      <c r="J242" s="225"/>
      <c r="K242" s="57" t="s">
        <v>2498</v>
      </c>
      <c r="L242" s="173" t="s">
        <v>2036</v>
      </c>
      <c r="M242" s="226" t="s">
        <v>3510</v>
      </c>
      <c r="N242" s="216" t="s">
        <v>2693</v>
      </c>
      <c r="O242" s="50" t="s">
        <v>3785</v>
      </c>
      <c r="P242" s="114">
        <v>34.423999999999999</v>
      </c>
      <c r="Q242" s="77"/>
      <c r="R242" s="114">
        <v>10</v>
      </c>
      <c r="S242" s="68">
        <v>0</v>
      </c>
      <c r="T242" s="99">
        <v>39290</v>
      </c>
      <c r="U242" s="77">
        <v>144.58080000000001</v>
      </c>
      <c r="V242" s="114">
        <v>344.24</v>
      </c>
      <c r="W242" s="77">
        <v>344.24</v>
      </c>
      <c r="X242" s="225" t="s">
        <v>3888</v>
      </c>
      <c r="Y242" s="121"/>
      <c r="Z242" s="221">
        <v>54.656999999999996</v>
      </c>
      <c r="AA242" s="76"/>
      <c r="AB242" s="138">
        <v>54.656999999999996</v>
      </c>
      <c r="AC242" s="97">
        <v>40639</v>
      </c>
      <c r="AD242" s="53">
        <v>40543</v>
      </c>
      <c r="AE242" s="100">
        <v>118.17334794520549</v>
      </c>
      <c r="AF242" s="182">
        <v>0.46251545674531708</v>
      </c>
      <c r="AG242" s="114">
        <v>44.966666666666669</v>
      </c>
      <c r="AH242" s="68"/>
      <c r="AI242" s="215" t="s">
        <v>3888</v>
      </c>
      <c r="AJ242" s="52" t="s">
        <v>1373</v>
      </c>
      <c r="AK242" s="52"/>
      <c r="AL242" s="229" t="s">
        <v>3630</v>
      </c>
      <c r="AM242" s="155">
        <v>38679</v>
      </c>
      <c r="AN242" s="299">
        <v>39106</v>
      </c>
      <c r="AO242" s="98" t="s">
        <v>3631</v>
      </c>
      <c r="AP242" s="53"/>
      <c r="AQ242" s="99">
        <v>38779</v>
      </c>
      <c r="AR242" s="97">
        <v>39259</v>
      </c>
      <c r="AS242" s="98">
        <v>39260</v>
      </c>
      <c r="AT242" s="53">
        <v>39290</v>
      </c>
      <c r="AU242" s="51"/>
      <c r="AV242" s="54"/>
      <c r="AW242" s="68">
        <v>7</v>
      </c>
      <c r="AX242" s="100"/>
      <c r="AY242" s="101"/>
      <c r="AZ242" s="102"/>
      <c r="BA242" s="77"/>
      <c r="BB242" s="103"/>
      <c r="BC242" s="82"/>
      <c r="BD242" s="104">
        <v>0.84599999999999997</v>
      </c>
      <c r="BE242" s="77">
        <v>24.575877294910526</v>
      </c>
      <c r="BF242" s="68">
        <v>120.85714285714286</v>
      </c>
      <c r="BG242" s="105">
        <v>0.22583875295036593</v>
      </c>
      <c r="BH242" s="106">
        <v>8</v>
      </c>
      <c r="BI242" s="107">
        <v>16</v>
      </c>
      <c r="BJ242" s="106">
        <v>26</v>
      </c>
      <c r="BK242" s="106">
        <v>5.9216924860354645</v>
      </c>
    </row>
    <row r="243" spans="1:63" ht="56" hidden="1">
      <c r="A243" s="40"/>
      <c r="B243" s="40"/>
      <c r="C243" s="40"/>
      <c r="D243" s="247" t="s">
        <v>3337</v>
      </c>
      <c r="E243" s="168">
        <v>1110</v>
      </c>
      <c r="F243" s="224" t="s">
        <v>3338</v>
      </c>
      <c r="G243" s="57" t="s">
        <v>2033</v>
      </c>
      <c r="H243" s="225" t="s">
        <v>2034</v>
      </c>
      <c r="I243" s="75" t="s">
        <v>1815</v>
      </c>
      <c r="J243" s="215"/>
      <c r="K243" s="57" t="s">
        <v>3339</v>
      </c>
      <c r="L243" s="173" t="s">
        <v>2036</v>
      </c>
      <c r="M243" s="74" t="s">
        <v>3510</v>
      </c>
      <c r="N243" s="216" t="s">
        <v>2571</v>
      </c>
      <c r="O243" s="217" t="s">
        <v>3785</v>
      </c>
      <c r="P243" s="218">
        <v>42.524000000000001</v>
      </c>
      <c r="Q243" s="76"/>
      <c r="R243" s="218">
        <v>10</v>
      </c>
      <c r="S243" s="69">
        <v>0</v>
      </c>
      <c r="T243" s="233">
        <v>39448</v>
      </c>
      <c r="U243" s="76">
        <v>212.62</v>
      </c>
      <c r="V243" s="218">
        <v>425.24</v>
      </c>
      <c r="W243" s="76">
        <v>425.24</v>
      </c>
      <c r="X243" s="220" t="s">
        <v>3888</v>
      </c>
      <c r="Y243" s="121"/>
      <c r="Z243" s="221"/>
      <c r="AA243" s="76"/>
      <c r="AB243" s="76"/>
      <c r="AC243" s="97"/>
      <c r="AD243" s="53"/>
      <c r="AE243" s="100"/>
      <c r="AF243" s="222"/>
      <c r="AG243" s="114">
        <v>80.3</v>
      </c>
      <c r="AH243" s="68"/>
      <c r="AI243" s="215"/>
      <c r="AJ243" s="52" t="s">
        <v>1373</v>
      </c>
      <c r="AK243" s="52"/>
      <c r="AL243" s="223" t="s">
        <v>1726</v>
      </c>
      <c r="AM243" s="53">
        <v>39017</v>
      </c>
      <c r="AN243" s="296"/>
      <c r="AO243" s="98"/>
      <c r="AP243" s="53"/>
      <c r="AQ243" s="99">
        <v>39024</v>
      </c>
      <c r="AR243" s="97">
        <v>39240</v>
      </c>
      <c r="AS243" s="98">
        <v>39245.083333333336</v>
      </c>
      <c r="AT243" s="53">
        <v>39289</v>
      </c>
      <c r="AU243" s="51" t="s">
        <v>3891</v>
      </c>
      <c r="AV243" s="54"/>
      <c r="AW243" s="68">
        <v>10</v>
      </c>
      <c r="AX243" s="100">
        <v>6307</v>
      </c>
      <c r="AY243" s="101"/>
      <c r="AZ243" s="102"/>
      <c r="BA243" s="77"/>
      <c r="BB243" s="103"/>
      <c r="BC243" s="82"/>
      <c r="BD243" s="104">
        <v>9.7949389179755659</v>
      </c>
      <c r="BE243" s="77">
        <v>230.33907717937083</v>
      </c>
      <c r="BF243" s="68">
        <v>979.49389179755667</v>
      </c>
      <c r="BG243" s="102"/>
      <c r="BH243" s="106"/>
      <c r="BI243" s="107"/>
      <c r="BJ243" s="106"/>
      <c r="BK243" s="106"/>
    </row>
    <row r="244" spans="1:63" ht="98" hidden="1">
      <c r="A244" s="40"/>
      <c r="B244" s="40"/>
      <c r="C244" s="40"/>
      <c r="D244" s="247" t="s">
        <v>3340</v>
      </c>
      <c r="E244" s="168">
        <v>1112</v>
      </c>
      <c r="F244" s="224" t="s">
        <v>3341</v>
      </c>
      <c r="G244" s="57" t="s">
        <v>2033</v>
      </c>
      <c r="H244" s="225" t="s">
        <v>2034</v>
      </c>
      <c r="I244" s="75" t="s">
        <v>1815</v>
      </c>
      <c r="J244" s="215"/>
      <c r="K244" s="57" t="s">
        <v>2699</v>
      </c>
      <c r="L244" s="200" t="s">
        <v>2036</v>
      </c>
      <c r="M244" s="74" t="s">
        <v>3510</v>
      </c>
      <c r="N244" s="216" t="s">
        <v>2693</v>
      </c>
      <c r="O244" s="50" t="s">
        <v>2694</v>
      </c>
      <c r="P244" s="218">
        <v>44.682000000000002</v>
      </c>
      <c r="Q244" s="76"/>
      <c r="R244" s="218">
        <v>10</v>
      </c>
      <c r="S244" s="69">
        <v>0</v>
      </c>
      <c r="T244" s="99">
        <v>39339</v>
      </c>
      <c r="U244" s="76">
        <v>236.457144</v>
      </c>
      <c r="V244" s="218">
        <v>446.82000000000005</v>
      </c>
      <c r="W244" s="76">
        <v>446.82000000000005</v>
      </c>
      <c r="X244" s="225" t="s">
        <v>1729</v>
      </c>
      <c r="Y244" s="121"/>
      <c r="Z244" s="221">
        <v>135.00200000000001</v>
      </c>
      <c r="AA244" s="76"/>
      <c r="AB244" s="138">
        <v>135.00200000000001</v>
      </c>
      <c r="AC244" s="97">
        <v>40828</v>
      </c>
      <c r="AD244" s="53">
        <v>40688</v>
      </c>
      <c r="AE244" s="100">
        <v>165.13977534246575</v>
      </c>
      <c r="AF244" s="182">
        <v>0.81750141490766703</v>
      </c>
      <c r="AG244" s="114">
        <v>49.633333333333333</v>
      </c>
      <c r="AH244" s="68"/>
      <c r="AI244" s="215" t="s">
        <v>2039</v>
      </c>
      <c r="AJ244" s="52" t="s">
        <v>944</v>
      </c>
      <c r="AK244" s="52" t="s">
        <v>3824</v>
      </c>
      <c r="AL244" s="223" t="s">
        <v>1865</v>
      </c>
      <c r="AM244" s="53">
        <v>38991</v>
      </c>
      <c r="AN244" s="296"/>
      <c r="AO244" s="98"/>
      <c r="AP244" s="53"/>
      <c r="AQ244" s="99">
        <v>39148</v>
      </c>
      <c r="AR244" s="97">
        <v>39206</v>
      </c>
      <c r="AS244" s="98">
        <v>39241</v>
      </c>
      <c r="AT244" s="53">
        <v>39339</v>
      </c>
      <c r="AU244" s="51" t="s">
        <v>3596</v>
      </c>
      <c r="AV244" s="54"/>
      <c r="AW244" s="68">
        <v>22</v>
      </c>
      <c r="AX244" s="100">
        <v>2821.5</v>
      </c>
      <c r="AY244" s="101">
        <v>0.75</v>
      </c>
      <c r="AZ244" s="102"/>
      <c r="BA244" s="77"/>
      <c r="BB244" s="103"/>
      <c r="BC244" s="82"/>
      <c r="BD244" s="104">
        <v>16.788830715532285</v>
      </c>
      <c r="BE244" s="77">
        <v>375.74035888125604</v>
      </c>
      <c r="BF244" s="68">
        <v>763.12866888783117</v>
      </c>
      <c r="BG244" s="105">
        <v>2.6108499518392773E-2</v>
      </c>
      <c r="BH244" s="106">
        <v>10.039999999999999</v>
      </c>
      <c r="BI244" s="107">
        <v>11</v>
      </c>
      <c r="BJ244" s="106">
        <v>14.34</v>
      </c>
      <c r="BK244" s="106"/>
    </row>
    <row r="245" spans="1:63" ht="70" hidden="1">
      <c r="A245" s="40"/>
      <c r="B245" s="40"/>
      <c r="C245" s="40"/>
      <c r="D245" s="247" t="s">
        <v>3342</v>
      </c>
      <c r="E245" s="168">
        <v>1114</v>
      </c>
      <c r="F245" s="224" t="s">
        <v>3343</v>
      </c>
      <c r="G245" s="57" t="s">
        <v>2033</v>
      </c>
      <c r="H245" s="225" t="s">
        <v>2034</v>
      </c>
      <c r="I245" s="75" t="s">
        <v>1815</v>
      </c>
      <c r="J245" s="215"/>
      <c r="K245" s="57" t="s">
        <v>2928</v>
      </c>
      <c r="L245" s="200" t="s">
        <v>2036</v>
      </c>
      <c r="M245" s="74" t="s">
        <v>2519</v>
      </c>
      <c r="N245" s="216" t="s">
        <v>2520</v>
      </c>
      <c r="O245" s="217" t="s">
        <v>3816</v>
      </c>
      <c r="P245" s="218">
        <v>19.149999999999999</v>
      </c>
      <c r="Q245" s="76"/>
      <c r="R245" s="218">
        <v>10</v>
      </c>
      <c r="S245" s="69">
        <v>0</v>
      </c>
      <c r="T245" s="233">
        <v>39374</v>
      </c>
      <c r="U245" s="76">
        <v>99.733199999999997</v>
      </c>
      <c r="V245" s="218">
        <v>191.5</v>
      </c>
      <c r="W245" s="76">
        <v>191.5</v>
      </c>
      <c r="X245" s="220" t="s">
        <v>3888</v>
      </c>
      <c r="Y245" s="121"/>
      <c r="Z245" s="221">
        <v>54.533000000000001</v>
      </c>
      <c r="AA245" s="76"/>
      <c r="AB245" s="138">
        <v>54.533000000000001</v>
      </c>
      <c r="AC245" s="97">
        <v>40758</v>
      </c>
      <c r="AD245" s="53">
        <v>40695</v>
      </c>
      <c r="AE245" s="100">
        <v>69.307260273972602</v>
      </c>
      <c r="AF245" s="182">
        <v>0.78682954403954597</v>
      </c>
      <c r="AG245" s="114">
        <v>46.133333333333333</v>
      </c>
      <c r="AH245" s="68"/>
      <c r="AI245" s="215" t="s">
        <v>3889</v>
      </c>
      <c r="AJ245" s="52" t="s">
        <v>3133</v>
      </c>
      <c r="AK245" s="52"/>
      <c r="AL245" s="223" t="s">
        <v>3344</v>
      </c>
      <c r="AM245" s="53">
        <v>39045</v>
      </c>
      <c r="AN245" s="296"/>
      <c r="AO245" s="98"/>
      <c r="AP245" s="53"/>
      <c r="AQ245" s="99">
        <v>39078</v>
      </c>
      <c r="AR245" s="97">
        <v>39150</v>
      </c>
      <c r="AS245" s="98">
        <v>39241</v>
      </c>
      <c r="AT245" s="53">
        <v>39374</v>
      </c>
      <c r="AU245" s="51" t="s">
        <v>3826</v>
      </c>
      <c r="AV245" s="54"/>
      <c r="AW245" s="68">
        <v>4</v>
      </c>
      <c r="AX245" s="100">
        <v>4590</v>
      </c>
      <c r="AY245" s="101"/>
      <c r="AZ245" s="102"/>
      <c r="BA245" s="77"/>
      <c r="BB245" s="103"/>
      <c r="BC245" s="82"/>
      <c r="BD245" s="104">
        <v>3.490401396160558</v>
      </c>
      <c r="BE245" s="77">
        <v>182.26639144441558</v>
      </c>
      <c r="BF245" s="68">
        <v>872.60034904013946</v>
      </c>
      <c r="BG245" s="105">
        <v>5.1803047471612414E-2</v>
      </c>
      <c r="BH245" s="106"/>
      <c r="BI245" s="107"/>
      <c r="BJ245" s="106"/>
      <c r="BK245" s="106"/>
    </row>
    <row r="246" spans="1:63" ht="112" hidden="1">
      <c r="A246" s="40"/>
      <c r="B246" s="40"/>
      <c r="C246" s="40"/>
      <c r="D246" s="247" t="s">
        <v>3800</v>
      </c>
      <c r="E246" s="168">
        <v>1115</v>
      </c>
      <c r="F246" s="224" t="s">
        <v>3801</v>
      </c>
      <c r="G246" s="57" t="s">
        <v>2033</v>
      </c>
      <c r="H246" s="225" t="s">
        <v>2034</v>
      </c>
      <c r="I246" s="75" t="s">
        <v>1815</v>
      </c>
      <c r="J246" s="215"/>
      <c r="K246" s="57" t="s">
        <v>917</v>
      </c>
      <c r="L246" s="173" t="s">
        <v>2036</v>
      </c>
      <c r="M246" s="74" t="s">
        <v>2037</v>
      </c>
      <c r="N246" s="225" t="s">
        <v>2037</v>
      </c>
      <c r="O246" s="50" t="s">
        <v>2038</v>
      </c>
      <c r="P246" s="218">
        <v>118.203</v>
      </c>
      <c r="Q246" s="76"/>
      <c r="R246" s="218">
        <v>10</v>
      </c>
      <c r="S246" s="69">
        <v>0</v>
      </c>
      <c r="T246" s="233">
        <v>39479</v>
      </c>
      <c r="U246" s="76">
        <v>581.16869009999994</v>
      </c>
      <c r="V246" s="218">
        <v>1182.03</v>
      </c>
      <c r="W246" s="76">
        <v>1182.03</v>
      </c>
      <c r="X246" s="220" t="s">
        <v>3888</v>
      </c>
      <c r="Y246" s="121"/>
      <c r="Z246" s="221">
        <v>504.952</v>
      </c>
      <c r="AA246" s="69">
        <v>5.5E-2</v>
      </c>
      <c r="AB246" s="138">
        <v>505.00700000000001</v>
      </c>
      <c r="AC246" s="97">
        <v>40563</v>
      </c>
      <c r="AD246" s="53">
        <v>41275</v>
      </c>
      <c r="AE246" s="100">
        <v>581.62352876712328</v>
      </c>
      <c r="AF246" s="182">
        <v>0.86827127002662952</v>
      </c>
      <c r="AG246" s="114">
        <v>36.133333333333333</v>
      </c>
      <c r="AH246" s="68"/>
      <c r="AI246" s="215" t="s">
        <v>2039</v>
      </c>
      <c r="AJ246" s="52" t="s">
        <v>3895</v>
      </c>
      <c r="AK246" s="52" t="s">
        <v>3802</v>
      </c>
      <c r="AL246" s="223" t="s">
        <v>3803</v>
      </c>
      <c r="AM246" s="53">
        <v>39028</v>
      </c>
      <c r="AN246" s="296"/>
      <c r="AO246" s="98"/>
      <c r="AP246" s="53"/>
      <c r="AQ246" s="99">
        <v>39104</v>
      </c>
      <c r="AR246" s="97">
        <v>39212</v>
      </c>
      <c r="AS246" s="98">
        <v>39210</v>
      </c>
      <c r="AT246" s="255">
        <v>39479</v>
      </c>
      <c r="AU246" s="51" t="s">
        <v>2042</v>
      </c>
      <c r="AV246" s="54"/>
      <c r="AW246" s="68">
        <v>75</v>
      </c>
      <c r="AX246" s="100">
        <v>1733.3333333333333</v>
      </c>
      <c r="AY246" s="101"/>
      <c r="AZ246" s="102"/>
      <c r="BA246" s="77"/>
      <c r="BB246" s="103"/>
      <c r="BC246" s="82"/>
      <c r="BD246" s="104">
        <v>81.806282722513089</v>
      </c>
      <c r="BE246" s="77">
        <v>692.08296508982926</v>
      </c>
      <c r="BF246" s="68">
        <v>1090.7504363001744</v>
      </c>
      <c r="BG246" s="105">
        <v>1.505492226494432E-2</v>
      </c>
      <c r="BH246" s="106">
        <v>14.28</v>
      </c>
      <c r="BI246" s="107">
        <v>16</v>
      </c>
      <c r="BJ246" s="106">
        <v>17.05</v>
      </c>
      <c r="BK246" s="106">
        <v>10</v>
      </c>
    </row>
    <row r="247" spans="1:63" ht="42">
      <c r="A247" s="123" t="s">
        <v>3066</v>
      </c>
      <c r="B247" s="40"/>
      <c r="C247" s="40"/>
      <c r="D247" s="247" t="s">
        <v>3345</v>
      </c>
      <c r="E247" s="168">
        <v>1116</v>
      </c>
      <c r="F247" s="230" t="s">
        <v>2600</v>
      </c>
      <c r="G247" s="75" t="s">
        <v>2033</v>
      </c>
      <c r="H247" s="215" t="s">
        <v>2034</v>
      </c>
      <c r="I247" s="75" t="s">
        <v>1815</v>
      </c>
      <c r="J247" s="215"/>
      <c r="K247" s="57" t="s">
        <v>1728</v>
      </c>
      <c r="L247" s="173" t="s">
        <v>2036</v>
      </c>
      <c r="M247" s="74" t="s">
        <v>1176</v>
      </c>
      <c r="N247" s="216" t="s">
        <v>1177</v>
      </c>
      <c r="O247" s="50" t="s">
        <v>1178</v>
      </c>
      <c r="P247" s="218">
        <v>3189.7040000000002</v>
      </c>
      <c r="Q247" s="76"/>
      <c r="R247" s="218">
        <v>10</v>
      </c>
      <c r="S247" s="69">
        <v>0</v>
      </c>
      <c r="T247" s="233">
        <v>39874</v>
      </c>
      <c r="U247" s="76">
        <v>15151.094000000001</v>
      </c>
      <c r="V247" s="218">
        <v>31897.040000000001</v>
      </c>
      <c r="W247" s="76">
        <v>31897.040000000001</v>
      </c>
      <c r="X247" s="225" t="s">
        <v>3889</v>
      </c>
      <c r="Y247" s="121"/>
      <c r="Z247" s="221">
        <v>10461.109</v>
      </c>
      <c r="AA247" s="76"/>
      <c r="AB247" s="138">
        <v>10461.109</v>
      </c>
      <c r="AC247" s="97">
        <v>40331</v>
      </c>
      <c r="AD247" s="53">
        <v>41274</v>
      </c>
      <c r="AE247" s="100">
        <v>12234.481095890411</v>
      </c>
      <c r="AF247" s="182">
        <v>0.8550513027899409</v>
      </c>
      <c r="AG247" s="114">
        <v>15.233333333333333</v>
      </c>
      <c r="AH247" s="68"/>
      <c r="AI247" s="215" t="s">
        <v>2039</v>
      </c>
      <c r="AJ247" s="52" t="s">
        <v>3957</v>
      </c>
      <c r="AK247" s="52" t="s">
        <v>3824</v>
      </c>
      <c r="AL247" s="223" t="s">
        <v>3140</v>
      </c>
      <c r="AM247" s="99">
        <v>39064</v>
      </c>
      <c r="AN247" s="293"/>
      <c r="AO247" s="98"/>
      <c r="AP247" s="53"/>
      <c r="AQ247" s="99">
        <v>39414</v>
      </c>
      <c r="AR247" s="97">
        <v>39212</v>
      </c>
      <c r="AS247" s="98">
        <v>39247</v>
      </c>
      <c r="AT247" s="53">
        <v>39305</v>
      </c>
      <c r="AU247" s="51"/>
      <c r="AV247" s="54"/>
      <c r="AW247" s="119">
        <v>1147.5</v>
      </c>
      <c r="AX247" s="100">
        <v>7902.3959912854034</v>
      </c>
      <c r="AY247" s="101"/>
      <c r="AZ247" s="102"/>
      <c r="BA247" s="77"/>
      <c r="BB247" s="103"/>
      <c r="BC247" s="82"/>
      <c r="BD247" s="104">
        <v>675.39267015706798</v>
      </c>
      <c r="BE247" s="77">
        <v>211.7414876606318</v>
      </c>
      <c r="BF247" s="68">
        <v>588.57749033295681</v>
      </c>
      <c r="BG247" s="105">
        <v>4.8458220195016624E-2</v>
      </c>
      <c r="BH247" s="106"/>
      <c r="BI247" s="107"/>
      <c r="BJ247" s="106"/>
      <c r="BK247" s="106"/>
    </row>
    <row r="248" spans="1:63" ht="70" hidden="1">
      <c r="A248" s="40"/>
      <c r="B248" s="40"/>
      <c r="C248" s="40"/>
      <c r="D248" s="247" t="s">
        <v>3632</v>
      </c>
      <c r="E248" s="168">
        <v>1121</v>
      </c>
      <c r="F248" s="224" t="s">
        <v>3633</v>
      </c>
      <c r="G248" s="57" t="s">
        <v>2033</v>
      </c>
      <c r="H248" s="225" t="s">
        <v>2034</v>
      </c>
      <c r="I248" s="75" t="s">
        <v>1815</v>
      </c>
      <c r="J248" s="215"/>
      <c r="K248" s="57" t="s">
        <v>1748</v>
      </c>
      <c r="L248" s="173" t="s">
        <v>2036</v>
      </c>
      <c r="M248" s="74" t="s">
        <v>2037</v>
      </c>
      <c r="N248" s="225" t="s">
        <v>2037</v>
      </c>
      <c r="O248" s="217" t="s">
        <v>3785</v>
      </c>
      <c r="P248" s="216">
        <v>5.7930000000000001</v>
      </c>
      <c r="Q248" s="76"/>
      <c r="R248" s="218">
        <v>10</v>
      </c>
      <c r="S248" s="69">
        <v>0</v>
      </c>
      <c r="T248" s="233">
        <v>39295</v>
      </c>
      <c r="U248" s="76">
        <v>31.398060000000001</v>
      </c>
      <c r="V248" s="218">
        <v>57.93</v>
      </c>
      <c r="W248" s="76">
        <v>57.93</v>
      </c>
      <c r="X248" s="220" t="s">
        <v>2039</v>
      </c>
      <c r="Y248" s="121"/>
      <c r="Z248" s="221">
        <v>10.372999999999999</v>
      </c>
      <c r="AA248" s="76"/>
      <c r="AB248" s="138">
        <v>10.372999999999999</v>
      </c>
      <c r="AC248" s="97">
        <v>40805</v>
      </c>
      <c r="AD248" s="53">
        <v>40045</v>
      </c>
      <c r="AE248" s="100">
        <v>11.903424657534249</v>
      </c>
      <c r="AF248" s="182">
        <v>0.87142988664480103</v>
      </c>
      <c r="AG248" s="114">
        <v>50.333333333333336</v>
      </c>
      <c r="AH248" s="68"/>
      <c r="AI248" s="215" t="s">
        <v>3889</v>
      </c>
      <c r="AJ248" s="52" t="s">
        <v>3133</v>
      </c>
      <c r="AK248" s="52"/>
      <c r="AL248" s="223" t="s">
        <v>3634</v>
      </c>
      <c r="AM248" s="53">
        <v>38975</v>
      </c>
      <c r="AN248" s="296"/>
      <c r="AO248" s="98"/>
      <c r="AP248" s="53"/>
      <c r="AQ248" s="99">
        <v>39135</v>
      </c>
      <c r="AR248" s="97">
        <v>39156</v>
      </c>
      <c r="AS248" s="98">
        <v>39255</v>
      </c>
      <c r="AT248" s="53">
        <v>39285</v>
      </c>
      <c r="AU248" s="51"/>
      <c r="AV248" s="54"/>
      <c r="AW248" s="68">
        <v>3</v>
      </c>
      <c r="AX248" s="100"/>
      <c r="AY248" s="101"/>
      <c r="AZ248" s="102"/>
      <c r="BA248" s="77"/>
      <c r="BB248" s="103"/>
      <c r="BC248" s="82"/>
      <c r="BD248" s="104">
        <v>3.6212914485165792</v>
      </c>
      <c r="BE248" s="77">
        <v>625.11504376257199</v>
      </c>
      <c r="BF248" s="68">
        <v>1207.0971495055264</v>
      </c>
      <c r="BG248" s="105">
        <v>1.6728374631325305E-2</v>
      </c>
      <c r="BH248" s="106">
        <v>11.64</v>
      </c>
      <c r="BI248" s="107">
        <v>16</v>
      </c>
      <c r="BJ248" s="106">
        <v>16.399999999999999</v>
      </c>
      <c r="BK248" s="106">
        <v>14.212061966485114</v>
      </c>
    </row>
    <row r="249" spans="1:63" ht="28" hidden="1">
      <c r="A249" s="40"/>
      <c r="B249" s="40"/>
      <c r="C249" s="40"/>
      <c r="D249" s="247" t="s">
        <v>3635</v>
      </c>
      <c r="E249" s="168">
        <v>1126</v>
      </c>
      <c r="F249" s="224" t="s">
        <v>3636</v>
      </c>
      <c r="G249" s="57" t="s">
        <v>2033</v>
      </c>
      <c r="H249" s="225" t="s">
        <v>2034</v>
      </c>
      <c r="I249" s="75" t="s">
        <v>1815</v>
      </c>
      <c r="J249" s="215"/>
      <c r="K249" s="57" t="s">
        <v>1748</v>
      </c>
      <c r="L249" s="173" t="s">
        <v>2036</v>
      </c>
      <c r="M249" s="74" t="s">
        <v>3510</v>
      </c>
      <c r="N249" s="216" t="s">
        <v>2571</v>
      </c>
      <c r="O249" s="50" t="s">
        <v>3785</v>
      </c>
      <c r="P249" s="218">
        <v>70.382000000000005</v>
      </c>
      <c r="Q249" s="76"/>
      <c r="R249" s="218">
        <v>10</v>
      </c>
      <c r="S249" s="69">
        <v>0.3</v>
      </c>
      <c r="T249" s="99">
        <v>39328</v>
      </c>
      <c r="U249" s="76">
        <v>375.06567799999999</v>
      </c>
      <c r="V249" s="218">
        <v>703.82</v>
      </c>
      <c r="W249" s="76">
        <v>703.82</v>
      </c>
      <c r="X249" s="225" t="s">
        <v>3888</v>
      </c>
      <c r="Y249" s="121"/>
      <c r="Z249" s="221">
        <v>190.303</v>
      </c>
      <c r="AA249" s="76"/>
      <c r="AB249" s="138">
        <v>190.303</v>
      </c>
      <c r="AC249" s="97">
        <v>41151</v>
      </c>
      <c r="AD249" s="53">
        <v>40690</v>
      </c>
      <c r="AE249" s="100">
        <v>259.12227629949336</v>
      </c>
      <c r="AF249" s="182">
        <v>0.73441389415724301</v>
      </c>
      <c r="AG249" s="114">
        <v>60.766666666666666</v>
      </c>
      <c r="AH249" s="68"/>
      <c r="AI249" s="215" t="s">
        <v>3888</v>
      </c>
      <c r="AJ249" s="52" t="s">
        <v>3895</v>
      </c>
      <c r="AK249" s="52" t="s">
        <v>3053</v>
      </c>
      <c r="AL249" s="223" t="s">
        <v>3637</v>
      </c>
      <c r="AM249" s="53">
        <v>38681</v>
      </c>
      <c r="AN249" s="296"/>
      <c r="AO249" s="98"/>
      <c r="AP249" s="53"/>
      <c r="AQ249" s="99">
        <v>38835</v>
      </c>
      <c r="AR249" s="97">
        <v>39296</v>
      </c>
      <c r="AS249" s="98">
        <v>39298.083333333336</v>
      </c>
      <c r="AT249" s="53">
        <v>39328</v>
      </c>
      <c r="AU249" s="51"/>
      <c r="AV249" s="54"/>
      <c r="AW249" s="68">
        <v>7.5</v>
      </c>
      <c r="AX249" s="100"/>
      <c r="AY249" s="101"/>
      <c r="AZ249" s="102"/>
      <c r="BA249" s="77"/>
      <c r="BB249" s="103"/>
      <c r="BC249" s="82"/>
      <c r="BD249" s="108"/>
      <c r="BE249" s="77"/>
      <c r="BF249" s="68"/>
      <c r="BG249" s="102"/>
      <c r="BH249" s="106"/>
      <c r="BI249" s="107"/>
      <c r="BJ249" s="106"/>
      <c r="BK249" s="106"/>
    </row>
    <row r="250" spans="1:63" ht="42" hidden="1">
      <c r="A250" s="40"/>
      <c r="B250" s="40"/>
      <c r="C250" s="40"/>
      <c r="D250" s="247" t="s">
        <v>3346</v>
      </c>
      <c r="E250" s="168">
        <v>1130</v>
      </c>
      <c r="F250" s="224" t="s">
        <v>3347</v>
      </c>
      <c r="G250" s="57" t="s">
        <v>2033</v>
      </c>
      <c r="H250" s="225" t="s">
        <v>2034</v>
      </c>
      <c r="I250" s="75" t="s">
        <v>1815</v>
      </c>
      <c r="J250" s="215"/>
      <c r="K250" s="57" t="s">
        <v>2933</v>
      </c>
      <c r="L250" s="173" t="s">
        <v>2036</v>
      </c>
      <c r="M250" s="74" t="s">
        <v>3510</v>
      </c>
      <c r="N250" s="216" t="s">
        <v>2929</v>
      </c>
      <c r="O250" s="50" t="s">
        <v>2529</v>
      </c>
      <c r="P250" s="218">
        <v>44.82</v>
      </c>
      <c r="Q250" s="76"/>
      <c r="R250" s="218">
        <v>10</v>
      </c>
      <c r="S250" s="69">
        <v>0</v>
      </c>
      <c r="T250" s="233">
        <v>39419</v>
      </c>
      <c r="U250" s="76">
        <v>227.55114</v>
      </c>
      <c r="V250" s="218">
        <v>448.2</v>
      </c>
      <c r="W250" s="76">
        <v>448.2</v>
      </c>
      <c r="X250" s="225" t="s">
        <v>3888</v>
      </c>
      <c r="Y250" s="121"/>
      <c r="Z250" s="221">
        <v>137.80600000000001</v>
      </c>
      <c r="AA250" s="76"/>
      <c r="AB250" s="138">
        <v>137.80600000000001</v>
      </c>
      <c r="AC250" s="97">
        <v>40070</v>
      </c>
      <c r="AD250" s="53">
        <v>40847</v>
      </c>
      <c r="AE250" s="100">
        <v>175.35057534246576</v>
      </c>
      <c r="AF250" s="182">
        <v>0.78588849640704117</v>
      </c>
      <c r="AG250" s="114">
        <v>21.7</v>
      </c>
      <c r="AH250" s="68"/>
      <c r="AI250" s="215" t="s">
        <v>3888</v>
      </c>
      <c r="AJ250" s="52" t="s">
        <v>3429</v>
      </c>
      <c r="AK250" s="52" t="s">
        <v>3053</v>
      </c>
      <c r="AL250" s="223" t="s">
        <v>3348</v>
      </c>
      <c r="AM250" s="53">
        <v>38966</v>
      </c>
      <c r="AN250" s="296"/>
      <c r="AO250" s="98"/>
      <c r="AP250" s="53"/>
      <c r="AQ250" s="99">
        <v>39141</v>
      </c>
      <c r="AR250" s="97">
        <v>39246</v>
      </c>
      <c r="AS250" s="98">
        <v>39248.083333333336</v>
      </c>
      <c r="AT250" s="53">
        <v>39419</v>
      </c>
      <c r="AU250" s="51" t="s">
        <v>2500</v>
      </c>
      <c r="AV250" s="54"/>
      <c r="AW250" s="68">
        <v>5</v>
      </c>
      <c r="AX250" s="100">
        <v>6080</v>
      </c>
      <c r="AY250" s="101"/>
      <c r="AZ250" s="102"/>
      <c r="BA250" s="77"/>
      <c r="BB250" s="103"/>
      <c r="BC250" s="82"/>
      <c r="BD250" s="273"/>
      <c r="BE250" s="77"/>
      <c r="BF250" s="68"/>
      <c r="BG250" s="102"/>
      <c r="BH250" s="106"/>
      <c r="BI250" s="107"/>
      <c r="BJ250" s="106"/>
      <c r="BK250" s="106"/>
    </row>
    <row r="251" spans="1:63" ht="42" hidden="1">
      <c r="A251" s="40"/>
      <c r="B251" s="40"/>
      <c r="C251" s="40"/>
      <c r="D251" s="247" t="s">
        <v>3804</v>
      </c>
      <c r="E251" s="168">
        <v>1131</v>
      </c>
      <c r="F251" s="224" t="s">
        <v>3805</v>
      </c>
      <c r="G251" s="57" t="s">
        <v>2033</v>
      </c>
      <c r="H251" s="225" t="s">
        <v>2034</v>
      </c>
      <c r="I251" s="248" t="s">
        <v>1815</v>
      </c>
      <c r="J251" s="248"/>
      <c r="K251" s="57" t="s">
        <v>1165</v>
      </c>
      <c r="L251" s="173" t="s">
        <v>2036</v>
      </c>
      <c r="M251" s="74" t="s">
        <v>2037</v>
      </c>
      <c r="N251" s="225" t="s">
        <v>2037</v>
      </c>
      <c r="O251" s="217" t="s">
        <v>3785</v>
      </c>
      <c r="P251" s="216">
        <v>6.2119999999999997</v>
      </c>
      <c r="Q251" s="76"/>
      <c r="R251" s="218">
        <v>10</v>
      </c>
      <c r="S251" s="69">
        <v>0</v>
      </c>
      <c r="T251" s="219">
        <v>39521</v>
      </c>
      <c r="U251" s="76">
        <v>29.823812</v>
      </c>
      <c r="V251" s="218">
        <v>62.12</v>
      </c>
      <c r="W251" s="76">
        <v>62.12</v>
      </c>
      <c r="X251" s="220" t="s">
        <v>1729</v>
      </c>
      <c r="Y251" s="121"/>
      <c r="Z251" s="221">
        <v>14.247</v>
      </c>
      <c r="AA251" s="76"/>
      <c r="AB251" s="138">
        <v>14.247</v>
      </c>
      <c r="AC251" s="97">
        <v>41299</v>
      </c>
      <c r="AD251" s="53">
        <v>40261</v>
      </c>
      <c r="AE251" s="100">
        <v>12.594191780821918</v>
      </c>
      <c r="AF251" s="182">
        <v>1.1312357512051652</v>
      </c>
      <c r="AG251" s="114">
        <v>59.266666666666666</v>
      </c>
      <c r="AH251" s="68"/>
      <c r="AI251" s="215" t="s">
        <v>1729</v>
      </c>
      <c r="AJ251" s="52" t="s">
        <v>3895</v>
      </c>
      <c r="AK251" s="52"/>
      <c r="AL251" s="223" t="s">
        <v>3806</v>
      </c>
      <c r="AM251" s="53">
        <v>39023</v>
      </c>
      <c r="AN251" s="296"/>
      <c r="AO251" s="98"/>
      <c r="AP251" s="53"/>
      <c r="AQ251" s="99">
        <v>39262</v>
      </c>
      <c r="AR251" s="99">
        <v>39219</v>
      </c>
      <c r="AS251" s="97">
        <v>39303.083333333336</v>
      </c>
      <c r="AT251" s="53">
        <v>39521</v>
      </c>
      <c r="AU251" s="249" t="s">
        <v>2042</v>
      </c>
      <c r="AV251" s="54"/>
      <c r="AW251" s="68">
        <v>4.5</v>
      </c>
      <c r="AX251" s="77">
        <v>1600</v>
      </c>
      <c r="AY251" s="101"/>
      <c r="AZ251" s="102"/>
      <c r="BA251" s="77"/>
      <c r="BB251" s="103"/>
      <c r="BC251" s="82"/>
      <c r="BD251" s="104">
        <v>3.9048429319371722</v>
      </c>
      <c r="BE251" s="77">
        <v>628.59673727256472</v>
      </c>
      <c r="BF251" s="68">
        <v>867.74287376381608</v>
      </c>
      <c r="BG251" s="105">
        <v>2.1595449370867201E-2</v>
      </c>
      <c r="BH251" s="106">
        <v>12.94</v>
      </c>
      <c r="BI251" s="107">
        <v>14</v>
      </c>
      <c r="BJ251" s="106">
        <v>15.28</v>
      </c>
      <c r="BK251" s="106">
        <v>9.4747079776567436</v>
      </c>
    </row>
    <row r="252" spans="1:63" ht="56" hidden="1">
      <c r="A252" s="40"/>
      <c r="B252" s="40"/>
      <c r="C252" s="40"/>
      <c r="D252" s="247" t="s">
        <v>3349</v>
      </c>
      <c r="E252" s="168">
        <v>1137</v>
      </c>
      <c r="F252" s="224" t="s">
        <v>3350</v>
      </c>
      <c r="G252" s="57" t="s">
        <v>2033</v>
      </c>
      <c r="H252" s="225" t="s">
        <v>2034</v>
      </c>
      <c r="I252" s="75" t="s">
        <v>1815</v>
      </c>
      <c r="J252" s="248"/>
      <c r="K252" s="57" t="s">
        <v>1748</v>
      </c>
      <c r="L252" s="294" t="s">
        <v>2036</v>
      </c>
      <c r="M252" s="74" t="s">
        <v>2037</v>
      </c>
      <c r="N252" s="225" t="s">
        <v>2037</v>
      </c>
      <c r="O252" s="217" t="s">
        <v>3785</v>
      </c>
      <c r="P252" s="221">
        <v>13.331</v>
      </c>
      <c r="Q252" s="76"/>
      <c r="R252" s="267">
        <v>7</v>
      </c>
      <c r="S252" s="69">
        <v>0</v>
      </c>
      <c r="T252" s="255">
        <v>39378</v>
      </c>
      <c r="U252" s="76">
        <v>69.387855000000002</v>
      </c>
      <c r="V252" s="221">
        <v>175.96919999999997</v>
      </c>
      <c r="W252" s="76">
        <v>279.95099999999996</v>
      </c>
      <c r="X252" s="228" t="s">
        <v>2039</v>
      </c>
      <c r="Y252" s="121"/>
      <c r="Z252" s="221">
        <v>42</v>
      </c>
      <c r="AA252" s="76"/>
      <c r="AB252" s="138">
        <v>42</v>
      </c>
      <c r="AC252" s="99">
        <v>40114</v>
      </c>
      <c r="AD252" s="53">
        <v>40589</v>
      </c>
      <c r="AE252" s="100">
        <v>44.229701369863015</v>
      </c>
      <c r="AF252" s="182">
        <v>0.94958814324298657</v>
      </c>
      <c r="AG252" s="114">
        <v>24.533333333333335</v>
      </c>
      <c r="AH252" s="68"/>
      <c r="AI252" s="215" t="s">
        <v>2039</v>
      </c>
      <c r="AJ252" s="52" t="s">
        <v>1373</v>
      </c>
      <c r="AK252" s="52"/>
      <c r="AL252" s="223" t="s">
        <v>3958</v>
      </c>
      <c r="AM252" s="53">
        <v>38979</v>
      </c>
      <c r="AN252" s="296"/>
      <c r="AO252" s="98"/>
      <c r="AP252" s="53"/>
      <c r="AQ252" s="99">
        <v>39104</v>
      </c>
      <c r="AR252" s="97">
        <v>39224</v>
      </c>
      <c r="AS252" s="98">
        <v>39256</v>
      </c>
      <c r="AT252" s="53">
        <v>39378</v>
      </c>
      <c r="AU252" s="51" t="s">
        <v>2500</v>
      </c>
      <c r="AV252" s="54"/>
      <c r="AW252" s="68">
        <v>7.5</v>
      </c>
      <c r="AX252" s="100">
        <v>2011.8666666666666</v>
      </c>
      <c r="AY252" s="101"/>
      <c r="AZ252" s="102"/>
      <c r="BA252" s="77"/>
      <c r="BB252" s="103"/>
      <c r="BC252" s="82"/>
      <c r="BD252" s="104">
        <v>7.7443280977312385</v>
      </c>
      <c r="BE252" s="77">
        <v>580.92626942699269</v>
      </c>
      <c r="BF252" s="68">
        <v>1032.5770796974984</v>
      </c>
      <c r="BG252" s="105">
        <v>1.9615325246275343E-2</v>
      </c>
      <c r="BH252" s="106" t="s">
        <v>1866</v>
      </c>
      <c r="BI252" s="107">
        <v>16</v>
      </c>
      <c r="BJ252" s="106" t="s">
        <v>1867</v>
      </c>
      <c r="BK252" s="106"/>
    </row>
    <row r="253" spans="1:63" ht="70" hidden="1">
      <c r="A253" s="40"/>
      <c r="B253" s="40"/>
      <c r="C253" s="40"/>
      <c r="D253" s="247" t="s">
        <v>3351</v>
      </c>
      <c r="E253" s="168">
        <v>1139</v>
      </c>
      <c r="F253" s="224" t="s">
        <v>3352</v>
      </c>
      <c r="G253" s="57" t="s">
        <v>2033</v>
      </c>
      <c r="H253" s="225" t="s">
        <v>2034</v>
      </c>
      <c r="I253" s="75" t="s">
        <v>1815</v>
      </c>
      <c r="J253" s="215"/>
      <c r="K253" s="57" t="s">
        <v>1748</v>
      </c>
      <c r="L253" s="173" t="s">
        <v>2036</v>
      </c>
      <c r="M253" s="74" t="s">
        <v>3510</v>
      </c>
      <c r="N253" s="216" t="s">
        <v>2693</v>
      </c>
      <c r="O253" s="50" t="s">
        <v>2694</v>
      </c>
      <c r="P253" s="218">
        <v>86.623000000000005</v>
      </c>
      <c r="Q253" s="76"/>
      <c r="R253" s="218">
        <v>10</v>
      </c>
      <c r="S253" s="69">
        <v>0</v>
      </c>
      <c r="T253" s="233">
        <v>39339</v>
      </c>
      <c r="U253" s="76">
        <v>458.40891600000003</v>
      </c>
      <c r="V253" s="218">
        <v>866.23</v>
      </c>
      <c r="W253" s="76">
        <v>866.23</v>
      </c>
      <c r="X253" s="225" t="s">
        <v>2039</v>
      </c>
      <c r="Y253" s="121"/>
      <c r="Z253" s="221">
        <v>65.489999999999995</v>
      </c>
      <c r="AA253" s="76"/>
      <c r="AB253" s="138">
        <v>65.489999999999995</v>
      </c>
      <c r="AC253" s="97">
        <v>40850</v>
      </c>
      <c r="AD253" s="53">
        <v>39721</v>
      </c>
      <c r="AE253" s="100">
        <v>90.657495890410956</v>
      </c>
      <c r="AF253" s="182">
        <v>0.7223892448911885</v>
      </c>
      <c r="AG253" s="114">
        <v>50.366666666666667</v>
      </c>
      <c r="AH253" s="68"/>
      <c r="AI253" s="215" t="s">
        <v>1745</v>
      </c>
      <c r="AJ253" s="52" t="s">
        <v>3353</v>
      </c>
      <c r="AK253" s="52"/>
      <c r="AL253" s="223" t="s">
        <v>3354</v>
      </c>
      <c r="AM253" s="53">
        <v>38973</v>
      </c>
      <c r="AN253" s="296"/>
      <c r="AO253" s="98"/>
      <c r="AP253" s="53"/>
      <c r="AQ253" s="99">
        <v>39135</v>
      </c>
      <c r="AR253" s="97">
        <v>39227</v>
      </c>
      <c r="AS253" s="98">
        <v>39281</v>
      </c>
      <c r="AT253" s="53">
        <v>39339</v>
      </c>
      <c r="AU253" s="51"/>
      <c r="AV253" s="54"/>
      <c r="AW253" s="68">
        <v>18.55</v>
      </c>
      <c r="AX253" s="100">
        <v>5510.5412398921826</v>
      </c>
      <c r="AY253" s="101"/>
      <c r="AZ253" s="102"/>
      <c r="BA253" s="77"/>
      <c r="BB253" s="103"/>
      <c r="BC253" s="82"/>
      <c r="BD253" s="108"/>
      <c r="BE253" s="77"/>
      <c r="BF253" s="68"/>
      <c r="BG253" s="102"/>
      <c r="BH253" s="106"/>
      <c r="BI253" s="107"/>
      <c r="BJ253" s="106"/>
      <c r="BK253" s="106"/>
    </row>
    <row r="254" spans="1:63" ht="70" hidden="1">
      <c r="A254" s="40"/>
      <c r="B254" s="40"/>
      <c r="C254" s="40"/>
      <c r="D254" s="247" t="s">
        <v>3355</v>
      </c>
      <c r="E254" s="168">
        <v>1140</v>
      </c>
      <c r="F254" s="224" t="s">
        <v>3356</v>
      </c>
      <c r="G254" s="57" t="s">
        <v>2033</v>
      </c>
      <c r="H254" s="225" t="s">
        <v>2034</v>
      </c>
      <c r="I254" s="75" t="s">
        <v>1815</v>
      </c>
      <c r="J254" s="215"/>
      <c r="K254" s="57" t="s">
        <v>2928</v>
      </c>
      <c r="L254" s="200" t="s">
        <v>2036</v>
      </c>
      <c r="M254" s="74" t="s">
        <v>2519</v>
      </c>
      <c r="N254" s="216" t="s">
        <v>2520</v>
      </c>
      <c r="O254" s="217" t="s">
        <v>3816</v>
      </c>
      <c r="P254" s="218">
        <v>19.151</v>
      </c>
      <c r="Q254" s="76"/>
      <c r="R254" s="218">
        <v>10</v>
      </c>
      <c r="S254" s="69">
        <v>0.1</v>
      </c>
      <c r="T254" s="233">
        <v>39374</v>
      </c>
      <c r="U254" s="76">
        <v>99.64265300000001</v>
      </c>
      <c r="V254" s="218">
        <v>191.51</v>
      </c>
      <c r="W254" s="76">
        <v>191.51</v>
      </c>
      <c r="X254" s="220" t="s">
        <v>3888</v>
      </c>
      <c r="Y254" s="121"/>
      <c r="Z254" s="221">
        <v>66.751999999999995</v>
      </c>
      <c r="AA254" s="76"/>
      <c r="AB254" s="138">
        <v>66.751999999999995</v>
      </c>
      <c r="AC254" s="97">
        <v>41026</v>
      </c>
      <c r="AD254" s="53">
        <v>40755</v>
      </c>
      <c r="AE254" s="100">
        <v>71.282975154813286</v>
      </c>
      <c r="AF254" s="182">
        <v>0.93643678388881968</v>
      </c>
      <c r="AG254" s="114">
        <v>55.06666666666667</v>
      </c>
      <c r="AH254" s="68"/>
      <c r="AI254" s="215" t="s">
        <v>2039</v>
      </c>
      <c r="AJ254" s="52" t="s">
        <v>3133</v>
      </c>
      <c r="AK254" s="52"/>
      <c r="AL254" s="223" t="s">
        <v>3344</v>
      </c>
      <c r="AM254" s="53">
        <v>39045</v>
      </c>
      <c r="AN254" s="296"/>
      <c r="AO254" s="98"/>
      <c r="AP254" s="53"/>
      <c r="AQ254" s="99">
        <v>39078</v>
      </c>
      <c r="AR254" s="97">
        <v>39224</v>
      </c>
      <c r="AS254" s="98">
        <v>39258</v>
      </c>
      <c r="AT254" s="53">
        <v>39374</v>
      </c>
      <c r="AU254" s="51" t="s">
        <v>3826</v>
      </c>
      <c r="AV254" s="54"/>
      <c r="AW254" s="68">
        <v>4</v>
      </c>
      <c r="AX254" s="100">
        <v>4590</v>
      </c>
      <c r="AY254" s="101">
        <v>0.89</v>
      </c>
      <c r="AZ254" s="102"/>
      <c r="BA254" s="77"/>
      <c r="BB254" s="103"/>
      <c r="BC254" s="82"/>
      <c r="BD254" s="104">
        <v>3.490401396160558</v>
      </c>
      <c r="BE254" s="77">
        <v>182.25687411417459</v>
      </c>
      <c r="BF254" s="68">
        <v>872.60034904013946</v>
      </c>
      <c r="BG254" s="105">
        <v>6.065538178131788E-2</v>
      </c>
      <c r="BH254" s="106"/>
      <c r="BI254" s="107"/>
      <c r="BJ254" s="106"/>
      <c r="BK254" s="106"/>
    </row>
    <row r="255" spans="1:63" ht="42" hidden="1">
      <c r="A255" s="40"/>
      <c r="B255" s="40"/>
      <c r="C255" s="40"/>
      <c r="D255" s="247" t="s">
        <v>3807</v>
      </c>
      <c r="E255" s="168">
        <v>1142</v>
      </c>
      <c r="F255" s="230" t="s">
        <v>3808</v>
      </c>
      <c r="G255" s="75" t="s">
        <v>2033</v>
      </c>
      <c r="H255" s="215" t="s">
        <v>2034</v>
      </c>
      <c r="I255" s="75" t="s">
        <v>1815</v>
      </c>
      <c r="J255" s="215"/>
      <c r="K255" s="57" t="s">
        <v>917</v>
      </c>
      <c r="L255" s="173" t="s">
        <v>2036</v>
      </c>
      <c r="M255" s="74" t="s">
        <v>2037</v>
      </c>
      <c r="N255" s="225" t="s">
        <v>2037</v>
      </c>
      <c r="O255" s="50" t="s">
        <v>3785</v>
      </c>
      <c r="P255" s="216">
        <v>6.8879999999999999</v>
      </c>
      <c r="Q255" s="76"/>
      <c r="R255" s="218">
        <v>10</v>
      </c>
      <c r="S255" s="69">
        <v>0</v>
      </c>
      <c r="T255" s="233">
        <v>39479</v>
      </c>
      <c r="U255" s="76">
        <v>33.854520000000001</v>
      </c>
      <c r="V255" s="218">
        <v>68.88</v>
      </c>
      <c r="W255" s="76">
        <v>68.88</v>
      </c>
      <c r="X255" s="220" t="s">
        <v>2039</v>
      </c>
      <c r="Y255" s="121"/>
      <c r="Z255" s="221">
        <v>5.5549999999999997</v>
      </c>
      <c r="AA255" s="76"/>
      <c r="AB255" s="138">
        <v>5.5549999999999997</v>
      </c>
      <c r="AC255" s="97">
        <v>41397</v>
      </c>
      <c r="AD255" s="53">
        <v>39935</v>
      </c>
      <c r="AE255" s="100">
        <v>8.6052821917808213</v>
      </c>
      <c r="AF255" s="182">
        <v>0.645533740346802</v>
      </c>
      <c r="AG255" s="114">
        <v>63.93333333333333</v>
      </c>
      <c r="AH255" s="68"/>
      <c r="AI255" s="215" t="s">
        <v>2039</v>
      </c>
      <c r="AJ255" s="52" t="s">
        <v>3895</v>
      </c>
      <c r="AK255" s="52"/>
      <c r="AL255" s="223" t="s">
        <v>3810</v>
      </c>
      <c r="AM255" s="53">
        <v>39063</v>
      </c>
      <c r="AN255" s="296"/>
      <c r="AO255" s="98"/>
      <c r="AP255" s="53"/>
      <c r="AQ255" s="99">
        <v>39226</v>
      </c>
      <c r="AR255" s="97">
        <v>39153</v>
      </c>
      <c r="AS255" s="98">
        <v>39266</v>
      </c>
      <c r="AT255" s="255">
        <v>39479</v>
      </c>
      <c r="AU255" s="51" t="s">
        <v>2042</v>
      </c>
      <c r="AV255" s="54"/>
      <c r="AW255" s="119">
        <v>3.75</v>
      </c>
      <c r="AX255" s="100">
        <v>1927.2</v>
      </c>
      <c r="AY255" s="101"/>
      <c r="AZ255" s="102"/>
      <c r="BA255" s="77"/>
      <c r="BB255" s="103"/>
      <c r="BC255" s="82"/>
      <c r="BD255" s="104">
        <v>4.1164921465968582</v>
      </c>
      <c r="BE255" s="77">
        <v>597.63242546411993</v>
      </c>
      <c r="BF255" s="68">
        <v>1097.7312390924956</v>
      </c>
      <c r="BG255" s="105">
        <v>1.296182160488662E-2</v>
      </c>
      <c r="BH255" s="106">
        <v>13.86</v>
      </c>
      <c r="BI255" s="107"/>
      <c r="BJ255" s="106">
        <v>17.43</v>
      </c>
      <c r="BK255" s="106"/>
    </row>
    <row r="256" spans="1:63" ht="28" hidden="1">
      <c r="A256" s="40"/>
      <c r="B256" s="40"/>
      <c r="C256" s="40"/>
      <c r="D256" s="247" t="s">
        <v>3357</v>
      </c>
      <c r="E256" s="168">
        <v>1145</v>
      </c>
      <c r="F256" s="230" t="s">
        <v>3358</v>
      </c>
      <c r="G256" s="75" t="s">
        <v>2033</v>
      </c>
      <c r="H256" s="215" t="s">
        <v>2034</v>
      </c>
      <c r="I256" s="75" t="s">
        <v>1815</v>
      </c>
      <c r="J256" s="215"/>
      <c r="K256" s="57" t="s">
        <v>3339</v>
      </c>
      <c r="L256" s="173" t="s">
        <v>2036</v>
      </c>
      <c r="M256" s="74" t="s">
        <v>2037</v>
      </c>
      <c r="N256" s="225" t="s">
        <v>2037</v>
      </c>
      <c r="O256" s="65" t="s">
        <v>3809</v>
      </c>
      <c r="P256" s="218">
        <v>17.062999999999999</v>
      </c>
      <c r="Q256" s="76"/>
      <c r="R256" s="218">
        <v>10</v>
      </c>
      <c r="S256" s="69">
        <v>0</v>
      </c>
      <c r="T256" s="233">
        <v>39292</v>
      </c>
      <c r="U256" s="76">
        <v>92.430270999999991</v>
      </c>
      <c r="V256" s="218">
        <v>170.63</v>
      </c>
      <c r="W256" s="76">
        <v>170.63</v>
      </c>
      <c r="X256" s="220" t="s">
        <v>2039</v>
      </c>
      <c r="Y256" s="121"/>
      <c r="Z256" s="221">
        <v>32.976999999999997</v>
      </c>
      <c r="AA256" s="76"/>
      <c r="AB256" s="138">
        <v>32.976999999999997</v>
      </c>
      <c r="AC256" s="97">
        <v>40913</v>
      </c>
      <c r="AD256" s="53">
        <v>40268</v>
      </c>
      <c r="AE256" s="100">
        <v>45.625994520547941</v>
      </c>
      <c r="AF256" s="182">
        <v>0.72276780696031961</v>
      </c>
      <c r="AG256" s="114">
        <v>54.033333333333331</v>
      </c>
      <c r="AH256" s="68"/>
      <c r="AI256" s="215" t="s">
        <v>1729</v>
      </c>
      <c r="AJ256" s="52" t="s">
        <v>3895</v>
      </c>
      <c r="AK256" s="52"/>
      <c r="AL256" s="223" t="s">
        <v>3359</v>
      </c>
      <c r="AM256" s="53">
        <v>39127</v>
      </c>
      <c r="AN256" s="296"/>
      <c r="AO256" s="98"/>
      <c r="AP256" s="53"/>
      <c r="AQ256" s="99">
        <v>39174</v>
      </c>
      <c r="AR256" s="97">
        <v>39231</v>
      </c>
      <c r="AS256" s="98">
        <v>39262</v>
      </c>
      <c r="AT256" s="53">
        <v>39292</v>
      </c>
      <c r="AU256" s="51"/>
      <c r="AV256" s="54"/>
      <c r="AW256" s="119">
        <v>8.75</v>
      </c>
      <c r="AX256" s="100">
        <v>2119.6571428571428</v>
      </c>
      <c r="AY256" s="101">
        <v>0.92</v>
      </c>
      <c r="AZ256" s="102"/>
      <c r="BA256" s="77"/>
      <c r="BB256" s="103"/>
      <c r="BC256" s="82"/>
      <c r="BD256" s="104">
        <v>9.5397033158813258</v>
      </c>
      <c r="BE256" s="77">
        <v>559.08710753568118</v>
      </c>
      <c r="BF256" s="68">
        <v>1090.2518075292944</v>
      </c>
      <c r="BG256" s="105">
        <v>1.5513170607265897E-2</v>
      </c>
      <c r="BH256" s="106">
        <v>11.06</v>
      </c>
      <c r="BI256" s="107">
        <v>11.22</v>
      </c>
      <c r="BJ256" s="106">
        <v>11.99</v>
      </c>
      <c r="BK256" s="106">
        <v>7.1060309832425572</v>
      </c>
    </row>
    <row r="257" spans="1:63" ht="56" hidden="1">
      <c r="A257" s="40"/>
      <c r="B257" s="40"/>
      <c r="C257" s="40"/>
      <c r="D257" s="247" t="s">
        <v>3360</v>
      </c>
      <c r="E257" s="168">
        <v>1149</v>
      </c>
      <c r="F257" s="224" t="s">
        <v>3361</v>
      </c>
      <c r="G257" s="57" t="s">
        <v>2033</v>
      </c>
      <c r="H257" s="225" t="s">
        <v>2034</v>
      </c>
      <c r="I257" s="75" t="s">
        <v>1815</v>
      </c>
      <c r="J257" s="215"/>
      <c r="K257" s="57" t="s">
        <v>3093</v>
      </c>
      <c r="L257" s="294" t="s">
        <v>2036</v>
      </c>
      <c r="M257" s="74" t="s">
        <v>2519</v>
      </c>
      <c r="N257" s="216" t="s">
        <v>2520</v>
      </c>
      <c r="O257" s="50" t="s">
        <v>3816</v>
      </c>
      <c r="P257" s="218">
        <v>55.131</v>
      </c>
      <c r="Q257" s="76"/>
      <c r="R257" s="218">
        <v>7</v>
      </c>
      <c r="S257" s="69">
        <v>0</v>
      </c>
      <c r="T257" s="233">
        <v>39339</v>
      </c>
      <c r="U257" s="76">
        <v>291.75325199999997</v>
      </c>
      <c r="V257" s="218">
        <v>733.61990958904107</v>
      </c>
      <c r="W257" s="76">
        <v>1157.751</v>
      </c>
      <c r="X257" s="225" t="s">
        <v>2039</v>
      </c>
      <c r="Y257" s="121"/>
      <c r="Z257" s="221"/>
      <c r="AA257" s="76"/>
      <c r="AB257" s="76"/>
      <c r="AC257" s="97"/>
      <c r="AD257" s="53"/>
      <c r="AE257" s="100"/>
      <c r="AF257" s="222"/>
      <c r="AG257" s="114">
        <v>83.933333333333337</v>
      </c>
      <c r="AH257" s="68"/>
      <c r="AI257" s="215"/>
      <c r="AJ257" s="52" t="s">
        <v>3895</v>
      </c>
      <c r="AK257" s="52"/>
      <c r="AL257" s="223" t="s">
        <v>2107</v>
      </c>
      <c r="AM257" s="53">
        <v>38948</v>
      </c>
      <c r="AN257" s="296"/>
      <c r="AO257" s="98"/>
      <c r="AP257" s="53"/>
      <c r="AQ257" s="99">
        <v>38971</v>
      </c>
      <c r="AR257" s="97">
        <v>39233</v>
      </c>
      <c r="AS257" s="98">
        <v>39266</v>
      </c>
      <c r="AT257" s="53">
        <v>39339</v>
      </c>
      <c r="AU257" s="51" t="s">
        <v>3596</v>
      </c>
      <c r="AV257" s="54"/>
      <c r="AW257" s="68">
        <v>10</v>
      </c>
      <c r="AX257" s="100">
        <v>5946.1</v>
      </c>
      <c r="AY257" s="101"/>
      <c r="AZ257" s="102"/>
      <c r="BA257" s="77"/>
      <c r="BB257" s="103"/>
      <c r="BC257" s="82"/>
      <c r="BD257" s="108"/>
      <c r="BE257" s="77"/>
      <c r="BF257" s="68"/>
      <c r="BG257" s="102"/>
      <c r="BH257" s="106"/>
      <c r="BI257" s="107"/>
      <c r="BJ257" s="106"/>
      <c r="BK257" s="106"/>
    </row>
    <row r="258" spans="1:63" ht="70" hidden="1">
      <c r="A258" s="40"/>
      <c r="B258" s="40"/>
      <c r="C258" s="40"/>
      <c r="D258" s="247" t="s">
        <v>2108</v>
      </c>
      <c r="E258" s="168">
        <v>1151</v>
      </c>
      <c r="F258" s="230" t="s">
        <v>2109</v>
      </c>
      <c r="G258" s="75" t="s">
        <v>2033</v>
      </c>
      <c r="H258" s="215" t="s">
        <v>2034</v>
      </c>
      <c r="I258" s="75" t="s">
        <v>1815</v>
      </c>
      <c r="J258" s="215"/>
      <c r="K258" s="57" t="s">
        <v>1748</v>
      </c>
      <c r="L258" s="173" t="s">
        <v>2036</v>
      </c>
      <c r="M258" s="74" t="s">
        <v>2519</v>
      </c>
      <c r="N258" s="216" t="s">
        <v>2520</v>
      </c>
      <c r="O258" s="50" t="s">
        <v>3816</v>
      </c>
      <c r="P258" s="218">
        <v>42.91</v>
      </c>
      <c r="Q258" s="76"/>
      <c r="R258" s="218">
        <v>10</v>
      </c>
      <c r="S258" s="69">
        <v>1.1000000000000001</v>
      </c>
      <c r="T258" s="233">
        <v>39447</v>
      </c>
      <c r="U258" s="76">
        <v>214.54999999999998</v>
      </c>
      <c r="V258" s="218">
        <v>429.09999999999997</v>
      </c>
      <c r="W258" s="76">
        <v>429.09999999999997</v>
      </c>
      <c r="X258" s="220" t="s">
        <v>2039</v>
      </c>
      <c r="Y258" s="121"/>
      <c r="Z258" s="221">
        <v>74.661000000000001</v>
      </c>
      <c r="AA258" s="76"/>
      <c r="AB258" s="138">
        <v>74.661000000000001</v>
      </c>
      <c r="AC258" s="97">
        <v>39819</v>
      </c>
      <c r="AD258" s="53">
        <v>40786</v>
      </c>
      <c r="AE258" s="100">
        <v>144.64014186526549</v>
      </c>
      <c r="AF258" s="182">
        <v>0.51618450477978561</v>
      </c>
      <c r="AG258" s="114">
        <v>12.4</v>
      </c>
      <c r="AH258" s="68"/>
      <c r="AI258" s="215" t="s">
        <v>3888</v>
      </c>
      <c r="AJ258" s="52" t="s">
        <v>3133</v>
      </c>
      <c r="AK258" s="52"/>
      <c r="AL258" s="223" t="s">
        <v>2110</v>
      </c>
      <c r="AM258" s="53">
        <v>39116</v>
      </c>
      <c r="AN258" s="296"/>
      <c r="AO258" s="98"/>
      <c r="AP258" s="53"/>
      <c r="AQ258" s="99">
        <v>39104</v>
      </c>
      <c r="AR258" s="97">
        <v>39253</v>
      </c>
      <c r="AS258" s="98">
        <v>39300.083333333336</v>
      </c>
      <c r="AT258" s="53">
        <v>39358</v>
      </c>
      <c r="AU258" s="51"/>
      <c r="AV258" s="54"/>
      <c r="AW258" s="119">
        <v>10</v>
      </c>
      <c r="AX258" s="100">
        <v>4536</v>
      </c>
      <c r="AY258" s="101"/>
      <c r="AZ258" s="102"/>
      <c r="BA258" s="77"/>
      <c r="BB258" s="103"/>
      <c r="BC258" s="82"/>
      <c r="BD258" s="104">
        <v>10.471204188481675</v>
      </c>
      <c r="BE258" s="77">
        <v>244.02713093641754</v>
      </c>
      <c r="BF258" s="68">
        <v>1047.1204188481674</v>
      </c>
      <c r="BG258" s="105">
        <v>2.3323338080657209E-2</v>
      </c>
      <c r="BH258" s="106"/>
      <c r="BI258" s="107"/>
      <c r="BJ258" s="106"/>
      <c r="BK258" s="106"/>
    </row>
    <row r="259" spans="1:63" ht="56" hidden="1">
      <c r="A259" s="40"/>
      <c r="B259" s="40"/>
      <c r="C259" s="40"/>
      <c r="D259" s="247" t="s">
        <v>3811</v>
      </c>
      <c r="E259" s="168">
        <v>1166</v>
      </c>
      <c r="F259" s="224" t="s">
        <v>3812</v>
      </c>
      <c r="G259" s="57" t="s">
        <v>2033</v>
      </c>
      <c r="H259" s="225" t="s">
        <v>2034</v>
      </c>
      <c r="I259" s="75" t="s">
        <v>1815</v>
      </c>
      <c r="J259" s="215"/>
      <c r="K259" s="57" t="s">
        <v>2035</v>
      </c>
      <c r="L259" s="173" t="s">
        <v>2036</v>
      </c>
      <c r="M259" s="74" t="s">
        <v>2037</v>
      </c>
      <c r="N259" s="225" t="s">
        <v>2037</v>
      </c>
      <c r="O259" s="50" t="s">
        <v>2038</v>
      </c>
      <c r="P259" s="218">
        <v>41.765999999999998</v>
      </c>
      <c r="Q259" s="76"/>
      <c r="R259" s="218">
        <v>10</v>
      </c>
      <c r="S259" s="69">
        <v>0</v>
      </c>
      <c r="T259" s="233">
        <v>39751</v>
      </c>
      <c r="U259" s="76">
        <v>174.03892199999999</v>
      </c>
      <c r="V259" s="218">
        <v>417.65999999999997</v>
      </c>
      <c r="W259" s="76">
        <v>417.65999999999997</v>
      </c>
      <c r="X259" s="220" t="s">
        <v>2039</v>
      </c>
      <c r="Y259" s="121"/>
      <c r="Z259" s="221">
        <v>111.762</v>
      </c>
      <c r="AA259" s="76"/>
      <c r="AB259" s="138">
        <v>111.762</v>
      </c>
      <c r="AC259" s="97">
        <v>40641</v>
      </c>
      <c r="AD259" s="53">
        <v>41182</v>
      </c>
      <c r="AE259" s="100">
        <v>163.74560547945205</v>
      </c>
      <c r="AF259" s="182">
        <v>0.68253434754940445</v>
      </c>
      <c r="AG259" s="114">
        <v>29.666666666666668</v>
      </c>
      <c r="AH259" s="68"/>
      <c r="AI259" s="215" t="s">
        <v>2039</v>
      </c>
      <c r="AJ259" s="52" t="s">
        <v>3895</v>
      </c>
      <c r="AK259" s="52" t="s">
        <v>2499</v>
      </c>
      <c r="AL259" s="223" t="s">
        <v>2041</v>
      </c>
      <c r="AM259" s="53">
        <v>39042</v>
      </c>
      <c r="AN259" s="296"/>
      <c r="AO259" s="98"/>
      <c r="AP259" s="53"/>
      <c r="AQ259" s="99">
        <v>39175</v>
      </c>
      <c r="AR259" s="97">
        <v>39246</v>
      </c>
      <c r="AS259" s="98">
        <v>39294.083333333336</v>
      </c>
      <c r="AT259" s="53">
        <v>39751</v>
      </c>
      <c r="AU259" s="51" t="s">
        <v>2042</v>
      </c>
      <c r="AV259" s="54"/>
      <c r="AW259" s="68">
        <v>24.8</v>
      </c>
      <c r="AX259" s="100">
        <v>1927.2177419354839</v>
      </c>
      <c r="AY259" s="101"/>
      <c r="AZ259" s="102"/>
      <c r="BA259" s="77"/>
      <c r="BB259" s="103"/>
      <c r="BC259" s="82"/>
      <c r="BD259" s="104">
        <v>25.698080279232109</v>
      </c>
      <c r="BE259" s="77">
        <v>615.28708229737367</v>
      </c>
      <c r="BF259" s="68">
        <v>1036.2129144851658</v>
      </c>
      <c r="BG259" s="105">
        <v>1.3311529538392545E-2</v>
      </c>
      <c r="BH259" s="106">
        <v>11.5</v>
      </c>
      <c r="BI259" s="107">
        <v>13.45</v>
      </c>
      <c r="BJ259" s="106">
        <v>13</v>
      </c>
      <c r="BK259" s="106">
        <v>6</v>
      </c>
    </row>
    <row r="260" spans="1:63" ht="56" hidden="1">
      <c r="A260" s="40"/>
      <c r="B260" s="40"/>
      <c r="C260" s="40"/>
      <c r="D260" s="303" t="s">
        <v>1243</v>
      </c>
      <c r="E260" s="168">
        <v>1167</v>
      </c>
      <c r="F260" s="199" t="s">
        <v>1244</v>
      </c>
      <c r="G260" s="170" t="s">
        <v>2033</v>
      </c>
      <c r="H260" s="171" t="s">
        <v>2034</v>
      </c>
      <c r="I260" s="172" t="s">
        <v>1815</v>
      </c>
      <c r="J260" s="175"/>
      <c r="K260" s="170" t="s">
        <v>2035</v>
      </c>
      <c r="L260" s="304" t="s">
        <v>2036</v>
      </c>
      <c r="M260" s="174" t="s">
        <v>2037</v>
      </c>
      <c r="N260" s="171" t="s">
        <v>2037</v>
      </c>
      <c r="O260" s="176" t="s">
        <v>2038</v>
      </c>
      <c r="P260" s="177">
        <v>51.517000000000003</v>
      </c>
      <c r="Q260" s="178"/>
      <c r="R260" s="177">
        <v>10</v>
      </c>
      <c r="S260" s="201">
        <v>0</v>
      </c>
      <c r="T260" s="235">
        <v>40680</v>
      </c>
      <c r="U260" s="178">
        <v>83.818159000000009</v>
      </c>
      <c r="V260" s="177">
        <v>496.25690958904107</v>
      </c>
      <c r="W260" s="178">
        <v>515.17000000000007</v>
      </c>
      <c r="X260" s="130" t="s">
        <v>2039</v>
      </c>
      <c r="Y260" s="180"/>
      <c r="Z260" s="202">
        <v>53.069000000000003</v>
      </c>
      <c r="AA260" s="178"/>
      <c r="AB260" s="138">
        <v>53.069000000000003</v>
      </c>
      <c r="AC260" s="179">
        <v>41215</v>
      </c>
      <c r="AD260" s="155">
        <v>41182</v>
      </c>
      <c r="AE260" s="181">
        <v>70.853517808219181</v>
      </c>
      <c r="AF260" s="182">
        <v>0.74899597989817623</v>
      </c>
      <c r="AG260" s="183">
        <v>17.833333333333332</v>
      </c>
      <c r="AH260" s="159"/>
      <c r="AI260" s="175" t="s">
        <v>2039</v>
      </c>
      <c r="AJ260" s="52" t="s">
        <v>3895</v>
      </c>
      <c r="AK260" s="204" t="s">
        <v>2499</v>
      </c>
      <c r="AL260" s="205" t="s">
        <v>2041</v>
      </c>
      <c r="AM260" s="155">
        <v>39042</v>
      </c>
      <c r="AN260" s="296"/>
      <c r="AO260" s="154"/>
      <c r="AP260" s="155"/>
      <c r="AQ260" s="156">
        <v>39175</v>
      </c>
      <c r="AR260" s="179">
        <v>39246</v>
      </c>
      <c r="AS260" s="154">
        <v>39294.083333333336</v>
      </c>
      <c r="AT260" s="155">
        <v>40680</v>
      </c>
      <c r="AU260" s="187" t="s">
        <v>2042</v>
      </c>
      <c r="AV260" s="158"/>
      <c r="AW260" s="159">
        <v>30.59</v>
      </c>
      <c r="AX260" s="181">
        <v>1927.198430859758</v>
      </c>
      <c r="AY260" s="207"/>
      <c r="AZ260" s="161"/>
      <c r="BA260" s="191"/>
      <c r="BB260" s="162"/>
      <c r="BC260" s="163"/>
      <c r="BD260" s="164">
        <v>25.370855148342056</v>
      </c>
      <c r="BE260" s="191">
        <v>492.47539935054556</v>
      </c>
      <c r="BF260" s="159">
        <v>829.38395385230649</v>
      </c>
      <c r="BG260" s="105">
        <v>1.8250559866809634E-2</v>
      </c>
      <c r="BH260" s="166">
        <v>12</v>
      </c>
      <c r="BI260" s="167"/>
      <c r="BJ260" s="166">
        <v>13.4</v>
      </c>
      <c r="BK260" s="166"/>
    </row>
    <row r="261" spans="1:63" ht="42" hidden="1">
      <c r="A261" s="40"/>
      <c r="B261" s="40"/>
      <c r="C261" s="40"/>
      <c r="D261" s="303" t="s">
        <v>3813</v>
      </c>
      <c r="E261" s="168">
        <v>1168</v>
      </c>
      <c r="F261" s="199" t="s">
        <v>1365</v>
      </c>
      <c r="G261" s="170" t="s">
        <v>2033</v>
      </c>
      <c r="H261" s="171" t="s">
        <v>2034</v>
      </c>
      <c r="I261" s="172" t="s">
        <v>1815</v>
      </c>
      <c r="J261" s="175"/>
      <c r="K261" s="170" t="s">
        <v>2035</v>
      </c>
      <c r="L261" s="173" t="s">
        <v>2036</v>
      </c>
      <c r="M261" s="174" t="s">
        <v>2037</v>
      </c>
      <c r="N261" s="171" t="s">
        <v>2037</v>
      </c>
      <c r="O261" s="176" t="s">
        <v>2038</v>
      </c>
      <c r="P261" s="177">
        <v>101.047</v>
      </c>
      <c r="Q261" s="178"/>
      <c r="R261" s="177">
        <v>10</v>
      </c>
      <c r="S261" s="201">
        <v>0</v>
      </c>
      <c r="T261" s="235">
        <v>40252</v>
      </c>
      <c r="U261" s="178">
        <v>282.62845900000002</v>
      </c>
      <c r="V261" s="177">
        <v>1010.47</v>
      </c>
      <c r="W261" s="178">
        <v>1010.47</v>
      </c>
      <c r="X261" s="130" t="s">
        <v>2039</v>
      </c>
      <c r="Y261" s="180"/>
      <c r="Z261" s="202">
        <v>210.03699999999998</v>
      </c>
      <c r="AA261" s="178">
        <v>58.741999999999997</v>
      </c>
      <c r="AB261" s="138">
        <v>268.779</v>
      </c>
      <c r="AC261" s="179">
        <v>40934</v>
      </c>
      <c r="AD261" s="155">
        <v>41517</v>
      </c>
      <c r="AE261" s="181">
        <v>350.20398630136987</v>
      </c>
      <c r="AF261" s="182">
        <v>0.76749269144155552</v>
      </c>
      <c r="AG261" s="183">
        <v>22.733333333333334</v>
      </c>
      <c r="AH261" s="159"/>
      <c r="AI261" s="175" t="s">
        <v>1729</v>
      </c>
      <c r="AJ261" s="52" t="s">
        <v>3895</v>
      </c>
      <c r="AK261" s="204" t="s">
        <v>2040</v>
      </c>
      <c r="AL261" s="205" t="s">
        <v>2041</v>
      </c>
      <c r="AM261" s="155">
        <v>39042</v>
      </c>
      <c r="AN261" s="296"/>
      <c r="AO261" s="154"/>
      <c r="AP261" s="155"/>
      <c r="AQ261" s="156">
        <v>39175</v>
      </c>
      <c r="AR261" s="179">
        <v>39246</v>
      </c>
      <c r="AS261" s="154">
        <v>39294.083333333336</v>
      </c>
      <c r="AT261" s="155">
        <v>40252</v>
      </c>
      <c r="AU261" s="153" t="s">
        <v>2042</v>
      </c>
      <c r="AV261" s="158"/>
      <c r="AW261" s="159">
        <v>60</v>
      </c>
      <c r="AX261" s="181">
        <v>1927.2</v>
      </c>
      <c r="AY261" s="207">
        <v>0.87386999999999992</v>
      </c>
      <c r="AZ261" s="161"/>
      <c r="BA261" s="191"/>
      <c r="BB261" s="162"/>
      <c r="BC261" s="163"/>
      <c r="BD261" s="164">
        <v>62.063699825479922</v>
      </c>
      <c r="BE261" s="191">
        <v>614.20625872593871</v>
      </c>
      <c r="BF261" s="159">
        <v>1034.394997091332</v>
      </c>
      <c r="BG261" s="105">
        <v>1.4994820007863462E-2</v>
      </c>
      <c r="BH261" s="166">
        <v>11.9</v>
      </c>
      <c r="BI261" s="167"/>
      <c r="BJ261" s="166">
        <v>14.6</v>
      </c>
      <c r="BK261" s="166"/>
    </row>
    <row r="262" spans="1:63" ht="42" hidden="1">
      <c r="A262" s="40"/>
      <c r="B262" s="40"/>
      <c r="C262" s="40"/>
      <c r="D262" s="247" t="s">
        <v>3814</v>
      </c>
      <c r="E262" s="168">
        <v>1169</v>
      </c>
      <c r="F262" s="305" t="s">
        <v>3815</v>
      </c>
      <c r="G262" s="306" t="s">
        <v>2033</v>
      </c>
      <c r="H262" s="307" t="s">
        <v>2034</v>
      </c>
      <c r="I262" s="75" t="s">
        <v>1815</v>
      </c>
      <c r="J262" s="215"/>
      <c r="K262" s="57" t="s">
        <v>917</v>
      </c>
      <c r="L262" s="173" t="s">
        <v>2036</v>
      </c>
      <c r="M262" s="74" t="s">
        <v>2519</v>
      </c>
      <c r="N262" s="216" t="s">
        <v>2520</v>
      </c>
      <c r="O262" s="50" t="s">
        <v>3816</v>
      </c>
      <c r="P262" s="218">
        <v>54.579000000000001</v>
      </c>
      <c r="Q262" s="76"/>
      <c r="R262" s="218">
        <v>10</v>
      </c>
      <c r="S262" s="69">
        <v>0</v>
      </c>
      <c r="T262" s="233">
        <v>39156</v>
      </c>
      <c r="U262" s="76">
        <v>316.01240999999999</v>
      </c>
      <c r="V262" s="218">
        <v>545.79</v>
      </c>
      <c r="W262" s="76">
        <v>545.79</v>
      </c>
      <c r="X262" s="220" t="s">
        <v>2039</v>
      </c>
      <c r="Y262" s="121"/>
      <c r="Z262" s="221"/>
      <c r="AA262" s="76"/>
      <c r="AB262" s="76"/>
      <c r="AC262" s="97"/>
      <c r="AD262" s="53"/>
      <c r="AE262" s="100"/>
      <c r="AF262" s="222"/>
      <c r="AG262" s="114">
        <v>79.966666666666669</v>
      </c>
      <c r="AH262" s="68"/>
      <c r="AI262" s="215"/>
      <c r="AJ262" s="52" t="s">
        <v>3895</v>
      </c>
      <c r="AK262" s="52"/>
      <c r="AL262" s="223" t="s">
        <v>3817</v>
      </c>
      <c r="AM262" s="53">
        <v>39085</v>
      </c>
      <c r="AN262" s="296"/>
      <c r="AO262" s="98"/>
      <c r="AP262" s="53"/>
      <c r="AQ262" s="99">
        <v>39153</v>
      </c>
      <c r="AR262" s="97">
        <v>39246</v>
      </c>
      <c r="AS262" s="98">
        <v>39294.083333333336</v>
      </c>
      <c r="AT262" s="53">
        <v>39458</v>
      </c>
      <c r="AU262" s="51" t="s">
        <v>2500</v>
      </c>
      <c r="AV262" s="54"/>
      <c r="AW262" s="119">
        <v>11.5</v>
      </c>
      <c r="AX262" s="100">
        <v>4389.826086956522</v>
      </c>
      <c r="AY262" s="101"/>
      <c r="AZ262" s="102"/>
      <c r="BA262" s="77"/>
      <c r="BB262" s="103"/>
      <c r="BC262" s="82"/>
      <c r="BD262" s="104">
        <v>11.289267015706805</v>
      </c>
      <c r="BE262" s="77">
        <v>206.84268703543131</v>
      </c>
      <c r="BF262" s="68">
        <v>981.67539267015707</v>
      </c>
      <c r="BG262" s="102"/>
      <c r="BH262" s="106">
        <v>6.9</v>
      </c>
      <c r="BI262" s="107">
        <v>16</v>
      </c>
      <c r="BJ262" s="106">
        <v>9.6</v>
      </c>
      <c r="BK262" s="106">
        <v>10</v>
      </c>
    </row>
    <row r="263" spans="1:63" ht="56" hidden="1">
      <c r="A263" s="40"/>
      <c r="B263" s="40"/>
      <c r="C263" s="40"/>
      <c r="D263" s="247" t="s">
        <v>3818</v>
      </c>
      <c r="E263" s="168">
        <v>1175</v>
      </c>
      <c r="F263" s="224" t="s">
        <v>3819</v>
      </c>
      <c r="G263" s="57" t="s">
        <v>2033</v>
      </c>
      <c r="H263" s="225" t="s">
        <v>2034</v>
      </c>
      <c r="I263" s="75" t="s">
        <v>1815</v>
      </c>
      <c r="J263" s="215"/>
      <c r="K263" s="57" t="s">
        <v>2928</v>
      </c>
      <c r="L263" s="173" t="s">
        <v>2036</v>
      </c>
      <c r="M263" s="74" t="s">
        <v>3510</v>
      </c>
      <c r="N263" s="216" t="s">
        <v>2571</v>
      </c>
      <c r="O263" s="217" t="s">
        <v>3785</v>
      </c>
      <c r="P263" s="218">
        <v>36.866999999999997</v>
      </c>
      <c r="Q263" s="76"/>
      <c r="R263" s="218">
        <v>10</v>
      </c>
      <c r="S263" s="69">
        <v>0</v>
      </c>
      <c r="T263" s="233">
        <v>39326</v>
      </c>
      <c r="U263" s="76">
        <v>199.81913999999998</v>
      </c>
      <c r="V263" s="218">
        <v>368.66999999999996</v>
      </c>
      <c r="W263" s="76">
        <v>368.66999999999996</v>
      </c>
      <c r="X263" s="220" t="s">
        <v>3888</v>
      </c>
      <c r="Y263" s="121"/>
      <c r="Z263" s="221"/>
      <c r="AA263" s="76"/>
      <c r="AB263" s="76"/>
      <c r="AC263" s="97"/>
      <c r="AD263" s="53"/>
      <c r="AE263" s="100"/>
      <c r="AF263" s="222"/>
      <c r="AG263" s="114">
        <v>79.266666666666666</v>
      </c>
      <c r="AH263" s="68"/>
      <c r="AI263" s="215"/>
      <c r="AJ263" s="52" t="s">
        <v>1373</v>
      </c>
      <c r="AK263" s="52"/>
      <c r="AL263" s="223" t="s">
        <v>1726</v>
      </c>
      <c r="AM263" s="98">
        <v>39045</v>
      </c>
      <c r="AN263" s="296"/>
      <c r="AO263" s="98"/>
      <c r="AP263" s="53"/>
      <c r="AQ263" s="99">
        <v>39045</v>
      </c>
      <c r="AR263" s="97">
        <v>39248</v>
      </c>
      <c r="AS263" s="98">
        <v>39301.083333333336</v>
      </c>
      <c r="AT263" s="255">
        <v>39479</v>
      </c>
      <c r="AU263" s="51" t="s">
        <v>2042</v>
      </c>
      <c r="AV263" s="54"/>
      <c r="AW263" s="68">
        <v>9.8000000000000007</v>
      </c>
      <c r="AX263" s="100">
        <v>5693.8775510204077</v>
      </c>
      <c r="AY263" s="101"/>
      <c r="AZ263" s="102"/>
      <c r="BA263" s="77"/>
      <c r="BB263" s="103"/>
      <c r="BC263" s="82"/>
      <c r="BD263" s="104">
        <v>8.5525741710296685</v>
      </c>
      <c r="BE263" s="77">
        <v>231.9845436577337</v>
      </c>
      <c r="BF263" s="68">
        <v>872.71165010506809</v>
      </c>
      <c r="BG263" s="102"/>
      <c r="BH263" s="106">
        <v>7.36</v>
      </c>
      <c r="BI263" s="107">
        <v>14.37</v>
      </c>
      <c r="BJ263" s="106">
        <v>13.12</v>
      </c>
      <c r="BK263" s="106">
        <v>9.4747079776567436</v>
      </c>
    </row>
    <row r="264" spans="1:63" ht="42" hidden="1">
      <c r="A264" s="40"/>
      <c r="B264" s="40"/>
      <c r="C264" s="40"/>
      <c r="D264" s="247" t="s">
        <v>3820</v>
      </c>
      <c r="E264" s="168">
        <v>1180</v>
      </c>
      <c r="F264" s="224" t="s">
        <v>3821</v>
      </c>
      <c r="G264" s="57" t="s">
        <v>2033</v>
      </c>
      <c r="H264" s="225" t="s">
        <v>2034</v>
      </c>
      <c r="I264" s="75" t="s">
        <v>1815</v>
      </c>
      <c r="J264" s="215"/>
      <c r="K264" s="57" t="s">
        <v>2699</v>
      </c>
      <c r="L264" s="294" t="s">
        <v>2036</v>
      </c>
      <c r="M264" s="74" t="s">
        <v>3510</v>
      </c>
      <c r="N264" s="216" t="s">
        <v>2693</v>
      </c>
      <c r="O264" s="50" t="s">
        <v>2553</v>
      </c>
      <c r="P264" s="218">
        <v>29.771999999999998</v>
      </c>
      <c r="Q264" s="76"/>
      <c r="R264" s="218">
        <v>10</v>
      </c>
      <c r="S264" s="69">
        <v>0</v>
      </c>
      <c r="T264" s="99">
        <v>39570</v>
      </c>
      <c r="U264" s="76">
        <v>139.03523999999999</v>
      </c>
      <c r="V264" s="218">
        <v>297.71999999999997</v>
      </c>
      <c r="W264" s="76">
        <v>297.71999999999997</v>
      </c>
      <c r="X264" s="225" t="s">
        <v>3888</v>
      </c>
      <c r="Y264" s="121"/>
      <c r="Z264" s="221"/>
      <c r="AA264" s="76"/>
      <c r="AB264" s="76"/>
      <c r="AC264" s="97"/>
      <c r="AD264" s="53"/>
      <c r="AE264" s="100"/>
      <c r="AF264" s="222"/>
      <c r="AG264" s="114">
        <v>76.166666666666671</v>
      </c>
      <c r="AH264" s="68"/>
      <c r="AI264" s="215"/>
      <c r="AJ264" s="52" t="s">
        <v>944</v>
      </c>
      <c r="AK264" s="52"/>
      <c r="AL264" s="223" t="s">
        <v>941</v>
      </c>
      <c r="AM264" s="53">
        <v>38983</v>
      </c>
      <c r="AN264" s="296"/>
      <c r="AO264" s="98"/>
      <c r="AP264" s="53"/>
      <c r="AQ264" s="99">
        <v>39078</v>
      </c>
      <c r="AR264" s="97">
        <v>39251</v>
      </c>
      <c r="AS264" s="98">
        <v>39514.041666666664</v>
      </c>
      <c r="AT264" s="53">
        <v>39572</v>
      </c>
      <c r="AU264" s="51"/>
      <c r="AV264" s="54"/>
      <c r="AW264" s="68">
        <v>13</v>
      </c>
      <c r="AX264" s="100">
        <v>2505.6153846153848</v>
      </c>
      <c r="AY264" s="101"/>
      <c r="AZ264" s="102"/>
      <c r="BA264" s="77"/>
      <c r="BB264" s="103"/>
      <c r="BC264" s="82"/>
      <c r="BD264" s="108"/>
      <c r="BE264" s="77"/>
      <c r="BF264" s="68"/>
      <c r="BG264" s="102"/>
      <c r="BH264" s="106"/>
      <c r="BI264" s="107"/>
      <c r="BJ264" s="106"/>
      <c r="BK264" s="106"/>
    </row>
    <row r="265" spans="1:63" ht="42" hidden="1">
      <c r="A265" s="40"/>
      <c r="B265" s="40"/>
      <c r="C265" s="40"/>
      <c r="D265" s="247" t="s">
        <v>3822</v>
      </c>
      <c r="E265" s="168">
        <v>1181</v>
      </c>
      <c r="F265" s="224" t="s">
        <v>3823</v>
      </c>
      <c r="G265" s="57" t="s">
        <v>2033</v>
      </c>
      <c r="H265" s="225" t="s">
        <v>2034</v>
      </c>
      <c r="I265" s="75" t="s">
        <v>1815</v>
      </c>
      <c r="J265" s="215"/>
      <c r="K265" s="57" t="s">
        <v>2699</v>
      </c>
      <c r="L265" s="200" t="s">
        <v>2036</v>
      </c>
      <c r="M265" s="74" t="s">
        <v>3510</v>
      </c>
      <c r="N265" s="216" t="s">
        <v>2693</v>
      </c>
      <c r="O265" s="50" t="s">
        <v>3785</v>
      </c>
      <c r="P265" s="218">
        <v>24.64</v>
      </c>
      <c r="Q265" s="76"/>
      <c r="R265" s="218">
        <v>7</v>
      </c>
      <c r="S265" s="69">
        <v>0</v>
      </c>
      <c r="T265" s="233">
        <v>39479</v>
      </c>
      <c r="U265" s="76">
        <v>121.1467488</v>
      </c>
      <c r="V265" s="218">
        <v>318.42980821917808</v>
      </c>
      <c r="W265" s="76">
        <v>517.44000000000005</v>
      </c>
      <c r="X265" s="225" t="s">
        <v>2039</v>
      </c>
      <c r="Y265" s="121"/>
      <c r="Z265" s="221">
        <v>83.616</v>
      </c>
      <c r="AA265" s="76"/>
      <c r="AB265" s="138">
        <v>83.616</v>
      </c>
      <c r="AC265" s="219">
        <v>40403</v>
      </c>
      <c r="AD265" s="53">
        <v>40755</v>
      </c>
      <c r="AE265" s="100">
        <v>86.138739726027396</v>
      </c>
      <c r="AF265" s="182">
        <v>0.97071306436510196</v>
      </c>
      <c r="AG265" s="114">
        <v>30.8</v>
      </c>
      <c r="AH265" s="68"/>
      <c r="AI265" s="215" t="s">
        <v>2039</v>
      </c>
      <c r="AJ265" s="52" t="s">
        <v>3824</v>
      </c>
      <c r="AK265" s="52"/>
      <c r="AL265" s="223" t="s">
        <v>3825</v>
      </c>
      <c r="AM265" s="53">
        <v>38968</v>
      </c>
      <c r="AN265" s="296"/>
      <c r="AO265" s="98"/>
      <c r="AP265" s="53"/>
      <c r="AQ265" s="99">
        <v>39104</v>
      </c>
      <c r="AR265" s="97">
        <v>39251</v>
      </c>
      <c r="AS265" s="98">
        <v>39322.083333333336</v>
      </c>
      <c r="AT265" s="53">
        <v>39479</v>
      </c>
      <c r="AU265" s="51" t="s">
        <v>3826</v>
      </c>
      <c r="AV265" s="54"/>
      <c r="AW265" s="68">
        <v>6</v>
      </c>
      <c r="AX265" s="100">
        <v>5683.333333333333</v>
      </c>
      <c r="AY265" s="101"/>
      <c r="AZ265" s="102"/>
      <c r="BA265" s="77"/>
      <c r="BB265" s="103"/>
      <c r="BC265" s="82"/>
      <c r="BD265" s="104">
        <v>5.5628272251308895</v>
      </c>
      <c r="BE265" s="77">
        <v>225.76409192901335</v>
      </c>
      <c r="BF265" s="68">
        <v>927.13787085514821</v>
      </c>
      <c r="BG265" s="105">
        <v>5.1596144775954277E-2</v>
      </c>
      <c r="BH265" s="106">
        <v>10.1</v>
      </c>
      <c r="BI265" s="107">
        <v>16</v>
      </c>
      <c r="BJ265" s="106">
        <v>15.9</v>
      </c>
      <c r="BK265" s="106">
        <v>10.659046474863837</v>
      </c>
    </row>
    <row r="266" spans="1:63" ht="56" hidden="1">
      <c r="A266" s="40"/>
      <c r="B266" s="40"/>
      <c r="C266" s="40"/>
      <c r="D266" s="247" t="s">
        <v>2111</v>
      </c>
      <c r="E266" s="168">
        <v>1187</v>
      </c>
      <c r="F266" s="224" t="s">
        <v>2112</v>
      </c>
      <c r="G266" s="57" t="s">
        <v>2033</v>
      </c>
      <c r="H266" s="225" t="s">
        <v>2034</v>
      </c>
      <c r="I266" s="57" t="s">
        <v>1815</v>
      </c>
      <c r="J266" s="225"/>
      <c r="K266" s="57" t="s">
        <v>3848</v>
      </c>
      <c r="L266" s="173" t="s">
        <v>2036</v>
      </c>
      <c r="M266" s="226" t="s">
        <v>3510</v>
      </c>
      <c r="N266" s="216" t="s">
        <v>3511</v>
      </c>
      <c r="O266" s="50" t="s">
        <v>1422</v>
      </c>
      <c r="P266" s="114">
        <v>43.195999999999998</v>
      </c>
      <c r="Q266" s="77"/>
      <c r="R266" s="114">
        <v>10</v>
      </c>
      <c r="S266" s="68">
        <v>8</v>
      </c>
      <c r="T266" s="99">
        <v>39438</v>
      </c>
      <c r="U266" s="73">
        <v>106.102</v>
      </c>
      <c r="V266" s="114">
        <v>431.96</v>
      </c>
      <c r="W266" s="77">
        <v>431.96</v>
      </c>
      <c r="X266" s="225" t="s">
        <v>3888</v>
      </c>
      <c r="Y266" s="121"/>
      <c r="Z266" s="221"/>
      <c r="AA266" s="76"/>
      <c r="AB266" s="76"/>
      <c r="AC266" s="97"/>
      <c r="AD266" s="53"/>
      <c r="AE266" s="100"/>
      <c r="AF266" s="222"/>
      <c r="AG266" s="114">
        <v>80.63333333333334</v>
      </c>
      <c r="AH266" s="68"/>
      <c r="AI266" s="215"/>
      <c r="AJ266" s="56" t="s">
        <v>3895</v>
      </c>
      <c r="AK266" s="56"/>
      <c r="AL266" s="229" t="s">
        <v>2113</v>
      </c>
      <c r="AM266" s="53">
        <v>38861</v>
      </c>
      <c r="AN266" s="296"/>
      <c r="AO266" s="98"/>
      <c r="AP266" s="53"/>
      <c r="AQ266" s="99">
        <v>39144</v>
      </c>
      <c r="AR266" s="97">
        <v>39253</v>
      </c>
      <c r="AS266" s="98">
        <v>39408.041666666664</v>
      </c>
      <c r="AT266" s="53">
        <v>39438</v>
      </c>
      <c r="AU266" s="51"/>
      <c r="AV266" s="54"/>
      <c r="AW266" s="68">
        <v>5.15</v>
      </c>
      <c r="AX266" s="100">
        <v>4186.4077669902908</v>
      </c>
      <c r="AY266" s="101"/>
      <c r="AZ266" s="102"/>
      <c r="BA266" s="77"/>
      <c r="BB266" s="103"/>
      <c r="BC266" s="82"/>
      <c r="BD266" s="108"/>
      <c r="BE266" s="77"/>
      <c r="BF266" s="68"/>
      <c r="BG266" s="102"/>
      <c r="BH266" s="106"/>
      <c r="BI266" s="107"/>
      <c r="BJ266" s="106"/>
      <c r="BK266" s="106"/>
    </row>
    <row r="267" spans="1:63" ht="56" hidden="1">
      <c r="A267" s="40"/>
      <c r="B267" s="40"/>
      <c r="C267" s="40"/>
      <c r="D267" s="247" t="s">
        <v>2114</v>
      </c>
      <c r="E267" s="168">
        <v>1196</v>
      </c>
      <c r="F267" s="305" t="s">
        <v>2115</v>
      </c>
      <c r="G267" s="306" t="s">
        <v>2033</v>
      </c>
      <c r="H267" s="307" t="s">
        <v>2034</v>
      </c>
      <c r="I267" s="75" t="s">
        <v>1815</v>
      </c>
      <c r="J267" s="215"/>
      <c r="K267" s="57" t="s">
        <v>3339</v>
      </c>
      <c r="L267" s="294" t="s">
        <v>2036</v>
      </c>
      <c r="M267" s="74" t="s">
        <v>3510</v>
      </c>
      <c r="N267" s="216" t="s">
        <v>2571</v>
      </c>
      <c r="O267" s="50" t="s">
        <v>3809</v>
      </c>
      <c r="P267" s="231">
        <v>43.344999999999999</v>
      </c>
      <c r="Q267" s="244"/>
      <c r="R267" s="218">
        <v>10</v>
      </c>
      <c r="S267" s="69">
        <v>0</v>
      </c>
      <c r="T267" s="233">
        <v>39448</v>
      </c>
      <c r="U267" s="76">
        <v>216.72499999999999</v>
      </c>
      <c r="V267" s="218">
        <v>433.45</v>
      </c>
      <c r="W267" s="76">
        <v>433.45</v>
      </c>
      <c r="X267" s="220" t="s">
        <v>3888</v>
      </c>
      <c r="Y267" s="121"/>
      <c r="Z267" s="221"/>
      <c r="AA267" s="76"/>
      <c r="AB267" s="76"/>
      <c r="AC267" s="97"/>
      <c r="AD267" s="53"/>
      <c r="AE267" s="100"/>
      <c r="AF267" s="222"/>
      <c r="AG267" s="114">
        <v>80.3</v>
      </c>
      <c r="AH267" s="68"/>
      <c r="AI267" s="215"/>
      <c r="AJ267" s="52" t="s">
        <v>1373</v>
      </c>
      <c r="AK267" s="52"/>
      <c r="AL267" s="223" t="s">
        <v>1726</v>
      </c>
      <c r="AM267" s="53">
        <v>39091</v>
      </c>
      <c r="AN267" s="296"/>
      <c r="AO267" s="98"/>
      <c r="AP267" s="53"/>
      <c r="AQ267" s="99">
        <v>39024</v>
      </c>
      <c r="AR267" s="97">
        <v>39253</v>
      </c>
      <c r="AS267" s="98">
        <v>39303.083333333336</v>
      </c>
      <c r="AT267" s="53">
        <v>39333</v>
      </c>
      <c r="AU267" s="51"/>
      <c r="AV267" s="54"/>
      <c r="AW267" s="119">
        <v>10</v>
      </c>
      <c r="AX267" s="100">
        <v>6307</v>
      </c>
      <c r="AY267" s="101"/>
      <c r="AZ267" s="102"/>
      <c r="BA267" s="77"/>
      <c r="BB267" s="103"/>
      <c r="BC267" s="82"/>
      <c r="BD267" s="104">
        <v>9.7927574171029654</v>
      </c>
      <c r="BE267" s="77">
        <v>225.92588342606911</v>
      </c>
      <c r="BF267" s="68">
        <v>979.27574171029653</v>
      </c>
      <c r="BG267" s="102"/>
      <c r="BH267" s="106"/>
      <c r="BI267" s="107"/>
      <c r="BJ267" s="106"/>
      <c r="BK267" s="106"/>
    </row>
    <row r="268" spans="1:63" ht="56" hidden="1">
      <c r="A268" s="40"/>
      <c r="B268" s="40"/>
      <c r="C268" s="40"/>
      <c r="D268" s="247" t="s">
        <v>2116</v>
      </c>
      <c r="E268" s="168">
        <v>1199</v>
      </c>
      <c r="F268" s="224" t="s">
        <v>2117</v>
      </c>
      <c r="G268" s="57" t="s">
        <v>2033</v>
      </c>
      <c r="H268" s="225" t="s">
        <v>2034</v>
      </c>
      <c r="I268" s="75" t="s">
        <v>1815</v>
      </c>
      <c r="J268" s="215"/>
      <c r="K268" s="57" t="s">
        <v>2928</v>
      </c>
      <c r="L268" s="294" t="s">
        <v>2036</v>
      </c>
      <c r="M268" s="74" t="s">
        <v>3510</v>
      </c>
      <c r="N268" s="216" t="s">
        <v>2571</v>
      </c>
      <c r="O268" s="217" t="s">
        <v>3785</v>
      </c>
      <c r="P268" s="218">
        <v>37.947000000000003</v>
      </c>
      <c r="Q268" s="76"/>
      <c r="R268" s="218">
        <v>10</v>
      </c>
      <c r="S268" s="69">
        <v>0</v>
      </c>
      <c r="T268" s="233">
        <v>39328</v>
      </c>
      <c r="U268" s="76">
        <v>202.25751000000002</v>
      </c>
      <c r="V268" s="218">
        <v>379.47</v>
      </c>
      <c r="W268" s="76">
        <v>379.47</v>
      </c>
      <c r="X268" s="220" t="s">
        <v>3888</v>
      </c>
      <c r="Y268" s="121"/>
      <c r="Z268" s="221">
        <v>42.463999999999999</v>
      </c>
      <c r="AA268" s="76"/>
      <c r="AB268" s="76">
        <v>42.463999999999999</v>
      </c>
      <c r="AC268" s="97">
        <v>41607</v>
      </c>
      <c r="AD268" s="53">
        <v>40178</v>
      </c>
      <c r="AE268" s="100">
        <v>88.369726027397263</v>
      </c>
      <c r="AF268" s="182">
        <v>0.48052655483886964</v>
      </c>
      <c r="AG268" s="114">
        <v>75.966666666666669</v>
      </c>
      <c r="AH268" s="68"/>
      <c r="AI268" s="215"/>
      <c r="AJ268" s="52" t="s">
        <v>1373</v>
      </c>
      <c r="AK268" s="52"/>
      <c r="AL268" s="223" t="s">
        <v>1726</v>
      </c>
      <c r="AM268" s="53">
        <v>39043</v>
      </c>
      <c r="AN268" s="187"/>
      <c r="AO268" s="98"/>
      <c r="AP268" s="53"/>
      <c r="AQ268" s="99">
        <v>39045</v>
      </c>
      <c r="AR268" s="97">
        <v>39253</v>
      </c>
      <c r="AS268" s="98">
        <v>39298.083333333336</v>
      </c>
      <c r="AT268" s="53">
        <v>39328</v>
      </c>
      <c r="AU268" s="51"/>
      <c r="AV268" s="54"/>
      <c r="AW268" s="68">
        <v>9.8000000000000007</v>
      </c>
      <c r="AX268" s="100">
        <v>5702.0408163265301</v>
      </c>
      <c r="AY268" s="101"/>
      <c r="AZ268" s="102"/>
      <c r="BA268" s="77"/>
      <c r="BB268" s="103"/>
      <c r="BC268" s="82"/>
      <c r="BD268" s="104">
        <v>9.2888307155322849</v>
      </c>
      <c r="BE268" s="77">
        <v>244.78432328068845</v>
      </c>
      <c r="BF268" s="68">
        <v>947.83986893186579</v>
      </c>
      <c r="BG268" s="105">
        <v>2.3556731823280747E-2</v>
      </c>
      <c r="BH268" s="106">
        <v>10.23</v>
      </c>
      <c r="BI268" s="107">
        <v>14.32</v>
      </c>
      <c r="BJ268" s="106">
        <v>15.18</v>
      </c>
      <c r="BK268" s="106">
        <v>9.4747079776567436</v>
      </c>
    </row>
    <row r="269" spans="1:63" ht="42" hidden="1">
      <c r="A269" s="40"/>
      <c r="B269" s="40"/>
      <c r="C269" s="40"/>
      <c r="D269" s="247" t="s">
        <v>2118</v>
      </c>
      <c r="E269" s="168">
        <v>1203</v>
      </c>
      <c r="F269" s="285" t="s">
        <v>2119</v>
      </c>
      <c r="G269" s="286" t="s">
        <v>2033</v>
      </c>
      <c r="H269" s="287" t="s">
        <v>2034</v>
      </c>
      <c r="I269" s="57" t="s">
        <v>1815</v>
      </c>
      <c r="J269" s="225"/>
      <c r="K269" s="57" t="s">
        <v>3893</v>
      </c>
      <c r="L269" s="294" t="s">
        <v>2036</v>
      </c>
      <c r="M269" s="226" t="s">
        <v>3878</v>
      </c>
      <c r="N269" s="216" t="s">
        <v>1723</v>
      </c>
      <c r="O269" s="50" t="s">
        <v>3785</v>
      </c>
      <c r="P269" s="114">
        <v>36.030999999999999</v>
      </c>
      <c r="Q269" s="77"/>
      <c r="R269" s="114">
        <v>10</v>
      </c>
      <c r="S269" s="68">
        <v>0</v>
      </c>
      <c r="T269" s="99">
        <v>39874</v>
      </c>
      <c r="U269" s="77">
        <v>138.21491599999999</v>
      </c>
      <c r="V269" s="114">
        <v>360.31</v>
      </c>
      <c r="W269" s="77">
        <v>360.31</v>
      </c>
      <c r="X269" s="225" t="s">
        <v>3888</v>
      </c>
      <c r="Y269" s="121"/>
      <c r="Z269" s="221">
        <v>54.962000000000003</v>
      </c>
      <c r="AA269" s="76"/>
      <c r="AB269" s="138">
        <v>54.962000000000003</v>
      </c>
      <c r="AC269" s="97">
        <v>40981</v>
      </c>
      <c r="AD269" s="53">
        <v>40603</v>
      </c>
      <c r="AE269" s="100">
        <v>71.963284931506848</v>
      </c>
      <c r="AF269" s="182">
        <v>0.76375057159093951</v>
      </c>
      <c r="AG269" s="114">
        <v>36.9</v>
      </c>
      <c r="AH269" s="68"/>
      <c r="AI269" s="215" t="s">
        <v>3888</v>
      </c>
      <c r="AJ269" s="56" t="s">
        <v>3895</v>
      </c>
      <c r="AK269" s="56"/>
      <c r="AL269" s="229" t="s">
        <v>2120</v>
      </c>
      <c r="AM269" s="53">
        <v>38748</v>
      </c>
      <c r="AN269" s="296"/>
      <c r="AO269" s="98"/>
      <c r="AP269" s="53"/>
      <c r="AQ269" s="99">
        <v>38882</v>
      </c>
      <c r="AR269" s="97">
        <v>39254</v>
      </c>
      <c r="AS269" s="98">
        <v>39308.083333333336</v>
      </c>
      <c r="AT269" s="53">
        <v>39338</v>
      </c>
      <c r="AU269" s="51"/>
      <c r="AV269" s="54"/>
      <c r="AW269" s="68">
        <v>10</v>
      </c>
      <c r="AX269" s="100">
        <v>5051</v>
      </c>
      <c r="AY269" s="101">
        <v>0.75460000000000005</v>
      </c>
      <c r="AZ269" s="102"/>
      <c r="BA269" s="77"/>
      <c r="BB269" s="103"/>
      <c r="BC269" s="82"/>
      <c r="BD269" s="104">
        <v>11.393324607329841</v>
      </c>
      <c r="BE269" s="77">
        <v>316.20894805389366</v>
      </c>
      <c r="BF269" s="68">
        <v>1139.3324607329841</v>
      </c>
      <c r="BG269" s="105">
        <v>2.8984021216025873E-2</v>
      </c>
      <c r="BH269" s="308"/>
      <c r="BI269" s="107"/>
      <c r="BJ269" s="106"/>
      <c r="BK269" s="106"/>
    </row>
    <row r="270" spans="1:63" ht="42" hidden="1">
      <c r="A270" s="40"/>
      <c r="B270" s="40"/>
      <c r="C270" s="40"/>
      <c r="D270" s="247" t="s">
        <v>2121</v>
      </c>
      <c r="E270" s="168">
        <v>1216</v>
      </c>
      <c r="F270" s="230" t="s">
        <v>2122</v>
      </c>
      <c r="G270" s="75" t="s">
        <v>2033</v>
      </c>
      <c r="H270" s="215" t="s">
        <v>2034</v>
      </c>
      <c r="I270" s="75" t="s">
        <v>1815</v>
      </c>
      <c r="J270" s="215"/>
      <c r="K270" s="57" t="s">
        <v>2498</v>
      </c>
      <c r="L270" s="173" t="s">
        <v>2036</v>
      </c>
      <c r="M270" s="74" t="s">
        <v>2037</v>
      </c>
      <c r="N270" s="225" t="s">
        <v>2037</v>
      </c>
      <c r="O270" s="50" t="s">
        <v>3809</v>
      </c>
      <c r="P270" s="216">
        <v>5.36</v>
      </c>
      <c r="Q270" s="76"/>
      <c r="R270" s="218">
        <v>10</v>
      </c>
      <c r="S270" s="69">
        <v>0</v>
      </c>
      <c r="T270" s="233">
        <v>39391</v>
      </c>
      <c r="U270" s="76">
        <v>27.620079999999998</v>
      </c>
      <c r="V270" s="218">
        <v>53.6</v>
      </c>
      <c r="W270" s="76">
        <v>53.6</v>
      </c>
      <c r="X270" s="220" t="s">
        <v>3888</v>
      </c>
      <c r="Y270" s="121"/>
      <c r="Z270" s="221">
        <v>15.856</v>
      </c>
      <c r="AA270" s="69"/>
      <c r="AB270" s="138">
        <v>15.856</v>
      </c>
      <c r="AC270" s="97">
        <v>40896</v>
      </c>
      <c r="AD270" s="53">
        <v>40999</v>
      </c>
      <c r="AE270" s="100">
        <v>23.613369863013698</v>
      </c>
      <c r="AF270" s="182">
        <v>0.67148399792084357</v>
      </c>
      <c r="AG270" s="114">
        <v>50.166666666666664</v>
      </c>
      <c r="AH270" s="68"/>
      <c r="AI270" s="215" t="s">
        <v>3889</v>
      </c>
      <c r="AJ270" s="52" t="s">
        <v>3895</v>
      </c>
      <c r="AK270" s="52"/>
      <c r="AL270" s="223" t="s">
        <v>2123</v>
      </c>
      <c r="AM270" s="99">
        <v>39151</v>
      </c>
      <c r="AN270" s="293"/>
      <c r="AO270" s="98"/>
      <c r="AP270" s="53"/>
      <c r="AQ270" s="99">
        <v>39104</v>
      </c>
      <c r="AR270" s="97">
        <v>39258</v>
      </c>
      <c r="AS270" s="98">
        <v>39296.083333333336</v>
      </c>
      <c r="AT270" s="53">
        <v>39391</v>
      </c>
      <c r="AU270" s="51" t="s">
        <v>2500</v>
      </c>
      <c r="AV270" s="54"/>
      <c r="AW270" s="119">
        <v>2.5</v>
      </c>
      <c r="AX270" s="100">
        <v>2300</v>
      </c>
      <c r="AY270" s="101">
        <v>0.93225000000000002</v>
      </c>
      <c r="AZ270" s="102"/>
      <c r="BA270" s="77"/>
      <c r="BB270" s="103"/>
      <c r="BC270" s="82"/>
      <c r="BD270" s="104">
        <v>3.0541012216404884</v>
      </c>
      <c r="BE270" s="77">
        <v>569.79500403740451</v>
      </c>
      <c r="BF270" s="68">
        <v>1221.6404886561954</v>
      </c>
      <c r="BG270" s="105">
        <v>1.4141591130063967E-2</v>
      </c>
      <c r="BH270" s="111"/>
      <c r="BI270" s="112"/>
      <c r="BJ270" s="111"/>
      <c r="BK270" s="111"/>
    </row>
    <row r="271" spans="1:63" ht="56" hidden="1">
      <c r="A271" s="40"/>
      <c r="B271" s="40"/>
      <c r="C271" s="40"/>
      <c r="D271" s="247" t="s">
        <v>2124</v>
      </c>
      <c r="E271" s="168">
        <v>1221</v>
      </c>
      <c r="F271" s="224" t="s">
        <v>2125</v>
      </c>
      <c r="G271" s="57" t="s">
        <v>2033</v>
      </c>
      <c r="H271" s="225" t="s">
        <v>2034</v>
      </c>
      <c r="I271" s="75" t="s">
        <v>1815</v>
      </c>
      <c r="J271" s="215"/>
      <c r="K271" s="57" t="s">
        <v>2494</v>
      </c>
      <c r="L271" s="200" t="s">
        <v>2036</v>
      </c>
      <c r="M271" s="74" t="s">
        <v>3510</v>
      </c>
      <c r="N271" s="216" t="s">
        <v>2571</v>
      </c>
      <c r="O271" s="50" t="s">
        <v>2529</v>
      </c>
      <c r="P271" s="218">
        <v>25.14</v>
      </c>
      <c r="Q271" s="76"/>
      <c r="R271" s="218">
        <v>10</v>
      </c>
      <c r="S271" s="69">
        <v>0</v>
      </c>
      <c r="T271" s="233">
        <v>39374</v>
      </c>
      <c r="U271" s="76">
        <v>130.80342000000002</v>
      </c>
      <c r="V271" s="218">
        <v>251.4</v>
      </c>
      <c r="W271" s="76">
        <v>251.4</v>
      </c>
      <c r="X271" s="225" t="s">
        <v>1729</v>
      </c>
      <c r="Y271" s="121"/>
      <c r="Z271" s="221">
        <v>38.378</v>
      </c>
      <c r="AA271" s="76"/>
      <c r="AB271" s="138">
        <v>38.378</v>
      </c>
      <c r="AC271" s="97">
        <v>40913</v>
      </c>
      <c r="AD271" s="53">
        <v>40339</v>
      </c>
      <c r="AE271" s="100">
        <v>66.466027397260277</v>
      </c>
      <c r="AF271" s="182">
        <v>0.57740776006694117</v>
      </c>
      <c r="AG271" s="114">
        <v>51.3</v>
      </c>
      <c r="AH271" s="68"/>
      <c r="AI271" s="215" t="s">
        <v>2718</v>
      </c>
      <c r="AJ271" s="52" t="s">
        <v>1373</v>
      </c>
      <c r="AK271" s="52"/>
      <c r="AL271" s="223" t="s">
        <v>2126</v>
      </c>
      <c r="AM271" s="53">
        <v>38909</v>
      </c>
      <c r="AN271" s="296"/>
      <c r="AO271" s="98"/>
      <c r="AP271" s="53"/>
      <c r="AQ271" s="99">
        <v>39024</v>
      </c>
      <c r="AR271" s="97">
        <v>39261</v>
      </c>
      <c r="AS271" s="98">
        <v>39297.083333333336</v>
      </c>
      <c r="AT271" s="53">
        <v>39374</v>
      </c>
      <c r="AU271" s="51" t="s">
        <v>3596</v>
      </c>
      <c r="AV271" s="54"/>
      <c r="AW271" s="68">
        <v>1.2</v>
      </c>
      <c r="AX271" s="100">
        <v>6911.666666666667</v>
      </c>
      <c r="AY271" s="101">
        <v>0.81</v>
      </c>
      <c r="AZ271" s="102"/>
      <c r="BA271" s="77"/>
      <c r="BB271" s="103"/>
      <c r="BC271" s="82"/>
      <c r="BD271" s="273"/>
      <c r="BE271" s="77"/>
      <c r="BF271" s="68"/>
      <c r="BG271" s="102"/>
      <c r="BH271" s="106"/>
      <c r="BI271" s="107"/>
      <c r="BJ271" s="106"/>
      <c r="BK271" s="106"/>
    </row>
    <row r="272" spans="1:63" ht="70" hidden="1">
      <c r="A272" s="40"/>
      <c r="B272" s="40"/>
      <c r="C272" s="40"/>
      <c r="D272" s="247" t="s">
        <v>3827</v>
      </c>
      <c r="E272" s="168">
        <v>1233</v>
      </c>
      <c r="F272" s="224" t="s">
        <v>3828</v>
      </c>
      <c r="G272" s="57" t="s">
        <v>2033</v>
      </c>
      <c r="H272" s="225" t="s">
        <v>2034</v>
      </c>
      <c r="I272" s="75" t="s">
        <v>1815</v>
      </c>
      <c r="J272" s="215"/>
      <c r="K272" s="57" t="s">
        <v>2699</v>
      </c>
      <c r="L272" s="173" t="s">
        <v>2036</v>
      </c>
      <c r="M272" s="74" t="s">
        <v>3510</v>
      </c>
      <c r="N272" s="216" t="s">
        <v>2693</v>
      </c>
      <c r="O272" s="50" t="s">
        <v>2694</v>
      </c>
      <c r="P272" s="218">
        <v>16.544</v>
      </c>
      <c r="Q272" s="76"/>
      <c r="R272" s="218">
        <v>10</v>
      </c>
      <c r="S272" s="69">
        <v>0</v>
      </c>
      <c r="T272" s="233">
        <v>39674</v>
      </c>
      <c r="U272" s="76">
        <v>72.479264000000001</v>
      </c>
      <c r="V272" s="218">
        <v>165.44</v>
      </c>
      <c r="W272" s="76">
        <v>165.44</v>
      </c>
      <c r="X272" s="225" t="s">
        <v>3889</v>
      </c>
      <c r="Y272" s="121"/>
      <c r="Z272" s="221"/>
      <c r="AA272" s="76"/>
      <c r="AB272" s="76"/>
      <c r="AC272" s="97"/>
      <c r="AD272" s="53"/>
      <c r="AE272" s="100"/>
      <c r="AF272" s="222"/>
      <c r="AG272" s="114">
        <v>72.766666666666666</v>
      </c>
      <c r="AH272" s="68"/>
      <c r="AI272" s="215"/>
      <c r="AJ272" s="52" t="s">
        <v>3829</v>
      </c>
      <c r="AK272" s="52"/>
      <c r="AL272" s="223" t="s">
        <v>2041</v>
      </c>
      <c r="AM272" s="53">
        <v>38973</v>
      </c>
      <c r="AN272" s="296"/>
      <c r="AO272" s="98"/>
      <c r="AP272" s="53"/>
      <c r="AQ272" s="99">
        <v>39104</v>
      </c>
      <c r="AR272" s="97">
        <v>39269</v>
      </c>
      <c r="AS272" s="98">
        <v>39301.083333333336</v>
      </c>
      <c r="AT272" s="53">
        <v>39674</v>
      </c>
      <c r="AU272" s="51" t="s">
        <v>2500</v>
      </c>
      <c r="AV272" s="54"/>
      <c r="AW272" s="68">
        <v>6</v>
      </c>
      <c r="AX272" s="100">
        <v>3457.2999999999997</v>
      </c>
      <c r="AY272" s="101"/>
      <c r="AZ272" s="102"/>
      <c r="BA272" s="77"/>
      <c r="BB272" s="103"/>
      <c r="BC272" s="82"/>
      <c r="BD272" s="104">
        <v>5.4537521815008718</v>
      </c>
      <c r="BE272" s="77">
        <v>329.65136493598112</v>
      </c>
      <c r="BF272" s="68">
        <v>908.95869691681196</v>
      </c>
      <c r="BG272" s="102"/>
      <c r="BH272" s="106">
        <v>13.33</v>
      </c>
      <c r="BI272" s="107">
        <v>16</v>
      </c>
      <c r="BJ272" s="106">
        <v>15.75</v>
      </c>
      <c r="BK272" s="106">
        <v>8</v>
      </c>
    </row>
    <row r="273" spans="1:63" ht="56" hidden="1">
      <c r="A273" s="40"/>
      <c r="B273" s="40"/>
      <c r="C273" s="40"/>
      <c r="D273" s="247" t="s">
        <v>3638</v>
      </c>
      <c r="E273" s="168">
        <v>1236</v>
      </c>
      <c r="F273" s="224" t="s">
        <v>3639</v>
      </c>
      <c r="G273" s="57" t="s">
        <v>2033</v>
      </c>
      <c r="H273" s="225" t="s">
        <v>2034</v>
      </c>
      <c r="I273" s="75" t="s">
        <v>1815</v>
      </c>
      <c r="J273" s="215"/>
      <c r="K273" s="57" t="s">
        <v>1748</v>
      </c>
      <c r="L273" s="173" t="s">
        <v>2036</v>
      </c>
      <c r="M273" s="74" t="s">
        <v>2037</v>
      </c>
      <c r="N273" s="225" t="s">
        <v>2037</v>
      </c>
      <c r="O273" s="50" t="s">
        <v>3809</v>
      </c>
      <c r="P273" s="231">
        <v>19.268999999999998</v>
      </c>
      <c r="Q273" s="244"/>
      <c r="R273" s="218">
        <v>10</v>
      </c>
      <c r="S273" s="69">
        <v>0</v>
      </c>
      <c r="T273" s="233">
        <v>39347</v>
      </c>
      <c r="U273" s="309">
        <v>101.97154799999998</v>
      </c>
      <c r="V273" s="310">
        <v>192.69</v>
      </c>
      <c r="W273" s="309">
        <v>192.69</v>
      </c>
      <c r="X273" s="220" t="s">
        <v>1729</v>
      </c>
      <c r="Y273" s="121"/>
      <c r="Z273" s="221">
        <v>58.603999999999999</v>
      </c>
      <c r="AA273" s="76"/>
      <c r="AB273" s="138">
        <v>58.603999999999999</v>
      </c>
      <c r="AC273" s="97">
        <v>40010</v>
      </c>
      <c r="AD273" s="53">
        <v>40806</v>
      </c>
      <c r="AE273" s="100">
        <v>77.023208219178073</v>
      </c>
      <c r="AF273" s="182">
        <v>0.76086158126828241</v>
      </c>
      <c r="AG273" s="114">
        <v>22.1</v>
      </c>
      <c r="AH273" s="68"/>
      <c r="AI273" s="215" t="s">
        <v>1729</v>
      </c>
      <c r="AJ273" s="52" t="s">
        <v>1373</v>
      </c>
      <c r="AK273" s="52" t="s">
        <v>3053</v>
      </c>
      <c r="AL273" s="223" t="s">
        <v>3895</v>
      </c>
      <c r="AM273" s="53">
        <v>39052</v>
      </c>
      <c r="AN273" s="296"/>
      <c r="AO273" s="98"/>
      <c r="AP273" s="53"/>
      <c r="AQ273" s="99">
        <v>39237</v>
      </c>
      <c r="AR273" s="97">
        <v>39240</v>
      </c>
      <c r="AS273" s="98">
        <v>39317.083333333336</v>
      </c>
      <c r="AT273" s="53">
        <v>39347</v>
      </c>
      <c r="AU273" s="51"/>
      <c r="AV273" s="54"/>
      <c r="AW273" s="68">
        <v>8.75</v>
      </c>
      <c r="AX273" s="100"/>
      <c r="AY273" s="101"/>
      <c r="AZ273" s="102"/>
      <c r="BA273" s="77"/>
      <c r="BB273" s="103"/>
      <c r="BC273" s="82"/>
      <c r="BD273" s="104">
        <v>9.336823734729494</v>
      </c>
      <c r="BE273" s="77">
        <v>484.5515457330165</v>
      </c>
      <c r="BF273" s="68">
        <v>1067.0655696833708</v>
      </c>
      <c r="BG273" s="105">
        <v>1.8842864202212501E-2</v>
      </c>
      <c r="BH273" s="106">
        <v>8.24</v>
      </c>
      <c r="BI273" s="107">
        <v>9.19</v>
      </c>
      <c r="BJ273" s="106">
        <v>10.42</v>
      </c>
      <c r="BK273" s="106">
        <v>12</v>
      </c>
    </row>
    <row r="274" spans="1:63" ht="28" hidden="1">
      <c r="A274" s="40"/>
      <c r="B274" s="40"/>
      <c r="C274" s="40"/>
      <c r="D274" s="247" t="s">
        <v>2127</v>
      </c>
      <c r="E274" s="168">
        <v>1239</v>
      </c>
      <c r="F274" s="230" t="s">
        <v>2128</v>
      </c>
      <c r="G274" s="75" t="s">
        <v>2033</v>
      </c>
      <c r="H274" s="215" t="s">
        <v>2034</v>
      </c>
      <c r="I274" s="75" t="s">
        <v>1815</v>
      </c>
      <c r="J274" s="215"/>
      <c r="K274" s="57" t="s">
        <v>2699</v>
      </c>
      <c r="L274" s="173" t="s">
        <v>2036</v>
      </c>
      <c r="M274" s="74" t="s">
        <v>3510</v>
      </c>
      <c r="N274" s="216" t="s">
        <v>2929</v>
      </c>
      <c r="O274" s="50" t="s">
        <v>2529</v>
      </c>
      <c r="P274" s="216">
        <v>6.2249999999999996</v>
      </c>
      <c r="Q274" s="76"/>
      <c r="R274" s="218">
        <v>7</v>
      </c>
      <c r="S274" s="69">
        <v>0</v>
      </c>
      <c r="T274" s="233">
        <v>39347</v>
      </c>
      <c r="U274" s="309">
        <v>32.942699999999995</v>
      </c>
      <c r="V274" s="218">
        <v>82.698698630136974</v>
      </c>
      <c r="W274" s="76">
        <v>130.72499999999999</v>
      </c>
      <c r="X274" s="220" t="s">
        <v>1729</v>
      </c>
      <c r="Y274" s="121"/>
      <c r="Z274" s="221"/>
      <c r="AA274" s="76"/>
      <c r="AB274" s="76"/>
      <c r="AC274" s="97"/>
      <c r="AD274" s="53"/>
      <c r="AE274" s="100"/>
      <c r="AF274" s="222"/>
      <c r="AG274" s="114">
        <v>83.666666666666671</v>
      </c>
      <c r="AH274" s="68"/>
      <c r="AI274" s="215"/>
      <c r="AJ274" s="52" t="s">
        <v>3895</v>
      </c>
      <c r="AK274" s="52"/>
      <c r="AL274" s="223" t="s">
        <v>3595</v>
      </c>
      <c r="AM274" s="53">
        <v>39122</v>
      </c>
      <c r="AN274" s="296"/>
      <c r="AO274" s="98"/>
      <c r="AP274" s="53"/>
      <c r="AQ274" s="99">
        <v>39176</v>
      </c>
      <c r="AR274" s="97">
        <v>39241</v>
      </c>
      <c r="AS274" s="98">
        <v>39317.083333333336</v>
      </c>
      <c r="AT274" s="53">
        <v>39347</v>
      </c>
      <c r="AU274" s="51"/>
      <c r="AV274" s="54"/>
      <c r="AW274" s="119">
        <v>1.25</v>
      </c>
      <c r="AX274" s="100">
        <v>6400</v>
      </c>
      <c r="AY274" s="101"/>
      <c r="AZ274" s="102"/>
      <c r="BA274" s="77"/>
      <c r="BB274" s="103"/>
      <c r="BC274" s="82"/>
      <c r="BD274" s="104">
        <v>1.0100349040139616</v>
      </c>
      <c r="BE274" s="77">
        <v>162.25460305445165</v>
      </c>
      <c r="BF274" s="68">
        <v>808.0279232111692</v>
      </c>
      <c r="BG274" s="102"/>
      <c r="BH274" s="106"/>
      <c r="BI274" s="107"/>
      <c r="BJ274" s="106"/>
      <c r="BK274" s="106"/>
    </row>
    <row r="275" spans="1:63" ht="42" hidden="1">
      <c r="A275" s="40"/>
      <c r="B275" s="40"/>
      <c r="C275" s="40"/>
      <c r="D275" s="247" t="s">
        <v>2129</v>
      </c>
      <c r="E275" s="168">
        <v>1251</v>
      </c>
      <c r="F275" s="230" t="s">
        <v>2601</v>
      </c>
      <c r="G275" s="75" t="s">
        <v>2033</v>
      </c>
      <c r="H275" s="215" t="s">
        <v>2034</v>
      </c>
      <c r="I275" s="75" t="s">
        <v>1815</v>
      </c>
      <c r="J275" s="215"/>
      <c r="K275" s="57" t="s">
        <v>3093</v>
      </c>
      <c r="L275" s="173" t="s">
        <v>2036</v>
      </c>
      <c r="M275" s="74" t="s">
        <v>3878</v>
      </c>
      <c r="N275" s="216" t="s">
        <v>1723</v>
      </c>
      <c r="O275" s="65" t="s">
        <v>3809</v>
      </c>
      <c r="P275" s="218">
        <v>12.81</v>
      </c>
      <c r="Q275" s="76"/>
      <c r="R275" s="218">
        <v>10</v>
      </c>
      <c r="S275" s="69">
        <v>0</v>
      </c>
      <c r="T275" s="219">
        <v>39334</v>
      </c>
      <c r="U275" s="76">
        <v>67.636800000000008</v>
      </c>
      <c r="V275" s="218">
        <v>128.1</v>
      </c>
      <c r="W275" s="76">
        <v>128.1</v>
      </c>
      <c r="X275" s="220" t="s">
        <v>2039</v>
      </c>
      <c r="Y275" s="121"/>
      <c r="Z275" s="221">
        <v>7.6660000000000004</v>
      </c>
      <c r="AA275" s="69"/>
      <c r="AB275" s="138">
        <v>7.6660000000000004</v>
      </c>
      <c r="AC275" s="97">
        <v>40555</v>
      </c>
      <c r="AD275" s="53">
        <v>39782</v>
      </c>
      <c r="AE275" s="100">
        <v>15.722958904109591</v>
      </c>
      <c r="AF275" s="182">
        <v>0.48756726051076166</v>
      </c>
      <c r="AG275" s="114">
        <v>40.700000000000003</v>
      </c>
      <c r="AH275" s="68"/>
      <c r="AI275" s="215" t="s">
        <v>2039</v>
      </c>
      <c r="AJ275" s="52" t="s">
        <v>2130</v>
      </c>
      <c r="AK275" s="52"/>
      <c r="AL275" s="223" t="s">
        <v>2131</v>
      </c>
      <c r="AM275" s="99">
        <v>39116</v>
      </c>
      <c r="AN275" s="293"/>
      <c r="AO275" s="98"/>
      <c r="AP275" s="53"/>
      <c r="AQ275" s="99">
        <v>39289</v>
      </c>
      <c r="AR275" s="97">
        <v>39287</v>
      </c>
      <c r="AS275" s="98">
        <v>39304.083333333336</v>
      </c>
      <c r="AT275" s="53">
        <v>39334</v>
      </c>
      <c r="AU275" s="51"/>
      <c r="AV275" s="54"/>
      <c r="AW275" s="119">
        <v>3</v>
      </c>
      <c r="AX275" s="100">
        <v>4066.6666666666665</v>
      </c>
      <c r="AY275" s="101"/>
      <c r="AZ275" s="102"/>
      <c r="BA275" s="77"/>
      <c r="BB275" s="103"/>
      <c r="BC275" s="82"/>
      <c r="BD275" s="104">
        <v>2.8141361256544499</v>
      </c>
      <c r="BE275" s="77">
        <v>219.6827576623302</v>
      </c>
      <c r="BF275" s="68">
        <v>938.04537521814996</v>
      </c>
      <c r="BG275" s="105">
        <v>2.6632982890365454E-2</v>
      </c>
      <c r="BH275" s="106"/>
      <c r="BI275" s="107"/>
      <c r="BJ275" s="106"/>
      <c r="BK275" s="106"/>
    </row>
    <row r="276" spans="1:63" ht="56" hidden="1">
      <c r="A276" s="40"/>
      <c r="B276" s="40"/>
      <c r="C276" s="40"/>
      <c r="D276" s="247" t="s">
        <v>3830</v>
      </c>
      <c r="E276" s="168">
        <v>1253</v>
      </c>
      <c r="F276" s="305" t="s">
        <v>3831</v>
      </c>
      <c r="G276" s="306" t="s">
        <v>2033</v>
      </c>
      <c r="H276" s="307" t="s">
        <v>2034</v>
      </c>
      <c r="I276" s="75" t="s">
        <v>1815</v>
      </c>
      <c r="J276" s="215"/>
      <c r="K276" s="57" t="s">
        <v>3893</v>
      </c>
      <c r="L276" s="173" t="s">
        <v>2036</v>
      </c>
      <c r="M276" s="74" t="s">
        <v>3878</v>
      </c>
      <c r="N276" s="216" t="s">
        <v>1723</v>
      </c>
      <c r="O276" s="50" t="s">
        <v>3809</v>
      </c>
      <c r="P276" s="218">
        <v>17.802</v>
      </c>
      <c r="Q276" s="76"/>
      <c r="R276" s="218">
        <v>7</v>
      </c>
      <c r="S276" s="69">
        <v>0</v>
      </c>
      <c r="T276" s="233">
        <v>39750</v>
      </c>
      <c r="U276" s="76">
        <v>74.180933999999993</v>
      </c>
      <c r="V276" s="218">
        <v>216.8429917808219</v>
      </c>
      <c r="W276" s="76">
        <v>373.84199999999998</v>
      </c>
      <c r="X276" s="220" t="s">
        <v>2039</v>
      </c>
      <c r="Y276" s="121"/>
      <c r="Z276" s="221">
        <v>92.93</v>
      </c>
      <c r="AA276" s="76">
        <v>21.981999999999999</v>
      </c>
      <c r="AB276" s="138">
        <v>114.91200000000001</v>
      </c>
      <c r="AC276" s="97">
        <v>40557</v>
      </c>
      <c r="AD276" s="53">
        <v>41611</v>
      </c>
      <c r="AE276" s="100">
        <v>90.76581369863014</v>
      </c>
      <c r="AF276" s="182">
        <v>1.266027321492897</v>
      </c>
      <c r="AG276" s="114">
        <v>26.9</v>
      </c>
      <c r="AH276" s="68"/>
      <c r="AI276" s="215" t="s">
        <v>2039</v>
      </c>
      <c r="AJ276" s="52" t="s">
        <v>1373</v>
      </c>
      <c r="AK276" s="52"/>
      <c r="AL276" s="223" t="s">
        <v>3832</v>
      </c>
      <c r="AM276" s="53">
        <v>39091</v>
      </c>
      <c r="AN276" s="296"/>
      <c r="AO276" s="98"/>
      <c r="AP276" s="53"/>
      <c r="AQ276" s="99">
        <v>39175</v>
      </c>
      <c r="AR276" s="97">
        <v>39295</v>
      </c>
      <c r="AS276" s="98">
        <v>39315.083333333336</v>
      </c>
      <c r="AT276" s="53">
        <v>39750</v>
      </c>
      <c r="AU276" s="51" t="s">
        <v>2042</v>
      </c>
      <c r="AV276" s="54"/>
      <c r="AW276" s="119">
        <v>1.9</v>
      </c>
      <c r="AX276" s="100">
        <v>1468.421052631579</v>
      </c>
      <c r="AY276" s="101"/>
      <c r="AZ276" s="102"/>
      <c r="BA276" s="77"/>
      <c r="BB276" s="103"/>
      <c r="BC276" s="82"/>
      <c r="BD276" s="104">
        <v>2.4650959860383943</v>
      </c>
      <c r="BE276" s="77">
        <v>138.47297977970982</v>
      </c>
      <c r="BF276" s="68">
        <v>1297.4189400202076</v>
      </c>
      <c r="BG276" s="105">
        <v>0.10971330206140956</v>
      </c>
      <c r="BH276" s="106"/>
      <c r="BI276" s="107"/>
      <c r="BJ276" s="106"/>
      <c r="BK276" s="106"/>
    </row>
    <row r="277" spans="1:63" ht="70" hidden="1">
      <c r="A277" s="40"/>
      <c r="B277" s="40"/>
      <c r="C277" s="40"/>
      <c r="D277" s="247" t="s">
        <v>2132</v>
      </c>
      <c r="E277" s="168">
        <v>1254</v>
      </c>
      <c r="F277" s="230" t="s">
        <v>2133</v>
      </c>
      <c r="G277" s="75" t="s">
        <v>2033</v>
      </c>
      <c r="H277" s="215" t="s">
        <v>2034</v>
      </c>
      <c r="I277" s="75" t="s">
        <v>1815</v>
      </c>
      <c r="J277" s="215"/>
      <c r="K277" s="57" t="s">
        <v>3902</v>
      </c>
      <c r="L277" s="173" t="s">
        <v>2036</v>
      </c>
      <c r="M277" s="74" t="s">
        <v>1440</v>
      </c>
      <c r="N277" s="216" t="s">
        <v>2134</v>
      </c>
      <c r="O277" s="50" t="s">
        <v>1442</v>
      </c>
      <c r="P277" s="218">
        <v>262.791</v>
      </c>
      <c r="Q277" s="76"/>
      <c r="R277" s="218">
        <v>10</v>
      </c>
      <c r="S277" s="69">
        <v>50</v>
      </c>
      <c r="T277" s="233">
        <v>39904</v>
      </c>
      <c r="U277" s="76">
        <v>407.43399999999997</v>
      </c>
      <c r="V277" s="218">
        <v>2627.91</v>
      </c>
      <c r="W277" s="76">
        <v>2627.91</v>
      </c>
      <c r="X277" s="220" t="s">
        <v>2039</v>
      </c>
      <c r="Y277" s="121"/>
      <c r="Z277" s="221"/>
      <c r="AA277" s="76"/>
      <c r="AB277" s="76"/>
      <c r="AC277" s="97"/>
      <c r="AD277" s="53"/>
      <c r="AE277" s="100"/>
      <c r="AF277" s="222"/>
      <c r="AG277" s="114">
        <v>65.099999999999994</v>
      </c>
      <c r="AH277" s="68"/>
      <c r="AI277" s="215"/>
      <c r="AJ277" s="52" t="s">
        <v>3895</v>
      </c>
      <c r="AK277" s="52"/>
      <c r="AL277" s="223" t="s">
        <v>2135</v>
      </c>
      <c r="AM277" s="53">
        <v>38860</v>
      </c>
      <c r="AN277" s="299">
        <v>39121</v>
      </c>
      <c r="AO277" s="98" t="s">
        <v>2136</v>
      </c>
      <c r="AP277" s="53"/>
      <c r="AQ277" s="99">
        <v>39217</v>
      </c>
      <c r="AR277" s="97">
        <v>39144</v>
      </c>
      <c r="AS277" s="98">
        <v>39338.083333333336</v>
      </c>
      <c r="AT277" s="53">
        <v>39396</v>
      </c>
      <c r="AU277" s="51"/>
      <c r="AV277" s="54"/>
      <c r="AW277" s="119">
        <v>16</v>
      </c>
      <c r="AX277" s="100">
        <v>5000</v>
      </c>
      <c r="AY277" s="101"/>
      <c r="AZ277" s="102"/>
      <c r="BA277" s="77"/>
      <c r="BB277" s="103"/>
      <c r="BC277" s="82"/>
      <c r="BD277" s="104">
        <v>34.934991273996509</v>
      </c>
      <c r="BE277" s="77">
        <v>132.93830943219709</v>
      </c>
      <c r="BF277" s="68">
        <v>2183.4369546247817</v>
      </c>
      <c r="BG277" s="102"/>
      <c r="BH277" s="106"/>
      <c r="BI277" s="107"/>
      <c r="BJ277" s="106"/>
      <c r="BK277" s="106"/>
    </row>
    <row r="278" spans="1:63" ht="42" hidden="1">
      <c r="A278" s="40"/>
      <c r="B278" s="40"/>
      <c r="C278" s="40"/>
      <c r="D278" s="247" t="s">
        <v>2137</v>
      </c>
      <c r="E278" s="168">
        <v>1257</v>
      </c>
      <c r="F278" s="224" t="s">
        <v>2138</v>
      </c>
      <c r="G278" s="57" t="s">
        <v>2033</v>
      </c>
      <c r="H278" s="225" t="s">
        <v>2034</v>
      </c>
      <c r="I278" s="75" t="s">
        <v>1815</v>
      </c>
      <c r="J278" s="215"/>
      <c r="K278" s="57" t="s">
        <v>2699</v>
      </c>
      <c r="L278" s="173" t="s">
        <v>2036</v>
      </c>
      <c r="M278" s="74" t="s">
        <v>3510</v>
      </c>
      <c r="N278" s="216" t="s">
        <v>2693</v>
      </c>
      <c r="O278" s="50" t="s">
        <v>2694</v>
      </c>
      <c r="P278" s="218">
        <v>41.283999999999999</v>
      </c>
      <c r="Q278" s="76"/>
      <c r="R278" s="218">
        <v>10</v>
      </c>
      <c r="S278" s="69">
        <v>0</v>
      </c>
      <c r="T278" s="99">
        <v>39416</v>
      </c>
      <c r="U278" s="76">
        <v>210.05299199999999</v>
      </c>
      <c r="V278" s="218">
        <v>412.84</v>
      </c>
      <c r="W278" s="76">
        <v>412.84</v>
      </c>
      <c r="X278" s="220" t="s">
        <v>1745</v>
      </c>
      <c r="Y278" s="121"/>
      <c r="Z278" s="221">
        <v>85.603000000000009</v>
      </c>
      <c r="AA278" s="76"/>
      <c r="AB278" s="138">
        <v>85.603000000000009</v>
      </c>
      <c r="AC278" s="97">
        <v>41369</v>
      </c>
      <c r="AD278" s="53">
        <v>41029</v>
      </c>
      <c r="AE278" s="100">
        <v>182.44134794520548</v>
      </c>
      <c r="AF278" s="182">
        <v>0.46920832894585968</v>
      </c>
      <c r="AG278" s="114">
        <v>65.099999999999994</v>
      </c>
      <c r="AH278" s="68"/>
      <c r="AI278" s="215" t="s">
        <v>1745</v>
      </c>
      <c r="AJ278" s="52" t="s">
        <v>3429</v>
      </c>
      <c r="AK278" s="52"/>
      <c r="AL278" s="223" t="s">
        <v>3437</v>
      </c>
      <c r="AM278" s="53">
        <v>38989</v>
      </c>
      <c r="AN278" s="299">
        <v>39238</v>
      </c>
      <c r="AO278" s="98" t="s">
        <v>2139</v>
      </c>
      <c r="AP278" s="53"/>
      <c r="AQ278" s="99">
        <v>39175</v>
      </c>
      <c r="AR278" s="97">
        <v>39287</v>
      </c>
      <c r="AS278" s="98">
        <v>39304.083333333336</v>
      </c>
      <c r="AT278" s="53">
        <v>39416</v>
      </c>
      <c r="AU278" s="51" t="s">
        <v>3596</v>
      </c>
      <c r="AV278" s="54"/>
      <c r="AW278" s="68">
        <v>24</v>
      </c>
      <c r="AX278" s="100">
        <v>3888</v>
      </c>
      <c r="AY278" s="101"/>
      <c r="AZ278" s="102"/>
      <c r="BA278" s="77"/>
      <c r="BB278" s="103"/>
      <c r="BC278" s="82"/>
      <c r="BD278" s="104">
        <v>4.570244328097731</v>
      </c>
      <c r="BE278" s="77">
        <v>110.70255615002741</v>
      </c>
      <c r="BF278" s="68">
        <v>190.4268470040721</v>
      </c>
      <c r="BG278" s="105">
        <v>5.0861517052232241E-2</v>
      </c>
      <c r="BH278" s="106"/>
      <c r="BI278" s="107"/>
      <c r="BJ278" s="106"/>
      <c r="BK278" s="106"/>
    </row>
    <row r="279" spans="1:63" ht="42" hidden="1">
      <c r="A279" s="40"/>
      <c r="B279" s="40"/>
      <c r="C279" s="40"/>
      <c r="D279" s="247" t="s">
        <v>3833</v>
      </c>
      <c r="E279" s="168">
        <v>1259</v>
      </c>
      <c r="F279" s="224" t="s">
        <v>3834</v>
      </c>
      <c r="G279" s="57" t="s">
        <v>2033</v>
      </c>
      <c r="H279" s="225" t="s">
        <v>2034</v>
      </c>
      <c r="I279" s="75" t="s">
        <v>1815</v>
      </c>
      <c r="J279" s="215"/>
      <c r="K279" s="57" t="s">
        <v>2498</v>
      </c>
      <c r="L279" s="173" t="s">
        <v>2036</v>
      </c>
      <c r="M279" s="74" t="s">
        <v>2037</v>
      </c>
      <c r="N279" s="225" t="s">
        <v>2037</v>
      </c>
      <c r="O279" s="50" t="s">
        <v>2038</v>
      </c>
      <c r="P279" s="218">
        <v>148.858</v>
      </c>
      <c r="Q279" s="76"/>
      <c r="R279" s="218">
        <v>10</v>
      </c>
      <c r="S279" s="69">
        <v>0</v>
      </c>
      <c r="T279" s="233">
        <v>39748</v>
      </c>
      <c r="U279" s="76">
        <v>620.29128600000001</v>
      </c>
      <c r="V279" s="218">
        <v>1488.58</v>
      </c>
      <c r="W279" s="76">
        <v>1488.58</v>
      </c>
      <c r="X279" s="220" t="s">
        <v>3888</v>
      </c>
      <c r="Y279" s="121"/>
      <c r="Z279" s="221">
        <v>429.84899999999993</v>
      </c>
      <c r="AA279" s="76">
        <v>96.4</v>
      </c>
      <c r="AB279" s="138">
        <v>526.24899999999991</v>
      </c>
      <c r="AC279" s="97">
        <v>40837</v>
      </c>
      <c r="AD279" s="53">
        <v>41305</v>
      </c>
      <c r="AE279" s="100">
        <v>634.99152328767127</v>
      </c>
      <c r="AF279" s="182">
        <v>0.8287496457832122</v>
      </c>
      <c r="AG279" s="114">
        <v>36.299999999999997</v>
      </c>
      <c r="AH279" s="68"/>
      <c r="AI279" s="215" t="s">
        <v>3889</v>
      </c>
      <c r="AJ279" s="52" t="s">
        <v>3895</v>
      </c>
      <c r="AK279" s="52" t="s">
        <v>2040</v>
      </c>
      <c r="AL279" s="223" t="s">
        <v>2041</v>
      </c>
      <c r="AM279" s="53">
        <v>39052</v>
      </c>
      <c r="AN279" s="296"/>
      <c r="AO279" s="98"/>
      <c r="AP279" s="53"/>
      <c r="AQ279" s="99">
        <v>39237</v>
      </c>
      <c r="AR279" s="97">
        <v>39288</v>
      </c>
      <c r="AS279" s="98">
        <v>39304.083333333336</v>
      </c>
      <c r="AT279" s="53">
        <v>39748</v>
      </c>
      <c r="AU279" s="51" t="s">
        <v>2042</v>
      </c>
      <c r="AV279" s="54"/>
      <c r="AW279" s="68">
        <v>68.8</v>
      </c>
      <c r="AX279" s="100">
        <v>2321.3953488372094</v>
      </c>
      <c r="AY279" s="101">
        <v>0.93235000000000001</v>
      </c>
      <c r="AZ279" s="102"/>
      <c r="BA279" s="77"/>
      <c r="BB279" s="103"/>
      <c r="BC279" s="82"/>
      <c r="BD279" s="104">
        <v>71.182373472949379</v>
      </c>
      <c r="BE279" s="77">
        <v>478.18977463723394</v>
      </c>
      <c r="BF279" s="68">
        <v>1034.6275214091481</v>
      </c>
      <c r="BG279" s="105">
        <v>2.0797173584364188E-2</v>
      </c>
      <c r="BH279" s="106">
        <v>8.5500000000000007</v>
      </c>
      <c r="BI279" s="107">
        <v>12.13</v>
      </c>
      <c r="BJ279" s="106">
        <v>10.3</v>
      </c>
      <c r="BK279" s="106">
        <v>10</v>
      </c>
    </row>
    <row r="280" spans="1:63" ht="42" hidden="1">
      <c r="A280" s="40"/>
      <c r="B280" s="40"/>
      <c r="C280" s="40"/>
      <c r="D280" s="247" t="s">
        <v>2140</v>
      </c>
      <c r="E280" s="168">
        <v>1260</v>
      </c>
      <c r="F280" s="230" t="s">
        <v>2141</v>
      </c>
      <c r="G280" s="75" t="s">
        <v>2033</v>
      </c>
      <c r="H280" s="215" t="s">
        <v>2034</v>
      </c>
      <c r="I280" s="75" t="s">
        <v>1815</v>
      </c>
      <c r="J280" s="215"/>
      <c r="K280" s="57" t="s">
        <v>1748</v>
      </c>
      <c r="L280" s="173" t="s">
        <v>2036</v>
      </c>
      <c r="M280" s="74" t="s">
        <v>3510</v>
      </c>
      <c r="N280" s="216" t="s">
        <v>2571</v>
      </c>
      <c r="O280" s="50" t="s">
        <v>3785</v>
      </c>
      <c r="P280" s="218">
        <v>48.319000000000003</v>
      </c>
      <c r="Q280" s="76"/>
      <c r="R280" s="218">
        <v>10</v>
      </c>
      <c r="S280" s="69">
        <v>1.9</v>
      </c>
      <c r="T280" s="233">
        <v>39339</v>
      </c>
      <c r="U280" s="76">
        <v>256.04238100000003</v>
      </c>
      <c r="V280" s="218">
        <v>483.19000000000005</v>
      </c>
      <c r="W280" s="76">
        <v>483.19000000000005</v>
      </c>
      <c r="X280" s="220" t="s">
        <v>2039</v>
      </c>
      <c r="Y280" s="121"/>
      <c r="Z280" s="221">
        <v>84.409000000000006</v>
      </c>
      <c r="AA280" s="76"/>
      <c r="AB280" s="138">
        <v>84.409000000000006</v>
      </c>
      <c r="AC280" s="97">
        <v>41380</v>
      </c>
      <c r="AD280" s="53">
        <v>41269</v>
      </c>
      <c r="AE280" s="100">
        <v>231.82360330268344</v>
      </c>
      <c r="AF280" s="182">
        <v>0.36410873956518708</v>
      </c>
      <c r="AG280" s="114">
        <v>68.033333333333331</v>
      </c>
      <c r="AH280" s="68"/>
      <c r="AI280" s="215" t="s">
        <v>2039</v>
      </c>
      <c r="AJ280" s="52" t="s">
        <v>2142</v>
      </c>
      <c r="AK280" s="52"/>
      <c r="AL280" s="223" t="s">
        <v>3463</v>
      </c>
      <c r="AM280" s="53">
        <v>39149</v>
      </c>
      <c r="AN280" s="296"/>
      <c r="AO280" s="98"/>
      <c r="AP280" s="53"/>
      <c r="AQ280" s="99">
        <v>39175</v>
      </c>
      <c r="AR280" s="97">
        <v>39288</v>
      </c>
      <c r="AS280" s="98">
        <v>39309.083333333336</v>
      </c>
      <c r="AT280" s="53">
        <v>39339</v>
      </c>
      <c r="AU280" s="51"/>
      <c r="AV280" s="54"/>
      <c r="AW280" s="119">
        <v>9</v>
      </c>
      <c r="AX280" s="100">
        <v>7107.5555555555557</v>
      </c>
      <c r="AY280" s="101"/>
      <c r="AZ280" s="102"/>
      <c r="BA280" s="77"/>
      <c r="BB280" s="103"/>
      <c r="BC280" s="82"/>
      <c r="BD280" s="108"/>
      <c r="BE280" s="77"/>
      <c r="BF280" s="68"/>
      <c r="BG280" s="102"/>
      <c r="BH280" s="106"/>
      <c r="BI280" s="107"/>
      <c r="BJ280" s="106"/>
      <c r="BK280" s="106"/>
    </row>
    <row r="281" spans="1:63" ht="28" hidden="1">
      <c r="A281" s="40"/>
      <c r="B281" s="40"/>
      <c r="C281" s="40"/>
      <c r="D281" s="247" t="s">
        <v>3835</v>
      </c>
      <c r="E281" s="168">
        <v>1266</v>
      </c>
      <c r="F281" s="224" t="s">
        <v>3836</v>
      </c>
      <c r="G281" s="57" t="s">
        <v>2033</v>
      </c>
      <c r="H281" s="225" t="s">
        <v>2034</v>
      </c>
      <c r="I281" s="75" t="s">
        <v>1815</v>
      </c>
      <c r="J281" s="215"/>
      <c r="K281" s="57" t="s">
        <v>3093</v>
      </c>
      <c r="L281" s="173" t="s">
        <v>2036</v>
      </c>
      <c r="M281" s="74" t="s">
        <v>2519</v>
      </c>
      <c r="N281" s="216" t="s">
        <v>2520</v>
      </c>
      <c r="O281" s="50" t="s">
        <v>3816</v>
      </c>
      <c r="P281" s="218">
        <v>114.996</v>
      </c>
      <c r="Q281" s="76"/>
      <c r="R281" s="218">
        <v>7</v>
      </c>
      <c r="S281" s="69">
        <v>0</v>
      </c>
      <c r="T281" s="233">
        <v>39346</v>
      </c>
      <c r="U281" s="76">
        <v>606.02891999999997</v>
      </c>
      <c r="V281" s="218">
        <v>1528.0290410958903</v>
      </c>
      <c r="W281" s="76">
        <v>2414.9159999999997</v>
      </c>
      <c r="X281" s="220" t="s">
        <v>2039</v>
      </c>
      <c r="Y281" s="121"/>
      <c r="Z281" s="221"/>
      <c r="AA281" s="76"/>
      <c r="AB281" s="76"/>
      <c r="AC281" s="97"/>
      <c r="AD281" s="53"/>
      <c r="AE281" s="100"/>
      <c r="AF281" s="222"/>
      <c r="AG281" s="114">
        <v>79.599999999999994</v>
      </c>
      <c r="AH281" s="68"/>
      <c r="AI281" s="215"/>
      <c r="AJ281" s="52" t="s">
        <v>3895</v>
      </c>
      <c r="AK281" s="52"/>
      <c r="AL281" s="223" t="s">
        <v>3837</v>
      </c>
      <c r="AM281" s="53">
        <v>39057</v>
      </c>
      <c r="AN281" s="296"/>
      <c r="AO281" s="98"/>
      <c r="AP281" s="53"/>
      <c r="AQ281" s="99">
        <v>39265</v>
      </c>
      <c r="AR281" s="97">
        <v>39289</v>
      </c>
      <c r="AS281" s="98">
        <v>39318.083333333336</v>
      </c>
      <c r="AT281" s="53">
        <v>39469</v>
      </c>
      <c r="AU281" s="51" t="s">
        <v>2500</v>
      </c>
      <c r="AV281" s="54"/>
      <c r="AW281" s="68">
        <v>20</v>
      </c>
      <c r="AX281" s="100">
        <v>6272.65</v>
      </c>
      <c r="AY281" s="101"/>
      <c r="AZ281" s="102"/>
      <c r="BA281" s="77"/>
      <c r="BB281" s="103"/>
      <c r="BC281" s="82"/>
      <c r="BD281" s="108"/>
      <c r="BE281" s="77"/>
      <c r="BF281" s="68"/>
      <c r="BG281" s="102"/>
      <c r="BH281" s="106"/>
      <c r="BI281" s="107"/>
      <c r="BJ281" s="106"/>
      <c r="BK281" s="106"/>
    </row>
    <row r="282" spans="1:63" ht="112" hidden="1">
      <c r="A282" s="40"/>
      <c r="B282" s="40"/>
      <c r="C282" s="40"/>
      <c r="D282" s="247" t="s">
        <v>3838</v>
      </c>
      <c r="E282" s="168">
        <v>1268</v>
      </c>
      <c r="F282" s="224" t="s">
        <v>3839</v>
      </c>
      <c r="G282" s="57" t="s">
        <v>2033</v>
      </c>
      <c r="H282" s="225" t="s">
        <v>2034</v>
      </c>
      <c r="I282" s="75" t="s">
        <v>1815</v>
      </c>
      <c r="J282" s="215"/>
      <c r="K282" s="57" t="s">
        <v>2498</v>
      </c>
      <c r="L282" s="173" t="s">
        <v>2036</v>
      </c>
      <c r="M282" s="74" t="s">
        <v>2037</v>
      </c>
      <c r="N282" s="225" t="s">
        <v>2037</v>
      </c>
      <c r="O282" s="50" t="s">
        <v>2038</v>
      </c>
      <c r="P282" s="218">
        <v>49.331000000000003</v>
      </c>
      <c r="Q282" s="76"/>
      <c r="R282" s="218">
        <v>10</v>
      </c>
      <c r="S282" s="69">
        <v>0</v>
      </c>
      <c r="T282" s="233">
        <v>39748</v>
      </c>
      <c r="U282" s="76">
        <v>205.66093899999998</v>
      </c>
      <c r="V282" s="218">
        <v>493.31000000000006</v>
      </c>
      <c r="W282" s="76">
        <v>493.31000000000006</v>
      </c>
      <c r="X282" s="220" t="s">
        <v>3888</v>
      </c>
      <c r="Y282" s="121"/>
      <c r="Z282" s="221">
        <v>189.161</v>
      </c>
      <c r="AA282" s="76"/>
      <c r="AB282" s="138">
        <v>189.161</v>
      </c>
      <c r="AC282" s="97">
        <v>40897</v>
      </c>
      <c r="AD282" s="53">
        <v>41152</v>
      </c>
      <c r="AE282" s="100">
        <v>189.75540821917809</v>
      </c>
      <c r="AF282" s="182">
        <v>0.99686750314651629</v>
      </c>
      <c r="AG282" s="114">
        <v>38.299999999999997</v>
      </c>
      <c r="AH282" s="68"/>
      <c r="AI282" s="215" t="s">
        <v>3889</v>
      </c>
      <c r="AJ282" s="52" t="s">
        <v>3895</v>
      </c>
      <c r="AK282" s="52" t="s">
        <v>3802</v>
      </c>
      <c r="AL282" s="223" t="s">
        <v>2041</v>
      </c>
      <c r="AM282" s="53">
        <v>39052</v>
      </c>
      <c r="AN282" s="296"/>
      <c r="AO282" s="98"/>
      <c r="AP282" s="53"/>
      <c r="AQ282" s="99">
        <v>39237</v>
      </c>
      <c r="AR282" s="97">
        <v>39297</v>
      </c>
      <c r="AS282" s="98">
        <v>39311.083333333336</v>
      </c>
      <c r="AT282" s="53">
        <v>39748</v>
      </c>
      <c r="AU282" s="51" t="s">
        <v>2042</v>
      </c>
      <c r="AV282" s="54"/>
      <c r="AW282" s="68">
        <v>22.8</v>
      </c>
      <c r="AX282" s="100">
        <v>2321.4035087719299</v>
      </c>
      <c r="AY282" s="101">
        <v>0.93203249999999993</v>
      </c>
      <c r="AZ282" s="102"/>
      <c r="BA282" s="77"/>
      <c r="BB282" s="103"/>
      <c r="BC282" s="82"/>
      <c r="BD282" s="104">
        <v>24.869109947643977</v>
      </c>
      <c r="BE282" s="77">
        <v>504.12742388445349</v>
      </c>
      <c r="BF282" s="68">
        <v>1090.7504363001742</v>
      </c>
      <c r="BG282" s="105">
        <v>2.3728941277552856E-2</v>
      </c>
      <c r="BH282" s="106">
        <v>10.9</v>
      </c>
      <c r="BI282" s="107">
        <v>16</v>
      </c>
      <c r="BJ282" s="106"/>
      <c r="BK282" s="106"/>
    </row>
    <row r="283" spans="1:63" ht="42" hidden="1">
      <c r="A283" s="40"/>
      <c r="B283" s="40"/>
      <c r="C283" s="40"/>
      <c r="D283" s="247" t="s">
        <v>3840</v>
      </c>
      <c r="E283" s="168">
        <v>1273</v>
      </c>
      <c r="F283" s="224" t="s">
        <v>3841</v>
      </c>
      <c r="G283" s="57" t="s">
        <v>2033</v>
      </c>
      <c r="H283" s="225" t="s">
        <v>2034</v>
      </c>
      <c r="I283" s="75" t="s">
        <v>1815</v>
      </c>
      <c r="J283" s="215"/>
      <c r="K283" s="57" t="s">
        <v>2498</v>
      </c>
      <c r="L283" s="173" t="s">
        <v>2036</v>
      </c>
      <c r="M283" s="74" t="s">
        <v>3878</v>
      </c>
      <c r="N283" s="216" t="s">
        <v>1723</v>
      </c>
      <c r="O283" s="50" t="s">
        <v>2038</v>
      </c>
      <c r="P283" s="218">
        <v>70.144000000000005</v>
      </c>
      <c r="Q283" s="76"/>
      <c r="R283" s="218">
        <v>10</v>
      </c>
      <c r="S283" s="69">
        <v>0</v>
      </c>
      <c r="T283" s="99">
        <v>39595</v>
      </c>
      <c r="U283" s="76">
        <v>322.66239999999999</v>
      </c>
      <c r="V283" s="218">
        <v>701.44</v>
      </c>
      <c r="W283" s="76">
        <v>701.44</v>
      </c>
      <c r="X283" s="225" t="s">
        <v>3888</v>
      </c>
      <c r="Y283" s="121"/>
      <c r="Z283" s="221"/>
      <c r="AA283" s="76"/>
      <c r="AB283" s="76"/>
      <c r="AC283" s="97"/>
      <c r="AD283" s="53"/>
      <c r="AE283" s="100"/>
      <c r="AF283" s="222"/>
      <c r="AG283" s="114">
        <v>75.400000000000006</v>
      </c>
      <c r="AH283" s="68"/>
      <c r="AI283" s="215"/>
      <c r="AJ283" s="52" t="s">
        <v>3895</v>
      </c>
      <c r="AK283" s="52"/>
      <c r="AL283" s="223" t="s">
        <v>1726</v>
      </c>
      <c r="AM283" s="53">
        <v>38994</v>
      </c>
      <c r="AN283" s="296"/>
      <c r="AO283" s="98"/>
      <c r="AP283" s="53"/>
      <c r="AQ283" s="99">
        <v>38971</v>
      </c>
      <c r="AR283" s="97">
        <v>39297</v>
      </c>
      <c r="AS283" s="98">
        <v>39381.083333333336</v>
      </c>
      <c r="AT283" s="53">
        <v>39595</v>
      </c>
      <c r="AU283" s="51" t="s">
        <v>2042</v>
      </c>
      <c r="AV283" s="54"/>
      <c r="AW283" s="68">
        <v>24.75</v>
      </c>
      <c r="AX283" s="100">
        <v>3292.121212121212</v>
      </c>
      <c r="AY283" s="101"/>
      <c r="AZ283" s="102"/>
      <c r="BA283" s="77"/>
      <c r="BB283" s="103"/>
      <c r="BC283" s="82"/>
      <c r="BD283" s="104">
        <v>20.920593368237345</v>
      </c>
      <c r="BE283" s="77">
        <v>298.25207242582889</v>
      </c>
      <c r="BF283" s="68">
        <v>845.27649972676147</v>
      </c>
      <c r="BG283" s="105">
        <v>0</v>
      </c>
      <c r="BH283" s="106">
        <v>14.63</v>
      </c>
      <c r="BI283" s="107">
        <v>17.11</v>
      </c>
      <c r="BJ283" s="106">
        <v>18.190000000000001</v>
      </c>
      <c r="BK283" s="106">
        <v>9.4747079776567436</v>
      </c>
    </row>
    <row r="284" spans="1:63" ht="98" hidden="1">
      <c r="A284" s="40"/>
      <c r="B284" s="40"/>
      <c r="C284" s="40"/>
      <c r="D284" s="247" t="s">
        <v>2143</v>
      </c>
      <c r="E284" s="168">
        <v>1280</v>
      </c>
      <c r="F284" s="224" t="s">
        <v>2602</v>
      </c>
      <c r="G284" s="57" t="s">
        <v>2033</v>
      </c>
      <c r="H284" s="225" t="s">
        <v>2034</v>
      </c>
      <c r="I284" s="57" t="s">
        <v>1815</v>
      </c>
      <c r="J284" s="225"/>
      <c r="K284" s="57" t="s">
        <v>2494</v>
      </c>
      <c r="L284" s="173" t="s">
        <v>2036</v>
      </c>
      <c r="M284" s="226" t="s">
        <v>3878</v>
      </c>
      <c r="N284" s="216" t="s">
        <v>1723</v>
      </c>
      <c r="O284" s="50" t="s">
        <v>3785</v>
      </c>
      <c r="P284" s="114">
        <v>13.582000000000001</v>
      </c>
      <c r="Q284" s="77"/>
      <c r="R284" s="114">
        <v>7</v>
      </c>
      <c r="S284" s="68">
        <v>0</v>
      </c>
      <c r="T284" s="99">
        <v>39411</v>
      </c>
      <c r="U284" s="77">
        <v>69.281782000000007</v>
      </c>
      <c r="V284" s="114">
        <v>178.05443835616438</v>
      </c>
      <c r="W284" s="77">
        <v>285.22200000000004</v>
      </c>
      <c r="X284" s="225" t="s">
        <v>1729</v>
      </c>
      <c r="Y284" s="121"/>
      <c r="Z284" s="221">
        <v>66.692000000000007</v>
      </c>
      <c r="AA284" s="76"/>
      <c r="AB284" s="138">
        <v>66.692000000000007</v>
      </c>
      <c r="AC284" s="97">
        <v>40904</v>
      </c>
      <c r="AD284" s="53">
        <v>41274</v>
      </c>
      <c r="AE284" s="100">
        <v>69.324016438356168</v>
      </c>
      <c r="AF284" s="182">
        <v>0.96203312252260242</v>
      </c>
      <c r="AG284" s="114">
        <v>49.766666666666666</v>
      </c>
      <c r="AH284" s="68"/>
      <c r="AI284" s="215" t="s">
        <v>1729</v>
      </c>
      <c r="AJ284" s="56" t="s">
        <v>897</v>
      </c>
      <c r="AK284" s="56"/>
      <c r="AL284" s="229" t="s">
        <v>3958</v>
      </c>
      <c r="AM284" s="53">
        <v>38896</v>
      </c>
      <c r="AN284" s="296"/>
      <c r="AO284" s="98"/>
      <c r="AP284" s="53"/>
      <c r="AQ284" s="99">
        <v>39237</v>
      </c>
      <c r="AR284" s="97">
        <v>39380</v>
      </c>
      <c r="AS284" s="98">
        <v>39381.083333333336</v>
      </c>
      <c r="AT284" s="53">
        <v>39411</v>
      </c>
      <c r="AU284" s="51"/>
      <c r="AV284" s="54"/>
      <c r="AW284" s="68">
        <v>2.2000000000000002</v>
      </c>
      <c r="AX284" s="100">
        <v>6936.8181818181811</v>
      </c>
      <c r="AY284" s="101">
        <v>0.89</v>
      </c>
      <c r="AZ284" s="102"/>
      <c r="BA284" s="77"/>
      <c r="BB284" s="103"/>
      <c r="BC284" s="82"/>
      <c r="BD284" s="104">
        <v>3.78</v>
      </c>
      <c r="BE284" s="77">
        <v>278.30952731556471</v>
      </c>
      <c r="BF284" s="68">
        <v>1718.181818181818</v>
      </c>
      <c r="BG284" s="105">
        <v>4.1480424984450759E-2</v>
      </c>
      <c r="BH284" s="106"/>
      <c r="BI284" s="107"/>
      <c r="BJ284" s="106"/>
      <c r="BK284" s="106"/>
    </row>
    <row r="285" spans="1:63" ht="56" hidden="1">
      <c r="A285" s="40"/>
      <c r="B285" s="40"/>
      <c r="C285" s="40"/>
      <c r="D285" s="303" t="s">
        <v>3842</v>
      </c>
      <c r="E285" s="168">
        <v>1286</v>
      </c>
      <c r="F285" s="199" t="s">
        <v>3774</v>
      </c>
      <c r="G285" s="170" t="s">
        <v>2033</v>
      </c>
      <c r="H285" s="171" t="s">
        <v>2034</v>
      </c>
      <c r="I285" s="172" t="s">
        <v>1815</v>
      </c>
      <c r="J285" s="175"/>
      <c r="K285" s="170" t="s">
        <v>2498</v>
      </c>
      <c r="L285" s="173" t="s">
        <v>2036</v>
      </c>
      <c r="M285" s="174" t="s">
        <v>2037</v>
      </c>
      <c r="N285" s="171" t="s">
        <v>2037</v>
      </c>
      <c r="O285" s="136" t="s">
        <v>2038</v>
      </c>
      <c r="P285" s="177">
        <v>159.244</v>
      </c>
      <c r="Q285" s="178"/>
      <c r="R285" s="177">
        <v>10</v>
      </c>
      <c r="S285" s="201">
        <v>0</v>
      </c>
      <c r="T285" s="235">
        <v>40360</v>
      </c>
      <c r="U285" s="178">
        <v>398.74697600000002</v>
      </c>
      <c r="V285" s="177">
        <v>1592.44</v>
      </c>
      <c r="W285" s="178">
        <v>1592.44</v>
      </c>
      <c r="X285" s="130" t="s">
        <v>2039</v>
      </c>
      <c r="Y285" s="180"/>
      <c r="Z285" s="202">
        <v>357.79700000000003</v>
      </c>
      <c r="AA285" s="178"/>
      <c r="AB285" s="138">
        <v>357.79700000000003</v>
      </c>
      <c r="AC285" s="179">
        <v>41285</v>
      </c>
      <c r="AD285" s="155">
        <v>41182</v>
      </c>
      <c r="AE285" s="181">
        <v>358.62621369863012</v>
      </c>
      <c r="AF285" s="182">
        <v>0.99768780511028976</v>
      </c>
      <c r="AG285" s="183">
        <v>30.833333333333332</v>
      </c>
      <c r="AH285" s="159"/>
      <c r="AI285" s="175" t="s">
        <v>2039</v>
      </c>
      <c r="AJ285" s="204" t="s">
        <v>3895</v>
      </c>
      <c r="AK285" s="204" t="s">
        <v>2499</v>
      </c>
      <c r="AL285" s="205" t="s">
        <v>2041</v>
      </c>
      <c r="AM285" s="155">
        <v>39049</v>
      </c>
      <c r="AN285" s="296"/>
      <c r="AO285" s="154"/>
      <c r="AP285" s="155"/>
      <c r="AQ285" s="156">
        <v>39237</v>
      </c>
      <c r="AR285" s="179">
        <v>39302</v>
      </c>
      <c r="AS285" s="154">
        <v>39331.083333333336</v>
      </c>
      <c r="AT285" s="155">
        <v>40360</v>
      </c>
      <c r="AU285" s="187" t="s">
        <v>2500</v>
      </c>
      <c r="AV285" s="158"/>
      <c r="AW285" s="159">
        <v>73.599999999999994</v>
      </c>
      <c r="AX285" s="181">
        <v>2321.4</v>
      </c>
      <c r="AY285" s="207"/>
      <c r="AZ285" s="161"/>
      <c r="BA285" s="191"/>
      <c r="BB285" s="162"/>
      <c r="BC285" s="163"/>
      <c r="BD285" s="164">
        <v>76.26527050610818</v>
      </c>
      <c r="BE285" s="191">
        <v>478.92084163992479</v>
      </c>
      <c r="BF285" s="159">
        <v>1036.2129144851656</v>
      </c>
      <c r="BG285" s="105">
        <v>2.4998397689956414E-2</v>
      </c>
      <c r="BH285" s="166"/>
      <c r="BI285" s="107"/>
      <c r="BJ285" s="106"/>
      <c r="BK285" s="106"/>
    </row>
    <row r="286" spans="1:63" ht="42" hidden="1">
      <c r="A286" s="40"/>
      <c r="B286" s="40"/>
      <c r="C286" s="40"/>
      <c r="D286" s="247" t="s">
        <v>2144</v>
      </c>
      <c r="E286" s="168">
        <v>1287</v>
      </c>
      <c r="F286" s="224" t="s">
        <v>2145</v>
      </c>
      <c r="G286" s="57" t="s">
        <v>2033</v>
      </c>
      <c r="H286" s="225" t="s">
        <v>2034</v>
      </c>
      <c r="I286" s="75" t="s">
        <v>1815</v>
      </c>
      <c r="J286" s="215"/>
      <c r="K286" s="57" t="s">
        <v>1728</v>
      </c>
      <c r="L286" s="173" t="s">
        <v>2036</v>
      </c>
      <c r="M286" s="74" t="s">
        <v>2519</v>
      </c>
      <c r="N286" s="216" t="s">
        <v>2146</v>
      </c>
      <c r="O286" s="50" t="s">
        <v>3816</v>
      </c>
      <c r="P286" s="218">
        <v>70.09</v>
      </c>
      <c r="Q286" s="76"/>
      <c r="R286" s="218">
        <v>10</v>
      </c>
      <c r="S286" s="69">
        <v>0</v>
      </c>
      <c r="T286" s="99">
        <v>39675</v>
      </c>
      <c r="U286" s="76">
        <v>308.39600000000002</v>
      </c>
      <c r="V286" s="218">
        <v>700.90000000000009</v>
      </c>
      <c r="W286" s="76">
        <v>700.90000000000009</v>
      </c>
      <c r="X286" s="220" t="s">
        <v>1729</v>
      </c>
      <c r="Y286" s="121"/>
      <c r="Z286" s="221">
        <v>268.048</v>
      </c>
      <c r="AA286" s="76"/>
      <c r="AB286" s="138">
        <v>268.048</v>
      </c>
      <c r="AC286" s="97">
        <v>40227</v>
      </c>
      <c r="AD286" s="53">
        <v>41182</v>
      </c>
      <c r="AE286" s="100">
        <v>289.3852876712329</v>
      </c>
      <c r="AF286" s="182">
        <v>0.92626685398231468</v>
      </c>
      <c r="AG286" s="114">
        <v>18.399999999999999</v>
      </c>
      <c r="AH286" s="68"/>
      <c r="AI286" s="215" t="s">
        <v>3889</v>
      </c>
      <c r="AJ286" s="52" t="s">
        <v>2147</v>
      </c>
      <c r="AK286" s="52"/>
      <c r="AL286" s="223" t="s">
        <v>3433</v>
      </c>
      <c r="AM286" s="53">
        <v>39011</v>
      </c>
      <c r="AN286" s="296"/>
      <c r="AO286" s="98"/>
      <c r="AP286" s="53"/>
      <c r="AQ286" s="99">
        <v>39104</v>
      </c>
      <c r="AR286" s="97">
        <v>39304</v>
      </c>
      <c r="AS286" s="98">
        <v>39330.083333333336</v>
      </c>
      <c r="AT286" s="53">
        <v>39388</v>
      </c>
      <c r="AU286" s="51"/>
      <c r="AV286" s="54"/>
      <c r="AW286" s="68">
        <v>12</v>
      </c>
      <c r="AX286" s="100">
        <v>7210.833333333333</v>
      </c>
      <c r="AY286" s="101"/>
      <c r="AZ286" s="102"/>
      <c r="BA286" s="77"/>
      <c r="BB286" s="103"/>
      <c r="BC286" s="82"/>
      <c r="BD286" s="273"/>
      <c r="BE286" s="77"/>
      <c r="BF286" s="68"/>
      <c r="BG286" s="102"/>
      <c r="BH286" s="106"/>
      <c r="BI286" s="107"/>
      <c r="BJ286" s="106"/>
      <c r="BK286" s="106"/>
    </row>
    <row r="287" spans="1:63" ht="42" hidden="1">
      <c r="A287" s="40"/>
      <c r="B287" s="40"/>
      <c r="C287" s="40"/>
      <c r="D287" s="247" t="s">
        <v>3843</v>
      </c>
      <c r="E287" s="168">
        <v>1288</v>
      </c>
      <c r="F287" s="230" t="s">
        <v>3844</v>
      </c>
      <c r="G287" s="75" t="s">
        <v>2033</v>
      </c>
      <c r="H287" s="215" t="s">
        <v>2034</v>
      </c>
      <c r="I287" s="75" t="s">
        <v>1815</v>
      </c>
      <c r="J287" s="215"/>
      <c r="K287" s="57" t="s">
        <v>1165</v>
      </c>
      <c r="L287" s="173" t="s">
        <v>2036</v>
      </c>
      <c r="M287" s="74" t="s">
        <v>3510</v>
      </c>
      <c r="N287" s="216" t="s">
        <v>2693</v>
      </c>
      <c r="O287" s="50" t="s">
        <v>3809</v>
      </c>
      <c r="P287" s="218">
        <v>15.672000000000001</v>
      </c>
      <c r="Q287" s="76"/>
      <c r="R287" s="218">
        <v>7</v>
      </c>
      <c r="S287" s="69">
        <v>0</v>
      </c>
      <c r="T287" s="233">
        <v>39616</v>
      </c>
      <c r="U287" s="76">
        <v>71.088191999999992</v>
      </c>
      <c r="V287" s="218">
        <v>196.651397260274</v>
      </c>
      <c r="W287" s="76">
        <v>329.11200000000002</v>
      </c>
      <c r="X287" s="220" t="s">
        <v>2039</v>
      </c>
      <c r="Y287" s="121"/>
      <c r="Z287" s="221">
        <v>29.998000000000001</v>
      </c>
      <c r="AA287" s="76"/>
      <c r="AB287" s="138">
        <v>29.998000000000001</v>
      </c>
      <c r="AC287" s="97">
        <v>40659</v>
      </c>
      <c r="AD287" s="53">
        <v>41029</v>
      </c>
      <c r="AE287" s="100">
        <v>60.66996164383562</v>
      </c>
      <c r="AF287" s="182">
        <v>0.49444567273841272</v>
      </c>
      <c r="AG287" s="114">
        <v>34.766666666666666</v>
      </c>
      <c r="AH287" s="68"/>
      <c r="AI287" s="215" t="s">
        <v>1755</v>
      </c>
      <c r="AJ287" s="52" t="s">
        <v>944</v>
      </c>
      <c r="AK287" s="52"/>
      <c r="AL287" s="223" t="s">
        <v>941</v>
      </c>
      <c r="AM287" s="53">
        <v>39135</v>
      </c>
      <c r="AN287" s="296"/>
      <c r="AO287" s="98"/>
      <c r="AP287" s="53"/>
      <c r="AQ287" s="99">
        <v>39174</v>
      </c>
      <c r="AR287" s="97">
        <v>39307</v>
      </c>
      <c r="AS287" s="98">
        <v>39332.083333333336</v>
      </c>
      <c r="AT287" s="53">
        <v>39616</v>
      </c>
      <c r="AU287" s="51" t="s">
        <v>2042</v>
      </c>
      <c r="AV287" s="54"/>
      <c r="AW287" s="119">
        <v>9</v>
      </c>
      <c r="AX287" s="100">
        <v>2244</v>
      </c>
      <c r="AY287" s="101"/>
      <c r="AZ287" s="102"/>
      <c r="BA287" s="77"/>
      <c r="BB287" s="103"/>
      <c r="BC287" s="82"/>
      <c r="BD287" s="104">
        <v>4.3837041884816754</v>
      </c>
      <c r="BE287" s="77">
        <v>279.71568328749839</v>
      </c>
      <c r="BF287" s="68">
        <v>487.07824316463063</v>
      </c>
      <c r="BG287" s="105">
        <v>2.1212067922421484E-2</v>
      </c>
      <c r="BH287" s="106"/>
      <c r="BI287" s="107"/>
      <c r="BJ287" s="106"/>
      <c r="BK287" s="106"/>
    </row>
    <row r="288" spans="1:63" ht="56" hidden="1">
      <c r="A288" s="40"/>
      <c r="B288" s="40"/>
      <c r="C288" s="40"/>
      <c r="D288" s="303" t="s">
        <v>3845</v>
      </c>
      <c r="E288" s="168">
        <v>1291</v>
      </c>
      <c r="F288" s="199" t="s">
        <v>2501</v>
      </c>
      <c r="G288" s="170" t="s">
        <v>2033</v>
      </c>
      <c r="H288" s="171" t="s">
        <v>2034</v>
      </c>
      <c r="I288" s="172" t="s">
        <v>1815</v>
      </c>
      <c r="J288" s="175"/>
      <c r="K288" s="170" t="s">
        <v>2498</v>
      </c>
      <c r="L288" s="173" t="s">
        <v>2036</v>
      </c>
      <c r="M288" s="174" t="s">
        <v>2037</v>
      </c>
      <c r="N288" s="171" t="s">
        <v>2037</v>
      </c>
      <c r="O288" s="136" t="s">
        <v>2038</v>
      </c>
      <c r="P288" s="177">
        <v>65.774000000000001</v>
      </c>
      <c r="Q288" s="178"/>
      <c r="R288" s="177">
        <v>10</v>
      </c>
      <c r="S288" s="201">
        <v>0</v>
      </c>
      <c r="T288" s="235">
        <v>40255</v>
      </c>
      <c r="U288" s="178">
        <v>183.44368600000001</v>
      </c>
      <c r="V288" s="177">
        <v>657.74</v>
      </c>
      <c r="W288" s="178">
        <v>657.74</v>
      </c>
      <c r="X288" s="130" t="s">
        <v>2039</v>
      </c>
      <c r="Y288" s="180"/>
      <c r="Z288" s="202">
        <v>143.18</v>
      </c>
      <c r="AA288" s="178"/>
      <c r="AB288" s="138">
        <v>143.18</v>
      </c>
      <c r="AC288" s="179">
        <v>40977</v>
      </c>
      <c r="AD288" s="155">
        <v>41182</v>
      </c>
      <c r="AE288" s="181">
        <v>167.04793972602741</v>
      </c>
      <c r="AF288" s="182">
        <v>0.85711922119379136</v>
      </c>
      <c r="AG288" s="183">
        <v>24.066666666666666</v>
      </c>
      <c r="AH288" s="159"/>
      <c r="AI288" s="175" t="s">
        <v>3888</v>
      </c>
      <c r="AJ288" s="52" t="s">
        <v>3895</v>
      </c>
      <c r="AK288" s="204" t="s">
        <v>2499</v>
      </c>
      <c r="AL288" s="205" t="s">
        <v>2041</v>
      </c>
      <c r="AM288" s="155">
        <v>39049</v>
      </c>
      <c r="AN288" s="296"/>
      <c r="AO288" s="154"/>
      <c r="AP288" s="155"/>
      <c r="AQ288" s="156">
        <v>39237</v>
      </c>
      <c r="AR288" s="179">
        <v>39328</v>
      </c>
      <c r="AS288" s="154">
        <v>39333.083333333336</v>
      </c>
      <c r="AT288" s="155">
        <v>40255</v>
      </c>
      <c r="AU288" s="187" t="s">
        <v>2500</v>
      </c>
      <c r="AV288" s="158"/>
      <c r="AW288" s="159">
        <v>30.400000000000002</v>
      </c>
      <c r="AX288" s="181">
        <v>2321.3999999999996</v>
      </c>
      <c r="AY288" s="207">
        <v>0.93203249999999993</v>
      </c>
      <c r="AZ288" s="161"/>
      <c r="BA288" s="191"/>
      <c r="BB288" s="162"/>
      <c r="BC288" s="163"/>
      <c r="BD288" s="164">
        <v>31.500872600349037</v>
      </c>
      <c r="BE288" s="191">
        <v>478.92590689860793</v>
      </c>
      <c r="BF288" s="159">
        <v>1036.2129144851658</v>
      </c>
      <c r="BG288" s="105">
        <v>2.1476037328886862E-2</v>
      </c>
      <c r="BH288" s="166">
        <v>11.56</v>
      </c>
      <c r="BI288" s="107">
        <v>14</v>
      </c>
      <c r="BJ288" s="106">
        <v>15.07</v>
      </c>
      <c r="BK288" s="106">
        <v>6.5</v>
      </c>
    </row>
    <row r="289" spans="1:63" ht="42" hidden="1">
      <c r="A289" s="40"/>
      <c r="B289" s="40"/>
      <c r="C289" s="40"/>
      <c r="D289" s="247" t="s">
        <v>3846</v>
      </c>
      <c r="E289" s="168">
        <v>1294</v>
      </c>
      <c r="F289" s="230" t="s">
        <v>3847</v>
      </c>
      <c r="G289" s="75" t="s">
        <v>2033</v>
      </c>
      <c r="H289" s="215" t="s">
        <v>2034</v>
      </c>
      <c r="I289" s="75" t="s">
        <v>1815</v>
      </c>
      <c r="J289" s="215"/>
      <c r="K289" s="57" t="s">
        <v>3848</v>
      </c>
      <c r="L289" s="173" t="s">
        <v>2036</v>
      </c>
      <c r="M289" s="74" t="s">
        <v>3510</v>
      </c>
      <c r="N289" s="216" t="s">
        <v>2693</v>
      </c>
      <c r="O289" s="65" t="s">
        <v>3785</v>
      </c>
      <c r="P289" s="218">
        <v>13.102</v>
      </c>
      <c r="Q289" s="76"/>
      <c r="R289" s="218">
        <v>7</v>
      </c>
      <c r="S289" s="69">
        <v>0</v>
      </c>
      <c r="T289" s="233">
        <v>39455</v>
      </c>
      <c r="U289" s="76">
        <v>65.261061999999995</v>
      </c>
      <c r="V289" s="218">
        <v>170.18241643835617</v>
      </c>
      <c r="W289" s="76">
        <v>275.142</v>
      </c>
      <c r="X289" s="220" t="s">
        <v>2039</v>
      </c>
      <c r="Y289" s="121"/>
      <c r="Z289" s="221">
        <v>20.379000000000001</v>
      </c>
      <c r="AA289" s="76"/>
      <c r="AB289" s="138">
        <v>20.379000000000001</v>
      </c>
      <c r="AC289" s="97">
        <v>41260</v>
      </c>
      <c r="AD289" s="53">
        <v>40633</v>
      </c>
      <c r="AE289" s="100">
        <v>42.285358904109586</v>
      </c>
      <c r="AF289" s="182">
        <v>0.48193986117543458</v>
      </c>
      <c r="AG289" s="114">
        <v>60.166666666666664</v>
      </c>
      <c r="AH289" s="68"/>
      <c r="AI289" s="215"/>
      <c r="AJ289" s="52" t="s">
        <v>944</v>
      </c>
      <c r="AK289" s="52"/>
      <c r="AL289" s="223" t="s">
        <v>941</v>
      </c>
      <c r="AM289" s="53">
        <v>39060</v>
      </c>
      <c r="AN289" s="299">
        <v>39127</v>
      </c>
      <c r="AO289" s="98" t="s">
        <v>3849</v>
      </c>
      <c r="AP289" s="53"/>
      <c r="AQ289" s="99">
        <v>39175</v>
      </c>
      <c r="AR289" s="97">
        <v>39310</v>
      </c>
      <c r="AS289" s="98">
        <v>39323.083333333336</v>
      </c>
      <c r="AT289" s="53">
        <v>39455</v>
      </c>
      <c r="AU289" s="51" t="s">
        <v>2500</v>
      </c>
      <c r="AV289" s="54"/>
      <c r="AW289" s="119">
        <v>13</v>
      </c>
      <c r="AX289" s="100">
        <v>996.92307692307691</v>
      </c>
      <c r="AY289" s="101"/>
      <c r="AZ289" s="102"/>
      <c r="BA289" s="77"/>
      <c r="BB289" s="103"/>
      <c r="BC289" s="82"/>
      <c r="BD289" s="108"/>
      <c r="BE289" s="77"/>
      <c r="BF289" s="68"/>
      <c r="BG289" s="102"/>
      <c r="BH289" s="106"/>
      <c r="BI289" s="107"/>
      <c r="BJ289" s="106"/>
      <c r="BK289" s="106"/>
    </row>
    <row r="290" spans="1:63" ht="56" hidden="1">
      <c r="A290" s="40"/>
      <c r="B290" s="40"/>
      <c r="C290" s="40"/>
      <c r="D290" s="247" t="s">
        <v>2148</v>
      </c>
      <c r="E290" s="168">
        <v>1295</v>
      </c>
      <c r="F290" s="230" t="s">
        <v>2149</v>
      </c>
      <c r="G290" s="75" t="s">
        <v>2033</v>
      </c>
      <c r="H290" s="215" t="s">
        <v>2034</v>
      </c>
      <c r="I290" s="75" t="s">
        <v>1815</v>
      </c>
      <c r="J290" s="215"/>
      <c r="K290" s="57" t="s">
        <v>2928</v>
      </c>
      <c r="L290" s="173" t="s">
        <v>2036</v>
      </c>
      <c r="M290" s="74" t="s">
        <v>3510</v>
      </c>
      <c r="N290" s="216" t="s">
        <v>2929</v>
      </c>
      <c r="O290" s="50" t="s">
        <v>3809</v>
      </c>
      <c r="P290" s="218">
        <v>34.128999999999998</v>
      </c>
      <c r="Q290" s="76"/>
      <c r="R290" s="218">
        <v>10</v>
      </c>
      <c r="S290" s="69">
        <v>1</v>
      </c>
      <c r="T290" s="233">
        <v>39412</v>
      </c>
      <c r="U290" s="76">
        <v>170.226</v>
      </c>
      <c r="V290" s="218">
        <v>341.28999999999996</v>
      </c>
      <c r="W290" s="76">
        <v>341.28999999999996</v>
      </c>
      <c r="X290" s="220" t="s">
        <v>2039</v>
      </c>
      <c r="Y290" s="121"/>
      <c r="Z290" s="202">
        <v>46.281999999999996</v>
      </c>
      <c r="AA290" s="178"/>
      <c r="AB290" s="138">
        <v>46.281999999999996</v>
      </c>
      <c r="AC290" s="97">
        <v>40987</v>
      </c>
      <c r="AD290" s="53">
        <v>40086</v>
      </c>
      <c r="AE290" s="100">
        <v>55.493813398386187</v>
      </c>
      <c r="AF290" s="182">
        <v>0.83400287646020599</v>
      </c>
      <c r="AG290" s="114">
        <v>52.5</v>
      </c>
      <c r="AH290" s="68"/>
      <c r="AI290" s="215" t="s">
        <v>2718</v>
      </c>
      <c r="AJ290" s="52" t="s">
        <v>3895</v>
      </c>
      <c r="AK290" s="52" t="s">
        <v>1373</v>
      </c>
      <c r="AL290" s="223" t="s">
        <v>2150</v>
      </c>
      <c r="AM290" s="311">
        <v>39065</v>
      </c>
      <c r="AN290" s="299">
        <v>39072</v>
      </c>
      <c r="AO290" s="98" t="s">
        <v>2151</v>
      </c>
      <c r="AP290" s="53"/>
      <c r="AQ290" s="99">
        <v>39104</v>
      </c>
      <c r="AR290" s="97">
        <v>39311</v>
      </c>
      <c r="AS290" s="98">
        <v>39382.083333333336</v>
      </c>
      <c r="AT290" s="53">
        <v>39412</v>
      </c>
      <c r="AU290" s="51"/>
      <c r="AV290" s="54"/>
      <c r="AW290" s="119">
        <v>10</v>
      </c>
      <c r="AX290" s="100">
        <v>6330.6</v>
      </c>
      <c r="AY290" s="101">
        <v>0.81200000000000006</v>
      </c>
      <c r="AZ290" s="102"/>
      <c r="BA290" s="77"/>
      <c r="BB290" s="103"/>
      <c r="BC290" s="82"/>
      <c r="BD290" s="104">
        <v>7.244764397905759</v>
      </c>
      <c r="BE290" s="77">
        <v>212.27590605953176</v>
      </c>
      <c r="BF290" s="68">
        <v>724.47643979057591</v>
      </c>
      <c r="BG290" s="105">
        <v>4.1514715431071228E-2</v>
      </c>
      <c r="BH290" s="106">
        <v>9.9</v>
      </c>
      <c r="BI290" s="107">
        <v>14</v>
      </c>
      <c r="BJ290" s="106">
        <v>18.739999999999998</v>
      </c>
      <c r="BK290" s="106">
        <v>11.843384972070929</v>
      </c>
    </row>
    <row r="291" spans="1:63" ht="42" hidden="1">
      <c r="A291" s="40"/>
      <c r="B291" s="40"/>
      <c r="C291" s="40"/>
      <c r="D291" s="247" t="s">
        <v>3850</v>
      </c>
      <c r="E291" s="168">
        <v>1296</v>
      </c>
      <c r="F291" s="212" t="s">
        <v>3851</v>
      </c>
      <c r="G291" s="213" t="s">
        <v>2033</v>
      </c>
      <c r="H291" s="214" t="s">
        <v>2034</v>
      </c>
      <c r="I291" s="75" t="s">
        <v>1815</v>
      </c>
      <c r="J291" s="215"/>
      <c r="K291" s="57" t="s">
        <v>974</v>
      </c>
      <c r="L291" s="173" t="s">
        <v>2036</v>
      </c>
      <c r="M291" s="74" t="s">
        <v>2519</v>
      </c>
      <c r="N291" s="216" t="s">
        <v>2520</v>
      </c>
      <c r="O291" s="50" t="s">
        <v>3816</v>
      </c>
      <c r="P291" s="218">
        <v>56.176000000000002</v>
      </c>
      <c r="Q291" s="76"/>
      <c r="R291" s="218">
        <v>7</v>
      </c>
      <c r="S291" s="69">
        <v>0</v>
      </c>
      <c r="T291" s="233">
        <v>39594</v>
      </c>
      <c r="U291" s="76">
        <v>258.40960000000001</v>
      </c>
      <c r="V291" s="218">
        <v>708.2793205479453</v>
      </c>
      <c r="W291" s="76">
        <v>1179.6960000000001</v>
      </c>
      <c r="X291" s="220" t="s">
        <v>2039</v>
      </c>
      <c r="Y291" s="121"/>
      <c r="Z291" s="221"/>
      <c r="AA291" s="76"/>
      <c r="AB291" s="76"/>
      <c r="AC291" s="97"/>
      <c r="AD291" s="53"/>
      <c r="AE291" s="100"/>
      <c r="AF291" s="222"/>
      <c r="AG291" s="114">
        <v>75.433333333333337</v>
      </c>
      <c r="AH291" s="68"/>
      <c r="AI291" s="215"/>
      <c r="AJ291" s="52" t="s">
        <v>3895</v>
      </c>
      <c r="AK291" s="52"/>
      <c r="AL291" s="223" t="s">
        <v>3852</v>
      </c>
      <c r="AM291" s="53">
        <v>39121</v>
      </c>
      <c r="AN291" s="296"/>
      <c r="AO291" s="98"/>
      <c r="AP291" s="53"/>
      <c r="AQ291" s="99">
        <v>39200</v>
      </c>
      <c r="AR291" s="97">
        <v>39316</v>
      </c>
      <c r="AS291" s="98">
        <v>39361.083333333336</v>
      </c>
      <c r="AT291" s="53">
        <v>39594</v>
      </c>
      <c r="AU291" s="51" t="s">
        <v>2042</v>
      </c>
      <c r="AV291" s="54"/>
      <c r="AW291" s="119">
        <v>10</v>
      </c>
      <c r="AX291" s="100">
        <v>6088</v>
      </c>
      <c r="AY291" s="101"/>
      <c r="AZ291" s="102"/>
      <c r="BA291" s="77"/>
      <c r="BB291" s="103"/>
      <c r="BC291" s="82"/>
      <c r="BD291" s="108"/>
      <c r="BE291" s="77"/>
      <c r="BF291" s="68"/>
      <c r="BG291" s="102"/>
      <c r="BH291" s="106"/>
      <c r="BI291" s="107"/>
      <c r="BJ291" s="106"/>
      <c r="BK291" s="106"/>
    </row>
    <row r="292" spans="1:63" ht="56" hidden="1">
      <c r="A292" s="40"/>
      <c r="B292" s="40"/>
      <c r="C292" s="40"/>
      <c r="D292" s="303" t="s">
        <v>3853</v>
      </c>
      <c r="E292" s="168">
        <v>1299</v>
      </c>
      <c r="F292" s="199" t="s">
        <v>3886</v>
      </c>
      <c r="G292" s="170" t="s">
        <v>2033</v>
      </c>
      <c r="H292" s="171" t="s">
        <v>2034</v>
      </c>
      <c r="I292" s="172" t="s">
        <v>1815</v>
      </c>
      <c r="J292" s="175"/>
      <c r="K292" s="170" t="s">
        <v>2498</v>
      </c>
      <c r="L292" s="173" t="s">
        <v>2036</v>
      </c>
      <c r="M292" s="174" t="s">
        <v>2037</v>
      </c>
      <c r="N292" s="171" t="s">
        <v>2037</v>
      </c>
      <c r="O292" s="136" t="s">
        <v>2038</v>
      </c>
      <c r="P292" s="177">
        <v>71.400000000000006</v>
      </c>
      <c r="Q292" s="178"/>
      <c r="R292" s="177">
        <v>10</v>
      </c>
      <c r="S292" s="201">
        <v>0</v>
      </c>
      <c r="T292" s="235">
        <v>40421</v>
      </c>
      <c r="U292" s="178">
        <v>166.64760000000001</v>
      </c>
      <c r="V292" s="177">
        <v>714</v>
      </c>
      <c r="W292" s="178">
        <v>714</v>
      </c>
      <c r="X292" s="130" t="s">
        <v>2039</v>
      </c>
      <c r="Y292" s="180"/>
      <c r="Z292" s="202">
        <v>149.149</v>
      </c>
      <c r="AA292" s="178"/>
      <c r="AB292" s="138">
        <v>149.149</v>
      </c>
      <c r="AC292" s="179">
        <v>40966</v>
      </c>
      <c r="AD292" s="155">
        <v>41182</v>
      </c>
      <c r="AE292" s="181">
        <v>148.86410958904111</v>
      </c>
      <c r="AF292" s="182">
        <v>1.0019137615624436</v>
      </c>
      <c r="AG292" s="183">
        <v>18.166666666666668</v>
      </c>
      <c r="AH292" s="159"/>
      <c r="AI292" s="175" t="s">
        <v>3888</v>
      </c>
      <c r="AJ292" s="52" t="s">
        <v>3895</v>
      </c>
      <c r="AK292" s="204" t="s">
        <v>2499</v>
      </c>
      <c r="AL292" s="205" t="s">
        <v>2041</v>
      </c>
      <c r="AM292" s="155">
        <v>39049</v>
      </c>
      <c r="AN292" s="296"/>
      <c r="AO292" s="154"/>
      <c r="AP292" s="155"/>
      <c r="AQ292" s="156">
        <v>39237</v>
      </c>
      <c r="AR292" s="179">
        <v>39315</v>
      </c>
      <c r="AS292" s="154">
        <v>39381.083333333336</v>
      </c>
      <c r="AT292" s="155">
        <v>40421</v>
      </c>
      <c r="AU292" s="187" t="s">
        <v>2500</v>
      </c>
      <c r="AV292" s="158"/>
      <c r="AW292" s="159">
        <v>33</v>
      </c>
      <c r="AX292" s="181">
        <v>2321.4</v>
      </c>
      <c r="AY292" s="207">
        <v>0.93203249999999993</v>
      </c>
      <c r="AZ292" s="161"/>
      <c r="BA292" s="191"/>
      <c r="BB292" s="162"/>
      <c r="BC292" s="163"/>
      <c r="BD292" s="164">
        <v>0.61082024432809767</v>
      </c>
      <c r="BE292" s="191">
        <v>8.5549053827464654</v>
      </c>
      <c r="BF292" s="159">
        <v>18.509704373578717</v>
      </c>
      <c r="BG292" s="105">
        <v>1.4053884409986861</v>
      </c>
      <c r="BH292" s="166">
        <v>9.98</v>
      </c>
      <c r="BI292" s="167">
        <v>16.41</v>
      </c>
      <c r="BJ292" s="166">
        <v>11.55</v>
      </c>
      <c r="BK292" s="166">
        <v>6.5</v>
      </c>
    </row>
    <row r="293" spans="1:63" ht="56">
      <c r="A293" s="688" t="s">
        <v>3068</v>
      </c>
      <c r="B293" s="689" t="s">
        <v>3069</v>
      </c>
      <c r="C293" s="690"/>
      <c r="D293" s="247" t="s">
        <v>3854</v>
      </c>
      <c r="E293" s="168">
        <v>1300</v>
      </c>
      <c r="F293" s="230" t="s">
        <v>2603</v>
      </c>
      <c r="G293" s="75" t="s">
        <v>2033</v>
      </c>
      <c r="H293" s="215" t="s">
        <v>2034</v>
      </c>
      <c r="I293" s="248" t="s">
        <v>1815</v>
      </c>
      <c r="J293" s="248"/>
      <c r="K293" s="57" t="s">
        <v>1728</v>
      </c>
      <c r="L293" s="173" t="s">
        <v>2036</v>
      </c>
      <c r="M293" s="74" t="s">
        <v>1176</v>
      </c>
      <c r="N293" s="216" t="s">
        <v>1177</v>
      </c>
      <c r="O293" s="50" t="s">
        <v>1178</v>
      </c>
      <c r="P293" s="218">
        <v>190.876</v>
      </c>
      <c r="Q293" s="76"/>
      <c r="R293" s="218">
        <v>10</v>
      </c>
      <c r="S293" s="69">
        <v>0</v>
      </c>
      <c r="T293" s="219">
        <v>39504</v>
      </c>
      <c r="U293" s="76">
        <v>936.05590400000006</v>
      </c>
      <c r="V293" s="218">
        <v>1908.76</v>
      </c>
      <c r="W293" s="76">
        <v>1908.76</v>
      </c>
      <c r="X293" s="220" t="s">
        <v>1729</v>
      </c>
      <c r="Y293" s="121"/>
      <c r="Z293" s="221">
        <v>423.63200000000001</v>
      </c>
      <c r="AA293" s="76"/>
      <c r="AB293" s="138">
        <v>423.63200000000001</v>
      </c>
      <c r="AC293" s="97">
        <v>40564</v>
      </c>
      <c r="AD293" s="53">
        <v>40847</v>
      </c>
      <c r="AE293" s="100">
        <v>702.31909041095889</v>
      </c>
      <c r="AF293" s="182">
        <v>0.60319021052398503</v>
      </c>
      <c r="AG293" s="114">
        <v>35.333333333333336</v>
      </c>
      <c r="AH293" s="68"/>
      <c r="AI293" s="215" t="s">
        <v>2039</v>
      </c>
      <c r="AJ293" s="52" t="s">
        <v>3895</v>
      </c>
      <c r="AK293" s="52"/>
      <c r="AL293" s="223" t="s">
        <v>2041</v>
      </c>
      <c r="AM293" s="53">
        <v>39203</v>
      </c>
      <c r="AN293" s="296"/>
      <c r="AO293" s="98"/>
      <c r="AP293" s="53"/>
      <c r="AQ293" s="99">
        <v>39188</v>
      </c>
      <c r="AR293" s="99">
        <v>39316</v>
      </c>
      <c r="AS293" s="97">
        <v>39367.083333333336</v>
      </c>
      <c r="AT293" s="53">
        <v>39504</v>
      </c>
      <c r="AU293" s="249" t="s">
        <v>2500</v>
      </c>
      <c r="AV293" s="54"/>
      <c r="AW293" s="119">
        <v>155</v>
      </c>
      <c r="AX293" s="77">
        <v>7222.61935483871</v>
      </c>
      <c r="AY293" s="101"/>
      <c r="AZ293" s="102"/>
      <c r="BA293" s="77"/>
      <c r="BB293" s="103"/>
      <c r="BC293" s="82"/>
      <c r="BD293" s="104">
        <v>61.989528795811509</v>
      </c>
      <c r="BE293" s="77">
        <v>324.76334791074578</v>
      </c>
      <c r="BF293" s="68">
        <v>399.93244384394524</v>
      </c>
      <c r="BG293" s="105">
        <v>2.2287867682276471E-2</v>
      </c>
      <c r="BH293" s="106"/>
      <c r="BI293" s="107"/>
      <c r="BJ293" s="106"/>
      <c r="BK293" s="106"/>
    </row>
    <row r="294" spans="1:63" ht="56" hidden="1">
      <c r="A294" s="40"/>
      <c r="B294" s="40"/>
      <c r="C294" s="40"/>
      <c r="D294" s="247" t="s">
        <v>3640</v>
      </c>
      <c r="E294" s="168">
        <v>1302</v>
      </c>
      <c r="F294" s="305" t="s">
        <v>3641</v>
      </c>
      <c r="G294" s="306" t="s">
        <v>2033</v>
      </c>
      <c r="H294" s="307" t="s">
        <v>2034</v>
      </c>
      <c r="I294" s="75" t="s">
        <v>1815</v>
      </c>
      <c r="J294" s="215"/>
      <c r="K294" s="57" t="s">
        <v>1748</v>
      </c>
      <c r="L294" s="200" t="s">
        <v>2036</v>
      </c>
      <c r="M294" s="74" t="s">
        <v>3510</v>
      </c>
      <c r="N294" s="216" t="s">
        <v>3511</v>
      </c>
      <c r="O294" s="50" t="s">
        <v>3785</v>
      </c>
      <c r="P294" s="216">
        <v>6.2480000000000002</v>
      </c>
      <c r="Q294" s="76"/>
      <c r="R294" s="218">
        <v>7</v>
      </c>
      <c r="S294" s="69">
        <v>0</v>
      </c>
      <c r="T294" s="219">
        <v>39419</v>
      </c>
      <c r="U294" s="76">
        <v>32.427120000000002</v>
      </c>
      <c r="V294" s="218">
        <v>81.771769863013702</v>
      </c>
      <c r="W294" s="76">
        <v>131.208</v>
      </c>
      <c r="X294" s="220" t="s">
        <v>2039</v>
      </c>
      <c r="Y294" s="121"/>
      <c r="Z294" s="221">
        <v>1.07</v>
      </c>
      <c r="AA294" s="69"/>
      <c r="AB294" s="138">
        <v>1.07</v>
      </c>
      <c r="AC294" s="97">
        <v>40564</v>
      </c>
      <c r="AD294" s="53">
        <v>39769</v>
      </c>
      <c r="AE294" s="100">
        <v>5.9912328767123286</v>
      </c>
      <c r="AF294" s="182">
        <v>0.17859429303091276</v>
      </c>
      <c r="AG294" s="114">
        <v>38.166666666666664</v>
      </c>
      <c r="AH294" s="68"/>
      <c r="AI294" s="215" t="s">
        <v>2540</v>
      </c>
      <c r="AJ294" s="52" t="s">
        <v>3642</v>
      </c>
      <c r="AK294" s="52"/>
      <c r="AL294" s="223" t="s">
        <v>3643</v>
      </c>
      <c r="AM294" s="53">
        <v>39170</v>
      </c>
      <c r="AN294" s="296"/>
      <c r="AO294" s="98"/>
      <c r="AP294" s="53"/>
      <c r="AQ294" s="99">
        <v>39353</v>
      </c>
      <c r="AR294" s="97">
        <v>39317</v>
      </c>
      <c r="AS294" s="98">
        <v>39389.041666666664</v>
      </c>
      <c r="AT294" s="53">
        <v>39419</v>
      </c>
      <c r="AU294" s="51"/>
      <c r="AV294" s="54"/>
      <c r="AW294" s="120">
        <v>1</v>
      </c>
      <c r="AX294" s="100"/>
      <c r="AY294" s="101"/>
      <c r="AZ294" s="102"/>
      <c r="BA294" s="77"/>
      <c r="BB294" s="103"/>
      <c r="BC294" s="82"/>
      <c r="BD294" s="108"/>
      <c r="BE294" s="77"/>
      <c r="BF294" s="68"/>
      <c r="BG294" s="102"/>
      <c r="BH294" s="106"/>
      <c r="BI294" s="107"/>
      <c r="BJ294" s="106"/>
      <c r="BK294" s="106"/>
    </row>
    <row r="295" spans="1:63" ht="84" hidden="1">
      <c r="A295" s="40"/>
      <c r="B295" s="40"/>
      <c r="C295" s="40"/>
      <c r="D295" s="247" t="s">
        <v>2152</v>
      </c>
      <c r="E295" s="168">
        <v>1306</v>
      </c>
      <c r="F295" s="290" t="s">
        <v>2153</v>
      </c>
      <c r="G295" s="291" t="s">
        <v>2033</v>
      </c>
      <c r="H295" s="227" t="s">
        <v>2034</v>
      </c>
      <c r="I295" s="75" t="s">
        <v>1815</v>
      </c>
      <c r="J295" s="215"/>
      <c r="K295" s="57" t="s">
        <v>1748</v>
      </c>
      <c r="L295" s="173" t="s">
        <v>2036</v>
      </c>
      <c r="M295" s="74" t="s">
        <v>2037</v>
      </c>
      <c r="N295" s="225" t="s">
        <v>2037</v>
      </c>
      <c r="O295" s="217" t="s">
        <v>3785</v>
      </c>
      <c r="P295" s="216">
        <v>8.14</v>
      </c>
      <c r="Q295" s="76"/>
      <c r="R295" s="218">
        <v>10</v>
      </c>
      <c r="S295" s="69">
        <v>0</v>
      </c>
      <c r="T295" s="233">
        <v>39401</v>
      </c>
      <c r="U295" s="76">
        <v>41.717500000000001</v>
      </c>
      <c r="V295" s="218">
        <v>81.400000000000006</v>
      </c>
      <c r="W295" s="76">
        <v>81.400000000000006</v>
      </c>
      <c r="X295" s="225" t="s">
        <v>3889</v>
      </c>
      <c r="Y295" s="121"/>
      <c r="Z295" s="221">
        <v>19.18</v>
      </c>
      <c r="AA295" s="76"/>
      <c r="AB295" s="138">
        <v>19.18</v>
      </c>
      <c r="AC295" s="97">
        <v>40653</v>
      </c>
      <c r="AD295" s="53">
        <v>40502</v>
      </c>
      <c r="AE295" s="100">
        <v>24.553808219178084</v>
      </c>
      <c r="AF295" s="182">
        <v>0.78114155770831517</v>
      </c>
      <c r="AG295" s="114">
        <v>41.733333333333334</v>
      </c>
      <c r="AH295" s="68"/>
      <c r="AI295" s="215" t="s">
        <v>3889</v>
      </c>
      <c r="AJ295" s="52" t="s">
        <v>2154</v>
      </c>
      <c r="AK295" s="52"/>
      <c r="AL295" s="223" t="s">
        <v>2155</v>
      </c>
      <c r="AM295" s="53">
        <v>39008</v>
      </c>
      <c r="AN295" s="296"/>
      <c r="AO295" s="98"/>
      <c r="AP295" s="53"/>
      <c r="AQ295" s="99">
        <v>39104</v>
      </c>
      <c r="AR295" s="97">
        <v>39321</v>
      </c>
      <c r="AS295" s="98">
        <v>39371.083333333336</v>
      </c>
      <c r="AT295" s="53">
        <v>39401</v>
      </c>
      <c r="AU295" s="51"/>
      <c r="AV295" s="54"/>
      <c r="AW295" s="68">
        <v>4</v>
      </c>
      <c r="AX295" s="100">
        <v>2366.25</v>
      </c>
      <c r="AY295" s="101"/>
      <c r="AZ295" s="102"/>
      <c r="BA295" s="77"/>
      <c r="BB295" s="103"/>
      <c r="BC295" s="82"/>
      <c r="BD295" s="104">
        <v>4.1099476439790577</v>
      </c>
      <c r="BE295" s="77">
        <v>504.90757297040017</v>
      </c>
      <c r="BF295" s="68">
        <v>1027.4869109947645</v>
      </c>
      <c r="BG295" s="105">
        <v>1.8565177458824345E-2</v>
      </c>
      <c r="BH295" s="106">
        <v>8.26</v>
      </c>
      <c r="BI295" s="107"/>
      <c r="BJ295" s="106">
        <v>9.61</v>
      </c>
      <c r="BK295" s="106"/>
    </row>
    <row r="296" spans="1:63" ht="28" hidden="1">
      <c r="A296" s="40"/>
      <c r="B296" s="40"/>
      <c r="C296" s="40"/>
      <c r="D296" s="247" t="s">
        <v>2156</v>
      </c>
      <c r="E296" s="168">
        <v>1308</v>
      </c>
      <c r="F296" s="224" t="s">
        <v>2157</v>
      </c>
      <c r="G296" s="57" t="s">
        <v>2033</v>
      </c>
      <c r="H296" s="225" t="s">
        <v>2034</v>
      </c>
      <c r="I296" s="75" t="s">
        <v>1815</v>
      </c>
      <c r="J296" s="215"/>
      <c r="K296" s="57" t="s">
        <v>2498</v>
      </c>
      <c r="L296" s="294" t="s">
        <v>2036</v>
      </c>
      <c r="M296" s="74" t="s">
        <v>2037</v>
      </c>
      <c r="N296" s="225" t="s">
        <v>2037</v>
      </c>
      <c r="O296" s="50" t="s">
        <v>3785</v>
      </c>
      <c r="P296" s="216">
        <v>4.8230000000000004</v>
      </c>
      <c r="Q296" s="76"/>
      <c r="R296" s="218">
        <v>10</v>
      </c>
      <c r="S296" s="69">
        <v>0</v>
      </c>
      <c r="T296" s="99">
        <v>39405</v>
      </c>
      <c r="U296" s="76">
        <v>24.708229000000003</v>
      </c>
      <c r="V296" s="218">
        <v>48.230000000000004</v>
      </c>
      <c r="W296" s="76">
        <v>48.230000000000004</v>
      </c>
      <c r="X296" s="225" t="s">
        <v>2718</v>
      </c>
      <c r="Y296" s="121"/>
      <c r="Z296" s="221"/>
      <c r="AA296" s="76"/>
      <c r="AB296" s="76"/>
      <c r="AC296" s="97"/>
      <c r="AD296" s="53"/>
      <c r="AE296" s="100"/>
      <c r="AF296" s="222"/>
      <c r="AG296" s="114">
        <v>81.733333333333334</v>
      </c>
      <c r="AH296" s="68"/>
      <c r="AI296" s="215"/>
      <c r="AJ296" s="52" t="s">
        <v>3895</v>
      </c>
      <c r="AK296" s="52"/>
      <c r="AL296" s="223" t="s">
        <v>3700</v>
      </c>
      <c r="AM296" s="53">
        <v>38787</v>
      </c>
      <c r="AN296" s="296"/>
      <c r="AO296" s="98"/>
      <c r="AP296" s="53"/>
      <c r="AQ296" s="99">
        <v>39155</v>
      </c>
      <c r="AR296" s="99">
        <v>39321</v>
      </c>
      <c r="AS296" s="97">
        <v>39375.083333333336</v>
      </c>
      <c r="AT296" s="53">
        <v>39405</v>
      </c>
      <c r="AU296" s="51"/>
      <c r="AV296" s="270"/>
      <c r="AW296" s="68">
        <v>3</v>
      </c>
      <c r="AX296" s="77">
        <v>2146.6666666666665</v>
      </c>
      <c r="AY296" s="101"/>
      <c r="AZ296" s="102"/>
      <c r="BA296" s="77"/>
      <c r="BB296" s="103"/>
      <c r="BC296" s="82"/>
      <c r="BD296" s="104">
        <v>3.4227748691099475</v>
      </c>
      <c r="BE296" s="77">
        <v>709.67755942565782</v>
      </c>
      <c r="BF296" s="68">
        <v>1140.9249563699825</v>
      </c>
      <c r="BG296" s="102"/>
      <c r="BH296" s="106">
        <v>9.0299999999999994</v>
      </c>
      <c r="BI296" s="107"/>
      <c r="BJ296" s="106">
        <v>13.88</v>
      </c>
      <c r="BK296" s="106"/>
    </row>
    <row r="297" spans="1:63" ht="42" hidden="1">
      <c r="A297" s="40"/>
      <c r="B297" s="40"/>
      <c r="C297" s="40"/>
      <c r="D297" s="247" t="s">
        <v>3430</v>
      </c>
      <c r="E297" s="168">
        <v>1324</v>
      </c>
      <c r="F297" s="305" t="s">
        <v>3431</v>
      </c>
      <c r="G297" s="306" t="s">
        <v>2033</v>
      </c>
      <c r="H297" s="307" t="s">
        <v>2034</v>
      </c>
      <c r="I297" s="75" t="s">
        <v>1815</v>
      </c>
      <c r="J297" s="215"/>
      <c r="K297" s="57" t="s">
        <v>3432</v>
      </c>
      <c r="L297" s="173" t="s">
        <v>2036</v>
      </c>
      <c r="M297" s="74" t="s">
        <v>2519</v>
      </c>
      <c r="N297" s="216" t="s">
        <v>2520</v>
      </c>
      <c r="O297" s="50" t="s">
        <v>3816</v>
      </c>
      <c r="P297" s="218">
        <v>75.186999999999998</v>
      </c>
      <c r="Q297" s="76"/>
      <c r="R297" s="218">
        <v>10</v>
      </c>
      <c r="S297" s="69">
        <v>0</v>
      </c>
      <c r="T297" s="233">
        <v>39527</v>
      </c>
      <c r="U297" s="76">
        <v>359.46904699999999</v>
      </c>
      <c r="V297" s="218">
        <v>751.87</v>
      </c>
      <c r="W297" s="76">
        <v>751.87</v>
      </c>
      <c r="X297" s="220" t="s">
        <v>1745</v>
      </c>
      <c r="Y297" s="121"/>
      <c r="Z297" s="221"/>
      <c r="AA297" s="76"/>
      <c r="AB297" s="76"/>
      <c r="AC297" s="97"/>
      <c r="AD297" s="53"/>
      <c r="AE297" s="100"/>
      <c r="AF297" s="222"/>
      <c r="AG297" s="114">
        <v>77.666666666666671</v>
      </c>
      <c r="AH297" s="68"/>
      <c r="AI297" s="215"/>
      <c r="AJ297" s="52" t="s">
        <v>3895</v>
      </c>
      <c r="AK297" s="52"/>
      <c r="AL297" s="223" t="s">
        <v>3433</v>
      </c>
      <c r="AM297" s="53">
        <v>39107</v>
      </c>
      <c r="AN297" s="296"/>
      <c r="AO297" s="98"/>
      <c r="AP297" s="53"/>
      <c r="AQ297" s="99">
        <v>39174</v>
      </c>
      <c r="AR297" s="97">
        <v>39328</v>
      </c>
      <c r="AS297" s="98">
        <v>39379.083333333336</v>
      </c>
      <c r="AT297" s="53">
        <v>39527</v>
      </c>
      <c r="AU297" s="51" t="s">
        <v>2042</v>
      </c>
      <c r="AV297" s="54"/>
      <c r="AW297" s="119">
        <v>13</v>
      </c>
      <c r="AX297" s="100">
        <v>6336</v>
      </c>
      <c r="AY297" s="101"/>
      <c r="AZ297" s="102"/>
      <c r="BA297" s="77"/>
      <c r="BB297" s="103"/>
      <c r="BC297" s="82"/>
      <c r="BD297" s="108"/>
      <c r="BE297" s="77"/>
      <c r="BF297" s="68"/>
      <c r="BG297" s="102"/>
      <c r="BH297" s="106"/>
      <c r="BI297" s="107"/>
      <c r="BJ297" s="106"/>
      <c r="BK297" s="106"/>
    </row>
    <row r="298" spans="1:63" ht="28">
      <c r="A298" s="688" t="s">
        <v>3068</v>
      </c>
      <c r="B298" s="690"/>
      <c r="C298" s="690" t="s">
        <v>3663</v>
      </c>
      <c r="D298" s="247" t="s">
        <v>3434</v>
      </c>
      <c r="E298" s="168">
        <v>1326</v>
      </c>
      <c r="F298" s="224" t="s">
        <v>2604</v>
      </c>
      <c r="G298" s="57" t="s">
        <v>2033</v>
      </c>
      <c r="H298" s="225" t="s">
        <v>2034</v>
      </c>
      <c r="I298" s="75" t="s">
        <v>1815</v>
      </c>
      <c r="J298" s="215"/>
      <c r="K298" s="57" t="s">
        <v>3122</v>
      </c>
      <c r="L298" s="200" t="s">
        <v>2036</v>
      </c>
      <c r="M298" s="74" t="s">
        <v>3878</v>
      </c>
      <c r="N298" s="216" t="s">
        <v>3894</v>
      </c>
      <c r="O298" s="50" t="s">
        <v>2038</v>
      </c>
      <c r="P298" s="218">
        <v>465.96100000000001</v>
      </c>
      <c r="Q298" s="76"/>
      <c r="R298" s="218">
        <v>7</v>
      </c>
      <c r="S298" s="69">
        <v>0</v>
      </c>
      <c r="T298" s="233">
        <v>40179</v>
      </c>
      <c r="U298" s="76">
        <v>1397.883</v>
      </c>
      <c r="V298" s="218">
        <v>5128.1242109589039</v>
      </c>
      <c r="W298" s="76">
        <v>9785.1810000000005</v>
      </c>
      <c r="X298" s="225" t="s">
        <v>3888</v>
      </c>
      <c r="Y298" s="121"/>
      <c r="Z298" s="221"/>
      <c r="AA298" s="76"/>
      <c r="AB298" s="76"/>
      <c r="AC298" s="97"/>
      <c r="AD298" s="53"/>
      <c r="AE298" s="100"/>
      <c r="AF298" s="222"/>
      <c r="AG298" s="114">
        <v>55.93333333333333</v>
      </c>
      <c r="AH298" s="68"/>
      <c r="AI298" s="215"/>
      <c r="AJ298" s="52" t="s">
        <v>3895</v>
      </c>
      <c r="AK298" s="52"/>
      <c r="AL298" s="223" t="s">
        <v>3896</v>
      </c>
      <c r="AM298" s="53">
        <v>38959</v>
      </c>
      <c r="AN298" s="296"/>
      <c r="AO298" s="98"/>
      <c r="AP298" s="53"/>
      <c r="AQ298" s="99">
        <v>39080</v>
      </c>
      <c r="AR298" s="97">
        <v>39330</v>
      </c>
      <c r="AS298" s="98">
        <v>39379.083333333336</v>
      </c>
      <c r="AT298" s="53">
        <v>39506</v>
      </c>
      <c r="AU298" s="51" t="s">
        <v>2500</v>
      </c>
      <c r="AV298" s="54"/>
      <c r="AW298" s="68">
        <v>96</v>
      </c>
      <c r="AX298" s="100">
        <v>4579.03125</v>
      </c>
      <c r="AY298" s="101"/>
      <c r="AZ298" s="102"/>
      <c r="BA298" s="77"/>
      <c r="BB298" s="103"/>
      <c r="BC298" s="82"/>
      <c r="BD298" s="104">
        <v>119.68390052356021</v>
      </c>
      <c r="BE298" s="77">
        <v>256.85390091351036</v>
      </c>
      <c r="BF298" s="68">
        <v>1246.7072971204188</v>
      </c>
      <c r="BG298" s="102"/>
      <c r="BH298" s="106"/>
      <c r="BI298" s="107"/>
      <c r="BJ298" s="106"/>
      <c r="BK298" s="106"/>
    </row>
    <row r="299" spans="1:63" ht="42" hidden="1">
      <c r="A299" s="40"/>
      <c r="B299" s="40"/>
      <c r="C299" s="40"/>
      <c r="D299" s="247" t="s">
        <v>3435</v>
      </c>
      <c r="E299" s="168">
        <v>1339</v>
      </c>
      <c r="F299" s="224" t="s">
        <v>3436</v>
      </c>
      <c r="G299" s="57" t="s">
        <v>2033</v>
      </c>
      <c r="H299" s="225" t="s">
        <v>2034</v>
      </c>
      <c r="I299" s="75" t="s">
        <v>1815</v>
      </c>
      <c r="J299" s="215"/>
      <c r="K299" s="57" t="s">
        <v>2699</v>
      </c>
      <c r="L299" s="200" t="s">
        <v>2036</v>
      </c>
      <c r="M299" s="74" t="s">
        <v>3510</v>
      </c>
      <c r="N299" s="216" t="s">
        <v>2693</v>
      </c>
      <c r="O299" s="50" t="s">
        <v>2694</v>
      </c>
      <c r="P299" s="218">
        <v>61.006999999999998</v>
      </c>
      <c r="Q299" s="76"/>
      <c r="R299" s="218">
        <v>10</v>
      </c>
      <c r="S299" s="69">
        <v>0</v>
      </c>
      <c r="T299" s="99">
        <v>39479</v>
      </c>
      <c r="U299" s="76">
        <v>299.91041200000001</v>
      </c>
      <c r="V299" s="218">
        <v>610.06999999999994</v>
      </c>
      <c r="W299" s="76">
        <v>610.06999999999994</v>
      </c>
      <c r="X299" s="220" t="s">
        <v>1745</v>
      </c>
      <c r="Y299" s="121"/>
      <c r="Z299" s="221">
        <v>97.209000000000003</v>
      </c>
      <c r="AA299" s="76"/>
      <c r="AB299" s="138">
        <v>97.209000000000003</v>
      </c>
      <c r="AC299" s="97">
        <v>39842</v>
      </c>
      <c r="AD299" s="53">
        <v>41019</v>
      </c>
      <c r="AE299" s="100">
        <v>257.39939726027399</v>
      </c>
      <c r="AF299" s="182">
        <v>0.3776582269992862</v>
      </c>
      <c r="AG299" s="114">
        <v>12.1</v>
      </c>
      <c r="AH299" s="68"/>
      <c r="AI299" s="215" t="s">
        <v>2039</v>
      </c>
      <c r="AJ299" s="52" t="s">
        <v>3429</v>
      </c>
      <c r="AK299" s="52"/>
      <c r="AL299" s="223" t="s">
        <v>3437</v>
      </c>
      <c r="AM299" s="53">
        <v>38989</v>
      </c>
      <c r="AN299" s="299">
        <v>39238</v>
      </c>
      <c r="AO299" s="98" t="s">
        <v>3438</v>
      </c>
      <c r="AP299" s="53"/>
      <c r="AQ299" s="99">
        <v>39175</v>
      </c>
      <c r="AR299" s="97">
        <v>39335</v>
      </c>
      <c r="AS299" s="98">
        <v>39385.041666666664</v>
      </c>
      <c r="AT299" s="53">
        <v>39479</v>
      </c>
      <c r="AU299" s="51" t="s">
        <v>3596</v>
      </c>
      <c r="AV299" s="54"/>
      <c r="AW299" s="68">
        <v>36</v>
      </c>
      <c r="AX299" s="100">
        <v>3888.0555555555557</v>
      </c>
      <c r="AY299" s="101"/>
      <c r="AZ299" s="102"/>
      <c r="BA299" s="77"/>
      <c r="BB299" s="103"/>
      <c r="BC299" s="82"/>
      <c r="BD299" s="273"/>
      <c r="BE299" s="77"/>
      <c r="BF299" s="68"/>
      <c r="BG299" s="102"/>
      <c r="BH299" s="106"/>
      <c r="BI299" s="107"/>
      <c r="BJ299" s="106"/>
      <c r="BK299" s="106"/>
    </row>
    <row r="300" spans="1:63" ht="56" hidden="1">
      <c r="A300" s="40"/>
      <c r="B300" s="40"/>
      <c r="C300" s="40"/>
      <c r="D300" s="247" t="s">
        <v>3439</v>
      </c>
      <c r="E300" s="168">
        <v>1341</v>
      </c>
      <c r="F300" s="224" t="s">
        <v>3440</v>
      </c>
      <c r="G300" s="57" t="s">
        <v>2033</v>
      </c>
      <c r="H300" s="225" t="s">
        <v>2034</v>
      </c>
      <c r="I300" s="75" t="s">
        <v>1815</v>
      </c>
      <c r="J300" s="215"/>
      <c r="K300" s="57" t="s">
        <v>2498</v>
      </c>
      <c r="L300" s="200" t="s">
        <v>2036</v>
      </c>
      <c r="M300" s="74" t="s">
        <v>2037</v>
      </c>
      <c r="N300" s="225" t="s">
        <v>2037</v>
      </c>
      <c r="O300" s="50" t="s">
        <v>3809</v>
      </c>
      <c r="P300" s="218">
        <v>14.334</v>
      </c>
      <c r="Q300" s="76"/>
      <c r="R300" s="218">
        <v>10</v>
      </c>
      <c r="S300" s="69">
        <v>0</v>
      </c>
      <c r="T300" s="233">
        <v>39375</v>
      </c>
      <c r="U300" s="66">
        <v>74.106780000000001</v>
      </c>
      <c r="V300" s="312">
        <v>143.34</v>
      </c>
      <c r="W300" s="66">
        <v>143.34</v>
      </c>
      <c r="X300" s="225" t="s">
        <v>3889</v>
      </c>
      <c r="Y300" s="121"/>
      <c r="Z300" s="221">
        <v>62.478000000000002</v>
      </c>
      <c r="AA300" s="76"/>
      <c r="AB300" s="138">
        <v>62.478000000000002</v>
      </c>
      <c r="AC300" s="97">
        <v>40555</v>
      </c>
      <c r="AD300" s="53">
        <v>41274</v>
      </c>
      <c r="AE300" s="100">
        <v>74.576071232876714</v>
      </c>
      <c r="AF300" s="182">
        <v>0.83777542805790362</v>
      </c>
      <c r="AG300" s="114">
        <v>35.866666666666667</v>
      </c>
      <c r="AH300" s="68"/>
      <c r="AI300" s="215" t="s">
        <v>3889</v>
      </c>
      <c r="AJ300" s="52" t="s">
        <v>3441</v>
      </c>
      <c r="AK300" s="52"/>
      <c r="AL300" s="223" t="s">
        <v>3442</v>
      </c>
      <c r="AM300" s="53">
        <v>39052</v>
      </c>
      <c r="AN300" s="296"/>
      <c r="AO300" s="98"/>
      <c r="AP300" s="53"/>
      <c r="AQ300" s="99">
        <v>39197</v>
      </c>
      <c r="AR300" s="97">
        <v>39213</v>
      </c>
      <c r="AS300" s="98">
        <v>39386.041666666664</v>
      </c>
      <c r="AT300" s="53">
        <v>39479</v>
      </c>
      <c r="AU300" s="51" t="s">
        <v>3596</v>
      </c>
      <c r="AV300" s="54"/>
      <c r="AW300" s="68">
        <v>7.2</v>
      </c>
      <c r="AX300" s="100">
        <v>2314.8611111111109</v>
      </c>
      <c r="AY300" s="101"/>
      <c r="AZ300" s="102"/>
      <c r="BA300" s="77"/>
      <c r="BB300" s="103"/>
      <c r="BC300" s="82"/>
      <c r="BD300" s="104">
        <v>8.1479057591623025</v>
      </c>
      <c r="BE300" s="77">
        <v>568.43210263445667</v>
      </c>
      <c r="BF300" s="68">
        <v>1131.653577661431</v>
      </c>
      <c r="BG300" s="105">
        <v>1.7686026334722781E-2</v>
      </c>
      <c r="BH300" s="106">
        <v>8.6</v>
      </c>
      <c r="BI300" s="107">
        <v>9.67</v>
      </c>
      <c r="BJ300" s="106" t="s">
        <v>1868</v>
      </c>
      <c r="BK300" s="106">
        <v>11.843384972070929</v>
      </c>
    </row>
    <row r="301" spans="1:63" ht="42" hidden="1">
      <c r="A301" s="40"/>
      <c r="B301" s="40"/>
      <c r="C301" s="40"/>
      <c r="D301" s="247" t="s">
        <v>3443</v>
      </c>
      <c r="E301" s="168">
        <v>1345</v>
      </c>
      <c r="F301" s="305" t="s">
        <v>3444</v>
      </c>
      <c r="G301" s="306" t="s">
        <v>2033</v>
      </c>
      <c r="H301" s="307" t="s">
        <v>2034</v>
      </c>
      <c r="I301" s="75" t="s">
        <v>1815</v>
      </c>
      <c r="J301" s="215"/>
      <c r="K301" s="57" t="s">
        <v>2498</v>
      </c>
      <c r="L301" s="200" t="s">
        <v>2036</v>
      </c>
      <c r="M301" s="74" t="s">
        <v>3878</v>
      </c>
      <c r="N301" s="216" t="s">
        <v>1723</v>
      </c>
      <c r="O301" s="50" t="s">
        <v>2038</v>
      </c>
      <c r="P301" s="218">
        <v>62.264000000000003</v>
      </c>
      <c r="Q301" s="76"/>
      <c r="R301" s="218">
        <v>10</v>
      </c>
      <c r="S301" s="69">
        <v>0</v>
      </c>
      <c r="T301" s="99">
        <v>39617</v>
      </c>
      <c r="U301" s="76">
        <v>282.42950400000001</v>
      </c>
      <c r="V301" s="218">
        <v>622.64</v>
      </c>
      <c r="W301" s="76">
        <v>622.64</v>
      </c>
      <c r="X301" s="225" t="s">
        <v>3889</v>
      </c>
      <c r="Y301" s="121"/>
      <c r="Z301" s="221"/>
      <c r="AA301" s="76"/>
      <c r="AB301" s="76"/>
      <c r="AC301" s="97"/>
      <c r="AD301" s="53"/>
      <c r="AE301" s="100"/>
      <c r="AF301" s="222"/>
      <c r="AG301" s="114">
        <v>74.666666666666671</v>
      </c>
      <c r="AH301" s="68"/>
      <c r="AI301" s="215"/>
      <c r="AJ301" s="52" t="s">
        <v>3895</v>
      </c>
      <c r="AK301" s="52"/>
      <c r="AL301" s="223" t="s">
        <v>1726</v>
      </c>
      <c r="AM301" s="53">
        <v>39086</v>
      </c>
      <c r="AN301" s="296"/>
      <c r="AO301" s="98"/>
      <c r="AP301" s="53"/>
      <c r="AQ301" s="99">
        <v>39167</v>
      </c>
      <c r="AR301" s="97">
        <v>39343</v>
      </c>
      <c r="AS301" s="98">
        <v>39429.041666666664</v>
      </c>
      <c r="AT301" s="53">
        <v>39617</v>
      </c>
      <c r="AU301" s="51" t="s">
        <v>2042</v>
      </c>
      <c r="AV301" s="54"/>
      <c r="AW301" s="119">
        <v>24.75</v>
      </c>
      <c r="AX301" s="100">
        <v>2935.3535353535353</v>
      </c>
      <c r="AY301" s="101"/>
      <c r="AZ301" s="102"/>
      <c r="BA301" s="77"/>
      <c r="BB301" s="103"/>
      <c r="BC301" s="82"/>
      <c r="BD301" s="104">
        <v>20.811518324607327</v>
      </c>
      <c r="BE301" s="77">
        <v>334.24640762892403</v>
      </c>
      <c r="BF301" s="68">
        <v>840.86942725686174</v>
      </c>
      <c r="BG301" s="102"/>
      <c r="BH301" s="106">
        <v>13.9</v>
      </c>
      <c r="BI301" s="107">
        <v>15.42</v>
      </c>
      <c r="BJ301" s="106">
        <v>16.77</v>
      </c>
      <c r="BK301" s="106">
        <v>9.4747079776567436</v>
      </c>
    </row>
    <row r="302" spans="1:63" ht="70">
      <c r="A302" s="86" t="s">
        <v>3071</v>
      </c>
      <c r="B302" s="86" t="s">
        <v>3070</v>
      </c>
      <c r="C302" s="40"/>
      <c r="D302" s="247" t="s">
        <v>3450</v>
      </c>
      <c r="E302" s="168">
        <v>1352</v>
      </c>
      <c r="F302" s="224" t="s">
        <v>3451</v>
      </c>
      <c r="G302" s="57" t="s">
        <v>2033</v>
      </c>
      <c r="H302" s="225" t="s">
        <v>2034</v>
      </c>
      <c r="I302" s="75" t="s">
        <v>1815</v>
      </c>
      <c r="J302" s="215"/>
      <c r="K302" s="57" t="s">
        <v>1728</v>
      </c>
      <c r="L302" s="173" t="s">
        <v>2036</v>
      </c>
      <c r="M302" s="74" t="s">
        <v>1176</v>
      </c>
      <c r="N302" s="216" t="s">
        <v>3452</v>
      </c>
      <c r="O302" s="50" t="s">
        <v>3453</v>
      </c>
      <c r="P302" s="218">
        <v>214.495</v>
      </c>
      <c r="Q302" s="76"/>
      <c r="R302" s="218">
        <v>10</v>
      </c>
      <c r="S302" s="69">
        <v>0</v>
      </c>
      <c r="T302" s="233">
        <v>39488</v>
      </c>
      <c r="U302" s="76">
        <v>1046.7356</v>
      </c>
      <c r="V302" s="218">
        <v>2144.9499999999998</v>
      </c>
      <c r="W302" s="76">
        <v>2144.9499999999998</v>
      </c>
      <c r="X302" s="220" t="s">
        <v>1729</v>
      </c>
      <c r="Y302" s="121"/>
      <c r="Z302" s="221">
        <v>936.96600000000001</v>
      </c>
      <c r="AA302" s="76"/>
      <c r="AB302" s="138">
        <v>936.96600000000001</v>
      </c>
      <c r="AC302" s="97">
        <v>39804</v>
      </c>
      <c r="AD302" s="53">
        <v>40999</v>
      </c>
      <c r="AE302" s="100">
        <v>887.95053424657533</v>
      </c>
      <c r="AF302" s="182">
        <v>1.0552006715047637</v>
      </c>
      <c r="AG302" s="114">
        <v>10.533333333333333</v>
      </c>
      <c r="AH302" s="68"/>
      <c r="AI302" s="215" t="s">
        <v>3889</v>
      </c>
      <c r="AJ302" s="52" t="s">
        <v>3454</v>
      </c>
      <c r="AK302" s="52"/>
      <c r="AL302" s="223" t="s">
        <v>2041</v>
      </c>
      <c r="AM302" s="53">
        <v>39058</v>
      </c>
      <c r="AN302" s="296"/>
      <c r="AO302" s="98"/>
      <c r="AP302" s="53"/>
      <c r="AQ302" s="99">
        <v>39304</v>
      </c>
      <c r="AR302" s="97">
        <v>39282</v>
      </c>
      <c r="AS302" s="98">
        <v>39424.041666666664</v>
      </c>
      <c r="AT302" s="53">
        <v>39481</v>
      </c>
      <c r="AU302" s="67"/>
      <c r="AV302" s="54"/>
      <c r="AW302" s="68">
        <v>219.1</v>
      </c>
      <c r="AX302" s="100">
        <v>7006.9465997261523</v>
      </c>
      <c r="AY302" s="101"/>
      <c r="AZ302" s="102"/>
      <c r="BA302" s="77"/>
      <c r="BB302" s="103"/>
      <c r="BC302" s="82"/>
      <c r="BD302" s="104">
        <v>215.0850785340314</v>
      </c>
      <c r="BE302" s="77">
        <v>1002.7510130027805</v>
      </c>
      <c r="BF302" s="68">
        <v>981.67539267015707</v>
      </c>
      <c r="BG302" s="105">
        <v>1.262766917595929E-2</v>
      </c>
      <c r="BH302" s="106"/>
      <c r="BI302" s="107"/>
      <c r="BJ302" s="106"/>
      <c r="BK302" s="106"/>
    </row>
    <row r="303" spans="1:63" ht="42" hidden="1">
      <c r="A303" s="40"/>
      <c r="B303" s="40"/>
      <c r="C303" s="40"/>
      <c r="D303" s="247" t="s">
        <v>3455</v>
      </c>
      <c r="E303" s="168">
        <v>1363</v>
      </c>
      <c r="F303" s="224" t="s">
        <v>3456</v>
      </c>
      <c r="G303" s="57" t="s">
        <v>2033</v>
      </c>
      <c r="H303" s="225" t="s">
        <v>2034</v>
      </c>
      <c r="I303" s="75" t="s">
        <v>1815</v>
      </c>
      <c r="J303" s="215"/>
      <c r="K303" s="57" t="s">
        <v>3893</v>
      </c>
      <c r="L303" s="173" t="s">
        <v>2036</v>
      </c>
      <c r="M303" s="74" t="s">
        <v>3878</v>
      </c>
      <c r="N303" s="216" t="s">
        <v>1723</v>
      </c>
      <c r="O303" s="217" t="s">
        <v>3785</v>
      </c>
      <c r="P303" s="218">
        <v>14.38</v>
      </c>
      <c r="Q303" s="76"/>
      <c r="R303" s="218">
        <v>10</v>
      </c>
      <c r="S303" s="69">
        <v>0</v>
      </c>
      <c r="T303" s="99">
        <v>39976</v>
      </c>
      <c r="U303" s="76">
        <v>51.135280000000002</v>
      </c>
      <c r="V303" s="218">
        <v>143.80000000000001</v>
      </c>
      <c r="W303" s="76">
        <v>143.80000000000001</v>
      </c>
      <c r="X303" s="225" t="s">
        <v>3888</v>
      </c>
      <c r="Y303" s="121"/>
      <c r="Z303" s="221">
        <v>24.405000000000001</v>
      </c>
      <c r="AA303" s="76"/>
      <c r="AB303" s="138">
        <v>24.405000000000001</v>
      </c>
      <c r="AC303" s="97">
        <v>41299</v>
      </c>
      <c r="AD303" s="53">
        <v>40695</v>
      </c>
      <c r="AE303" s="100">
        <v>28.326630136986303</v>
      </c>
      <c r="AF303" s="182">
        <v>0.86155677120711238</v>
      </c>
      <c r="AG303" s="114">
        <v>44.1</v>
      </c>
      <c r="AH303" s="68"/>
      <c r="AI303" s="215" t="s">
        <v>3888</v>
      </c>
      <c r="AJ303" s="52" t="s">
        <v>3895</v>
      </c>
      <c r="AK303" s="52"/>
      <c r="AL303" s="223" t="s">
        <v>1726</v>
      </c>
      <c r="AM303" s="53">
        <v>38981</v>
      </c>
      <c r="AN303" s="296"/>
      <c r="AO303" s="98"/>
      <c r="AP303" s="53"/>
      <c r="AQ303" s="99">
        <v>38924</v>
      </c>
      <c r="AR303" s="97">
        <v>39353</v>
      </c>
      <c r="AS303" s="98">
        <v>39386.041666666664</v>
      </c>
      <c r="AT303" s="53">
        <v>39553</v>
      </c>
      <c r="AU303" s="51" t="s">
        <v>2042</v>
      </c>
      <c r="AV303" s="54"/>
      <c r="AW303" s="68">
        <v>5</v>
      </c>
      <c r="AX303" s="100">
        <v>3626</v>
      </c>
      <c r="AY303" s="101"/>
      <c r="AZ303" s="102"/>
      <c r="BA303" s="77"/>
      <c r="BB303" s="103"/>
      <c r="BC303" s="82"/>
      <c r="BD303" s="104">
        <v>5.9554973821989527</v>
      </c>
      <c r="BE303" s="77">
        <v>414.15141739909262</v>
      </c>
      <c r="BF303" s="68">
        <v>1191.0994764397906</v>
      </c>
      <c r="BG303" s="105">
        <v>2.4963529810940105E-2</v>
      </c>
      <c r="BH303" s="106">
        <v>12.25</v>
      </c>
      <c r="BI303" s="107">
        <v>15.92</v>
      </c>
      <c r="BJ303" s="106">
        <v>14.42</v>
      </c>
      <c r="BK303" s="106">
        <v>9.4747079776567436</v>
      </c>
    </row>
    <row r="304" spans="1:63" ht="140" hidden="1">
      <c r="A304" s="40"/>
      <c r="B304" s="40"/>
      <c r="C304" s="40"/>
      <c r="D304" s="247" t="s">
        <v>3457</v>
      </c>
      <c r="E304" s="168">
        <v>1379</v>
      </c>
      <c r="F304" s="212" t="s">
        <v>3458</v>
      </c>
      <c r="G304" s="213" t="s">
        <v>2033</v>
      </c>
      <c r="H304" s="214" t="s">
        <v>2034</v>
      </c>
      <c r="I304" s="75" t="s">
        <v>1815</v>
      </c>
      <c r="J304" s="215"/>
      <c r="K304" s="57" t="s">
        <v>2699</v>
      </c>
      <c r="L304" s="173" t="s">
        <v>2036</v>
      </c>
      <c r="M304" s="74" t="s">
        <v>3510</v>
      </c>
      <c r="N304" s="216" t="s">
        <v>2929</v>
      </c>
      <c r="O304" s="50" t="s">
        <v>2529</v>
      </c>
      <c r="P304" s="218">
        <v>28.983000000000001</v>
      </c>
      <c r="Q304" s="76"/>
      <c r="R304" s="218">
        <v>7</v>
      </c>
      <c r="S304" s="69">
        <v>0</v>
      </c>
      <c r="T304" s="233">
        <v>39453</v>
      </c>
      <c r="U304" s="76">
        <v>145.378728</v>
      </c>
      <c r="V304" s="218">
        <v>376.6201890410959</v>
      </c>
      <c r="W304" s="76">
        <v>608.64300000000003</v>
      </c>
      <c r="X304" s="220" t="s">
        <v>2039</v>
      </c>
      <c r="Y304" s="121"/>
      <c r="Z304" s="221">
        <v>107.407</v>
      </c>
      <c r="AA304" s="76"/>
      <c r="AB304" s="138">
        <v>107.407</v>
      </c>
      <c r="AC304" s="97">
        <v>40070</v>
      </c>
      <c r="AD304" s="53">
        <v>40694</v>
      </c>
      <c r="AE304" s="100">
        <v>98.542199999999994</v>
      </c>
      <c r="AF304" s="182">
        <v>1.089959428549393</v>
      </c>
      <c r="AG304" s="114">
        <v>20.566666666666666</v>
      </c>
      <c r="AH304" s="68"/>
      <c r="AI304" s="215" t="s">
        <v>2039</v>
      </c>
      <c r="AJ304" s="52" t="s">
        <v>3459</v>
      </c>
      <c r="AK304" s="52"/>
      <c r="AL304" s="223" t="s">
        <v>3460</v>
      </c>
      <c r="AM304" s="53">
        <v>39178</v>
      </c>
      <c r="AN304" s="296"/>
      <c r="AO304" s="98"/>
      <c r="AP304" s="53"/>
      <c r="AQ304" s="99">
        <v>39153</v>
      </c>
      <c r="AR304" s="97">
        <v>39365</v>
      </c>
      <c r="AS304" s="98">
        <v>39423.041666666664</v>
      </c>
      <c r="AT304" s="53">
        <v>39453</v>
      </c>
      <c r="AU304" s="51"/>
      <c r="AV304" s="54"/>
      <c r="AW304" s="119">
        <v>6</v>
      </c>
      <c r="AX304" s="100">
        <v>3902.1666666666665</v>
      </c>
      <c r="AY304" s="101"/>
      <c r="AZ304" s="102"/>
      <c r="BA304" s="77"/>
      <c r="BB304" s="103"/>
      <c r="BC304" s="82"/>
      <c r="BD304" s="108"/>
      <c r="BE304" s="77"/>
      <c r="BF304" s="68"/>
      <c r="BG304" s="102"/>
      <c r="BH304" s="106"/>
      <c r="BI304" s="107"/>
      <c r="BJ304" s="106"/>
      <c r="BK304" s="106"/>
    </row>
    <row r="305" spans="1:63" ht="28" hidden="1">
      <c r="A305" s="40"/>
      <c r="B305" s="40"/>
      <c r="C305" s="40"/>
      <c r="D305" s="247" t="s">
        <v>3461</v>
      </c>
      <c r="E305" s="168">
        <v>1395</v>
      </c>
      <c r="F305" s="224" t="s">
        <v>3462</v>
      </c>
      <c r="G305" s="57" t="s">
        <v>2033</v>
      </c>
      <c r="H305" s="225" t="s">
        <v>2034</v>
      </c>
      <c r="I305" s="75" t="s">
        <v>1815</v>
      </c>
      <c r="J305" s="215"/>
      <c r="K305" s="57" t="s">
        <v>1748</v>
      </c>
      <c r="L305" s="173" t="s">
        <v>2036</v>
      </c>
      <c r="M305" s="74" t="s">
        <v>2519</v>
      </c>
      <c r="N305" s="216" t="s">
        <v>2520</v>
      </c>
      <c r="O305" s="50" t="s">
        <v>3816</v>
      </c>
      <c r="P305" s="218">
        <v>36.698</v>
      </c>
      <c r="Q305" s="76"/>
      <c r="R305" s="218">
        <v>10</v>
      </c>
      <c r="S305" s="69">
        <v>0</v>
      </c>
      <c r="T305" s="99">
        <v>39502</v>
      </c>
      <c r="U305" s="76">
        <v>177.61831999999998</v>
      </c>
      <c r="V305" s="218">
        <v>366.98</v>
      </c>
      <c r="W305" s="76">
        <v>366.98</v>
      </c>
      <c r="X305" s="225" t="s">
        <v>3889</v>
      </c>
      <c r="Y305" s="121"/>
      <c r="Z305" s="221">
        <v>32.389000000000003</v>
      </c>
      <c r="AA305" s="76"/>
      <c r="AB305" s="138">
        <v>32.389000000000003</v>
      </c>
      <c r="AC305" s="97">
        <v>40632</v>
      </c>
      <c r="AD305" s="53">
        <v>40416</v>
      </c>
      <c r="AE305" s="100">
        <v>91.89581369863015</v>
      </c>
      <c r="AF305" s="182">
        <v>0.35245348723086406</v>
      </c>
      <c r="AG305" s="114">
        <v>37.666666666666664</v>
      </c>
      <c r="AH305" s="68"/>
      <c r="AI305" s="215" t="s">
        <v>1729</v>
      </c>
      <c r="AJ305" s="52" t="s">
        <v>3895</v>
      </c>
      <c r="AK305" s="52"/>
      <c r="AL305" s="223" t="s">
        <v>3463</v>
      </c>
      <c r="AM305" s="53">
        <v>38988</v>
      </c>
      <c r="AN305" s="296"/>
      <c r="AO305" s="98"/>
      <c r="AP305" s="53"/>
      <c r="AQ305" s="99">
        <v>39104</v>
      </c>
      <c r="AR305" s="97">
        <v>39367</v>
      </c>
      <c r="AS305" s="98">
        <v>39444.041666666664</v>
      </c>
      <c r="AT305" s="53">
        <v>39502</v>
      </c>
      <c r="AU305" s="51"/>
      <c r="AV305" s="54"/>
      <c r="AW305" s="68">
        <v>8</v>
      </c>
      <c r="AX305" s="100">
        <v>5702.5</v>
      </c>
      <c r="AY305" s="101"/>
      <c r="AZ305" s="102"/>
      <c r="BA305" s="77"/>
      <c r="BB305" s="103"/>
      <c r="BC305" s="82"/>
      <c r="BD305" s="273"/>
      <c r="BE305" s="77"/>
      <c r="BF305" s="68"/>
      <c r="BG305" s="102"/>
      <c r="BH305" s="106"/>
      <c r="BI305" s="107"/>
      <c r="BJ305" s="106"/>
      <c r="BK305" s="106"/>
    </row>
    <row r="306" spans="1:63" ht="56" hidden="1">
      <c r="A306" s="40"/>
      <c r="B306" s="40"/>
      <c r="C306" s="40"/>
      <c r="D306" s="247" t="s">
        <v>3464</v>
      </c>
      <c r="E306" s="168">
        <v>1421</v>
      </c>
      <c r="F306" s="230" t="s">
        <v>3465</v>
      </c>
      <c r="G306" s="75" t="s">
        <v>2033</v>
      </c>
      <c r="H306" s="215" t="s">
        <v>2034</v>
      </c>
      <c r="I306" s="248" t="s">
        <v>1815</v>
      </c>
      <c r="J306" s="248"/>
      <c r="K306" s="57" t="s">
        <v>2498</v>
      </c>
      <c r="L306" s="173" t="s">
        <v>2036</v>
      </c>
      <c r="M306" s="74" t="s">
        <v>2037</v>
      </c>
      <c r="N306" s="225" t="s">
        <v>2037</v>
      </c>
      <c r="O306" s="65" t="s">
        <v>3785</v>
      </c>
      <c r="P306" s="218">
        <v>14.680999999999999</v>
      </c>
      <c r="Q306" s="76"/>
      <c r="R306" s="218">
        <v>10</v>
      </c>
      <c r="S306" s="69">
        <v>0</v>
      </c>
      <c r="T306" s="233">
        <v>39645</v>
      </c>
      <c r="U306" s="76">
        <v>65.477260000000001</v>
      </c>
      <c r="V306" s="218">
        <v>146.81</v>
      </c>
      <c r="W306" s="76">
        <v>146.81</v>
      </c>
      <c r="X306" s="220" t="s">
        <v>1729</v>
      </c>
      <c r="Y306" s="121"/>
      <c r="Z306" s="221">
        <v>50.576999999999998</v>
      </c>
      <c r="AA306" s="69"/>
      <c r="AB306" s="138">
        <v>50.576999999999998</v>
      </c>
      <c r="AC306" s="97">
        <v>40662</v>
      </c>
      <c r="AD306" s="53">
        <v>40999</v>
      </c>
      <c r="AE306" s="100">
        <v>54.460476712328763</v>
      </c>
      <c r="AF306" s="182">
        <v>0.92869183402778366</v>
      </c>
      <c r="AG306" s="114">
        <v>33.9</v>
      </c>
      <c r="AH306" s="68"/>
      <c r="AI306" s="215" t="s">
        <v>1729</v>
      </c>
      <c r="AJ306" s="52" t="s">
        <v>3895</v>
      </c>
      <c r="AK306" s="52"/>
      <c r="AL306" s="223" t="s">
        <v>3466</v>
      </c>
      <c r="AM306" s="53">
        <v>39191</v>
      </c>
      <c r="AN306" s="296"/>
      <c r="AO306" s="98"/>
      <c r="AP306" s="53"/>
      <c r="AQ306" s="99">
        <v>39153</v>
      </c>
      <c r="AR306" s="99">
        <v>39459</v>
      </c>
      <c r="AS306" s="97">
        <v>39491</v>
      </c>
      <c r="AT306" s="53">
        <v>39645</v>
      </c>
      <c r="AU306" s="249" t="s">
        <v>2042</v>
      </c>
      <c r="AV306" s="54"/>
      <c r="AW306" s="119">
        <v>7.9</v>
      </c>
      <c r="AX306" s="77">
        <v>2632.911392405063</v>
      </c>
      <c r="AY306" s="101"/>
      <c r="AZ306" s="102"/>
      <c r="BA306" s="77"/>
      <c r="BB306" s="103"/>
      <c r="BC306" s="82"/>
      <c r="BD306" s="104">
        <v>8.1893542757417084</v>
      </c>
      <c r="BE306" s="77">
        <v>557.81992205855931</v>
      </c>
      <c r="BF306" s="68">
        <v>1036.6271235116087</v>
      </c>
      <c r="BG306" s="105">
        <v>1.9978314806697577E-2</v>
      </c>
      <c r="BH306" s="106">
        <v>12.3</v>
      </c>
      <c r="BI306" s="107">
        <v>14</v>
      </c>
      <c r="BJ306" s="106">
        <v>14.75</v>
      </c>
      <c r="BK306" s="106">
        <v>10</v>
      </c>
    </row>
    <row r="307" spans="1:63" ht="56" hidden="1">
      <c r="A307" s="40"/>
      <c r="B307" s="40"/>
      <c r="C307" s="40"/>
      <c r="D307" s="247" t="s">
        <v>3467</v>
      </c>
      <c r="E307" s="168">
        <v>1456</v>
      </c>
      <c r="F307" s="250" t="s">
        <v>3468</v>
      </c>
      <c r="G307" s="251" t="s">
        <v>2033</v>
      </c>
      <c r="H307" s="220" t="s">
        <v>2034</v>
      </c>
      <c r="I307" s="75" t="s">
        <v>1815</v>
      </c>
      <c r="J307" s="215"/>
      <c r="K307" s="57" t="s">
        <v>1728</v>
      </c>
      <c r="L307" s="173" t="s">
        <v>2036</v>
      </c>
      <c r="M307" s="74" t="s">
        <v>2037</v>
      </c>
      <c r="N307" s="225" t="s">
        <v>2037</v>
      </c>
      <c r="O307" s="50" t="s">
        <v>3785</v>
      </c>
      <c r="P307" s="216">
        <v>8.9689999999999994</v>
      </c>
      <c r="Q307" s="76"/>
      <c r="R307" s="218">
        <v>10</v>
      </c>
      <c r="S307" s="69">
        <v>0</v>
      </c>
      <c r="T307" s="233">
        <v>39485</v>
      </c>
      <c r="U307" s="76">
        <v>43.912223999999995</v>
      </c>
      <c r="V307" s="218">
        <v>89.69</v>
      </c>
      <c r="W307" s="76">
        <v>89.69</v>
      </c>
      <c r="X307" s="225" t="s">
        <v>2718</v>
      </c>
      <c r="Y307" s="121"/>
      <c r="Z307" s="221">
        <v>24.374000000000002</v>
      </c>
      <c r="AA307" s="76"/>
      <c r="AB307" s="138">
        <v>24.374000000000002</v>
      </c>
      <c r="AC307" s="97">
        <v>40529</v>
      </c>
      <c r="AD307" s="53">
        <v>40543</v>
      </c>
      <c r="AE307" s="100">
        <v>25.997813698630136</v>
      </c>
      <c r="AF307" s="182">
        <v>0.93754037483868524</v>
      </c>
      <c r="AG307" s="114">
        <v>34.799999999999997</v>
      </c>
      <c r="AH307" s="68"/>
      <c r="AI307" s="215" t="s">
        <v>3889</v>
      </c>
      <c r="AJ307" s="52" t="s">
        <v>1373</v>
      </c>
      <c r="AK307" s="52"/>
      <c r="AL307" s="223" t="s">
        <v>3469</v>
      </c>
      <c r="AM307" s="53">
        <v>38787</v>
      </c>
      <c r="AN307" s="299">
        <v>39266</v>
      </c>
      <c r="AO307" s="98" t="s">
        <v>3470</v>
      </c>
      <c r="AP307" s="53"/>
      <c r="AQ307" s="99">
        <v>39024</v>
      </c>
      <c r="AR307" s="97">
        <v>39416</v>
      </c>
      <c r="AS307" s="98">
        <v>39455.041666666664</v>
      </c>
      <c r="AT307" s="53">
        <v>39485</v>
      </c>
      <c r="AU307" s="279"/>
      <c r="AV307" s="54"/>
      <c r="AW307" s="68">
        <v>5</v>
      </c>
      <c r="AX307" s="100">
        <v>1927.2</v>
      </c>
      <c r="AY307" s="101"/>
      <c r="AZ307" s="102"/>
      <c r="BA307" s="77"/>
      <c r="BB307" s="103"/>
      <c r="BC307" s="82"/>
      <c r="BD307" s="104">
        <v>4.6247818499127398</v>
      </c>
      <c r="BE307" s="77">
        <v>515.64074589282416</v>
      </c>
      <c r="BF307" s="68">
        <v>924.95636998254793</v>
      </c>
      <c r="BG307" s="105">
        <v>2.1818455169953992E-2</v>
      </c>
      <c r="BH307" s="106">
        <v>14.8</v>
      </c>
      <c r="BI307" s="107"/>
      <c r="BJ307" s="106">
        <v>16.39</v>
      </c>
      <c r="BK307" s="106"/>
    </row>
    <row r="308" spans="1:63" ht="42" hidden="1">
      <c r="A308" s="40"/>
      <c r="B308" s="40"/>
      <c r="C308" s="40"/>
      <c r="D308" s="247" t="s">
        <v>3471</v>
      </c>
      <c r="E308" s="168">
        <v>1461</v>
      </c>
      <c r="F308" s="250" t="s">
        <v>3039</v>
      </c>
      <c r="G308" s="251" t="s">
        <v>2033</v>
      </c>
      <c r="H308" s="220" t="s">
        <v>2034</v>
      </c>
      <c r="I308" s="57" t="s">
        <v>1815</v>
      </c>
      <c r="J308" s="225"/>
      <c r="K308" s="57" t="s">
        <v>3893</v>
      </c>
      <c r="L308" s="173" t="s">
        <v>2036</v>
      </c>
      <c r="M308" s="226" t="s">
        <v>3510</v>
      </c>
      <c r="N308" s="216" t="s">
        <v>2929</v>
      </c>
      <c r="O308" s="50" t="s">
        <v>2529</v>
      </c>
      <c r="P308" s="218">
        <v>26.571999999999999</v>
      </c>
      <c r="Q308" s="76"/>
      <c r="R308" s="218">
        <v>10</v>
      </c>
      <c r="S308" s="69">
        <v>0</v>
      </c>
      <c r="T308" s="233">
        <v>39548</v>
      </c>
      <c r="U308" s="76">
        <v>125.41983999999999</v>
      </c>
      <c r="V308" s="218">
        <v>265.71999999999997</v>
      </c>
      <c r="W308" s="76">
        <v>265.71999999999997</v>
      </c>
      <c r="X308" s="225" t="s">
        <v>1745</v>
      </c>
      <c r="Y308" s="121"/>
      <c r="Z308" s="221"/>
      <c r="AA308" s="76"/>
      <c r="AB308" s="76"/>
      <c r="AC308" s="97"/>
      <c r="AD308" s="53"/>
      <c r="AE308" s="100"/>
      <c r="AF308" s="222"/>
      <c r="AG308" s="114">
        <v>76.966666666666669</v>
      </c>
      <c r="AH308" s="68"/>
      <c r="AI308" s="215"/>
      <c r="AJ308" s="56" t="s">
        <v>3895</v>
      </c>
      <c r="AK308" s="56"/>
      <c r="AL308" s="229" t="s">
        <v>3040</v>
      </c>
      <c r="AM308" s="53">
        <v>38763</v>
      </c>
      <c r="AN308" s="299">
        <v>39245</v>
      </c>
      <c r="AO308" s="98" t="s">
        <v>3041</v>
      </c>
      <c r="AP308" s="53"/>
      <c r="AQ308" s="99">
        <v>38677</v>
      </c>
      <c r="AR308" s="97">
        <v>39504</v>
      </c>
      <c r="AS308" s="98">
        <v>39512.041666666664</v>
      </c>
      <c r="AT308" s="53">
        <v>39548</v>
      </c>
      <c r="AU308" s="279" t="s">
        <v>2500</v>
      </c>
      <c r="AV308" s="54"/>
      <c r="AW308" s="68">
        <v>5</v>
      </c>
      <c r="AX308" s="100">
        <v>6302</v>
      </c>
      <c r="AY308" s="101"/>
      <c r="AZ308" s="102"/>
      <c r="BA308" s="77"/>
      <c r="BB308" s="103"/>
      <c r="BC308" s="82"/>
      <c r="BD308" s="108"/>
      <c r="BE308" s="77"/>
      <c r="BF308" s="68"/>
      <c r="BG308" s="102"/>
      <c r="BH308" s="106"/>
      <c r="BI308" s="107"/>
      <c r="BJ308" s="106"/>
      <c r="BK308" s="106"/>
    </row>
    <row r="309" spans="1:63" ht="56" hidden="1">
      <c r="A309" s="40"/>
      <c r="B309" s="40"/>
      <c r="C309" s="40"/>
      <c r="D309" s="247" t="s">
        <v>3042</v>
      </c>
      <c r="E309" s="168">
        <v>1462</v>
      </c>
      <c r="F309" s="230" t="s">
        <v>3043</v>
      </c>
      <c r="G309" s="75" t="s">
        <v>2033</v>
      </c>
      <c r="H309" s="215" t="s">
        <v>2034</v>
      </c>
      <c r="I309" s="75" t="s">
        <v>1815</v>
      </c>
      <c r="J309" s="215"/>
      <c r="K309" s="57" t="s">
        <v>2928</v>
      </c>
      <c r="L309" s="173" t="s">
        <v>2036</v>
      </c>
      <c r="M309" s="74" t="s">
        <v>2519</v>
      </c>
      <c r="N309" s="216" t="s">
        <v>2520</v>
      </c>
      <c r="O309" s="50" t="s">
        <v>3816</v>
      </c>
      <c r="P309" s="218">
        <v>67.185000000000002</v>
      </c>
      <c r="Q309" s="76"/>
      <c r="R309" s="218">
        <v>10</v>
      </c>
      <c r="S309" s="69">
        <v>0</v>
      </c>
      <c r="T309" s="233">
        <v>39626</v>
      </c>
      <c r="U309" s="76">
        <v>302.33249999999998</v>
      </c>
      <c r="V309" s="218">
        <v>671.85</v>
      </c>
      <c r="W309" s="76">
        <v>671.85</v>
      </c>
      <c r="X309" s="220" t="s">
        <v>1745</v>
      </c>
      <c r="Y309" s="121"/>
      <c r="Z309" s="221">
        <v>59.091999999999999</v>
      </c>
      <c r="AA309" s="76"/>
      <c r="AB309" s="138">
        <v>59.091999999999999</v>
      </c>
      <c r="AC309" s="97">
        <v>39982</v>
      </c>
      <c r="AD309" s="53">
        <v>40543</v>
      </c>
      <c r="AE309" s="100">
        <v>168.79080821917807</v>
      </c>
      <c r="AF309" s="182">
        <v>0.35009015374384556</v>
      </c>
      <c r="AG309" s="114">
        <v>11.866666666666667</v>
      </c>
      <c r="AH309" s="68"/>
      <c r="AI309" s="215" t="s">
        <v>3889</v>
      </c>
      <c r="AJ309" s="56" t="s">
        <v>3895</v>
      </c>
      <c r="AK309" s="52" t="s">
        <v>1373</v>
      </c>
      <c r="AL309" s="223" t="s">
        <v>3958</v>
      </c>
      <c r="AM309" s="53">
        <v>39127</v>
      </c>
      <c r="AN309" s="296"/>
      <c r="AO309" s="98"/>
      <c r="AP309" s="53"/>
      <c r="AQ309" s="99">
        <v>39153</v>
      </c>
      <c r="AR309" s="97">
        <v>39482</v>
      </c>
      <c r="AS309" s="98">
        <v>39483.041666666664</v>
      </c>
      <c r="AT309" s="53">
        <v>39626</v>
      </c>
      <c r="AU309" s="279" t="s">
        <v>2042</v>
      </c>
      <c r="AV309" s="54"/>
      <c r="AW309" s="119">
        <v>16</v>
      </c>
      <c r="AX309" s="100">
        <v>5184</v>
      </c>
      <c r="AY309" s="101"/>
      <c r="AZ309" s="102"/>
      <c r="BA309" s="77"/>
      <c r="BB309" s="103"/>
      <c r="BC309" s="82"/>
      <c r="BD309" s="104">
        <v>12.458551483420592</v>
      </c>
      <c r="BE309" s="77">
        <v>185.43650343708555</v>
      </c>
      <c r="BF309" s="68">
        <v>778.65946771378708</v>
      </c>
      <c r="BG309" s="105">
        <v>2.2655096310913132E-2</v>
      </c>
      <c r="BH309" s="106">
        <v>9.1</v>
      </c>
      <c r="BI309" s="107">
        <v>10.25</v>
      </c>
      <c r="BJ309" s="106">
        <v>13.99</v>
      </c>
      <c r="BK309" s="106">
        <v>7.6352530541012209</v>
      </c>
    </row>
    <row r="310" spans="1:63" ht="42" hidden="1">
      <c r="A310" s="40"/>
      <c r="B310" s="40"/>
      <c r="C310" s="40"/>
      <c r="D310" s="247" t="s">
        <v>3044</v>
      </c>
      <c r="E310" s="168">
        <v>1469</v>
      </c>
      <c r="F310" s="305" t="s">
        <v>3045</v>
      </c>
      <c r="G310" s="306" t="s">
        <v>2033</v>
      </c>
      <c r="H310" s="307" t="s">
        <v>2034</v>
      </c>
      <c r="I310" s="75" t="s">
        <v>1815</v>
      </c>
      <c r="J310" s="215"/>
      <c r="K310" s="57" t="s">
        <v>974</v>
      </c>
      <c r="L310" s="173" t="s">
        <v>2036</v>
      </c>
      <c r="M310" s="74" t="s">
        <v>2519</v>
      </c>
      <c r="N310" s="313" t="s">
        <v>2520</v>
      </c>
      <c r="O310" s="50" t="s">
        <v>3816</v>
      </c>
      <c r="P310" s="218">
        <v>57.872</v>
      </c>
      <c r="Q310" s="76"/>
      <c r="R310" s="218">
        <v>10</v>
      </c>
      <c r="S310" s="69">
        <v>0</v>
      </c>
      <c r="T310" s="233">
        <v>39577</v>
      </c>
      <c r="U310" s="76">
        <v>269.10480000000001</v>
      </c>
      <c r="V310" s="218">
        <v>578.72</v>
      </c>
      <c r="W310" s="76">
        <v>578.72</v>
      </c>
      <c r="X310" s="220" t="s">
        <v>1745</v>
      </c>
      <c r="Y310" s="121"/>
      <c r="Z310" s="221"/>
      <c r="AA310" s="76"/>
      <c r="AB310" s="76"/>
      <c r="AC310" s="97"/>
      <c r="AD310" s="53"/>
      <c r="AE310" s="100"/>
      <c r="AF310" s="222"/>
      <c r="AG310" s="114">
        <v>76</v>
      </c>
      <c r="AH310" s="68"/>
      <c r="AI310" s="215"/>
      <c r="AJ310" s="52" t="s">
        <v>3895</v>
      </c>
      <c r="AK310" s="52"/>
      <c r="AL310" s="223" t="s">
        <v>3046</v>
      </c>
      <c r="AM310" s="53">
        <v>39105</v>
      </c>
      <c r="AN310" s="296"/>
      <c r="AO310" s="98"/>
      <c r="AP310" s="53"/>
      <c r="AQ310" s="99">
        <v>39188</v>
      </c>
      <c r="AR310" s="97">
        <v>39429</v>
      </c>
      <c r="AS310" s="98">
        <v>39519.041666666664</v>
      </c>
      <c r="AT310" s="53">
        <v>39577</v>
      </c>
      <c r="AU310" s="279"/>
      <c r="AV310" s="54"/>
      <c r="AW310" s="119">
        <v>11</v>
      </c>
      <c r="AX310" s="100">
        <v>5000</v>
      </c>
      <c r="AY310" s="101"/>
      <c r="AZ310" s="102"/>
      <c r="BA310" s="77"/>
      <c r="BB310" s="103"/>
      <c r="BC310" s="82"/>
      <c r="BD310" s="108"/>
      <c r="BE310" s="77"/>
      <c r="BF310" s="68"/>
      <c r="BG310" s="102"/>
      <c r="BH310" s="106"/>
      <c r="BI310" s="107"/>
      <c r="BJ310" s="106"/>
      <c r="BK310" s="106"/>
    </row>
    <row r="311" spans="1:63" ht="42" hidden="1">
      <c r="A311" s="40"/>
      <c r="B311" s="40"/>
      <c r="C311" s="40"/>
      <c r="D311" s="247" t="s">
        <v>3047</v>
      </c>
      <c r="E311" s="168">
        <v>1472</v>
      </c>
      <c r="F311" s="230" t="s">
        <v>3048</v>
      </c>
      <c r="G311" s="75" t="s">
        <v>2033</v>
      </c>
      <c r="H311" s="215" t="s">
        <v>2034</v>
      </c>
      <c r="I311" s="75" t="s">
        <v>1815</v>
      </c>
      <c r="J311" s="215"/>
      <c r="K311" s="57" t="s">
        <v>1165</v>
      </c>
      <c r="L311" s="173" t="s">
        <v>2036</v>
      </c>
      <c r="M311" s="74" t="s">
        <v>3510</v>
      </c>
      <c r="N311" s="216" t="s">
        <v>2693</v>
      </c>
      <c r="O311" s="50" t="s">
        <v>2694</v>
      </c>
      <c r="P311" s="218">
        <v>16.216999999999999</v>
      </c>
      <c r="Q311" s="76"/>
      <c r="R311" s="218">
        <v>10</v>
      </c>
      <c r="S311" s="69">
        <v>0</v>
      </c>
      <c r="T311" s="233">
        <v>39702</v>
      </c>
      <c r="U311" s="76">
        <v>69.846619000000004</v>
      </c>
      <c r="V311" s="218">
        <v>162.16999999999999</v>
      </c>
      <c r="W311" s="76">
        <v>162.16999999999999</v>
      </c>
      <c r="X311" s="220" t="s">
        <v>2039</v>
      </c>
      <c r="Y311" s="121"/>
      <c r="Z311" s="221"/>
      <c r="AA311" s="76"/>
      <c r="AB311" s="76"/>
      <c r="AC311" s="97"/>
      <c r="AD311" s="53"/>
      <c r="AE311" s="100"/>
      <c r="AF311" s="222"/>
      <c r="AG311" s="114">
        <v>71.833333333333329</v>
      </c>
      <c r="AH311" s="68"/>
      <c r="AI311" s="215"/>
      <c r="AJ311" s="52" t="s">
        <v>3895</v>
      </c>
      <c r="AK311" s="52"/>
      <c r="AL311" s="223" t="s">
        <v>3049</v>
      </c>
      <c r="AM311" s="314">
        <v>38778</v>
      </c>
      <c r="AN311" s="299">
        <v>39204</v>
      </c>
      <c r="AO311" s="98" t="s">
        <v>3050</v>
      </c>
      <c r="AP311" s="53"/>
      <c r="AQ311" s="99">
        <v>38833</v>
      </c>
      <c r="AR311" s="97">
        <v>39430</v>
      </c>
      <c r="AS311" s="98">
        <v>39479.041666666664</v>
      </c>
      <c r="AT311" s="53">
        <v>39702</v>
      </c>
      <c r="AU311" s="279" t="s">
        <v>2500</v>
      </c>
      <c r="AV311" s="54"/>
      <c r="AW311" s="119">
        <v>5</v>
      </c>
      <c r="AX311" s="100">
        <v>3600</v>
      </c>
      <c r="AY311" s="101"/>
      <c r="AZ311" s="102"/>
      <c r="BA311" s="77"/>
      <c r="BB311" s="103"/>
      <c r="BC311" s="82"/>
      <c r="BD311" s="104">
        <v>4.5811518324607325</v>
      </c>
      <c r="BE311" s="77">
        <v>282.49070928412976</v>
      </c>
      <c r="BF311" s="68">
        <v>916.23036649214646</v>
      </c>
      <c r="BG311" s="102"/>
      <c r="BH311" s="106"/>
      <c r="BI311" s="107"/>
      <c r="BJ311" s="106"/>
      <c r="BK311" s="106"/>
    </row>
    <row r="312" spans="1:63" ht="126" hidden="1">
      <c r="A312" s="40"/>
      <c r="B312" s="40"/>
      <c r="C312" s="40"/>
      <c r="D312" s="247" t="s">
        <v>3051</v>
      </c>
      <c r="E312" s="168">
        <v>1473</v>
      </c>
      <c r="F312" s="305" t="s">
        <v>3052</v>
      </c>
      <c r="G312" s="306" t="s">
        <v>2033</v>
      </c>
      <c r="H312" s="307" t="s">
        <v>2034</v>
      </c>
      <c r="I312" s="75" t="s">
        <v>1815</v>
      </c>
      <c r="J312" s="215"/>
      <c r="K312" s="57" t="s">
        <v>917</v>
      </c>
      <c r="L312" s="173" t="s">
        <v>2036</v>
      </c>
      <c r="M312" s="74" t="s">
        <v>3510</v>
      </c>
      <c r="N312" s="216" t="s">
        <v>2571</v>
      </c>
      <c r="O312" s="50" t="s">
        <v>3809</v>
      </c>
      <c r="P312" s="218">
        <v>47.823</v>
      </c>
      <c r="Q312" s="76"/>
      <c r="R312" s="218">
        <v>10</v>
      </c>
      <c r="S312" s="69">
        <v>0</v>
      </c>
      <c r="T312" s="233">
        <v>39503</v>
      </c>
      <c r="U312" s="76">
        <v>231.46331999999998</v>
      </c>
      <c r="V312" s="218">
        <v>478.23</v>
      </c>
      <c r="W312" s="76">
        <v>478.23</v>
      </c>
      <c r="X312" s="220" t="s">
        <v>1745</v>
      </c>
      <c r="Y312" s="121"/>
      <c r="Z312" s="221">
        <v>152.32900000000001</v>
      </c>
      <c r="AA312" s="76"/>
      <c r="AB312" s="138">
        <v>152.32900000000001</v>
      </c>
      <c r="AC312" s="97">
        <v>40644</v>
      </c>
      <c r="AD312" s="53">
        <v>41152</v>
      </c>
      <c r="AE312" s="100">
        <v>216.05514246575345</v>
      </c>
      <c r="AF312" s="182">
        <v>0.7050468610074645</v>
      </c>
      <c r="AG312" s="114">
        <v>38.033333333333331</v>
      </c>
      <c r="AH312" s="68"/>
      <c r="AI312" s="214" t="s">
        <v>1745</v>
      </c>
      <c r="AJ312" s="52" t="s">
        <v>3895</v>
      </c>
      <c r="AK312" s="52" t="s">
        <v>3959</v>
      </c>
      <c r="AL312" s="223" t="s">
        <v>3054</v>
      </c>
      <c r="AM312" s="53">
        <v>39109</v>
      </c>
      <c r="AN312" s="296"/>
      <c r="AO312" s="98"/>
      <c r="AP312" s="53"/>
      <c r="AQ312" s="99">
        <v>39217</v>
      </c>
      <c r="AR312" s="97">
        <v>39430</v>
      </c>
      <c r="AS312" s="98">
        <v>39473.041666666664</v>
      </c>
      <c r="AT312" s="53">
        <v>39503</v>
      </c>
      <c r="AU312" s="279"/>
      <c r="AV312" s="54"/>
      <c r="AW312" s="119">
        <v>10</v>
      </c>
      <c r="AX312" s="100">
        <v>5580</v>
      </c>
      <c r="AY312" s="101"/>
      <c r="AZ312" s="102"/>
      <c r="BA312" s="77"/>
      <c r="BB312" s="103"/>
      <c r="BC312" s="82"/>
      <c r="BD312" s="104">
        <v>8.9441535776614298</v>
      </c>
      <c r="BE312" s="77">
        <v>187.02619195076488</v>
      </c>
      <c r="BF312" s="68">
        <v>894.41535776614296</v>
      </c>
      <c r="BG312" s="105">
        <v>4.5237312719904166E-2</v>
      </c>
      <c r="BH312" s="106"/>
      <c r="BI312" s="107"/>
      <c r="BJ312" s="106"/>
      <c r="BK312" s="106"/>
    </row>
    <row r="313" spans="1:63" ht="70" hidden="1">
      <c r="A313" s="40"/>
      <c r="B313" s="40"/>
      <c r="C313" s="40"/>
      <c r="D313" s="247" t="s">
        <v>3055</v>
      </c>
      <c r="E313" s="168">
        <v>1492</v>
      </c>
      <c r="F313" s="224" t="s">
        <v>3056</v>
      </c>
      <c r="G313" s="57" t="s">
        <v>2033</v>
      </c>
      <c r="H313" s="225" t="s">
        <v>2034</v>
      </c>
      <c r="I313" s="75" t="s">
        <v>1815</v>
      </c>
      <c r="J313" s="215"/>
      <c r="K313" s="57" t="s">
        <v>3902</v>
      </c>
      <c r="L313" s="173" t="s">
        <v>2036</v>
      </c>
      <c r="M313" s="74" t="s">
        <v>3510</v>
      </c>
      <c r="N313" s="215" t="s">
        <v>2929</v>
      </c>
      <c r="O313" s="50" t="s">
        <v>2529</v>
      </c>
      <c r="P313" s="218">
        <v>52.981000000000002</v>
      </c>
      <c r="Q313" s="76"/>
      <c r="R313" s="218">
        <v>10</v>
      </c>
      <c r="S313" s="69">
        <v>0</v>
      </c>
      <c r="T313" s="99">
        <v>39626</v>
      </c>
      <c r="U313" s="76">
        <v>239.15623400000001</v>
      </c>
      <c r="V313" s="218">
        <v>529.81000000000006</v>
      </c>
      <c r="W313" s="76">
        <v>529.81000000000006</v>
      </c>
      <c r="X313" s="225" t="s">
        <v>2039</v>
      </c>
      <c r="Y313" s="121"/>
      <c r="Z313" s="221">
        <v>30.717999999999996</v>
      </c>
      <c r="AA313" s="76"/>
      <c r="AB313" s="138">
        <v>30.717999999999996</v>
      </c>
      <c r="AC313" s="97">
        <v>40898</v>
      </c>
      <c r="AD313" s="53">
        <v>40694</v>
      </c>
      <c r="AE313" s="100">
        <v>155.02385753424659</v>
      </c>
      <c r="AF313" s="182">
        <v>0.19815014597488023</v>
      </c>
      <c r="AG313" s="114">
        <v>42.4</v>
      </c>
      <c r="AH313" s="68"/>
      <c r="AI313" s="215" t="s">
        <v>3889</v>
      </c>
      <c r="AJ313" s="52" t="s">
        <v>3133</v>
      </c>
      <c r="AK313" s="52"/>
      <c r="AL313" s="223" t="s">
        <v>3057</v>
      </c>
      <c r="AM313" s="53">
        <v>39304</v>
      </c>
      <c r="AN313" s="296"/>
      <c r="AO313" s="98"/>
      <c r="AP313" s="53"/>
      <c r="AQ313" s="99">
        <v>39359</v>
      </c>
      <c r="AR313" s="97">
        <v>39457</v>
      </c>
      <c r="AS313" s="98">
        <v>39554.083333333336</v>
      </c>
      <c r="AT313" s="53">
        <v>39626</v>
      </c>
      <c r="AU313" s="279" t="s">
        <v>2500</v>
      </c>
      <c r="AV313" s="54"/>
      <c r="AW313" s="119">
        <v>3</v>
      </c>
      <c r="AX313" s="100">
        <v>7236</v>
      </c>
      <c r="AY313" s="101">
        <v>0.8</v>
      </c>
      <c r="AZ313" s="102"/>
      <c r="BA313" s="77"/>
      <c r="BB313" s="103"/>
      <c r="BC313" s="82"/>
      <c r="BD313" s="164">
        <v>3.4467713787085512</v>
      </c>
      <c r="BE313" s="77">
        <v>65.056744468933232</v>
      </c>
      <c r="BF313" s="68">
        <v>1148.9237929028504</v>
      </c>
      <c r="BG313" s="105">
        <v>3.654965785805718E-2</v>
      </c>
      <c r="BH313" s="308"/>
      <c r="BI313" s="107"/>
      <c r="BJ313" s="106"/>
      <c r="BK313" s="106"/>
    </row>
    <row r="314" spans="1:63" ht="42" hidden="1">
      <c r="A314" s="40"/>
      <c r="B314" s="40"/>
      <c r="C314" s="40"/>
      <c r="D314" s="247" t="s">
        <v>3058</v>
      </c>
      <c r="E314" s="168">
        <v>1512</v>
      </c>
      <c r="F314" s="230" t="s">
        <v>3059</v>
      </c>
      <c r="G314" s="75" t="s">
        <v>2033</v>
      </c>
      <c r="H314" s="215" t="s">
        <v>2034</v>
      </c>
      <c r="I314" s="75" t="s">
        <v>1815</v>
      </c>
      <c r="J314" s="215"/>
      <c r="K314" s="57" t="s">
        <v>917</v>
      </c>
      <c r="L314" s="173" t="s">
        <v>2036</v>
      </c>
      <c r="M314" s="74" t="s">
        <v>3878</v>
      </c>
      <c r="N314" s="216" t="s">
        <v>1166</v>
      </c>
      <c r="O314" s="50" t="s">
        <v>3809</v>
      </c>
      <c r="P314" s="216">
        <v>3.6625999999999999</v>
      </c>
      <c r="Q314" s="76"/>
      <c r="R314" s="218">
        <v>10</v>
      </c>
      <c r="S314" s="69">
        <v>0</v>
      </c>
      <c r="T314" s="233">
        <v>39630</v>
      </c>
      <c r="U314" s="76">
        <v>16.4817</v>
      </c>
      <c r="V314" s="218">
        <v>36.625999999999998</v>
      </c>
      <c r="W314" s="76">
        <v>36.625999999999998</v>
      </c>
      <c r="X314" s="220" t="s">
        <v>2309</v>
      </c>
      <c r="Y314" s="121"/>
      <c r="Z314" s="221"/>
      <c r="AA314" s="76"/>
      <c r="AB314" s="76"/>
      <c r="AC314" s="97"/>
      <c r="AD314" s="53"/>
      <c r="AE314" s="100"/>
      <c r="AF314" s="222"/>
      <c r="AG314" s="114">
        <v>74.233333333333334</v>
      </c>
      <c r="AH314" s="68"/>
      <c r="AI314" s="215"/>
      <c r="AJ314" s="52" t="s">
        <v>3895</v>
      </c>
      <c r="AK314" s="52"/>
      <c r="AL314" s="223" t="s">
        <v>3060</v>
      </c>
      <c r="AM314" s="53">
        <v>39147</v>
      </c>
      <c r="AN314" s="187"/>
      <c r="AO314" s="98"/>
      <c r="AP314" s="53"/>
      <c r="AQ314" s="99">
        <v>38971</v>
      </c>
      <c r="AR314" s="97">
        <v>39462</v>
      </c>
      <c r="AS314" s="98">
        <v>39507.041666666664</v>
      </c>
      <c r="AT314" s="53">
        <v>39537</v>
      </c>
      <c r="AU314" s="279"/>
      <c r="AV314" s="54"/>
      <c r="AW314" s="119">
        <v>1.5</v>
      </c>
      <c r="AX314" s="100">
        <v>2974</v>
      </c>
      <c r="AY314" s="101"/>
      <c r="AZ314" s="102"/>
      <c r="BA314" s="77"/>
      <c r="BB314" s="103"/>
      <c r="BC314" s="82"/>
      <c r="BD314" s="104">
        <v>1.6831369982547992</v>
      </c>
      <c r="BE314" s="263">
        <v>459.54704260765556</v>
      </c>
      <c r="BF314" s="68">
        <v>1122.0913321698663</v>
      </c>
      <c r="BG314" s="102"/>
      <c r="BH314" s="106">
        <v>15.36</v>
      </c>
      <c r="BI314" s="107">
        <v>17.03</v>
      </c>
      <c r="BJ314" s="106">
        <v>16.78</v>
      </c>
      <c r="BK314" s="106">
        <v>9.4747079776567436</v>
      </c>
    </row>
    <row r="315" spans="1:63" ht="56" hidden="1">
      <c r="A315" s="40"/>
      <c r="B315" s="40"/>
      <c r="C315" s="40"/>
      <c r="D315" s="247" t="s">
        <v>3061</v>
      </c>
      <c r="E315" s="168">
        <v>1514</v>
      </c>
      <c r="F315" s="230" t="s">
        <v>3539</v>
      </c>
      <c r="G315" s="75" t="s">
        <v>2033</v>
      </c>
      <c r="H315" s="215" t="s">
        <v>2034</v>
      </c>
      <c r="I315" s="75" t="s">
        <v>1815</v>
      </c>
      <c r="J315" s="215"/>
      <c r="K315" s="57" t="s">
        <v>2458</v>
      </c>
      <c r="L315" s="200" t="s">
        <v>2036</v>
      </c>
      <c r="M315" s="74" t="s">
        <v>3878</v>
      </c>
      <c r="N315" s="216" t="s">
        <v>1723</v>
      </c>
      <c r="O315" s="50" t="s">
        <v>3785</v>
      </c>
      <c r="P315" s="272">
        <v>10.131</v>
      </c>
      <c r="Q315" s="84"/>
      <c r="R315" s="218">
        <v>10</v>
      </c>
      <c r="S315" s="69">
        <v>0</v>
      </c>
      <c r="T315" s="233">
        <v>40439</v>
      </c>
      <c r="U315" s="76">
        <v>23.179727999999997</v>
      </c>
      <c r="V315" s="218">
        <v>101.31</v>
      </c>
      <c r="W315" s="76">
        <v>101.31</v>
      </c>
      <c r="X315" s="220" t="s">
        <v>2039</v>
      </c>
      <c r="Y315" s="121"/>
      <c r="Z315" s="221">
        <v>20.843</v>
      </c>
      <c r="AA315" s="69"/>
      <c r="AB315" s="138">
        <v>20.843</v>
      </c>
      <c r="AC315" s="97">
        <v>41339</v>
      </c>
      <c r="AD315" s="53">
        <v>41060</v>
      </c>
      <c r="AE315" s="100">
        <v>17.23657808219178</v>
      </c>
      <c r="AF315" s="182">
        <v>1.2092307359738792</v>
      </c>
      <c r="AG315" s="114">
        <v>30</v>
      </c>
      <c r="AH315" s="68"/>
      <c r="AI315" s="215" t="s">
        <v>2039</v>
      </c>
      <c r="AJ315" s="52" t="s">
        <v>3895</v>
      </c>
      <c r="AK315" s="52"/>
      <c r="AL315" s="223" t="s">
        <v>3540</v>
      </c>
      <c r="AM315" s="53">
        <v>39206</v>
      </c>
      <c r="AN315" s="296"/>
      <c r="AO315" s="98"/>
      <c r="AP315" s="53"/>
      <c r="AQ315" s="99">
        <v>39237</v>
      </c>
      <c r="AR315" s="97">
        <v>39461</v>
      </c>
      <c r="AS315" s="98">
        <v>39498.041666666664</v>
      </c>
      <c r="AT315" s="53">
        <v>39528</v>
      </c>
      <c r="AU315" s="279"/>
      <c r="AV315" s="54"/>
      <c r="AW315" s="119">
        <v>3</v>
      </c>
      <c r="AX315" s="100">
        <v>3973.3333333333335</v>
      </c>
      <c r="AY315" s="101"/>
      <c r="AZ315" s="102"/>
      <c r="BA315" s="77"/>
      <c r="BB315" s="103"/>
      <c r="BC315" s="82"/>
      <c r="BD315" s="104">
        <v>3.2787958115183247</v>
      </c>
      <c r="BE315" s="77">
        <v>323.6398984817219</v>
      </c>
      <c r="BF315" s="68">
        <v>1092.9319371727747</v>
      </c>
      <c r="BG315" s="105">
        <v>4.4836155553627043E-2</v>
      </c>
      <c r="BH315" s="106">
        <v>14.28</v>
      </c>
      <c r="BI315" s="107">
        <v>15.84</v>
      </c>
      <c r="BJ315" s="106">
        <v>16.239999999999998</v>
      </c>
      <c r="BK315" s="106"/>
    </row>
    <row r="316" spans="1:63" ht="70" hidden="1">
      <c r="A316" s="40"/>
      <c r="B316" s="40"/>
      <c r="C316" s="40"/>
      <c r="D316" s="247" t="s">
        <v>3541</v>
      </c>
      <c r="E316" s="168">
        <v>1520</v>
      </c>
      <c r="F316" s="230" t="s">
        <v>3664</v>
      </c>
      <c r="G316" s="75" t="s">
        <v>2033</v>
      </c>
      <c r="H316" s="215" t="s">
        <v>2034</v>
      </c>
      <c r="I316" s="75" t="s">
        <v>1815</v>
      </c>
      <c r="J316" s="215"/>
      <c r="K316" s="57" t="s">
        <v>2933</v>
      </c>
      <c r="L316" s="173" t="s">
        <v>2036</v>
      </c>
      <c r="M316" s="74" t="s">
        <v>3665</v>
      </c>
      <c r="N316" s="216" t="s">
        <v>3666</v>
      </c>
      <c r="O316" s="50" t="s">
        <v>3809</v>
      </c>
      <c r="P316" s="218">
        <v>27.893999999999998</v>
      </c>
      <c r="Q316" s="76"/>
      <c r="R316" s="218">
        <v>10</v>
      </c>
      <c r="S316" s="69">
        <v>0</v>
      </c>
      <c r="T316" s="233">
        <v>39545</v>
      </c>
      <c r="U316" s="76">
        <v>131.93862000000001</v>
      </c>
      <c r="V316" s="218">
        <v>278.94</v>
      </c>
      <c r="W316" s="76">
        <v>278.94</v>
      </c>
      <c r="X316" s="220" t="s">
        <v>1745</v>
      </c>
      <c r="Y316" s="121"/>
      <c r="Z316" s="221">
        <v>91.163000000000011</v>
      </c>
      <c r="AA316" s="76"/>
      <c r="AB316" s="138">
        <v>91.163000000000011</v>
      </c>
      <c r="AC316" s="97">
        <v>39955</v>
      </c>
      <c r="AD316" s="53">
        <v>40999</v>
      </c>
      <c r="AE316" s="100">
        <v>111.11746849315067</v>
      </c>
      <c r="AF316" s="182">
        <v>0.82042005848629773</v>
      </c>
      <c r="AG316" s="114">
        <v>13.666666666666666</v>
      </c>
      <c r="AH316" s="68"/>
      <c r="AI316" s="215" t="s">
        <v>2039</v>
      </c>
      <c r="AJ316" s="52" t="s">
        <v>1373</v>
      </c>
      <c r="AK316" s="52"/>
      <c r="AL316" s="223" t="s">
        <v>3667</v>
      </c>
      <c r="AM316" s="53">
        <v>39134</v>
      </c>
      <c r="AN316" s="296"/>
      <c r="AO316" s="98"/>
      <c r="AP316" s="53"/>
      <c r="AQ316" s="99">
        <v>39251</v>
      </c>
      <c r="AR316" s="97">
        <v>39462</v>
      </c>
      <c r="AS316" s="98">
        <v>39515.041666666664</v>
      </c>
      <c r="AT316" s="53">
        <v>39545</v>
      </c>
      <c r="AU316" s="279"/>
      <c r="AV316" s="54"/>
      <c r="AW316" s="119">
        <v>8.25</v>
      </c>
      <c r="AX316" s="100">
        <v>2131.6363636363635</v>
      </c>
      <c r="AY316" s="101"/>
      <c r="AZ316" s="102"/>
      <c r="BA316" s="77"/>
      <c r="BB316" s="103"/>
      <c r="BC316" s="82"/>
      <c r="BD316" s="108"/>
      <c r="BE316" s="77"/>
      <c r="BF316" s="68"/>
      <c r="BG316" s="102"/>
      <c r="BH316" s="106"/>
      <c r="BI316" s="107"/>
      <c r="BJ316" s="106"/>
      <c r="BK316" s="106"/>
    </row>
    <row r="317" spans="1:63" ht="42" hidden="1">
      <c r="A317" s="40"/>
      <c r="B317" s="40"/>
      <c r="C317" s="40"/>
      <c r="D317" s="247" t="s">
        <v>3671</v>
      </c>
      <c r="E317" s="168">
        <v>1540</v>
      </c>
      <c r="F317" s="212" t="s">
        <v>3672</v>
      </c>
      <c r="G317" s="213" t="s">
        <v>2033</v>
      </c>
      <c r="H317" s="214" t="s">
        <v>2034</v>
      </c>
      <c r="I317" s="75" t="s">
        <v>1815</v>
      </c>
      <c r="J317" s="215"/>
      <c r="K317" s="57" t="s">
        <v>917</v>
      </c>
      <c r="L317" s="294" t="s">
        <v>2036</v>
      </c>
      <c r="M317" s="74" t="s">
        <v>2037</v>
      </c>
      <c r="N317" s="225" t="s">
        <v>2037</v>
      </c>
      <c r="O317" s="50" t="s">
        <v>3785</v>
      </c>
      <c r="P317" s="216">
        <v>5.0819999999999999</v>
      </c>
      <c r="Q317" s="76"/>
      <c r="R317" s="218">
        <v>10</v>
      </c>
      <c r="S317" s="69">
        <v>0</v>
      </c>
      <c r="T317" s="233">
        <v>39622</v>
      </c>
      <c r="U317" s="76">
        <v>23.057033999999998</v>
      </c>
      <c r="V317" s="218">
        <v>50.82</v>
      </c>
      <c r="W317" s="76">
        <v>50.82</v>
      </c>
      <c r="X317" s="220" t="s">
        <v>3889</v>
      </c>
      <c r="Y317" s="121"/>
      <c r="Z317" s="221">
        <v>19.978000000000002</v>
      </c>
      <c r="AA317" s="76"/>
      <c r="AB317" s="138">
        <v>19.978000000000002</v>
      </c>
      <c r="AC317" s="97">
        <v>40556</v>
      </c>
      <c r="AD317" s="53">
        <v>41182</v>
      </c>
      <c r="AE317" s="100">
        <v>21.720328767123288</v>
      </c>
      <c r="AF317" s="182">
        <v>0.91978349932895398</v>
      </c>
      <c r="AG317" s="114">
        <v>31.133333333333333</v>
      </c>
      <c r="AH317" s="68"/>
      <c r="AI317" s="214" t="s">
        <v>3889</v>
      </c>
      <c r="AJ317" s="52" t="s">
        <v>3895</v>
      </c>
      <c r="AK317" s="52" t="s">
        <v>3824</v>
      </c>
      <c r="AL317" s="223" t="s">
        <v>2041</v>
      </c>
      <c r="AM317" s="53">
        <v>39213</v>
      </c>
      <c r="AN317" s="296"/>
      <c r="AO317" s="98"/>
      <c r="AP317" s="53"/>
      <c r="AQ317" s="99">
        <v>39227</v>
      </c>
      <c r="AR317" s="97">
        <v>39464</v>
      </c>
      <c r="AS317" s="98">
        <v>39513.041666666664</v>
      </c>
      <c r="AT317" s="53">
        <v>39622</v>
      </c>
      <c r="AU317" s="279" t="s">
        <v>2042</v>
      </c>
      <c r="AV317" s="54"/>
      <c r="AW317" s="119">
        <v>3.2</v>
      </c>
      <c r="AX317" s="100">
        <v>1751.9999999999998</v>
      </c>
      <c r="AY317" s="101"/>
      <c r="AZ317" s="102"/>
      <c r="BA317" s="77"/>
      <c r="BB317" s="103"/>
      <c r="BC317" s="82"/>
      <c r="BD317" s="104">
        <v>3.4031413612565444</v>
      </c>
      <c r="BE317" s="77">
        <v>669.64607659514843</v>
      </c>
      <c r="BF317" s="68">
        <v>1063.4816753926702</v>
      </c>
      <c r="BG317" s="105">
        <v>1.6482441065088761E-2</v>
      </c>
      <c r="BH317" s="106">
        <v>8.99</v>
      </c>
      <c r="BI317" s="107"/>
      <c r="BJ317" s="106">
        <v>11.21</v>
      </c>
      <c r="BK317" s="106"/>
    </row>
    <row r="318" spans="1:63" ht="56" hidden="1">
      <c r="A318" s="40"/>
      <c r="B318" s="40"/>
      <c r="C318" s="40"/>
      <c r="D318" s="247" t="s">
        <v>3673</v>
      </c>
      <c r="E318" s="168">
        <v>1541</v>
      </c>
      <c r="F318" s="224" t="s">
        <v>3674</v>
      </c>
      <c r="G318" s="57" t="s">
        <v>2033</v>
      </c>
      <c r="H318" s="225" t="s">
        <v>2034</v>
      </c>
      <c r="I318" s="75" t="s">
        <v>1815</v>
      </c>
      <c r="J318" s="215"/>
      <c r="K318" s="57" t="s">
        <v>917</v>
      </c>
      <c r="L318" s="173" t="s">
        <v>2036</v>
      </c>
      <c r="M318" s="74" t="s">
        <v>3510</v>
      </c>
      <c r="N318" s="215" t="s">
        <v>2929</v>
      </c>
      <c r="O318" s="50" t="s">
        <v>3785</v>
      </c>
      <c r="P318" s="218">
        <v>35.347999999999999</v>
      </c>
      <c r="Q318" s="76"/>
      <c r="R318" s="218">
        <v>10</v>
      </c>
      <c r="S318" s="69">
        <v>0</v>
      </c>
      <c r="T318" s="99">
        <v>39645</v>
      </c>
      <c r="U318" s="76">
        <v>157.72277599999998</v>
      </c>
      <c r="V318" s="218">
        <v>353.48</v>
      </c>
      <c r="W318" s="76">
        <v>353.48</v>
      </c>
      <c r="X318" s="215" t="s">
        <v>3888</v>
      </c>
      <c r="Y318" s="121"/>
      <c r="Z318" s="221">
        <v>30.780999999999999</v>
      </c>
      <c r="AA318" s="76"/>
      <c r="AB318" s="138">
        <v>30.780999999999999</v>
      </c>
      <c r="AC318" s="97">
        <v>41270</v>
      </c>
      <c r="AD318" s="53">
        <v>40086</v>
      </c>
      <c r="AE318" s="100">
        <v>42.708131506849313</v>
      </c>
      <c r="AF318" s="182">
        <v>0.72072925960395851</v>
      </c>
      <c r="AG318" s="114">
        <v>54.166666666666664</v>
      </c>
      <c r="AH318" s="68"/>
      <c r="AI318" s="215" t="s">
        <v>3888</v>
      </c>
      <c r="AJ318" s="52" t="s">
        <v>3895</v>
      </c>
      <c r="AK318" s="52"/>
      <c r="AL318" s="223" t="s">
        <v>1726</v>
      </c>
      <c r="AM318" s="53">
        <v>39361</v>
      </c>
      <c r="AN318" s="296"/>
      <c r="AO318" s="98"/>
      <c r="AP318" s="53"/>
      <c r="AQ318" s="99">
        <v>39045</v>
      </c>
      <c r="AR318" s="97">
        <v>39464</v>
      </c>
      <c r="AS318" s="98">
        <v>39514.041666666664</v>
      </c>
      <c r="AT318" s="53">
        <v>39645</v>
      </c>
      <c r="AU318" s="279" t="s">
        <v>2042</v>
      </c>
      <c r="AV318" s="54"/>
      <c r="AW318" s="68">
        <v>10</v>
      </c>
      <c r="AX318" s="100">
        <v>7008</v>
      </c>
      <c r="AY318" s="101"/>
      <c r="AZ318" s="102"/>
      <c r="BA318" s="77"/>
      <c r="BB318" s="103"/>
      <c r="BC318" s="82"/>
      <c r="BD318" s="104">
        <v>9.7076788830715532</v>
      </c>
      <c r="BE318" s="77">
        <v>274.6316307307784</v>
      </c>
      <c r="BF318" s="68">
        <v>970.76788830715532</v>
      </c>
      <c r="BG318" s="105">
        <v>3.1492188617289613E-2</v>
      </c>
      <c r="BH318" s="106">
        <v>8.01</v>
      </c>
      <c r="BI318" s="107">
        <v>10.5</v>
      </c>
      <c r="BJ318" s="106">
        <v>14.1</v>
      </c>
      <c r="BK318" s="106">
        <v>11.843384972070929</v>
      </c>
    </row>
    <row r="319" spans="1:63" ht="42" hidden="1">
      <c r="A319" s="40"/>
      <c r="B319" s="40"/>
      <c r="C319" s="40"/>
      <c r="D319" s="247" t="s">
        <v>3675</v>
      </c>
      <c r="E319" s="168">
        <v>1542</v>
      </c>
      <c r="F319" s="230" t="s">
        <v>3676</v>
      </c>
      <c r="G319" s="75" t="s">
        <v>2033</v>
      </c>
      <c r="H319" s="215" t="s">
        <v>2034</v>
      </c>
      <c r="I319" s="75" t="s">
        <v>1815</v>
      </c>
      <c r="J319" s="215"/>
      <c r="K319" s="57" t="s">
        <v>917</v>
      </c>
      <c r="L319" s="173" t="s">
        <v>2036</v>
      </c>
      <c r="M319" s="74" t="s">
        <v>2037</v>
      </c>
      <c r="N319" s="225" t="s">
        <v>2037</v>
      </c>
      <c r="O319" s="50" t="s">
        <v>3785</v>
      </c>
      <c r="P319" s="218">
        <v>15.244999999999999</v>
      </c>
      <c r="Q319" s="76"/>
      <c r="R319" s="218">
        <v>10</v>
      </c>
      <c r="S319" s="69">
        <v>0</v>
      </c>
      <c r="T319" s="233">
        <v>39616</v>
      </c>
      <c r="U319" s="76">
        <v>69.151319999999984</v>
      </c>
      <c r="V319" s="218">
        <v>152.44999999999999</v>
      </c>
      <c r="W319" s="76">
        <v>152.44999999999999</v>
      </c>
      <c r="X319" s="220" t="s">
        <v>3889</v>
      </c>
      <c r="Y319" s="121"/>
      <c r="Z319" s="221">
        <v>62.741999999999997</v>
      </c>
      <c r="AA319" s="76"/>
      <c r="AB319" s="138">
        <v>62.741999999999997</v>
      </c>
      <c r="AC319" s="97">
        <v>40065</v>
      </c>
      <c r="AD319" s="53">
        <v>41182</v>
      </c>
      <c r="AE319" s="100">
        <v>65.407315068493148</v>
      </c>
      <c r="AF319" s="182">
        <v>0.95925050484487717</v>
      </c>
      <c r="AG319" s="114">
        <v>14.966666666666667</v>
      </c>
      <c r="AH319" s="68"/>
      <c r="AI319" s="215" t="s">
        <v>2039</v>
      </c>
      <c r="AJ319" s="52" t="s">
        <v>3895</v>
      </c>
      <c r="AK319" s="52" t="s">
        <v>3824</v>
      </c>
      <c r="AL319" s="223" t="s">
        <v>2041</v>
      </c>
      <c r="AM319" s="53">
        <v>39213</v>
      </c>
      <c r="AN319" s="296"/>
      <c r="AO319" s="98"/>
      <c r="AP319" s="53"/>
      <c r="AQ319" s="99">
        <v>39227</v>
      </c>
      <c r="AR319" s="97">
        <v>39493</v>
      </c>
      <c r="AS319" s="98">
        <v>39494.041666666664</v>
      </c>
      <c r="AT319" s="53">
        <v>39616</v>
      </c>
      <c r="AU319" s="279" t="s">
        <v>2042</v>
      </c>
      <c r="AV319" s="54"/>
      <c r="AW319" s="119">
        <v>9.6</v>
      </c>
      <c r="AX319" s="100">
        <v>1752.0000000000002</v>
      </c>
      <c r="AY319" s="101"/>
      <c r="AZ319" s="102"/>
      <c r="BA319" s="77"/>
      <c r="BB319" s="103"/>
      <c r="BC319" s="82"/>
      <c r="BD319" s="104">
        <v>10.143979057591622</v>
      </c>
      <c r="BE319" s="77">
        <v>665.39711758554427</v>
      </c>
      <c r="BF319" s="68">
        <v>1056.6644851657941</v>
      </c>
      <c r="BG319" s="105">
        <v>1.7299452843900633E-2</v>
      </c>
      <c r="BH319" s="106">
        <v>9.92</v>
      </c>
      <c r="BI319" s="107">
        <v>14</v>
      </c>
      <c r="BJ319" s="106">
        <v>11.65</v>
      </c>
      <c r="BK319" s="106">
        <v>13.6</v>
      </c>
    </row>
    <row r="320" spans="1:63" ht="98" hidden="1">
      <c r="A320" s="40"/>
      <c r="B320" s="40"/>
      <c r="C320" s="40"/>
      <c r="D320" s="247" t="s">
        <v>3677</v>
      </c>
      <c r="E320" s="168">
        <v>1548</v>
      </c>
      <c r="F320" s="230" t="s">
        <v>3678</v>
      </c>
      <c r="G320" s="75" t="s">
        <v>2033</v>
      </c>
      <c r="H320" s="215" t="s">
        <v>2034</v>
      </c>
      <c r="I320" s="75" t="s">
        <v>1815</v>
      </c>
      <c r="J320" s="215"/>
      <c r="K320" s="57" t="s">
        <v>1748</v>
      </c>
      <c r="L320" s="294" t="s">
        <v>2036</v>
      </c>
      <c r="M320" s="74" t="s">
        <v>3510</v>
      </c>
      <c r="N320" s="216" t="s">
        <v>3679</v>
      </c>
      <c r="O320" s="50" t="s">
        <v>3809</v>
      </c>
      <c r="P320" s="272">
        <v>27.567</v>
      </c>
      <c r="Q320" s="84"/>
      <c r="R320" s="218">
        <v>7</v>
      </c>
      <c r="S320" s="69">
        <v>0</v>
      </c>
      <c r="T320" s="233">
        <v>39552</v>
      </c>
      <c r="U320" s="76">
        <v>129.84057000000001</v>
      </c>
      <c r="V320" s="218">
        <v>350.74287123287672</v>
      </c>
      <c r="W320" s="76">
        <v>578.90700000000004</v>
      </c>
      <c r="X320" s="220" t="s">
        <v>3888</v>
      </c>
      <c r="Y320" s="121"/>
      <c r="Z320" s="221"/>
      <c r="AA320" s="76"/>
      <c r="AB320" s="76"/>
      <c r="AC320" s="97"/>
      <c r="AD320" s="53"/>
      <c r="AE320" s="100"/>
      <c r="AF320" s="222"/>
      <c r="AG320" s="114">
        <v>76.833333333333329</v>
      </c>
      <c r="AH320" s="68"/>
      <c r="AI320" s="215"/>
      <c r="AJ320" s="52" t="s">
        <v>3680</v>
      </c>
      <c r="AK320" s="52"/>
      <c r="AL320" s="223" t="s">
        <v>3681</v>
      </c>
      <c r="AM320" s="53">
        <v>39151</v>
      </c>
      <c r="AN320" s="296"/>
      <c r="AO320" s="98"/>
      <c r="AP320" s="53"/>
      <c r="AQ320" s="99">
        <v>39153</v>
      </c>
      <c r="AR320" s="97">
        <v>39464</v>
      </c>
      <c r="AS320" s="98">
        <v>39522.041666666664</v>
      </c>
      <c r="AT320" s="53">
        <v>39552</v>
      </c>
      <c r="AU320" s="279"/>
      <c r="AV320" s="54"/>
      <c r="AW320" s="119">
        <v>10</v>
      </c>
      <c r="AX320" s="100">
        <v>6382.2</v>
      </c>
      <c r="AY320" s="101"/>
      <c r="AZ320" s="102"/>
      <c r="BA320" s="77"/>
      <c r="BB320" s="103"/>
      <c r="BC320" s="82"/>
      <c r="BD320" s="104">
        <v>10.993499999999999</v>
      </c>
      <c r="BE320" s="77">
        <v>398.79203395364021</v>
      </c>
      <c r="BF320" s="68">
        <v>1099.3499999999999</v>
      </c>
      <c r="BG320" s="102"/>
      <c r="BH320" s="106">
        <v>9.3000000000000007</v>
      </c>
      <c r="BI320" s="107">
        <v>15.4</v>
      </c>
      <c r="BJ320" s="106">
        <v>16.23</v>
      </c>
      <c r="BK320" s="106"/>
    </row>
    <row r="321" spans="1:63" ht="42" hidden="1">
      <c r="A321" s="40"/>
      <c r="B321" s="40"/>
      <c r="C321" s="40"/>
      <c r="D321" s="247" t="s">
        <v>3682</v>
      </c>
      <c r="E321" s="168">
        <v>1549</v>
      </c>
      <c r="F321" s="224" t="s">
        <v>3683</v>
      </c>
      <c r="G321" s="57" t="s">
        <v>2033</v>
      </c>
      <c r="H321" s="225" t="s">
        <v>2034</v>
      </c>
      <c r="I321" s="75" t="s">
        <v>1815</v>
      </c>
      <c r="J321" s="215"/>
      <c r="K321" s="57" t="s">
        <v>2498</v>
      </c>
      <c r="L321" s="173" t="s">
        <v>2036</v>
      </c>
      <c r="M321" s="74" t="s">
        <v>3878</v>
      </c>
      <c r="N321" s="216" t="s">
        <v>1723</v>
      </c>
      <c r="O321" s="50" t="s">
        <v>3785</v>
      </c>
      <c r="P321" s="218">
        <v>18.632999999999999</v>
      </c>
      <c r="Q321" s="76"/>
      <c r="R321" s="218">
        <v>10</v>
      </c>
      <c r="S321" s="69">
        <v>0</v>
      </c>
      <c r="T321" s="233">
        <v>39730</v>
      </c>
      <c r="U321" s="76">
        <v>78.81759000000001</v>
      </c>
      <c r="V321" s="218">
        <v>186.32999999999998</v>
      </c>
      <c r="W321" s="76">
        <v>186.32999999999998</v>
      </c>
      <c r="X321" s="225" t="s">
        <v>3888</v>
      </c>
      <c r="Y321" s="121"/>
      <c r="Z321" s="221">
        <v>55.283999999999999</v>
      </c>
      <c r="AA321" s="76"/>
      <c r="AB321" s="138">
        <v>55.283999999999999</v>
      </c>
      <c r="AC321" s="97">
        <v>41116</v>
      </c>
      <c r="AD321" s="53">
        <v>40786</v>
      </c>
      <c r="AE321" s="100">
        <v>53.908076712328764</v>
      </c>
      <c r="AF321" s="182">
        <v>1.0255235091211585</v>
      </c>
      <c r="AG321" s="114">
        <v>46.2</v>
      </c>
      <c r="AH321" s="68"/>
      <c r="AI321" s="215" t="s">
        <v>3888</v>
      </c>
      <c r="AJ321" s="52" t="s">
        <v>3895</v>
      </c>
      <c r="AK321" s="52"/>
      <c r="AL321" s="223" t="s">
        <v>1726</v>
      </c>
      <c r="AM321" s="53">
        <v>38973</v>
      </c>
      <c r="AN321" s="296"/>
      <c r="AO321" s="98"/>
      <c r="AP321" s="53"/>
      <c r="AQ321" s="99">
        <v>39120</v>
      </c>
      <c r="AR321" s="97">
        <v>39464</v>
      </c>
      <c r="AS321" s="98">
        <v>39562.083333333336</v>
      </c>
      <c r="AT321" s="53">
        <v>39730</v>
      </c>
      <c r="AU321" s="279" t="s">
        <v>2042</v>
      </c>
      <c r="AV321" s="54"/>
      <c r="AW321" s="68">
        <v>9</v>
      </c>
      <c r="AX321" s="100">
        <v>2415.5555555555557</v>
      </c>
      <c r="AY321" s="101"/>
      <c r="AZ321" s="102"/>
      <c r="BA321" s="77"/>
      <c r="BB321" s="103"/>
      <c r="BC321" s="82"/>
      <c r="BD321" s="104">
        <v>7.1284904013961592</v>
      </c>
      <c r="BE321" s="77">
        <v>382.57341283723287</v>
      </c>
      <c r="BF321" s="68">
        <v>792.0544890440176</v>
      </c>
      <c r="BG321" s="105">
        <v>3.2167112759321964E-2</v>
      </c>
      <c r="BH321" s="106">
        <v>11.71</v>
      </c>
      <c r="BI321" s="107">
        <v>14.75</v>
      </c>
      <c r="BJ321" s="106">
        <v>14.36</v>
      </c>
      <c r="BK321" s="106">
        <v>11.843384972070929</v>
      </c>
    </row>
    <row r="322" spans="1:63" ht="42" hidden="1">
      <c r="A322" s="40"/>
      <c r="B322" s="40"/>
      <c r="C322" s="40"/>
      <c r="D322" s="247" t="s">
        <v>3684</v>
      </c>
      <c r="E322" s="168">
        <v>1550</v>
      </c>
      <c r="F322" s="212" t="s">
        <v>3685</v>
      </c>
      <c r="G322" s="213" t="s">
        <v>2033</v>
      </c>
      <c r="H322" s="214" t="s">
        <v>2034</v>
      </c>
      <c r="I322" s="75" t="s">
        <v>1815</v>
      </c>
      <c r="J322" s="215"/>
      <c r="K322" s="57" t="s">
        <v>917</v>
      </c>
      <c r="L322" s="280" t="s">
        <v>2036</v>
      </c>
      <c r="M322" s="74" t="s">
        <v>2037</v>
      </c>
      <c r="N322" s="225" t="s">
        <v>2037</v>
      </c>
      <c r="O322" s="50" t="s">
        <v>3785</v>
      </c>
      <c r="P322" s="218">
        <v>20.327000000000002</v>
      </c>
      <c r="Q322" s="76"/>
      <c r="R322" s="218">
        <v>10</v>
      </c>
      <c r="S322" s="69">
        <v>0</v>
      </c>
      <c r="T322" s="233">
        <v>39529</v>
      </c>
      <c r="U322" s="76">
        <v>97.122405999999998</v>
      </c>
      <c r="V322" s="218">
        <v>203.27</v>
      </c>
      <c r="W322" s="76">
        <v>203.27</v>
      </c>
      <c r="X322" s="220" t="s">
        <v>3889</v>
      </c>
      <c r="Y322" s="121"/>
      <c r="Z322" s="221">
        <v>84.972999999999999</v>
      </c>
      <c r="AA322" s="76"/>
      <c r="AB322" s="138">
        <v>84.972999999999999</v>
      </c>
      <c r="AC322" s="97">
        <v>40100</v>
      </c>
      <c r="AD322" s="53">
        <v>41182</v>
      </c>
      <c r="AE322" s="100">
        <v>92.056249315068499</v>
      </c>
      <c r="AF322" s="182">
        <v>0.92305520409781616</v>
      </c>
      <c r="AG322" s="114">
        <v>19.033333333333335</v>
      </c>
      <c r="AH322" s="68"/>
      <c r="AI322" s="215" t="s">
        <v>2039</v>
      </c>
      <c r="AJ322" s="52" t="s">
        <v>3895</v>
      </c>
      <c r="AK322" s="52" t="s">
        <v>3824</v>
      </c>
      <c r="AL322" s="223" t="s">
        <v>2041</v>
      </c>
      <c r="AM322" s="53">
        <v>39213</v>
      </c>
      <c r="AN322" s="296"/>
      <c r="AO322" s="98"/>
      <c r="AP322" s="53"/>
      <c r="AQ322" s="99">
        <v>39304</v>
      </c>
      <c r="AR322" s="97">
        <v>39496</v>
      </c>
      <c r="AS322" s="98">
        <v>39499.041666666664</v>
      </c>
      <c r="AT322" s="53">
        <v>39529</v>
      </c>
      <c r="AU322" s="279"/>
      <c r="AV322" s="54"/>
      <c r="AW322" s="119">
        <v>12.8</v>
      </c>
      <c r="AX322" s="100">
        <v>1751.9999999999998</v>
      </c>
      <c r="AY322" s="101"/>
      <c r="AZ322" s="102"/>
      <c r="BA322" s="77"/>
      <c r="BB322" s="103"/>
      <c r="BC322" s="82"/>
      <c r="BD322" s="104">
        <v>13.50349040139616</v>
      </c>
      <c r="BE322" s="77">
        <v>664.31300247927186</v>
      </c>
      <c r="BF322" s="68">
        <v>1054.9601876090749</v>
      </c>
      <c r="BG322" s="105">
        <v>1.6673860676871835E-2</v>
      </c>
      <c r="BH322" s="106">
        <v>9.19</v>
      </c>
      <c r="BI322" s="107">
        <v>14</v>
      </c>
      <c r="BJ322" s="106">
        <v>10.75</v>
      </c>
      <c r="BK322" s="106">
        <v>13.6</v>
      </c>
    </row>
    <row r="323" spans="1:63" ht="56" hidden="1">
      <c r="A323" s="40"/>
      <c r="B323" s="40"/>
      <c r="C323" s="40"/>
      <c r="D323" s="247" t="s">
        <v>3686</v>
      </c>
      <c r="E323" s="168">
        <v>1551</v>
      </c>
      <c r="F323" s="230" t="s">
        <v>3687</v>
      </c>
      <c r="G323" s="75" t="s">
        <v>2033</v>
      </c>
      <c r="H323" s="215" t="s">
        <v>2034</v>
      </c>
      <c r="I323" s="75" t="s">
        <v>1815</v>
      </c>
      <c r="J323" s="215"/>
      <c r="K323" s="57" t="s">
        <v>2699</v>
      </c>
      <c r="L323" s="280" t="s">
        <v>2036</v>
      </c>
      <c r="M323" s="74" t="s">
        <v>3510</v>
      </c>
      <c r="N323" s="216" t="s">
        <v>2929</v>
      </c>
      <c r="O323" s="65" t="s">
        <v>3785</v>
      </c>
      <c r="P323" s="218">
        <v>17.780999999999999</v>
      </c>
      <c r="Q323" s="84"/>
      <c r="R323" s="218">
        <v>10</v>
      </c>
      <c r="S323" s="69">
        <v>0</v>
      </c>
      <c r="T323" s="233">
        <v>39594</v>
      </c>
      <c r="U323" s="76">
        <v>81.792599999999993</v>
      </c>
      <c r="V323" s="218">
        <v>177.81</v>
      </c>
      <c r="W323" s="76">
        <v>177.81</v>
      </c>
      <c r="X323" s="225" t="s">
        <v>3889</v>
      </c>
      <c r="Y323" s="121"/>
      <c r="Z323" s="221">
        <v>51.571999999999996</v>
      </c>
      <c r="AA323" s="76"/>
      <c r="AB323" s="138">
        <v>51.571999999999996</v>
      </c>
      <c r="AC323" s="97">
        <v>40809</v>
      </c>
      <c r="AD323" s="53">
        <v>41274</v>
      </c>
      <c r="AE323" s="100">
        <v>81.841315068493145</v>
      </c>
      <c r="AF323" s="182">
        <v>0.63014627705871162</v>
      </c>
      <c r="AG323" s="114">
        <v>40.5</v>
      </c>
      <c r="AH323" s="68"/>
      <c r="AI323" s="215" t="s">
        <v>3889</v>
      </c>
      <c r="AJ323" s="52" t="s">
        <v>3688</v>
      </c>
      <c r="AK323" s="52"/>
      <c r="AL323" s="223" t="s">
        <v>3689</v>
      </c>
      <c r="AM323" s="53">
        <v>39185</v>
      </c>
      <c r="AN323" s="296"/>
      <c r="AO323" s="98"/>
      <c r="AP323" s="53"/>
      <c r="AQ323" s="99">
        <v>39174</v>
      </c>
      <c r="AR323" s="97">
        <v>39464</v>
      </c>
      <c r="AS323" s="98">
        <v>39520.041666666664</v>
      </c>
      <c r="AT323" s="53">
        <v>39594</v>
      </c>
      <c r="AU323" s="279" t="s">
        <v>2500</v>
      </c>
      <c r="AV323" s="54"/>
      <c r="AW323" s="119">
        <v>3.5</v>
      </c>
      <c r="AX323" s="100">
        <v>6665.7142857142853</v>
      </c>
      <c r="AY323" s="101"/>
      <c r="AZ323" s="102"/>
      <c r="BA323" s="77"/>
      <c r="BB323" s="103"/>
      <c r="BC323" s="82"/>
      <c r="BD323" s="104">
        <v>4.1448516579406629</v>
      </c>
      <c r="BE323" s="77">
        <v>233.10565535912849</v>
      </c>
      <c r="BF323" s="68">
        <v>1184.2433308401894</v>
      </c>
      <c r="BG323" s="105">
        <v>3.2439175759398489E-2</v>
      </c>
      <c r="BH323" s="106"/>
      <c r="BI323" s="107"/>
      <c r="BJ323" s="106"/>
      <c r="BK323" s="106"/>
    </row>
    <row r="324" spans="1:63" ht="42" hidden="1">
      <c r="A324" s="40"/>
      <c r="B324" s="40"/>
      <c r="C324" s="40"/>
      <c r="D324" s="247" t="s">
        <v>3690</v>
      </c>
      <c r="E324" s="168">
        <v>1566</v>
      </c>
      <c r="F324" s="224" t="s">
        <v>1164</v>
      </c>
      <c r="G324" s="57" t="s">
        <v>2033</v>
      </c>
      <c r="H324" s="225" t="s">
        <v>2034</v>
      </c>
      <c r="I324" s="75" t="s">
        <v>1815</v>
      </c>
      <c r="J324" s="215"/>
      <c r="K324" s="57" t="s">
        <v>1165</v>
      </c>
      <c r="L324" s="173" t="s">
        <v>2036</v>
      </c>
      <c r="M324" s="74" t="s">
        <v>3878</v>
      </c>
      <c r="N324" s="215" t="s">
        <v>1166</v>
      </c>
      <c r="O324" s="50" t="s">
        <v>3785</v>
      </c>
      <c r="P324" s="218">
        <v>5.5590000000000002</v>
      </c>
      <c r="Q324" s="76"/>
      <c r="R324" s="218">
        <v>10</v>
      </c>
      <c r="S324" s="69">
        <v>0</v>
      </c>
      <c r="T324" s="99">
        <v>39967</v>
      </c>
      <c r="U324" s="76">
        <v>19.906779</v>
      </c>
      <c r="V324" s="218">
        <v>55.59</v>
      </c>
      <c r="W324" s="76">
        <v>55.59</v>
      </c>
      <c r="X324" s="220" t="s">
        <v>3888</v>
      </c>
      <c r="Y324" s="121"/>
      <c r="Z324" s="221">
        <v>9.9979999999999993</v>
      </c>
      <c r="AA324" s="76"/>
      <c r="AB324" s="138">
        <v>9.9979999999999993</v>
      </c>
      <c r="AC324" s="97">
        <v>41254</v>
      </c>
      <c r="AD324" s="53">
        <v>40900</v>
      </c>
      <c r="AE324" s="100">
        <v>14.209717808219178</v>
      </c>
      <c r="AF324" s="182">
        <v>0.70360299443926755</v>
      </c>
      <c r="AG324" s="114">
        <v>42.9</v>
      </c>
      <c r="AH324" s="68"/>
      <c r="AI324" s="215"/>
      <c r="AJ324" s="52" t="s">
        <v>3895</v>
      </c>
      <c r="AK324" s="52"/>
      <c r="AL324" s="223" t="s">
        <v>1726</v>
      </c>
      <c r="AM324" s="53">
        <v>39521</v>
      </c>
      <c r="AN324" s="296"/>
      <c r="AO324" s="98"/>
      <c r="AP324" s="53"/>
      <c r="AQ324" s="99">
        <v>39524</v>
      </c>
      <c r="AR324" s="97">
        <v>39861</v>
      </c>
      <c r="AS324" s="98">
        <v>39905</v>
      </c>
      <c r="AT324" s="53">
        <v>39967</v>
      </c>
      <c r="AU324" s="315" t="s">
        <v>2500</v>
      </c>
      <c r="AV324" s="55"/>
      <c r="AW324" s="119">
        <v>1.7250000000000001</v>
      </c>
      <c r="AX324" s="100">
        <v>3808.695652173913</v>
      </c>
      <c r="AY324" s="101"/>
      <c r="AZ324" s="102"/>
      <c r="BA324" s="77"/>
      <c r="BB324" s="103"/>
      <c r="BC324" s="82"/>
      <c r="BD324" s="104">
        <v>2.0274869109947642</v>
      </c>
      <c r="BE324" s="77">
        <v>364.72151663874155</v>
      </c>
      <c r="BF324" s="68">
        <v>1175.3547310114575</v>
      </c>
      <c r="BG324" s="105">
        <v>2.3149815813127028E-2</v>
      </c>
      <c r="BH324" s="106">
        <v>6.04</v>
      </c>
      <c r="BI324" s="107">
        <v>10.5</v>
      </c>
      <c r="BJ324" s="106">
        <v>10.54</v>
      </c>
      <c r="BK324" s="106">
        <v>17.765077458106393</v>
      </c>
    </row>
    <row r="325" spans="1:63" ht="140" hidden="1">
      <c r="A325" s="40"/>
      <c r="B325" s="40"/>
      <c r="C325" s="40"/>
      <c r="D325" s="247" t="s">
        <v>3691</v>
      </c>
      <c r="E325" s="168">
        <v>1568</v>
      </c>
      <c r="F325" s="230" t="s">
        <v>3692</v>
      </c>
      <c r="G325" s="75" t="s">
        <v>2033</v>
      </c>
      <c r="H325" s="215" t="s">
        <v>2034</v>
      </c>
      <c r="I325" s="75" t="s">
        <v>1815</v>
      </c>
      <c r="J325" s="215"/>
      <c r="K325" s="57" t="s">
        <v>917</v>
      </c>
      <c r="L325" s="173" t="s">
        <v>2036</v>
      </c>
      <c r="M325" s="74" t="s">
        <v>3510</v>
      </c>
      <c r="N325" s="295" t="s">
        <v>2929</v>
      </c>
      <c r="O325" s="50" t="s">
        <v>2529</v>
      </c>
      <c r="P325" s="221">
        <v>73.581999999999994</v>
      </c>
      <c r="Q325" s="76"/>
      <c r="R325" s="267">
        <v>10</v>
      </c>
      <c r="S325" s="69">
        <v>0</v>
      </c>
      <c r="T325" s="255">
        <v>39543</v>
      </c>
      <c r="U325" s="76">
        <v>348.04286000000002</v>
      </c>
      <c r="V325" s="221">
        <v>735.81999999999994</v>
      </c>
      <c r="W325" s="76">
        <v>735.81999999999994</v>
      </c>
      <c r="X325" s="228" t="s">
        <v>3888</v>
      </c>
      <c r="Y325" s="121"/>
      <c r="Z325" s="221">
        <v>193.65299999999996</v>
      </c>
      <c r="AA325" s="76">
        <v>37.625999999999998</v>
      </c>
      <c r="AB325" s="138">
        <v>231.27899999999997</v>
      </c>
      <c r="AC325" s="99">
        <v>40611</v>
      </c>
      <c r="AD325" s="53">
        <v>41486</v>
      </c>
      <c r="AE325" s="100">
        <v>391.69815342465751</v>
      </c>
      <c r="AF325" s="182">
        <v>0.59045210700613149</v>
      </c>
      <c r="AG325" s="114">
        <v>35.6</v>
      </c>
      <c r="AH325" s="68"/>
      <c r="AI325" s="214" t="s">
        <v>3889</v>
      </c>
      <c r="AJ325" s="52" t="s">
        <v>3693</v>
      </c>
      <c r="AK325" s="52"/>
      <c r="AL325" s="223" t="s">
        <v>3694</v>
      </c>
      <c r="AM325" s="53">
        <v>39200</v>
      </c>
      <c r="AN325" s="296"/>
      <c r="AO325" s="98"/>
      <c r="AP325" s="53"/>
      <c r="AQ325" s="99">
        <v>39246</v>
      </c>
      <c r="AR325" s="53">
        <v>39464</v>
      </c>
      <c r="AS325" s="98">
        <v>39513</v>
      </c>
      <c r="AT325" s="53">
        <v>39543</v>
      </c>
      <c r="AU325" s="279"/>
      <c r="AV325" s="54"/>
      <c r="AW325" s="119">
        <v>6</v>
      </c>
      <c r="AX325" s="100">
        <v>6058.8</v>
      </c>
      <c r="AY325" s="101"/>
      <c r="AZ325" s="102"/>
      <c r="BA325" s="77"/>
      <c r="BB325" s="103"/>
      <c r="BC325" s="82"/>
      <c r="BD325" s="115"/>
      <c r="BE325" s="77"/>
      <c r="BF325" s="68"/>
      <c r="BG325" s="102"/>
      <c r="BH325" s="106"/>
      <c r="BI325" s="107"/>
      <c r="BJ325" s="106"/>
      <c r="BK325" s="106"/>
    </row>
    <row r="326" spans="1:63" ht="42" hidden="1">
      <c r="A326" s="40"/>
      <c r="B326" s="40"/>
      <c r="C326" s="40"/>
      <c r="D326" s="247" t="s">
        <v>3695</v>
      </c>
      <c r="E326" s="168">
        <v>1571</v>
      </c>
      <c r="F326" s="230" t="s">
        <v>3696</v>
      </c>
      <c r="G326" s="75" t="s">
        <v>2033</v>
      </c>
      <c r="H326" s="215" t="s">
        <v>2034</v>
      </c>
      <c r="I326" s="75" t="s">
        <v>1815</v>
      </c>
      <c r="J326" s="215"/>
      <c r="K326" s="57" t="s">
        <v>1165</v>
      </c>
      <c r="L326" s="173" t="s">
        <v>2036</v>
      </c>
      <c r="M326" s="74" t="s">
        <v>3510</v>
      </c>
      <c r="N326" s="216" t="s">
        <v>2693</v>
      </c>
      <c r="O326" s="50" t="s">
        <v>2694</v>
      </c>
      <c r="P326" s="216">
        <v>3.6480000000000001</v>
      </c>
      <c r="Q326" s="76"/>
      <c r="R326" s="218">
        <v>10</v>
      </c>
      <c r="S326" s="69">
        <v>0</v>
      </c>
      <c r="T326" s="233">
        <v>39612</v>
      </c>
      <c r="U326" s="76">
        <v>16.609344</v>
      </c>
      <c r="V326" s="218">
        <v>36.480000000000004</v>
      </c>
      <c r="W326" s="76">
        <v>36.480000000000004</v>
      </c>
      <c r="X326" s="220" t="s">
        <v>2039</v>
      </c>
      <c r="Y326" s="121"/>
      <c r="Z326" s="221"/>
      <c r="AA326" s="76"/>
      <c r="AB326" s="76"/>
      <c r="AC326" s="97"/>
      <c r="AD326" s="53"/>
      <c r="AE326" s="100"/>
      <c r="AF326" s="222"/>
      <c r="AG326" s="114">
        <v>74.833333333333329</v>
      </c>
      <c r="AH326" s="68"/>
      <c r="AI326" s="215"/>
      <c r="AJ326" s="52" t="s">
        <v>3895</v>
      </c>
      <c r="AK326" s="52"/>
      <c r="AL326" s="223" t="s">
        <v>3049</v>
      </c>
      <c r="AM326" s="53">
        <v>38778</v>
      </c>
      <c r="AN326" s="299">
        <v>39204</v>
      </c>
      <c r="AO326" s="98" t="s">
        <v>3697</v>
      </c>
      <c r="AP326" s="53"/>
      <c r="AQ326" s="99">
        <v>38835</v>
      </c>
      <c r="AR326" s="97">
        <v>39461</v>
      </c>
      <c r="AS326" s="98">
        <v>39554</v>
      </c>
      <c r="AT326" s="53">
        <v>39612</v>
      </c>
      <c r="AU326" s="51"/>
      <c r="AV326" s="54"/>
      <c r="AW326" s="119">
        <v>3</v>
      </c>
      <c r="AX326" s="100">
        <v>1433.3333333333333</v>
      </c>
      <c r="AY326" s="101"/>
      <c r="AZ326" s="102"/>
      <c r="BA326" s="77"/>
      <c r="BB326" s="103"/>
      <c r="BC326" s="82"/>
      <c r="BD326" s="104">
        <v>0.84642233856893534</v>
      </c>
      <c r="BE326" s="77">
        <v>232.02366737087041</v>
      </c>
      <c r="BF326" s="68">
        <v>282.14077952297845</v>
      </c>
      <c r="BG326" s="102"/>
      <c r="BH326" s="77"/>
      <c r="BI326" s="114"/>
      <c r="BJ326" s="106"/>
      <c r="BK326" s="106"/>
    </row>
    <row r="327" spans="1:63" ht="28" hidden="1">
      <c r="A327" s="40"/>
      <c r="B327" s="40"/>
      <c r="C327" s="40"/>
      <c r="D327" s="247" t="s">
        <v>3698</v>
      </c>
      <c r="E327" s="168">
        <v>1573</v>
      </c>
      <c r="F327" s="230" t="s">
        <v>3699</v>
      </c>
      <c r="G327" s="75" t="s">
        <v>2033</v>
      </c>
      <c r="H327" s="215" t="s">
        <v>2034</v>
      </c>
      <c r="I327" s="75" t="s">
        <v>1815</v>
      </c>
      <c r="J327" s="215"/>
      <c r="K327" s="57" t="s">
        <v>1748</v>
      </c>
      <c r="L327" s="173" t="s">
        <v>2036</v>
      </c>
      <c r="M327" s="74" t="s">
        <v>2037</v>
      </c>
      <c r="N327" s="225" t="s">
        <v>2037</v>
      </c>
      <c r="O327" s="50" t="s">
        <v>3809</v>
      </c>
      <c r="P327" s="218">
        <v>22.917000000000002</v>
      </c>
      <c r="Q327" s="76"/>
      <c r="R327" s="218">
        <v>7</v>
      </c>
      <c r="S327" s="69">
        <v>0</v>
      </c>
      <c r="T327" s="233">
        <v>39557</v>
      </c>
      <c r="U327" s="76">
        <v>107.61823200000001</v>
      </c>
      <c r="V327" s="218">
        <v>291.26565205479454</v>
      </c>
      <c r="W327" s="76">
        <v>481.25700000000006</v>
      </c>
      <c r="X327" s="220" t="s">
        <v>2039</v>
      </c>
      <c r="Y327" s="121"/>
      <c r="Z327" s="221">
        <v>97.843999999999994</v>
      </c>
      <c r="AA327" s="76">
        <v>3.431</v>
      </c>
      <c r="AB327" s="76">
        <v>101.27499999999999</v>
      </c>
      <c r="AC327" s="97">
        <v>41675</v>
      </c>
      <c r="AD327" s="53">
        <v>41425</v>
      </c>
      <c r="AE327" s="100">
        <v>117.28481095890412</v>
      </c>
      <c r="AF327" s="182">
        <v>0.86349629736357025</v>
      </c>
      <c r="AG327" s="114">
        <v>70.599999999999994</v>
      </c>
      <c r="AH327" s="68"/>
      <c r="AI327" s="215" t="s">
        <v>3889</v>
      </c>
      <c r="AJ327" s="52" t="s">
        <v>3895</v>
      </c>
      <c r="AK327" s="52"/>
      <c r="AL327" s="223" t="s">
        <v>3700</v>
      </c>
      <c r="AM327" s="53">
        <v>39129</v>
      </c>
      <c r="AN327" s="296"/>
      <c r="AO327" s="98"/>
      <c r="AP327" s="53"/>
      <c r="AQ327" s="99">
        <v>39463</v>
      </c>
      <c r="AR327" s="97">
        <v>39464</v>
      </c>
      <c r="AS327" s="98">
        <v>39527</v>
      </c>
      <c r="AT327" s="53">
        <v>39557</v>
      </c>
      <c r="AU327" s="51"/>
      <c r="AV327" s="54"/>
      <c r="AW327" s="119">
        <v>10</v>
      </c>
      <c r="AX327" s="100">
        <v>2464.19</v>
      </c>
      <c r="AY327" s="101"/>
      <c r="AZ327" s="102"/>
      <c r="BA327" s="77"/>
      <c r="BB327" s="103"/>
      <c r="BC327" s="82"/>
      <c r="BD327" s="104">
        <v>10.907504363001744</v>
      </c>
      <c r="BE327" s="77">
        <v>475.95690373965806</v>
      </c>
      <c r="BF327" s="68">
        <v>1090.7504363001742</v>
      </c>
      <c r="BG327" s="105">
        <v>2.1770785310492511E-2</v>
      </c>
      <c r="BH327" s="106">
        <v>6.35</v>
      </c>
      <c r="BI327" s="107">
        <v>14</v>
      </c>
      <c r="BJ327" s="106">
        <v>14.03</v>
      </c>
      <c r="BK327" s="106">
        <v>14.212061966485114</v>
      </c>
    </row>
    <row r="328" spans="1:63" ht="42" hidden="1">
      <c r="A328" s="40"/>
      <c r="B328" s="40"/>
      <c r="C328" s="40"/>
      <c r="D328" s="247" t="s">
        <v>3701</v>
      </c>
      <c r="E328" s="168">
        <v>1574</v>
      </c>
      <c r="F328" s="212" t="s">
        <v>3702</v>
      </c>
      <c r="G328" s="213" t="s">
        <v>2033</v>
      </c>
      <c r="H328" s="214" t="s">
        <v>2034</v>
      </c>
      <c r="I328" s="75" t="s">
        <v>1815</v>
      </c>
      <c r="J328" s="215"/>
      <c r="K328" s="57" t="s">
        <v>2498</v>
      </c>
      <c r="L328" s="173" t="s">
        <v>2036</v>
      </c>
      <c r="M328" s="74" t="s">
        <v>3510</v>
      </c>
      <c r="N328" s="216" t="s">
        <v>2693</v>
      </c>
      <c r="O328" s="50" t="s">
        <v>2694</v>
      </c>
      <c r="P328" s="218">
        <v>72.158000000000001</v>
      </c>
      <c r="Q328" s="76"/>
      <c r="R328" s="218">
        <v>10</v>
      </c>
      <c r="S328" s="69">
        <v>0</v>
      </c>
      <c r="T328" s="233">
        <v>39780</v>
      </c>
      <c r="U328" s="76">
        <v>295.12621999999999</v>
      </c>
      <c r="V328" s="218">
        <v>721.58</v>
      </c>
      <c r="W328" s="76">
        <v>721.58</v>
      </c>
      <c r="X328" s="220" t="s">
        <v>2039</v>
      </c>
      <c r="Y328" s="121"/>
      <c r="Z328" s="221"/>
      <c r="AA328" s="76"/>
      <c r="AB328" s="76"/>
      <c r="AC328" s="97"/>
      <c r="AD328" s="53"/>
      <c r="AE328" s="100"/>
      <c r="AF328" s="222"/>
      <c r="AG328" s="114">
        <v>69.233333333333334</v>
      </c>
      <c r="AH328" s="68"/>
      <c r="AI328" s="215"/>
      <c r="AJ328" s="52" t="s">
        <v>3895</v>
      </c>
      <c r="AK328" s="52"/>
      <c r="AL328" s="223" t="s">
        <v>2476</v>
      </c>
      <c r="AM328" s="53">
        <v>38815</v>
      </c>
      <c r="AN328" s="299">
        <v>39235</v>
      </c>
      <c r="AO328" s="98" t="s">
        <v>3703</v>
      </c>
      <c r="AP328" s="53"/>
      <c r="AQ328" s="99">
        <v>38439</v>
      </c>
      <c r="AR328" s="97">
        <v>39464</v>
      </c>
      <c r="AS328" s="98">
        <v>39519</v>
      </c>
      <c r="AT328" s="53">
        <v>39780</v>
      </c>
      <c r="AU328" s="51" t="s">
        <v>2042</v>
      </c>
      <c r="AV328" s="54"/>
      <c r="AW328" s="120">
        <v>20</v>
      </c>
      <c r="AX328" s="100">
        <v>4244.6499999999996</v>
      </c>
      <c r="AY328" s="101"/>
      <c r="AZ328" s="102"/>
      <c r="BA328" s="77"/>
      <c r="BB328" s="103"/>
      <c r="BC328" s="82"/>
      <c r="BD328" s="108"/>
      <c r="BE328" s="77"/>
      <c r="BF328" s="68"/>
      <c r="BG328" s="102"/>
      <c r="BH328" s="106"/>
      <c r="BI328" s="107"/>
      <c r="BJ328" s="106"/>
      <c r="BK328" s="106"/>
    </row>
    <row r="329" spans="1:63" ht="56" hidden="1">
      <c r="A329" s="40"/>
      <c r="B329" s="40"/>
      <c r="C329" s="40"/>
      <c r="D329" s="247" t="s">
        <v>3704</v>
      </c>
      <c r="E329" s="168">
        <v>1575</v>
      </c>
      <c r="F329" s="230" t="s">
        <v>3705</v>
      </c>
      <c r="G329" s="75" t="s">
        <v>2033</v>
      </c>
      <c r="H329" s="215" t="s">
        <v>2034</v>
      </c>
      <c r="I329" s="75" t="s">
        <v>1815</v>
      </c>
      <c r="J329" s="215"/>
      <c r="K329" s="57" t="s">
        <v>2498</v>
      </c>
      <c r="L329" s="173" t="s">
        <v>2036</v>
      </c>
      <c r="M329" s="74" t="s">
        <v>3878</v>
      </c>
      <c r="N329" s="216" t="s">
        <v>1723</v>
      </c>
      <c r="O329" s="217" t="s">
        <v>3785</v>
      </c>
      <c r="P329" s="218">
        <v>32.128</v>
      </c>
      <c r="Q329" s="76"/>
      <c r="R329" s="218">
        <v>7</v>
      </c>
      <c r="S329" s="69">
        <v>0</v>
      </c>
      <c r="T329" s="233">
        <v>39591</v>
      </c>
      <c r="U329" s="76">
        <v>148.04582399999998</v>
      </c>
      <c r="V329" s="218">
        <v>405.3409315068493</v>
      </c>
      <c r="W329" s="76">
        <v>674.68799999999999</v>
      </c>
      <c r="X329" s="220" t="s">
        <v>2039</v>
      </c>
      <c r="Y329" s="121"/>
      <c r="Z329" s="221">
        <v>111.81400000000001</v>
      </c>
      <c r="AA329" s="76"/>
      <c r="AB329" s="138">
        <v>111.81400000000001</v>
      </c>
      <c r="AC329" s="97">
        <v>40345</v>
      </c>
      <c r="AD329" s="53">
        <v>41213</v>
      </c>
      <c r="AE329" s="100">
        <v>142.77155068493153</v>
      </c>
      <c r="AF329" s="182">
        <v>0.78316723089147722</v>
      </c>
      <c r="AG329" s="114">
        <v>25.133333333333333</v>
      </c>
      <c r="AH329" s="68"/>
      <c r="AI329" s="215" t="s">
        <v>1745</v>
      </c>
      <c r="AJ329" s="52" t="s">
        <v>3706</v>
      </c>
      <c r="AK329" s="52"/>
      <c r="AL329" s="223" t="s">
        <v>3707</v>
      </c>
      <c r="AM329" s="53">
        <v>39136</v>
      </c>
      <c r="AN329" s="296"/>
      <c r="AO329" s="98"/>
      <c r="AP329" s="53"/>
      <c r="AQ329" s="99">
        <v>39167</v>
      </c>
      <c r="AR329" s="97">
        <v>39464</v>
      </c>
      <c r="AS329" s="98">
        <v>39561</v>
      </c>
      <c r="AT329" s="53">
        <v>39591</v>
      </c>
      <c r="AU329" s="51"/>
      <c r="AV329" s="54"/>
      <c r="AW329" s="119">
        <v>9</v>
      </c>
      <c r="AX329" s="100">
        <v>4193.333333333333</v>
      </c>
      <c r="AY329" s="101"/>
      <c r="AZ329" s="102"/>
      <c r="BA329" s="77"/>
      <c r="BB329" s="103"/>
      <c r="BC329" s="82"/>
      <c r="BD329" s="104">
        <v>3.8721640488656193</v>
      </c>
      <c r="BE329" s="263">
        <v>120.52303438949264</v>
      </c>
      <c r="BF329" s="68">
        <v>430.24044987395769</v>
      </c>
      <c r="BG329" s="105">
        <v>7.7976851630919927E-2</v>
      </c>
      <c r="BH329" s="106"/>
      <c r="BI329" s="107"/>
      <c r="BJ329" s="106"/>
      <c r="BK329" s="106"/>
    </row>
    <row r="330" spans="1:63" ht="112" hidden="1">
      <c r="A330" s="40"/>
      <c r="B330" s="40"/>
      <c r="C330" s="40"/>
      <c r="D330" s="247" t="s">
        <v>3708</v>
      </c>
      <c r="E330" s="168">
        <v>1600</v>
      </c>
      <c r="F330" s="230" t="s">
        <v>3709</v>
      </c>
      <c r="G330" s="75" t="s">
        <v>2033</v>
      </c>
      <c r="H330" s="215" t="s">
        <v>2034</v>
      </c>
      <c r="I330" s="75" t="s">
        <v>1815</v>
      </c>
      <c r="J330" s="215"/>
      <c r="K330" s="57" t="s">
        <v>917</v>
      </c>
      <c r="L330" s="173" t="s">
        <v>2036</v>
      </c>
      <c r="M330" s="74" t="s">
        <v>2037</v>
      </c>
      <c r="N330" s="225" t="s">
        <v>2037</v>
      </c>
      <c r="O330" s="50" t="s">
        <v>2038</v>
      </c>
      <c r="P330" s="218">
        <v>70.326999999999998</v>
      </c>
      <c r="Q330" s="76"/>
      <c r="R330" s="218">
        <v>10</v>
      </c>
      <c r="S330" s="69">
        <v>0</v>
      </c>
      <c r="T330" s="233">
        <v>39793</v>
      </c>
      <c r="U330" s="76">
        <v>285.31663900000001</v>
      </c>
      <c r="V330" s="218">
        <v>703.27</v>
      </c>
      <c r="W330" s="76">
        <v>703.27</v>
      </c>
      <c r="X330" s="220" t="s">
        <v>2039</v>
      </c>
      <c r="Y330" s="121"/>
      <c r="Z330" s="221">
        <v>242.495</v>
      </c>
      <c r="AA330" s="76">
        <v>30.728999999999999</v>
      </c>
      <c r="AB330" s="138">
        <v>273.22399999999999</v>
      </c>
      <c r="AC330" s="97">
        <v>41158</v>
      </c>
      <c r="AD330" s="53">
        <v>41456</v>
      </c>
      <c r="AE330" s="100">
        <v>320.42137260273972</v>
      </c>
      <c r="AF330" s="182">
        <v>0.85270217083410571</v>
      </c>
      <c r="AG330" s="114">
        <v>45.5</v>
      </c>
      <c r="AH330" s="68"/>
      <c r="AI330" s="215" t="s">
        <v>2039</v>
      </c>
      <c r="AJ330" s="52" t="s">
        <v>3960</v>
      </c>
      <c r="AK330" s="52" t="s">
        <v>3802</v>
      </c>
      <c r="AL330" s="223" t="s">
        <v>3463</v>
      </c>
      <c r="AM330" s="53">
        <v>39197</v>
      </c>
      <c r="AN330" s="296"/>
      <c r="AO330" s="98"/>
      <c r="AP330" s="53"/>
      <c r="AQ330" s="99">
        <v>39359</v>
      </c>
      <c r="AR330" s="97">
        <v>39478</v>
      </c>
      <c r="AS330" s="98">
        <v>39582</v>
      </c>
      <c r="AT330" s="53">
        <v>39793</v>
      </c>
      <c r="AU330" s="51" t="s">
        <v>2042</v>
      </c>
      <c r="AV330" s="54"/>
      <c r="AW330" s="119">
        <v>40</v>
      </c>
      <c r="AX330" s="100">
        <v>1991.05</v>
      </c>
      <c r="AY330" s="101"/>
      <c r="AZ330" s="102"/>
      <c r="BA330" s="77"/>
      <c r="BB330" s="103"/>
      <c r="BC330" s="82"/>
      <c r="BD330" s="104">
        <v>44.32809773123909</v>
      </c>
      <c r="BE330" s="77">
        <v>630.31407185347155</v>
      </c>
      <c r="BF330" s="68">
        <v>1108.2024432809771</v>
      </c>
      <c r="BG330" s="105">
        <v>1.6233853101074332E-2</v>
      </c>
      <c r="BH330" s="106">
        <v>10.14</v>
      </c>
      <c r="BI330" s="107">
        <v>10.8</v>
      </c>
      <c r="BJ330" s="106">
        <v>10.98</v>
      </c>
      <c r="BK330" s="106">
        <v>10</v>
      </c>
    </row>
    <row r="331" spans="1:63" ht="28" hidden="1">
      <c r="A331" s="40"/>
      <c r="B331" s="40"/>
      <c r="C331" s="40"/>
      <c r="D331" s="247" t="s">
        <v>3710</v>
      </c>
      <c r="E331" s="168">
        <v>1602</v>
      </c>
      <c r="F331" s="230" t="s">
        <v>3711</v>
      </c>
      <c r="G331" s="75" t="s">
        <v>2033</v>
      </c>
      <c r="H331" s="215" t="s">
        <v>2034</v>
      </c>
      <c r="I331" s="75" t="s">
        <v>1815</v>
      </c>
      <c r="J331" s="215"/>
      <c r="K331" s="57" t="s">
        <v>2035</v>
      </c>
      <c r="L331" s="173" t="s">
        <v>2036</v>
      </c>
      <c r="M331" s="74" t="s">
        <v>2037</v>
      </c>
      <c r="N331" s="225" t="s">
        <v>2037</v>
      </c>
      <c r="O331" s="50" t="s">
        <v>2038</v>
      </c>
      <c r="P331" s="218">
        <v>28.291</v>
      </c>
      <c r="Q331" s="76"/>
      <c r="R331" s="218">
        <v>10</v>
      </c>
      <c r="S331" s="69">
        <v>0</v>
      </c>
      <c r="T331" s="233">
        <v>39793</v>
      </c>
      <c r="U331" s="76">
        <v>114.720005</v>
      </c>
      <c r="V331" s="218">
        <v>282.91000000000003</v>
      </c>
      <c r="W331" s="76">
        <v>282.91000000000003</v>
      </c>
      <c r="X331" s="220" t="s">
        <v>1729</v>
      </c>
      <c r="Y331" s="121"/>
      <c r="Z331" s="221">
        <v>95.783000000000001</v>
      </c>
      <c r="AA331" s="76"/>
      <c r="AB331" s="138">
        <v>95.783000000000001</v>
      </c>
      <c r="AC331" s="97">
        <v>40835</v>
      </c>
      <c r="AD331" s="53">
        <v>41274</v>
      </c>
      <c r="AE331" s="100">
        <v>114.79170136986302</v>
      </c>
      <c r="AF331" s="182">
        <v>0.83440700727471317</v>
      </c>
      <c r="AG331" s="114">
        <v>34.733333333333334</v>
      </c>
      <c r="AH331" s="68"/>
      <c r="AI331" s="215" t="s">
        <v>3888</v>
      </c>
      <c r="AJ331" s="52" t="s">
        <v>3895</v>
      </c>
      <c r="AK331" s="52"/>
      <c r="AL331" s="223" t="s">
        <v>3595</v>
      </c>
      <c r="AM331" s="53">
        <v>39256</v>
      </c>
      <c r="AN331" s="296"/>
      <c r="AO331" s="98"/>
      <c r="AP331" s="53"/>
      <c r="AQ331" s="99">
        <v>39237</v>
      </c>
      <c r="AR331" s="97">
        <v>39478</v>
      </c>
      <c r="AS331" s="98">
        <v>39534</v>
      </c>
      <c r="AT331" s="53">
        <v>39793</v>
      </c>
      <c r="AU331" s="51" t="s">
        <v>2042</v>
      </c>
      <c r="AV331" s="54"/>
      <c r="AW331" s="119">
        <v>22.5</v>
      </c>
      <c r="AX331" s="100">
        <v>1644.4444444444443</v>
      </c>
      <c r="AY331" s="101"/>
      <c r="AZ331" s="102"/>
      <c r="BA331" s="77"/>
      <c r="BB331" s="103"/>
      <c r="BC331" s="82"/>
      <c r="BD331" s="104">
        <v>23.142189790575916</v>
      </c>
      <c r="BE331" s="77">
        <v>818.00536533087961</v>
      </c>
      <c r="BF331" s="68">
        <v>1028.5417684700406</v>
      </c>
      <c r="BG331" s="105">
        <v>1.2240609306084917E-2</v>
      </c>
      <c r="BH331" s="106">
        <v>10.02</v>
      </c>
      <c r="BI331" s="107">
        <v>16.079999999999998</v>
      </c>
      <c r="BJ331" s="106">
        <v>10.82</v>
      </c>
      <c r="BK331" s="106">
        <v>10</v>
      </c>
    </row>
    <row r="332" spans="1:63" ht="70" hidden="1">
      <c r="A332" s="40"/>
      <c r="B332" s="40"/>
      <c r="C332" s="40"/>
      <c r="D332" s="247" t="s">
        <v>3712</v>
      </c>
      <c r="E332" s="168">
        <v>1615</v>
      </c>
      <c r="F332" s="224" t="s">
        <v>3713</v>
      </c>
      <c r="G332" s="57" t="s">
        <v>2033</v>
      </c>
      <c r="H332" s="225" t="s">
        <v>2034</v>
      </c>
      <c r="I332" s="75" t="s">
        <v>1815</v>
      </c>
      <c r="J332" s="215"/>
      <c r="K332" s="57" t="s">
        <v>917</v>
      </c>
      <c r="L332" s="173" t="s">
        <v>2036</v>
      </c>
      <c r="M332" s="74" t="s">
        <v>2037</v>
      </c>
      <c r="N332" s="225" t="s">
        <v>2037</v>
      </c>
      <c r="O332" s="50" t="s">
        <v>2038</v>
      </c>
      <c r="P332" s="218">
        <v>51.618000000000002</v>
      </c>
      <c r="Q332" s="76"/>
      <c r="R332" s="218">
        <v>7</v>
      </c>
      <c r="S332" s="69">
        <v>0</v>
      </c>
      <c r="T332" s="99">
        <v>39594</v>
      </c>
      <c r="U332" s="76">
        <v>236.58077940000004</v>
      </c>
      <c r="V332" s="218">
        <v>650.81105753424663</v>
      </c>
      <c r="W332" s="76">
        <v>1083.9780000000001</v>
      </c>
      <c r="X332" s="225" t="s">
        <v>3889</v>
      </c>
      <c r="Y332" s="121"/>
      <c r="Z332" s="221">
        <v>152.929</v>
      </c>
      <c r="AA332" s="76"/>
      <c r="AB332" s="138">
        <v>152.929</v>
      </c>
      <c r="AC332" s="97">
        <v>40078</v>
      </c>
      <c r="AD332" s="53">
        <v>41270</v>
      </c>
      <c r="AE332" s="100">
        <v>237.01854246575346</v>
      </c>
      <c r="AF332" s="182">
        <v>0.64521956134337688</v>
      </c>
      <c r="AG332" s="114">
        <v>16.133333333333333</v>
      </c>
      <c r="AH332" s="68"/>
      <c r="AI332" s="215" t="s">
        <v>3888</v>
      </c>
      <c r="AJ332" s="52" t="s">
        <v>3737</v>
      </c>
      <c r="AK332" s="52"/>
      <c r="AL332" s="223" t="s">
        <v>3738</v>
      </c>
      <c r="AM332" s="53">
        <v>39322</v>
      </c>
      <c r="AN332" s="296"/>
      <c r="AO332" s="98"/>
      <c r="AP332" s="53"/>
      <c r="AQ332" s="99">
        <v>39304</v>
      </c>
      <c r="AR332" s="97">
        <v>39491</v>
      </c>
      <c r="AS332" s="98">
        <v>39536</v>
      </c>
      <c r="AT332" s="53">
        <v>39594</v>
      </c>
      <c r="AU332" s="51"/>
      <c r="AV332" s="54"/>
      <c r="AW332" s="119">
        <v>23.1</v>
      </c>
      <c r="AX332" s="100">
        <v>2324.8484848484845</v>
      </c>
      <c r="AY332" s="101"/>
      <c r="AZ332" s="102"/>
      <c r="BA332" s="77"/>
      <c r="BB332" s="103"/>
      <c r="BC332" s="82"/>
      <c r="BD332" s="104">
        <v>35.44938917975567</v>
      </c>
      <c r="BE332" s="77">
        <v>686.7640974031475</v>
      </c>
      <c r="BF332" s="68">
        <v>1534.6055921972149</v>
      </c>
      <c r="BG332" s="105">
        <v>1.1274081981567837E-2</v>
      </c>
      <c r="BH332" s="106">
        <v>12.56</v>
      </c>
      <c r="BI332" s="107">
        <v>15</v>
      </c>
      <c r="BJ332" s="106">
        <v>16.36</v>
      </c>
      <c r="BK332" s="106"/>
    </row>
    <row r="333" spans="1:63" ht="112" hidden="1">
      <c r="A333" s="40"/>
      <c r="B333" s="40"/>
      <c r="C333" s="40"/>
      <c r="D333" s="303" t="s">
        <v>3739</v>
      </c>
      <c r="E333" s="168">
        <v>1632</v>
      </c>
      <c r="F333" s="199" t="s">
        <v>1167</v>
      </c>
      <c r="G333" s="170" t="s">
        <v>2033</v>
      </c>
      <c r="H333" s="171" t="s">
        <v>2034</v>
      </c>
      <c r="I333" s="172" t="s">
        <v>1815</v>
      </c>
      <c r="J333" s="175"/>
      <c r="K333" s="170" t="s">
        <v>2498</v>
      </c>
      <c r="L333" s="173" t="s">
        <v>2036</v>
      </c>
      <c r="M333" s="174" t="s">
        <v>2037</v>
      </c>
      <c r="N333" s="171" t="s">
        <v>2037</v>
      </c>
      <c r="O333" s="176" t="s">
        <v>3785</v>
      </c>
      <c r="P333" s="177">
        <v>11.569000000000001</v>
      </c>
      <c r="Q333" s="178"/>
      <c r="R333" s="177">
        <v>10</v>
      </c>
      <c r="S333" s="201">
        <v>0</v>
      </c>
      <c r="T333" s="156">
        <v>40281</v>
      </c>
      <c r="U333" s="178">
        <v>31.444542000000002</v>
      </c>
      <c r="V333" s="177">
        <v>115.69000000000001</v>
      </c>
      <c r="W333" s="178">
        <v>115.69000000000001</v>
      </c>
      <c r="X333" s="130" t="s">
        <v>1729</v>
      </c>
      <c r="Y333" s="180"/>
      <c r="Z333" s="202">
        <v>26.974</v>
      </c>
      <c r="AA333" s="201"/>
      <c r="AB333" s="138">
        <v>26.974</v>
      </c>
      <c r="AC333" s="179">
        <v>40826</v>
      </c>
      <c r="AD333" s="155">
        <v>41274</v>
      </c>
      <c r="AE333" s="181">
        <v>31.474019178082195</v>
      </c>
      <c r="AF333" s="182">
        <v>0.85702432369311421</v>
      </c>
      <c r="AG333" s="183">
        <v>18.166666666666668</v>
      </c>
      <c r="AH333" s="159"/>
      <c r="AI333" s="175" t="s">
        <v>1729</v>
      </c>
      <c r="AJ333" s="204" t="s">
        <v>3802</v>
      </c>
      <c r="AK333" s="204"/>
      <c r="AL333" s="205" t="s">
        <v>1758</v>
      </c>
      <c r="AM333" s="155">
        <v>39036</v>
      </c>
      <c r="AN333" s="296">
        <v>39353</v>
      </c>
      <c r="AO333" s="154" t="s">
        <v>3716</v>
      </c>
      <c r="AP333" s="155"/>
      <c r="AQ333" s="156">
        <v>39078</v>
      </c>
      <c r="AR333" s="179">
        <v>40101</v>
      </c>
      <c r="AS333" s="154">
        <v>40128</v>
      </c>
      <c r="AT333" s="155">
        <v>40281</v>
      </c>
      <c r="AU333" s="153" t="s">
        <v>2500</v>
      </c>
      <c r="AV333" s="158"/>
      <c r="AW333" s="188">
        <v>6.6</v>
      </c>
      <c r="AX333" s="181">
        <v>1884.9333333333334</v>
      </c>
      <c r="AY333" s="316">
        <v>0.93027499999999996</v>
      </c>
      <c r="AZ333" s="161"/>
      <c r="BA333" s="191"/>
      <c r="BB333" s="162"/>
      <c r="BC333" s="163"/>
      <c r="BD333" s="164">
        <v>6.479057591623036</v>
      </c>
      <c r="BE333" s="191">
        <v>560.03609574060295</v>
      </c>
      <c r="BF333" s="159">
        <v>981.67539267015707</v>
      </c>
      <c r="BG333" s="105">
        <v>1.8363623278098203E-2</v>
      </c>
      <c r="BH333" s="166"/>
      <c r="BI333" s="167"/>
      <c r="BJ333" s="166"/>
      <c r="BK333" s="166"/>
    </row>
    <row r="334" spans="1:63" ht="84" hidden="1">
      <c r="A334" s="40"/>
      <c r="B334" s="40"/>
      <c r="C334" s="40"/>
      <c r="D334" s="247" t="s">
        <v>3717</v>
      </c>
      <c r="E334" s="168">
        <v>1640</v>
      </c>
      <c r="F334" s="212" t="s">
        <v>3718</v>
      </c>
      <c r="G334" s="213" t="s">
        <v>2033</v>
      </c>
      <c r="H334" s="214" t="s">
        <v>2034</v>
      </c>
      <c r="I334" s="75" t="s">
        <v>1815</v>
      </c>
      <c r="J334" s="215"/>
      <c r="K334" s="57" t="s">
        <v>1744</v>
      </c>
      <c r="L334" s="173" t="s">
        <v>2036</v>
      </c>
      <c r="M334" s="74" t="s">
        <v>2519</v>
      </c>
      <c r="N334" s="216" t="s">
        <v>2520</v>
      </c>
      <c r="O334" s="50" t="s">
        <v>3816</v>
      </c>
      <c r="P334" s="218">
        <v>28.358000000000001</v>
      </c>
      <c r="Q334" s="76"/>
      <c r="R334" s="218">
        <v>10</v>
      </c>
      <c r="S334" s="69">
        <v>0</v>
      </c>
      <c r="T334" s="233">
        <v>39857</v>
      </c>
      <c r="U334" s="76">
        <v>110.085756</v>
      </c>
      <c r="V334" s="218">
        <v>283.58</v>
      </c>
      <c r="W334" s="76">
        <v>283.58</v>
      </c>
      <c r="X334" s="220" t="s">
        <v>1729</v>
      </c>
      <c r="Y334" s="121"/>
      <c r="Z334" s="221">
        <v>29.811</v>
      </c>
      <c r="AA334" s="76"/>
      <c r="AB334" s="138">
        <v>29.811</v>
      </c>
      <c r="AC334" s="97">
        <v>41450</v>
      </c>
      <c r="AD334" s="53">
        <v>40268</v>
      </c>
      <c r="AE334" s="100">
        <v>31.931884931506847</v>
      </c>
      <c r="AF334" s="182">
        <v>0.93358096660888967</v>
      </c>
      <c r="AG334" s="114">
        <v>53.1</v>
      </c>
      <c r="AH334" s="68"/>
      <c r="AI334" s="215" t="s">
        <v>1729</v>
      </c>
      <c r="AJ334" s="52" t="s">
        <v>3895</v>
      </c>
      <c r="AK334" s="52"/>
      <c r="AL334" s="223" t="s">
        <v>3719</v>
      </c>
      <c r="AM334" s="53">
        <v>39219</v>
      </c>
      <c r="AN334" s="296"/>
      <c r="AO334" s="98"/>
      <c r="AP334" s="53"/>
      <c r="AQ334" s="99">
        <v>39493</v>
      </c>
      <c r="AR334" s="97">
        <v>39508</v>
      </c>
      <c r="AS334" s="98">
        <v>39554</v>
      </c>
      <c r="AT334" s="53">
        <v>39857</v>
      </c>
      <c r="AU334" s="51" t="s">
        <v>2042</v>
      </c>
      <c r="AV334" s="54"/>
      <c r="AW334" s="120">
        <v>4.5</v>
      </c>
      <c r="AX334" s="100">
        <v>4989.6000000000004</v>
      </c>
      <c r="AY334" s="101"/>
      <c r="AZ334" s="102"/>
      <c r="BA334" s="77"/>
      <c r="BB334" s="103"/>
      <c r="BC334" s="82"/>
      <c r="BD334" s="164">
        <v>4.4175392670157061</v>
      </c>
      <c r="BE334" s="77">
        <v>155.777532513425</v>
      </c>
      <c r="BF334" s="68">
        <v>981.67539267015695</v>
      </c>
      <c r="BG334" s="105">
        <v>7.1916478702351988E-2</v>
      </c>
      <c r="BH334" s="106"/>
      <c r="BI334" s="107"/>
      <c r="BJ334" s="106"/>
      <c r="BK334" s="106"/>
    </row>
    <row r="335" spans="1:63" ht="84" hidden="1">
      <c r="A335" s="40"/>
      <c r="B335" s="40"/>
      <c r="C335" s="40"/>
      <c r="D335" s="247" t="s">
        <v>3720</v>
      </c>
      <c r="E335" s="168">
        <v>1642</v>
      </c>
      <c r="F335" s="224" t="s">
        <v>3721</v>
      </c>
      <c r="G335" s="57" t="s">
        <v>2033</v>
      </c>
      <c r="H335" s="225" t="s">
        <v>2034</v>
      </c>
      <c r="I335" s="75" t="s">
        <v>1815</v>
      </c>
      <c r="J335" s="215"/>
      <c r="K335" s="57" t="s">
        <v>3432</v>
      </c>
      <c r="L335" s="173" t="s">
        <v>2036</v>
      </c>
      <c r="M335" s="74" t="s">
        <v>2519</v>
      </c>
      <c r="N335" s="216" t="s">
        <v>2520</v>
      </c>
      <c r="O335" s="50" t="s">
        <v>3816</v>
      </c>
      <c r="P335" s="218">
        <v>94.302999999999997</v>
      </c>
      <c r="Q335" s="76"/>
      <c r="R335" s="218">
        <v>10</v>
      </c>
      <c r="S335" s="69">
        <v>0</v>
      </c>
      <c r="T335" s="99">
        <v>39897</v>
      </c>
      <c r="U335" s="76">
        <v>355.80521900000002</v>
      </c>
      <c r="V335" s="218">
        <v>943.03</v>
      </c>
      <c r="W335" s="76">
        <v>943.03</v>
      </c>
      <c r="X335" s="220" t="s">
        <v>1729</v>
      </c>
      <c r="Y335" s="121"/>
      <c r="Z335" s="221">
        <v>277.73900000000003</v>
      </c>
      <c r="AA335" s="76"/>
      <c r="AB335" s="138">
        <v>277.73900000000003</v>
      </c>
      <c r="AC335" s="97">
        <v>41082</v>
      </c>
      <c r="AD335" s="53">
        <v>40999</v>
      </c>
      <c r="AE335" s="100">
        <v>284.7175506849315</v>
      </c>
      <c r="AF335" s="182">
        <v>0.97548956617481608</v>
      </c>
      <c r="AG335" s="114">
        <v>39.5</v>
      </c>
      <c r="AH335" s="68"/>
      <c r="AI335" s="215" t="s">
        <v>1729</v>
      </c>
      <c r="AJ335" s="52" t="s">
        <v>3895</v>
      </c>
      <c r="AK335" s="52"/>
      <c r="AL335" s="223" t="s">
        <v>3719</v>
      </c>
      <c r="AM335" s="53">
        <v>39269</v>
      </c>
      <c r="AN335" s="296"/>
      <c r="AO335" s="98"/>
      <c r="AP335" s="53"/>
      <c r="AQ335" s="99">
        <v>39401</v>
      </c>
      <c r="AR335" s="97">
        <v>39510</v>
      </c>
      <c r="AS335" s="98">
        <v>39561</v>
      </c>
      <c r="AT335" s="53">
        <v>39897</v>
      </c>
      <c r="AU335" s="51" t="s">
        <v>2042</v>
      </c>
      <c r="AV335" s="54"/>
      <c r="AW335" s="119">
        <v>19</v>
      </c>
      <c r="AX335" s="100">
        <v>5544</v>
      </c>
      <c r="AY335" s="101"/>
      <c r="AZ335" s="102"/>
      <c r="BA335" s="77"/>
      <c r="BB335" s="103"/>
      <c r="BC335" s="82"/>
      <c r="BD335" s="104">
        <v>18.651832460732983</v>
      </c>
      <c r="BE335" s="77">
        <v>197.78620468842965</v>
      </c>
      <c r="BF335" s="68">
        <v>981.67539267015707</v>
      </c>
      <c r="BG335" s="105">
        <v>5.9184485654790342E-2</v>
      </c>
      <c r="BH335" s="106"/>
      <c r="BI335" s="107"/>
      <c r="BJ335" s="106"/>
      <c r="BK335" s="106"/>
    </row>
    <row r="336" spans="1:63" ht="42" hidden="1">
      <c r="A336" s="40"/>
      <c r="B336" s="40"/>
      <c r="C336" s="40"/>
      <c r="D336" s="247" t="s">
        <v>3722</v>
      </c>
      <c r="E336" s="168">
        <v>1644</v>
      </c>
      <c r="F336" s="230" t="s">
        <v>3723</v>
      </c>
      <c r="G336" s="75" t="s">
        <v>2033</v>
      </c>
      <c r="H336" s="215" t="s">
        <v>2034</v>
      </c>
      <c r="I336" s="75" t="s">
        <v>1815</v>
      </c>
      <c r="J336" s="215"/>
      <c r="K336" s="57" t="s">
        <v>3724</v>
      </c>
      <c r="L336" s="173" t="s">
        <v>2036</v>
      </c>
      <c r="M336" s="74" t="s">
        <v>2519</v>
      </c>
      <c r="N336" s="216" t="s">
        <v>3725</v>
      </c>
      <c r="O336" s="50" t="s">
        <v>3816</v>
      </c>
      <c r="P336" s="218">
        <v>41.884999999999998</v>
      </c>
      <c r="Q336" s="76"/>
      <c r="R336" s="218">
        <v>10</v>
      </c>
      <c r="S336" s="69">
        <v>0</v>
      </c>
      <c r="T336" s="233">
        <v>40142</v>
      </c>
      <c r="U336" s="76">
        <v>129.88538499999999</v>
      </c>
      <c r="V336" s="218">
        <v>418.84999999999997</v>
      </c>
      <c r="W336" s="76">
        <v>418.84999999999997</v>
      </c>
      <c r="X336" s="220" t="s">
        <v>3888</v>
      </c>
      <c r="Y336" s="121"/>
      <c r="Z336" s="221">
        <v>6.7409999999999997</v>
      </c>
      <c r="AA336" s="69"/>
      <c r="AB336" s="138">
        <v>6.7409999999999997</v>
      </c>
      <c r="AC336" s="97">
        <v>41270</v>
      </c>
      <c r="AD336" s="53">
        <v>40543</v>
      </c>
      <c r="AE336" s="100">
        <v>46.016123287671235</v>
      </c>
      <c r="AF336" s="182">
        <v>0.1464921318525341</v>
      </c>
      <c r="AG336" s="114">
        <v>37.6</v>
      </c>
      <c r="AH336" s="68"/>
      <c r="AI336" s="215" t="s">
        <v>1729</v>
      </c>
      <c r="AJ336" s="52" t="s">
        <v>3895</v>
      </c>
      <c r="AK336" s="52"/>
      <c r="AL336" s="223" t="s">
        <v>3726</v>
      </c>
      <c r="AM336" s="53">
        <v>39117</v>
      </c>
      <c r="AN336" s="296"/>
      <c r="AO336" s="98"/>
      <c r="AP336" s="53"/>
      <c r="AQ336" s="99">
        <v>39045</v>
      </c>
      <c r="AR336" s="97">
        <v>39511</v>
      </c>
      <c r="AS336" s="98">
        <v>39548</v>
      </c>
      <c r="AT336" s="53">
        <v>39606</v>
      </c>
      <c r="AU336" s="51"/>
      <c r="AV336" s="54"/>
      <c r="AW336" s="119">
        <v>12</v>
      </c>
      <c r="AX336" s="100">
        <v>2025.1316666666669</v>
      </c>
      <c r="AY336" s="101"/>
      <c r="AZ336" s="102"/>
      <c r="BA336" s="77"/>
      <c r="BB336" s="103"/>
      <c r="BC336" s="82"/>
      <c r="BD336" s="104">
        <v>6.5445026178010464</v>
      </c>
      <c r="BE336" s="77">
        <v>156.24931640924072</v>
      </c>
      <c r="BF336" s="68">
        <v>545.37521815008711</v>
      </c>
      <c r="BG336" s="105">
        <v>1.1250644947630924E-2</v>
      </c>
      <c r="BH336" s="106"/>
      <c r="BI336" s="107"/>
      <c r="BJ336" s="106"/>
      <c r="BK336" s="106"/>
    </row>
    <row r="337" spans="1:63" ht="28" hidden="1">
      <c r="A337" s="40"/>
      <c r="B337" s="40"/>
      <c r="C337" s="40"/>
      <c r="D337" s="247" t="s">
        <v>3727</v>
      </c>
      <c r="E337" s="168">
        <v>1648</v>
      </c>
      <c r="F337" s="230" t="s">
        <v>3728</v>
      </c>
      <c r="G337" s="75" t="s">
        <v>2033</v>
      </c>
      <c r="H337" s="215" t="s">
        <v>2034</v>
      </c>
      <c r="I337" s="75" t="s">
        <v>1815</v>
      </c>
      <c r="J337" s="215"/>
      <c r="K337" s="57" t="s">
        <v>974</v>
      </c>
      <c r="L337" s="173" t="s">
        <v>2036</v>
      </c>
      <c r="M337" s="74" t="s">
        <v>2519</v>
      </c>
      <c r="N337" s="215" t="s">
        <v>2520</v>
      </c>
      <c r="O337" s="50" t="s">
        <v>3816</v>
      </c>
      <c r="P337" s="218">
        <v>60.811</v>
      </c>
      <c r="Q337" s="76"/>
      <c r="R337" s="218">
        <v>10</v>
      </c>
      <c r="S337" s="69">
        <v>0</v>
      </c>
      <c r="T337" s="233">
        <v>40171</v>
      </c>
      <c r="U337" s="76">
        <v>183.77084199999999</v>
      </c>
      <c r="V337" s="218">
        <v>608.11</v>
      </c>
      <c r="W337" s="76">
        <v>608.11</v>
      </c>
      <c r="X337" s="220" t="s">
        <v>3888</v>
      </c>
      <c r="Y337" s="121"/>
      <c r="Z337" s="221">
        <v>34.363</v>
      </c>
      <c r="AA337" s="76"/>
      <c r="AB337" s="138">
        <v>34.363</v>
      </c>
      <c r="AC337" s="97">
        <v>41089</v>
      </c>
      <c r="AD337" s="53">
        <v>40482</v>
      </c>
      <c r="AE337" s="100">
        <v>51.814304109589045</v>
      </c>
      <c r="AF337" s="182">
        <v>0.66319524290668974</v>
      </c>
      <c r="AG337" s="114">
        <v>30.6</v>
      </c>
      <c r="AH337" s="68"/>
      <c r="AI337" s="215" t="s">
        <v>2039</v>
      </c>
      <c r="AJ337" s="52" t="s">
        <v>3895</v>
      </c>
      <c r="AK337" s="52"/>
      <c r="AL337" s="223" t="s">
        <v>3729</v>
      </c>
      <c r="AM337" s="53">
        <v>39208</v>
      </c>
      <c r="AN337" s="296"/>
      <c r="AO337" s="98"/>
      <c r="AP337" s="53"/>
      <c r="AQ337" s="99">
        <v>39217</v>
      </c>
      <c r="AR337" s="97">
        <v>39510</v>
      </c>
      <c r="AS337" s="98">
        <v>39627</v>
      </c>
      <c r="AT337" s="53">
        <v>39857</v>
      </c>
      <c r="AU337" s="51" t="s">
        <v>2042</v>
      </c>
      <c r="AV337" s="54"/>
      <c r="AW337" s="119">
        <v>9</v>
      </c>
      <c r="AX337" s="100">
        <v>7186.666666666667</v>
      </c>
      <c r="AY337" s="101"/>
      <c r="AZ337" s="102"/>
      <c r="BA337" s="77"/>
      <c r="BB337" s="103"/>
      <c r="BC337" s="82"/>
      <c r="BD337" s="104">
        <v>8.7260034904013963</v>
      </c>
      <c r="BE337" s="77">
        <v>143.49383319467523</v>
      </c>
      <c r="BF337" s="68">
        <v>969.55594337793298</v>
      </c>
      <c r="BG337" s="105">
        <v>5.5461219048231501E-2</v>
      </c>
      <c r="BH337" s="106">
        <v>16.100000000000001</v>
      </c>
      <c r="BI337" s="107">
        <v>20</v>
      </c>
      <c r="BJ337" s="106"/>
      <c r="BK337" s="106"/>
    </row>
    <row r="338" spans="1:63" ht="84" hidden="1">
      <c r="A338" s="40"/>
      <c r="B338" s="40"/>
      <c r="C338" s="40"/>
      <c r="D338" s="247" t="s">
        <v>3730</v>
      </c>
      <c r="E338" s="168">
        <v>1649</v>
      </c>
      <c r="F338" s="230" t="s">
        <v>3731</v>
      </c>
      <c r="G338" s="75" t="s">
        <v>2033</v>
      </c>
      <c r="H338" s="215" t="s">
        <v>2034</v>
      </c>
      <c r="I338" s="75" t="s">
        <v>1815</v>
      </c>
      <c r="J338" s="215"/>
      <c r="K338" s="306" t="s">
        <v>2928</v>
      </c>
      <c r="L338" s="173" t="s">
        <v>2036</v>
      </c>
      <c r="M338" s="74" t="s">
        <v>2519</v>
      </c>
      <c r="N338" s="216" t="s">
        <v>2520</v>
      </c>
      <c r="O338" s="50" t="s">
        <v>3816</v>
      </c>
      <c r="P338" s="218">
        <v>31.209</v>
      </c>
      <c r="Q338" s="76"/>
      <c r="R338" s="218">
        <v>10</v>
      </c>
      <c r="S338" s="69">
        <v>0</v>
      </c>
      <c r="T338" s="233">
        <v>39828</v>
      </c>
      <c r="U338" s="76">
        <v>123.556431</v>
      </c>
      <c r="V338" s="218">
        <v>312.08999999999997</v>
      </c>
      <c r="W338" s="76">
        <v>312.08999999999997</v>
      </c>
      <c r="X338" s="220" t="s">
        <v>1729</v>
      </c>
      <c r="Y338" s="121"/>
      <c r="Z338" s="221"/>
      <c r="AA338" s="76"/>
      <c r="AB338" s="76"/>
      <c r="AC338" s="97"/>
      <c r="AD338" s="53"/>
      <c r="AE338" s="100"/>
      <c r="AF338" s="222"/>
      <c r="AG338" s="114">
        <v>67.63333333333334</v>
      </c>
      <c r="AH338" s="68"/>
      <c r="AI338" s="215"/>
      <c r="AJ338" s="52" t="s">
        <v>3895</v>
      </c>
      <c r="AK338" s="52"/>
      <c r="AL338" s="223" t="s">
        <v>3719</v>
      </c>
      <c r="AM338" s="53">
        <v>39268</v>
      </c>
      <c r="AN338" s="296"/>
      <c r="AO338" s="98"/>
      <c r="AP338" s="53"/>
      <c r="AQ338" s="99">
        <v>39401</v>
      </c>
      <c r="AR338" s="97">
        <v>39510</v>
      </c>
      <c r="AS338" s="98">
        <v>39611</v>
      </c>
      <c r="AT338" s="53">
        <v>39828</v>
      </c>
      <c r="AU338" s="51" t="s">
        <v>2042</v>
      </c>
      <c r="AV338" s="54"/>
      <c r="AW338" s="119">
        <v>4.5</v>
      </c>
      <c r="AX338" s="100">
        <v>5544</v>
      </c>
      <c r="AY338" s="101"/>
      <c r="AZ338" s="102"/>
      <c r="BA338" s="77"/>
      <c r="BB338" s="103"/>
      <c r="BC338" s="82"/>
      <c r="BD338" s="108"/>
      <c r="BE338" s="77"/>
      <c r="BF338" s="68"/>
      <c r="BG338" s="102"/>
      <c r="BH338" s="106"/>
      <c r="BI338" s="107"/>
      <c r="BJ338" s="106"/>
      <c r="BK338" s="106"/>
    </row>
    <row r="339" spans="1:63" ht="84" hidden="1">
      <c r="A339" s="40"/>
      <c r="B339" s="40"/>
      <c r="C339" s="40"/>
      <c r="D339" s="247" t="s">
        <v>3732</v>
      </c>
      <c r="E339" s="168">
        <v>1654</v>
      </c>
      <c r="F339" s="317" t="s">
        <v>3733</v>
      </c>
      <c r="G339" s="306" t="s">
        <v>2033</v>
      </c>
      <c r="H339" s="307" t="s">
        <v>2034</v>
      </c>
      <c r="I339" s="318" t="s">
        <v>1815</v>
      </c>
      <c r="J339" s="318"/>
      <c r="K339" s="319" t="s">
        <v>3432</v>
      </c>
      <c r="L339" s="173" t="s">
        <v>2036</v>
      </c>
      <c r="M339" s="74" t="s">
        <v>2519</v>
      </c>
      <c r="N339" s="307" t="s">
        <v>2520</v>
      </c>
      <c r="O339" s="65" t="s">
        <v>3816</v>
      </c>
      <c r="P339" s="218">
        <v>88.206000000000003</v>
      </c>
      <c r="Q339" s="76"/>
      <c r="R339" s="267">
        <v>10</v>
      </c>
      <c r="S339" s="69">
        <v>0</v>
      </c>
      <c r="T339" s="233">
        <v>39785</v>
      </c>
      <c r="U339" s="76">
        <v>359.61586199999999</v>
      </c>
      <c r="V339" s="218">
        <v>882.06000000000006</v>
      </c>
      <c r="W339" s="76">
        <v>882.06000000000006</v>
      </c>
      <c r="X339" s="220" t="s">
        <v>2039</v>
      </c>
      <c r="Y339" s="121"/>
      <c r="Z339" s="221"/>
      <c r="AA339" s="76"/>
      <c r="AB339" s="76"/>
      <c r="AC339" s="97"/>
      <c r="AD339" s="53"/>
      <c r="AE339" s="100"/>
      <c r="AF339" s="222"/>
      <c r="AG339" s="114">
        <v>69.066666666666663</v>
      </c>
      <c r="AH339" s="68"/>
      <c r="AI339" s="215"/>
      <c r="AJ339" s="52" t="s">
        <v>3895</v>
      </c>
      <c r="AK339" s="52"/>
      <c r="AL339" s="317" t="s">
        <v>3719</v>
      </c>
      <c r="AM339" s="97">
        <v>39171</v>
      </c>
      <c r="AN339" s="187"/>
      <c r="AO339" s="98"/>
      <c r="AP339" s="53"/>
      <c r="AQ339" s="99">
        <v>39293</v>
      </c>
      <c r="AR339" s="53">
        <v>39511</v>
      </c>
      <c r="AS339" s="53">
        <v>39610</v>
      </c>
      <c r="AT339" s="53">
        <v>39785</v>
      </c>
      <c r="AU339" s="51" t="s">
        <v>2042</v>
      </c>
      <c r="AV339" s="270"/>
      <c r="AW339" s="120">
        <v>16</v>
      </c>
      <c r="AX339" s="100">
        <v>4989.6000000000004</v>
      </c>
      <c r="AY339" s="101"/>
      <c r="AZ339" s="102"/>
      <c r="BA339" s="77"/>
      <c r="BB339" s="103"/>
      <c r="BC339" s="82"/>
      <c r="BD339" s="104">
        <v>15.706806282722512</v>
      </c>
      <c r="BE339" s="77">
        <v>178.06959030817077</v>
      </c>
      <c r="BF339" s="68">
        <v>981.67539267015707</v>
      </c>
      <c r="BG339" s="102"/>
      <c r="BH339" s="106"/>
      <c r="BI339" s="107"/>
      <c r="BJ339" s="106"/>
      <c r="BK339" s="106"/>
    </row>
    <row r="340" spans="1:63" ht="84" hidden="1">
      <c r="A340" s="40"/>
      <c r="B340" s="40"/>
      <c r="C340" s="40"/>
      <c r="D340" s="247" t="s">
        <v>3734</v>
      </c>
      <c r="E340" s="168">
        <v>1666</v>
      </c>
      <c r="F340" s="230" t="s">
        <v>3735</v>
      </c>
      <c r="G340" s="75" t="s">
        <v>2033</v>
      </c>
      <c r="H340" s="215" t="s">
        <v>2034</v>
      </c>
      <c r="I340" s="75" t="s">
        <v>1815</v>
      </c>
      <c r="J340" s="215"/>
      <c r="K340" s="57" t="s">
        <v>2928</v>
      </c>
      <c r="L340" s="173" t="s">
        <v>2036</v>
      </c>
      <c r="M340" s="74" t="s">
        <v>2519</v>
      </c>
      <c r="N340" s="215" t="s">
        <v>2520</v>
      </c>
      <c r="O340" s="50" t="s">
        <v>3816</v>
      </c>
      <c r="P340" s="218">
        <v>112.96</v>
      </c>
      <c r="Q340" s="76"/>
      <c r="R340" s="218">
        <v>10</v>
      </c>
      <c r="S340" s="69">
        <v>0</v>
      </c>
      <c r="T340" s="233">
        <v>39897</v>
      </c>
      <c r="U340" s="76">
        <v>426.19808</v>
      </c>
      <c r="V340" s="218">
        <v>1129.5999999999999</v>
      </c>
      <c r="W340" s="76">
        <v>1129.5999999999999</v>
      </c>
      <c r="X340" s="215" t="s">
        <v>1729</v>
      </c>
      <c r="Y340" s="121"/>
      <c r="Z340" s="221">
        <v>63.844000000000001</v>
      </c>
      <c r="AA340" s="76"/>
      <c r="AB340" s="138">
        <v>63.844000000000001</v>
      </c>
      <c r="AC340" s="97">
        <v>41389</v>
      </c>
      <c r="AD340" s="53">
        <v>40268</v>
      </c>
      <c r="AE340" s="100">
        <v>114.81687671232875</v>
      </c>
      <c r="AF340" s="182">
        <v>0.55605065934653308</v>
      </c>
      <c r="AG340" s="114">
        <v>49.733333333333334</v>
      </c>
      <c r="AH340" s="68"/>
      <c r="AI340" s="215" t="s">
        <v>1729</v>
      </c>
      <c r="AJ340" s="52" t="s">
        <v>3895</v>
      </c>
      <c r="AK340" s="52"/>
      <c r="AL340" s="223" t="s">
        <v>3719</v>
      </c>
      <c r="AM340" s="53">
        <v>39242</v>
      </c>
      <c r="AN340" s="296"/>
      <c r="AO340" s="98"/>
      <c r="AP340" s="53"/>
      <c r="AQ340" s="99">
        <v>39304</v>
      </c>
      <c r="AR340" s="97">
        <v>39511</v>
      </c>
      <c r="AS340" s="98">
        <v>39561</v>
      </c>
      <c r="AT340" s="53">
        <v>39897</v>
      </c>
      <c r="AU340" s="51" t="s">
        <v>2042</v>
      </c>
      <c r="AV340" s="54"/>
      <c r="AW340" s="119">
        <v>17</v>
      </c>
      <c r="AX340" s="100">
        <v>5227.1764705882351</v>
      </c>
      <c r="AY340" s="101"/>
      <c r="AZ340" s="102"/>
      <c r="BA340" s="77"/>
      <c r="BB340" s="103"/>
      <c r="BC340" s="82"/>
      <c r="BD340" s="104">
        <v>16.688481675392669</v>
      </c>
      <c r="BE340" s="77">
        <v>147.73797517167731</v>
      </c>
      <c r="BF340" s="68">
        <v>981.67539267015707</v>
      </c>
      <c r="BG340" s="105">
        <v>4.5165150696052016E-2</v>
      </c>
      <c r="BH340" s="106"/>
      <c r="BI340" s="107"/>
      <c r="BJ340" s="106"/>
      <c r="BK340" s="106"/>
    </row>
    <row r="341" spans="1:63" ht="42" hidden="1">
      <c r="A341" s="40"/>
      <c r="B341" s="40"/>
      <c r="C341" s="40"/>
      <c r="D341" s="247" t="s">
        <v>3736</v>
      </c>
      <c r="E341" s="168">
        <v>1667</v>
      </c>
      <c r="F341" s="278" t="s">
        <v>2616</v>
      </c>
      <c r="G341" s="213" t="s">
        <v>2033</v>
      </c>
      <c r="H341" s="214" t="s">
        <v>2034</v>
      </c>
      <c r="I341" s="75" t="s">
        <v>1815</v>
      </c>
      <c r="J341" s="215"/>
      <c r="K341" s="57" t="s">
        <v>2928</v>
      </c>
      <c r="L341" s="173" t="s">
        <v>2036</v>
      </c>
      <c r="M341" s="74" t="s">
        <v>3510</v>
      </c>
      <c r="N341" s="216" t="s">
        <v>2929</v>
      </c>
      <c r="O341" s="50" t="s">
        <v>2529</v>
      </c>
      <c r="P341" s="218">
        <v>33.125999999999998</v>
      </c>
      <c r="Q341" s="76"/>
      <c r="R341" s="218">
        <v>7</v>
      </c>
      <c r="S341" s="69">
        <v>0</v>
      </c>
      <c r="T341" s="255">
        <v>39759</v>
      </c>
      <c r="U341" s="267">
        <v>137.40664799999999</v>
      </c>
      <c r="V341" s="218">
        <v>402.68510136986293</v>
      </c>
      <c r="W341" s="76">
        <v>695.64599999999996</v>
      </c>
      <c r="X341" s="220" t="s">
        <v>2039</v>
      </c>
      <c r="Y341" s="121"/>
      <c r="Z341" s="221">
        <v>81.81</v>
      </c>
      <c r="AA341" s="76"/>
      <c r="AB341" s="138">
        <v>81.81</v>
      </c>
      <c r="AC341" s="97">
        <v>40983</v>
      </c>
      <c r="AD341" s="53">
        <v>40724</v>
      </c>
      <c r="AE341" s="100">
        <v>87.579698630136974</v>
      </c>
      <c r="AF341" s="182">
        <v>0.93412059278140103</v>
      </c>
      <c r="AG341" s="114">
        <v>40.799999999999997</v>
      </c>
      <c r="AH341" s="68"/>
      <c r="AI341" s="215" t="s">
        <v>2039</v>
      </c>
      <c r="AJ341" s="52" t="s">
        <v>3895</v>
      </c>
      <c r="AK341" s="52"/>
      <c r="AL341" s="223" t="s">
        <v>2617</v>
      </c>
      <c r="AM341" s="53">
        <v>39225</v>
      </c>
      <c r="AN341" s="296"/>
      <c r="AO341" s="98"/>
      <c r="AP341" s="53"/>
      <c r="AQ341" s="99">
        <v>39173</v>
      </c>
      <c r="AR341" s="97">
        <v>39512</v>
      </c>
      <c r="AS341" s="98">
        <v>39613</v>
      </c>
      <c r="AT341" s="53">
        <v>39759</v>
      </c>
      <c r="AU341" s="51" t="s">
        <v>2042</v>
      </c>
      <c r="AV341" s="54"/>
      <c r="AW341" s="120">
        <v>2.5</v>
      </c>
      <c r="AX341" s="100">
        <v>6416</v>
      </c>
      <c r="AY341" s="101">
        <v>0.79</v>
      </c>
      <c r="AZ341" s="102"/>
      <c r="BA341" s="77"/>
      <c r="BB341" s="103"/>
      <c r="BC341" s="82"/>
      <c r="BD341" s="195">
        <v>2.6579624781849911</v>
      </c>
      <c r="BE341" s="77">
        <v>80.237954422054926</v>
      </c>
      <c r="BF341" s="68">
        <v>1063.1849912739963</v>
      </c>
      <c r="BG341" s="105">
        <v>0.13970255341274854</v>
      </c>
      <c r="BH341" s="106">
        <v>10.59</v>
      </c>
      <c r="BI341" s="107">
        <v>14.07</v>
      </c>
      <c r="BJ341" s="106">
        <v>24.7</v>
      </c>
      <c r="BK341" s="106">
        <v>11.843384972070929</v>
      </c>
    </row>
    <row r="342" spans="1:63" ht="56" hidden="1">
      <c r="A342" s="40"/>
      <c r="B342" s="40"/>
      <c r="C342" s="40"/>
      <c r="D342" s="247" t="s">
        <v>2618</v>
      </c>
      <c r="E342" s="168">
        <v>1687</v>
      </c>
      <c r="F342" s="224" t="s">
        <v>3887</v>
      </c>
      <c r="G342" s="57" t="s">
        <v>2033</v>
      </c>
      <c r="H342" s="225" t="s">
        <v>2034</v>
      </c>
      <c r="I342" s="75" t="s">
        <v>1815</v>
      </c>
      <c r="J342" s="215"/>
      <c r="K342" s="57" t="s">
        <v>2498</v>
      </c>
      <c r="L342" s="173" t="s">
        <v>2036</v>
      </c>
      <c r="M342" s="74" t="s">
        <v>2037</v>
      </c>
      <c r="N342" s="225" t="s">
        <v>2037</v>
      </c>
      <c r="O342" s="50" t="s">
        <v>2038</v>
      </c>
      <c r="P342" s="218">
        <v>51.984999999999999</v>
      </c>
      <c r="Q342" s="76"/>
      <c r="R342" s="218">
        <v>7</v>
      </c>
      <c r="S342" s="69">
        <v>0</v>
      </c>
      <c r="T342" s="99">
        <v>39983</v>
      </c>
      <c r="U342" s="76">
        <v>183.71499</v>
      </c>
      <c r="V342" s="218">
        <v>600.03508219178082</v>
      </c>
      <c r="W342" s="76">
        <v>1091.6849999999999</v>
      </c>
      <c r="X342" s="220" t="s">
        <v>3888</v>
      </c>
      <c r="Y342" s="121"/>
      <c r="Z342" s="221">
        <v>123.392</v>
      </c>
      <c r="AA342" s="76"/>
      <c r="AB342" s="138">
        <v>123.392</v>
      </c>
      <c r="AC342" s="97">
        <v>40744</v>
      </c>
      <c r="AD342" s="53">
        <v>41090</v>
      </c>
      <c r="AE342" s="100">
        <v>157.66409589041095</v>
      </c>
      <c r="AF342" s="182">
        <v>0.78262586864270745</v>
      </c>
      <c r="AG342" s="114">
        <v>25.366666666666667</v>
      </c>
      <c r="AH342" s="68"/>
      <c r="AI342" s="215" t="s">
        <v>3889</v>
      </c>
      <c r="AJ342" s="52" t="s">
        <v>3961</v>
      </c>
      <c r="AK342" s="52" t="s">
        <v>3962</v>
      </c>
      <c r="AL342" s="223" t="s">
        <v>3890</v>
      </c>
      <c r="AM342" s="53">
        <v>39547</v>
      </c>
      <c r="AN342" s="296"/>
      <c r="AO342" s="98"/>
      <c r="AP342" s="53"/>
      <c r="AQ342" s="99">
        <v>39650</v>
      </c>
      <c r="AR342" s="97">
        <v>39896</v>
      </c>
      <c r="AS342" s="98">
        <v>39921</v>
      </c>
      <c r="AT342" s="53">
        <v>39983</v>
      </c>
      <c r="AU342" s="51" t="s">
        <v>3891</v>
      </c>
      <c r="AV342" s="54"/>
      <c r="AW342" s="119">
        <v>24.8</v>
      </c>
      <c r="AX342" s="100">
        <v>2254.0322580645161</v>
      </c>
      <c r="AY342" s="101"/>
      <c r="AZ342" s="102"/>
      <c r="BA342" s="77"/>
      <c r="BB342" s="103"/>
      <c r="BC342" s="82"/>
      <c r="BD342" s="104">
        <v>31.208551483420589</v>
      </c>
      <c r="BE342" s="77">
        <v>600.33762591941115</v>
      </c>
      <c r="BF342" s="68">
        <v>1258.4093340088946</v>
      </c>
      <c r="BG342" s="105">
        <v>1.5643714500368829E-2</v>
      </c>
      <c r="BH342" s="106">
        <v>9.34</v>
      </c>
      <c r="BI342" s="107">
        <v>11.75</v>
      </c>
      <c r="BJ342" s="106">
        <v>13.35</v>
      </c>
      <c r="BK342" s="106">
        <v>16.5807389608993</v>
      </c>
    </row>
    <row r="343" spans="1:63" ht="28" hidden="1">
      <c r="A343" s="40"/>
      <c r="B343" s="40"/>
      <c r="C343" s="40"/>
      <c r="D343" s="247" t="s">
        <v>2619</v>
      </c>
      <c r="E343" s="168">
        <v>1690</v>
      </c>
      <c r="F343" s="224" t="s">
        <v>1168</v>
      </c>
      <c r="G343" s="57" t="s">
        <v>2033</v>
      </c>
      <c r="H343" s="225" t="s">
        <v>2034</v>
      </c>
      <c r="I343" s="75" t="s">
        <v>1815</v>
      </c>
      <c r="J343" s="215"/>
      <c r="K343" s="57" t="s">
        <v>1748</v>
      </c>
      <c r="L343" s="173" t="s">
        <v>2036</v>
      </c>
      <c r="M343" s="74" t="s">
        <v>2037</v>
      </c>
      <c r="N343" s="225" t="s">
        <v>2037</v>
      </c>
      <c r="O343" s="50" t="s">
        <v>3785</v>
      </c>
      <c r="P343" s="216">
        <v>5.2</v>
      </c>
      <c r="Q343" s="76"/>
      <c r="R343" s="272">
        <v>10</v>
      </c>
      <c r="S343" s="320">
        <v>0</v>
      </c>
      <c r="T343" s="97">
        <v>38098</v>
      </c>
      <c r="U343" s="76">
        <v>19.219200000000001</v>
      </c>
      <c r="V343" s="218">
        <v>52</v>
      </c>
      <c r="W343" s="76">
        <v>52</v>
      </c>
      <c r="X343" s="289" t="s">
        <v>1729</v>
      </c>
      <c r="Y343" s="121"/>
      <c r="Z343" s="221"/>
      <c r="AA343" s="76"/>
      <c r="AB343" s="76"/>
      <c r="AC343" s="97"/>
      <c r="AD343" s="53"/>
      <c r="AE343" s="100"/>
      <c r="AF343" s="74"/>
      <c r="AG343" s="114">
        <v>64.433333333333337</v>
      </c>
      <c r="AH343" s="68"/>
      <c r="AI343" s="215"/>
      <c r="AJ343" s="52" t="s">
        <v>3895</v>
      </c>
      <c r="AK343" s="52"/>
      <c r="AL343" s="223" t="s">
        <v>1169</v>
      </c>
      <c r="AM343" s="53">
        <v>39364</v>
      </c>
      <c r="AN343" s="296"/>
      <c r="AO343" s="98"/>
      <c r="AP343" s="53"/>
      <c r="AQ343" s="321">
        <v>39274</v>
      </c>
      <c r="AR343" s="322">
        <v>39673</v>
      </c>
      <c r="AS343" s="98">
        <v>39751</v>
      </c>
      <c r="AT343" s="58">
        <v>39924</v>
      </c>
      <c r="AU343" s="51" t="s">
        <v>2042</v>
      </c>
      <c r="AV343" s="54"/>
      <c r="AW343" s="68">
        <v>2.5</v>
      </c>
      <c r="AX343" s="100">
        <v>2240</v>
      </c>
      <c r="AY343" s="101"/>
      <c r="AZ343" s="102"/>
      <c r="BA343" s="77"/>
      <c r="BB343" s="103"/>
      <c r="BC343" s="82"/>
      <c r="BD343" s="104">
        <v>2.6885689354275741</v>
      </c>
      <c r="BE343" s="77">
        <v>517.03248758222583</v>
      </c>
      <c r="BF343" s="68">
        <v>1075.4275741710298</v>
      </c>
      <c r="BG343" s="102"/>
      <c r="BH343" s="106">
        <v>13.92</v>
      </c>
      <c r="BI343" s="107">
        <v>14.88</v>
      </c>
      <c r="BJ343" s="106">
        <v>15.46</v>
      </c>
      <c r="BK343" s="106"/>
    </row>
    <row r="344" spans="1:63" ht="84" hidden="1">
      <c r="A344" s="40"/>
      <c r="B344" s="40"/>
      <c r="C344" s="40"/>
      <c r="D344" s="247" t="s">
        <v>2620</v>
      </c>
      <c r="E344" s="168">
        <v>1693</v>
      </c>
      <c r="F344" s="230" t="s">
        <v>3758</v>
      </c>
      <c r="G344" s="75" t="s">
        <v>2033</v>
      </c>
      <c r="H344" s="215" t="s">
        <v>2034</v>
      </c>
      <c r="I344" s="75" t="s">
        <v>1815</v>
      </c>
      <c r="J344" s="215"/>
      <c r="K344" s="306" t="s">
        <v>2928</v>
      </c>
      <c r="L344" s="173" t="s">
        <v>2036</v>
      </c>
      <c r="M344" s="74" t="s">
        <v>2519</v>
      </c>
      <c r="N344" s="216" t="s">
        <v>2520</v>
      </c>
      <c r="O344" s="50" t="s">
        <v>3816</v>
      </c>
      <c r="P344" s="218">
        <v>31.209</v>
      </c>
      <c r="Q344" s="76"/>
      <c r="R344" s="218">
        <v>10</v>
      </c>
      <c r="S344" s="69">
        <v>0</v>
      </c>
      <c r="T344" s="233">
        <v>39965</v>
      </c>
      <c r="U344" s="76">
        <v>143.03084699999999</v>
      </c>
      <c r="V344" s="218">
        <v>312.08999999999997</v>
      </c>
      <c r="W344" s="76">
        <v>312.08999999999997</v>
      </c>
      <c r="X344" s="220" t="s">
        <v>1729</v>
      </c>
      <c r="Y344" s="121"/>
      <c r="Z344" s="221"/>
      <c r="AA344" s="76"/>
      <c r="AB344" s="76"/>
      <c r="AC344" s="97"/>
      <c r="AD344" s="53"/>
      <c r="AE344" s="100"/>
      <c r="AF344" s="222"/>
      <c r="AG344" s="114">
        <v>63.06666666666667</v>
      </c>
      <c r="AH344" s="68"/>
      <c r="AI344" s="215"/>
      <c r="AJ344" s="52" t="s">
        <v>3895</v>
      </c>
      <c r="AK344" s="52"/>
      <c r="AL344" s="223" t="s">
        <v>3719</v>
      </c>
      <c r="AM344" s="53">
        <v>39268</v>
      </c>
      <c r="AN344" s="296"/>
      <c r="AO344" s="98"/>
      <c r="AP344" s="53"/>
      <c r="AQ344" s="99">
        <v>39401</v>
      </c>
      <c r="AR344" s="97">
        <v>39512</v>
      </c>
      <c r="AS344" s="98">
        <v>39630</v>
      </c>
      <c r="AT344" s="53">
        <v>39770</v>
      </c>
      <c r="AU344" s="51" t="s">
        <v>2042</v>
      </c>
      <c r="AV344" s="54"/>
      <c r="AW344" s="119">
        <v>4.5</v>
      </c>
      <c r="AX344" s="100">
        <v>5544</v>
      </c>
      <c r="AY344" s="101"/>
      <c r="AZ344" s="102"/>
      <c r="BA344" s="77"/>
      <c r="BB344" s="103"/>
      <c r="BC344" s="82"/>
      <c r="BD344" s="108">
        <v>4.4175392670157061</v>
      </c>
      <c r="BE344" s="77">
        <v>141.5469661641099</v>
      </c>
      <c r="BF344" s="68">
        <v>981.67539267015695</v>
      </c>
      <c r="BG344" s="102"/>
      <c r="BH344" s="106"/>
      <c r="BI344" s="107"/>
      <c r="BJ344" s="106"/>
      <c r="BK344" s="106"/>
    </row>
    <row r="345" spans="1:63" ht="112" hidden="1">
      <c r="A345" s="40"/>
      <c r="B345" s="40"/>
      <c r="C345" s="40"/>
      <c r="D345" s="247" t="s">
        <v>3759</v>
      </c>
      <c r="E345" s="168">
        <v>1708</v>
      </c>
      <c r="F345" s="230" t="s">
        <v>3760</v>
      </c>
      <c r="G345" s="75" t="s">
        <v>2033</v>
      </c>
      <c r="H345" s="215" t="s">
        <v>2034</v>
      </c>
      <c r="I345" s="75" t="s">
        <v>1815</v>
      </c>
      <c r="J345" s="215"/>
      <c r="K345" s="57" t="s">
        <v>3432</v>
      </c>
      <c r="L345" s="173" t="s">
        <v>2036</v>
      </c>
      <c r="M345" s="74" t="s">
        <v>2519</v>
      </c>
      <c r="N345" s="295" t="s">
        <v>2520</v>
      </c>
      <c r="O345" s="50" t="s">
        <v>3816</v>
      </c>
      <c r="P345" s="221">
        <v>101.66200000000001</v>
      </c>
      <c r="Q345" s="76"/>
      <c r="R345" s="267">
        <v>10</v>
      </c>
      <c r="S345" s="69">
        <v>0</v>
      </c>
      <c r="T345" s="245">
        <v>39790</v>
      </c>
      <c r="U345" s="76">
        <v>413.052706</v>
      </c>
      <c r="V345" s="221">
        <v>1016.6200000000001</v>
      </c>
      <c r="W345" s="76">
        <v>1016.6200000000001</v>
      </c>
      <c r="X345" s="228" t="s">
        <v>2039</v>
      </c>
      <c r="Y345" s="121"/>
      <c r="Z345" s="221">
        <v>92.818000000000012</v>
      </c>
      <c r="AA345" s="76"/>
      <c r="AB345" s="138">
        <v>92.818000000000012</v>
      </c>
      <c r="AC345" s="99">
        <v>40802</v>
      </c>
      <c r="AD345" s="53">
        <v>40543</v>
      </c>
      <c r="AE345" s="100">
        <v>209.73009863013701</v>
      </c>
      <c r="AF345" s="182">
        <v>0.44255927311456766</v>
      </c>
      <c r="AG345" s="114">
        <v>33.733333333333334</v>
      </c>
      <c r="AH345" s="68"/>
      <c r="AI345" s="215" t="s">
        <v>3889</v>
      </c>
      <c r="AJ345" s="52" t="s">
        <v>3895</v>
      </c>
      <c r="AK345" s="52" t="s">
        <v>3761</v>
      </c>
      <c r="AL345" s="223" t="s">
        <v>3719</v>
      </c>
      <c r="AM345" s="53">
        <v>39196</v>
      </c>
      <c r="AN345" s="296"/>
      <c r="AO345" s="98"/>
      <c r="AP345" s="53"/>
      <c r="AQ345" s="99">
        <v>39353</v>
      </c>
      <c r="AR345" s="98">
        <v>39512</v>
      </c>
      <c r="AS345" s="98">
        <v>39595</v>
      </c>
      <c r="AT345" s="53">
        <v>39790</v>
      </c>
      <c r="AU345" s="51" t="s">
        <v>2042</v>
      </c>
      <c r="AV345" s="54"/>
      <c r="AW345" s="119">
        <v>17.7</v>
      </c>
      <c r="AX345" s="100">
        <v>5346</v>
      </c>
      <c r="AY345" s="101"/>
      <c r="AZ345" s="102"/>
      <c r="BA345" s="77"/>
      <c r="BB345" s="103"/>
      <c r="BC345" s="82"/>
      <c r="BD345" s="113">
        <v>17.375654450261777</v>
      </c>
      <c r="BE345" s="77">
        <v>170.91592188095626</v>
      </c>
      <c r="BF345" s="68">
        <v>981.67539267015695</v>
      </c>
      <c r="BG345" s="105">
        <v>3.1072068762989485E-2</v>
      </c>
      <c r="BH345" s="106"/>
      <c r="BI345" s="107"/>
      <c r="BJ345" s="106"/>
      <c r="BK345" s="106"/>
    </row>
    <row r="346" spans="1:63" ht="84" hidden="1">
      <c r="A346" s="40"/>
      <c r="B346" s="40"/>
      <c r="C346" s="40"/>
      <c r="D346" s="247" t="s">
        <v>3762</v>
      </c>
      <c r="E346" s="168">
        <v>1719</v>
      </c>
      <c r="F346" s="230" t="s">
        <v>3763</v>
      </c>
      <c r="G346" s="75" t="s">
        <v>2033</v>
      </c>
      <c r="H346" s="215" t="s">
        <v>2034</v>
      </c>
      <c r="I346" s="75" t="s">
        <v>1815</v>
      </c>
      <c r="J346" s="215"/>
      <c r="K346" s="57" t="s">
        <v>2928</v>
      </c>
      <c r="L346" s="173" t="s">
        <v>2036</v>
      </c>
      <c r="M346" s="74" t="s">
        <v>2519</v>
      </c>
      <c r="N346" s="216" t="s">
        <v>2520</v>
      </c>
      <c r="O346" s="50" t="s">
        <v>3816</v>
      </c>
      <c r="P346" s="218">
        <v>159.92599999999999</v>
      </c>
      <c r="Q346" s="76"/>
      <c r="R346" s="218">
        <v>10</v>
      </c>
      <c r="S346" s="69">
        <v>0</v>
      </c>
      <c r="T346" s="233">
        <v>39783</v>
      </c>
      <c r="U346" s="76">
        <v>653.29770999999994</v>
      </c>
      <c r="V346" s="218">
        <v>1599.2599999999998</v>
      </c>
      <c r="W346" s="76">
        <v>1599.2599999999998</v>
      </c>
      <c r="X346" s="220" t="s">
        <v>2039</v>
      </c>
      <c r="Y346" s="121"/>
      <c r="Z346" s="221">
        <v>82.951999999999998</v>
      </c>
      <c r="AA346" s="69"/>
      <c r="AB346" s="138">
        <v>82.951999999999998</v>
      </c>
      <c r="AC346" s="97">
        <v>41372</v>
      </c>
      <c r="AD346" s="53">
        <v>40451</v>
      </c>
      <c r="AE346" s="100">
        <v>292.68648767123284</v>
      </c>
      <c r="AF346" s="182">
        <v>0.28341588523614331</v>
      </c>
      <c r="AG346" s="114">
        <v>52.966666666666669</v>
      </c>
      <c r="AH346" s="68"/>
      <c r="AI346" s="215" t="s">
        <v>2039</v>
      </c>
      <c r="AJ346" s="52" t="s">
        <v>3706</v>
      </c>
      <c r="AK346" s="52"/>
      <c r="AL346" s="223" t="s">
        <v>3719</v>
      </c>
      <c r="AM346" s="53">
        <v>39144</v>
      </c>
      <c r="AN346" s="296"/>
      <c r="AO346" s="98"/>
      <c r="AP346" s="53"/>
      <c r="AQ346" s="99">
        <v>39217</v>
      </c>
      <c r="AR346" s="99">
        <v>39512</v>
      </c>
      <c r="AS346" s="97">
        <v>39605</v>
      </c>
      <c r="AT346" s="53">
        <v>39783</v>
      </c>
      <c r="AU346" s="51" t="s">
        <v>2500</v>
      </c>
      <c r="AV346" s="270"/>
      <c r="AW346" s="119">
        <v>25</v>
      </c>
      <c r="AX346" s="100">
        <v>4989.6000000000004</v>
      </c>
      <c r="AY346" s="101"/>
      <c r="AZ346" s="102"/>
      <c r="BA346" s="77"/>
      <c r="BB346" s="103"/>
      <c r="BC346" s="82"/>
      <c r="BD346" s="108"/>
      <c r="BE346" s="263"/>
      <c r="BF346" s="68"/>
      <c r="BG346" s="102"/>
      <c r="BH346" s="106"/>
      <c r="BI346" s="107"/>
      <c r="BJ346" s="106"/>
      <c r="BK346" s="106"/>
    </row>
    <row r="347" spans="1:63" ht="56" hidden="1">
      <c r="A347" s="40"/>
      <c r="B347" s="40"/>
      <c r="C347" s="40"/>
      <c r="D347" s="247" t="s">
        <v>3764</v>
      </c>
      <c r="E347" s="168">
        <v>1753</v>
      </c>
      <c r="F347" s="224" t="s">
        <v>1170</v>
      </c>
      <c r="G347" s="57" t="s">
        <v>2033</v>
      </c>
      <c r="H347" s="225" t="s">
        <v>2034</v>
      </c>
      <c r="I347" s="75" t="s">
        <v>1815</v>
      </c>
      <c r="J347" s="215"/>
      <c r="K347" s="75" t="s">
        <v>3893</v>
      </c>
      <c r="L347" s="173" t="s">
        <v>2036</v>
      </c>
      <c r="M347" s="74" t="s">
        <v>3878</v>
      </c>
      <c r="N347" s="215" t="s">
        <v>3894</v>
      </c>
      <c r="O347" s="50" t="s">
        <v>3785</v>
      </c>
      <c r="P347" s="218">
        <v>16.457000000000001</v>
      </c>
      <c r="Q347" s="76"/>
      <c r="R347" s="231">
        <v>10</v>
      </c>
      <c r="S347" s="69">
        <v>0</v>
      </c>
      <c r="T347" s="99">
        <v>39988</v>
      </c>
      <c r="U347" s="76">
        <v>57.945097000000004</v>
      </c>
      <c r="V347" s="218">
        <v>164.57</v>
      </c>
      <c r="W347" s="76">
        <v>164.57</v>
      </c>
      <c r="X347" s="220" t="s">
        <v>3888</v>
      </c>
      <c r="Y347" s="121"/>
      <c r="Z347" s="221">
        <v>34.278999999999996</v>
      </c>
      <c r="AA347" s="76"/>
      <c r="AB347" s="138">
        <v>34.278999999999996</v>
      </c>
      <c r="AC347" s="97">
        <v>40984</v>
      </c>
      <c r="AD347" s="53">
        <v>40724</v>
      </c>
      <c r="AE347" s="100">
        <v>33.184526027397261</v>
      </c>
      <c r="AF347" s="182">
        <v>1.0329814556248034</v>
      </c>
      <c r="AG347" s="114">
        <v>33.200000000000003</v>
      </c>
      <c r="AH347" s="68"/>
      <c r="AI347" s="215" t="s">
        <v>2718</v>
      </c>
      <c r="AJ347" s="52" t="s">
        <v>3895</v>
      </c>
      <c r="AK347" s="52"/>
      <c r="AL347" s="223" t="s">
        <v>3765</v>
      </c>
      <c r="AM347" s="53">
        <v>39396</v>
      </c>
      <c r="AN347" s="299">
        <v>39716</v>
      </c>
      <c r="AO347" s="98" t="s">
        <v>3766</v>
      </c>
      <c r="AP347" s="53"/>
      <c r="AQ347" s="99">
        <v>39668</v>
      </c>
      <c r="AR347" s="97">
        <v>39931</v>
      </c>
      <c r="AS347" s="98">
        <v>39958</v>
      </c>
      <c r="AT347" s="53">
        <v>39988</v>
      </c>
      <c r="AU347" s="51"/>
      <c r="AV347" s="54"/>
      <c r="AW347" s="119">
        <v>5</v>
      </c>
      <c r="AX347" s="100">
        <v>4150</v>
      </c>
      <c r="AY347" s="101">
        <v>0.79349999999999998</v>
      </c>
      <c r="AZ347" s="102"/>
      <c r="BA347" s="77"/>
      <c r="BB347" s="103"/>
      <c r="BC347" s="82"/>
      <c r="BD347" s="104">
        <v>6.0955497382198951</v>
      </c>
      <c r="BE347" s="77">
        <v>370.39252222275599</v>
      </c>
      <c r="BF347" s="68">
        <v>1219.109947643979</v>
      </c>
      <c r="BG347" s="105">
        <v>3.3466597524997435E-2</v>
      </c>
      <c r="BH347" s="106">
        <v>11.98</v>
      </c>
      <c r="BI347" s="107">
        <v>14.34</v>
      </c>
      <c r="BJ347" s="106">
        <v>15.03</v>
      </c>
      <c r="BK347" s="106">
        <v>14.212061966485114</v>
      </c>
    </row>
    <row r="348" spans="1:63" ht="28" hidden="1">
      <c r="A348" s="40"/>
      <c r="B348" s="40"/>
      <c r="C348" s="40"/>
      <c r="D348" s="247" t="s">
        <v>3767</v>
      </c>
      <c r="E348" s="168">
        <v>1760</v>
      </c>
      <c r="F348" s="224" t="s">
        <v>3768</v>
      </c>
      <c r="G348" s="57" t="s">
        <v>2033</v>
      </c>
      <c r="H348" s="225" t="s">
        <v>2034</v>
      </c>
      <c r="I348" s="75" t="s">
        <v>1815</v>
      </c>
      <c r="J348" s="215"/>
      <c r="K348" s="57" t="s">
        <v>1728</v>
      </c>
      <c r="L348" s="173" t="s">
        <v>2036</v>
      </c>
      <c r="M348" s="74" t="s">
        <v>3510</v>
      </c>
      <c r="N348" s="215" t="s">
        <v>3511</v>
      </c>
      <c r="O348" s="50" t="s">
        <v>3785</v>
      </c>
      <c r="P348" s="216">
        <v>7.556</v>
      </c>
      <c r="Q348" s="76"/>
      <c r="R348" s="218">
        <v>10</v>
      </c>
      <c r="S348" s="69">
        <v>0</v>
      </c>
      <c r="T348" s="99">
        <v>39779</v>
      </c>
      <c r="U348" s="76">
        <v>30.926708000000001</v>
      </c>
      <c r="V348" s="218">
        <v>75.56</v>
      </c>
      <c r="W348" s="76">
        <v>75.56</v>
      </c>
      <c r="X348" s="225" t="s">
        <v>3889</v>
      </c>
      <c r="Y348" s="121"/>
      <c r="Z348" s="221"/>
      <c r="AA348" s="76"/>
      <c r="AB348" s="76"/>
      <c r="AC348" s="97"/>
      <c r="AD348" s="53"/>
      <c r="AE348" s="100"/>
      <c r="AF348" s="222"/>
      <c r="AG348" s="114">
        <v>69.266666666666666</v>
      </c>
      <c r="AH348" s="68"/>
      <c r="AI348" s="215"/>
      <c r="AJ348" s="52" t="s">
        <v>3895</v>
      </c>
      <c r="AK348" s="52"/>
      <c r="AL348" s="223" t="s">
        <v>3769</v>
      </c>
      <c r="AM348" s="99">
        <v>39297</v>
      </c>
      <c r="AN348" s="293"/>
      <c r="AO348" s="98"/>
      <c r="AP348" s="53"/>
      <c r="AQ348" s="99">
        <v>39260</v>
      </c>
      <c r="AR348" s="97">
        <v>39540</v>
      </c>
      <c r="AS348" s="98">
        <v>39619</v>
      </c>
      <c r="AT348" s="53">
        <v>39779</v>
      </c>
      <c r="AU348" s="51" t="s">
        <v>2500</v>
      </c>
      <c r="AV348" s="54"/>
      <c r="AW348" s="119">
        <v>2.2000000000000002</v>
      </c>
      <c r="AX348" s="100">
        <v>4800</v>
      </c>
      <c r="AY348" s="101"/>
      <c r="AZ348" s="102"/>
      <c r="BA348" s="77"/>
      <c r="BB348" s="103"/>
      <c r="BC348" s="82"/>
      <c r="BD348" s="108"/>
      <c r="BE348" s="77"/>
      <c r="BF348" s="68"/>
      <c r="BG348" s="102"/>
      <c r="BH348" s="106"/>
      <c r="BI348" s="107"/>
      <c r="BJ348" s="106"/>
      <c r="BK348" s="106"/>
    </row>
    <row r="349" spans="1:63" ht="28" hidden="1">
      <c r="A349" s="40"/>
      <c r="B349" s="40"/>
      <c r="C349" s="40"/>
      <c r="D349" s="247" t="s">
        <v>3770</v>
      </c>
      <c r="E349" s="168">
        <v>1762</v>
      </c>
      <c r="F349" s="230" t="s">
        <v>3771</v>
      </c>
      <c r="G349" s="75" t="s">
        <v>2033</v>
      </c>
      <c r="H349" s="215" t="s">
        <v>2034</v>
      </c>
      <c r="I349" s="75" t="s">
        <v>1815</v>
      </c>
      <c r="J349" s="215"/>
      <c r="K349" s="57" t="s">
        <v>1748</v>
      </c>
      <c r="L349" s="173" t="s">
        <v>2036</v>
      </c>
      <c r="M349" s="74" t="s">
        <v>2037</v>
      </c>
      <c r="N349" s="225" t="s">
        <v>2037</v>
      </c>
      <c r="O349" s="50" t="s">
        <v>3785</v>
      </c>
      <c r="P349" s="218">
        <v>10.670999999999999</v>
      </c>
      <c r="Q349" s="76"/>
      <c r="R349" s="218">
        <v>7</v>
      </c>
      <c r="S349" s="69">
        <v>0</v>
      </c>
      <c r="T349" s="233">
        <v>39786</v>
      </c>
      <c r="U349" s="76">
        <v>43.473653999999996</v>
      </c>
      <c r="V349" s="218">
        <v>128.92906849315068</v>
      </c>
      <c r="W349" s="76">
        <v>224.09099999999998</v>
      </c>
      <c r="X349" s="225" t="s">
        <v>3889</v>
      </c>
      <c r="Y349" s="121"/>
      <c r="Z349" s="221">
        <v>7.7080000000000002</v>
      </c>
      <c r="AA349" s="69"/>
      <c r="AB349" s="138">
        <v>7.7080000000000002</v>
      </c>
      <c r="AC349" s="97">
        <v>40718</v>
      </c>
      <c r="AD349" s="53">
        <v>40247</v>
      </c>
      <c r="AE349" s="100">
        <v>13.477619178082191</v>
      </c>
      <c r="AF349" s="182">
        <v>0.57191109929378614</v>
      </c>
      <c r="AG349" s="114">
        <v>31.066666666666666</v>
      </c>
      <c r="AH349" s="68"/>
      <c r="AI349" s="215" t="s">
        <v>2718</v>
      </c>
      <c r="AJ349" s="52" t="s">
        <v>3895</v>
      </c>
      <c r="AK349" s="52"/>
      <c r="AL349" s="223" t="s">
        <v>2495</v>
      </c>
      <c r="AM349" s="53">
        <v>39253</v>
      </c>
      <c r="AN349" s="296"/>
      <c r="AO349" s="98"/>
      <c r="AP349" s="53"/>
      <c r="AQ349" s="99">
        <v>39463</v>
      </c>
      <c r="AR349" s="97">
        <v>39542</v>
      </c>
      <c r="AS349" s="98">
        <v>39634</v>
      </c>
      <c r="AT349" s="53">
        <v>39786</v>
      </c>
      <c r="AU349" s="51" t="s">
        <v>2042</v>
      </c>
      <c r="AV349" s="54"/>
      <c r="AW349" s="119">
        <v>5.625</v>
      </c>
      <c r="AX349" s="100">
        <v>2195.5555555555557</v>
      </c>
      <c r="AY349" s="101"/>
      <c r="AZ349" s="102"/>
      <c r="BA349" s="77"/>
      <c r="BB349" s="103"/>
      <c r="BC349" s="82"/>
      <c r="BD349" s="104">
        <v>5.5219240837696333</v>
      </c>
      <c r="BE349" s="77">
        <v>517.47016060065914</v>
      </c>
      <c r="BF349" s="68">
        <v>981.67539267015707</v>
      </c>
      <c r="BG349" s="105">
        <v>1.3262471373342974E-2</v>
      </c>
      <c r="BH349" s="106">
        <v>1.1100000000000001</v>
      </c>
      <c r="BI349" s="107">
        <v>12.75</v>
      </c>
      <c r="BJ349" s="106">
        <v>13.04</v>
      </c>
      <c r="BK349" s="106">
        <v>9.4747079776567436</v>
      </c>
    </row>
    <row r="350" spans="1:63" ht="56" hidden="1">
      <c r="A350" s="40"/>
      <c r="B350" s="40"/>
      <c r="C350" s="40"/>
      <c r="D350" s="247" t="s">
        <v>2075</v>
      </c>
      <c r="E350" s="168">
        <v>1778</v>
      </c>
      <c r="F350" s="224" t="s">
        <v>2076</v>
      </c>
      <c r="G350" s="57" t="s">
        <v>2033</v>
      </c>
      <c r="H350" s="225" t="s">
        <v>2034</v>
      </c>
      <c r="I350" s="75" t="s">
        <v>1815</v>
      </c>
      <c r="J350" s="215"/>
      <c r="K350" s="57" t="s">
        <v>917</v>
      </c>
      <c r="L350" s="200" t="s">
        <v>2036</v>
      </c>
      <c r="M350" s="74" t="s">
        <v>2037</v>
      </c>
      <c r="N350" s="225" t="s">
        <v>2037</v>
      </c>
      <c r="O350" s="50" t="s">
        <v>3785</v>
      </c>
      <c r="P350" s="218">
        <v>25.847999999999999</v>
      </c>
      <c r="Q350" s="76"/>
      <c r="R350" s="218">
        <v>10</v>
      </c>
      <c r="S350" s="69">
        <v>0</v>
      </c>
      <c r="T350" s="99">
        <v>39745</v>
      </c>
      <c r="U350" s="76">
        <v>108.30312000000001</v>
      </c>
      <c r="V350" s="218">
        <v>258.48</v>
      </c>
      <c r="W350" s="76">
        <v>258.48</v>
      </c>
      <c r="X350" s="220" t="s">
        <v>1729</v>
      </c>
      <c r="Y350" s="121"/>
      <c r="Z350" s="221">
        <v>73.457999999999998</v>
      </c>
      <c r="AA350" s="76"/>
      <c r="AB350" s="138">
        <v>73.457999999999998</v>
      </c>
      <c r="AC350" s="97">
        <v>40744</v>
      </c>
      <c r="AD350" s="53">
        <v>41090</v>
      </c>
      <c r="AE350" s="100">
        <v>95.248109589041093</v>
      </c>
      <c r="AF350" s="182">
        <v>0.77122790485756598</v>
      </c>
      <c r="AG350" s="114">
        <v>33.299999999999997</v>
      </c>
      <c r="AH350" s="68"/>
      <c r="AI350" s="215" t="s">
        <v>2077</v>
      </c>
      <c r="AJ350" s="204" t="s">
        <v>2078</v>
      </c>
      <c r="AK350" s="204"/>
      <c r="AL350" s="223" t="s">
        <v>3529</v>
      </c>
      <c r="AM350" s="53">
        <v>39276</v>
      </c>
      <c r="AN350" s="296"/>
      <c r="AO350" s="98"/>
      <c r="AP350" s="53"/>
      <c r="AQ350" s="99">
        <v>39402</v>
      </c>
      <c r="AR350" s="97">
        <v>39546</v>
      </c>
      <c r="AS350" s="98">
        <v>39653.083333333336</v>
      </c>
      <c r="AT350" s="53">
        <v>39745</v>
      </c>
      <c r="AU350" s="51" t="s">
        <v>3826</v>
      </c>
      <c r="AV350" s="54"/>
      <c r="AW350" s="119">
        <v>15</v>
      </c>
      <c r="AX350" s="100">
        <v>1920</v>
      </c>
      <c r="AY350" s="101"/>
      <c r="AZ350" s="102"/>
      <c r="BA350" s="77"/>
      <c r="BB350" s="103"/>
      <c r="BC350" s="82"/>
      <c r="BD350" s="104">
        <v>16.362238219895286</v>
      </c>
      <c r="BE350" s="77">
        <v>633.0175727288489</v>
      </c>
      <c r="BF350" s="68">
        <v>1090.8158813263524</v>
      </c>
      <c r="BG350" s="105">
        <v>1.4620028348336275E-2</v>
      </c>
      <c r="BH350" s="106">
        <v>13.03</v>
      </c>
      <c r="BI350" s="107">
        <v>14</v>
      </c>
      <c r="BJ350" s="106">
        <v>14.39</v>
      </c>
      <c r="BK350" s="106"/>
    </row>
    <row r="351" spans="1:63" ht="28" hidden="1">
      <c r="A351" s="40"/>
      <c r="B351" s="40"/>
      <c r="C351" s="40"/>
      <c r="D351" s="247" t="s">
        <v>2079</v>
      </c>
      <c r="E351" s="168">
        <v>1797</v>
      </c>
      <c r="F351" s="224" t="s">
        <v>2080</v>
      </c>
      <c r="G351" s="57" t="s">
        <v>2033</v>
      </c>
      <c r="H351" s="225" t="s">
        <v>2034</v>
      </c>
      <c r="I351" s="75" t="s">
        <v>1815</v>
      </c>
      <c r="J351" s="248"/>
      <c r="K351" s="57" t="s">
        <v>2498</v>
      </c>
      <c r="L351" s="294" t="s">
        <v>2036</v>
      </c>
      <c r="M351" s="74" t="s">
        <v>2037</v>
      </c>
      <c r="N351" s="232" t="s">
        <v>2037</v>
      </c>
      <c r="O351" s="50" t="s">
        <v>3785</v>
      </c>
      <c r="P351" s="221">
        <v>21.927</v>
      </c>
      <c r="Q351" s="76"/>
      <c r="R351" s="267">
        <v>10</v>
      </c>
      <c r="S351" s="69">
        <v>0</v>
      </c>
      <c r="T351" s="53">
        <v>39864</v>
      </c>
      <c r="U351" s="76">
        <v>84.704001000000005</v>
      </c>
      <c r="V351" s="221">
        <v>219.26999999999998</v>
      </c>
      <c r="W351" s="76">
        <v>219.26999999999998</v>
      </c>
      <c r="X351" s="225" t="s">
        <v>3889</v>
      </c>
      <c r="Y351" s="121"/>
      <c r="Z351" s="221">
        <v>21.449000000000002</v>
      </c>
      <c r="AA351" s="76"/>
      <c r="AB351" s="138">
        <v>21.449000000000002</v>
      </c>
      <c r="AC351" s="99">
        <v>41261</v>
      </c>
      <c r="AD351" s="53">
        <v>40268</v>
      </c>
      <c r="AE351" s="100">
        <v>24.269884931506848</v>
      </c>
      <c r="AF351" s="182">
        <v>0.88377015632880851</v>
      </c>
      <c r="AG351" s="114">
        <v>46.56666666666667</v>
      </c>
      <c r="AH351" s="68"/>
      <c r="AI351" s="215"/>
      <c r="AJ351" s="52" t="s">
        <v>3895</v>
      </c>
      <c r="AK351" s="52"/>
      <c r="AL351" s="223" t="s">
        <v>3595</v>
      </c>
      <c r="AM351" s="53">
        <v>39294</v>
      </c>
      <c r="AN351" s="296"/>
      <c r="AO351" s="98"/>
      <c r="AP351" s="53"/>
      <c r="AQ351" s="99">
        <v>39251</v>
      </c>
      <c r="AR351" s="53">
        <v>39547</v>
      </c>
      <c r="AS351" s="98">
        <v>39638.083333333336</v>
      </c>
      <c r="AT351" s="53">
        <v>39864</v>
      </c>
      <c r="AU351" s="51" t="s">
        <v>2042</v>
      </c>
      <c r="AV351" s="54"/>
      <c r="AW351" s="119">
        <v>15</v>
      </c>
      <c r="AX351" s="77">
        <v>2325</v>
      </c>
      <c r="AY351" s="101"/>
      <c r="AZ351" s="102"/>
      <c r="BA351" s="77"/>
      <c r="BB351" s="103"/>
      <c r="BC351" s="82"/>
      <c r="BD351" s="104">
        <v>15.052356020942407</v>
      </c>
      <c r="BE351" s="77">
        <v>686.47585264479437</v>
      </c>
      <c r="BF351" s="68">
        <v>1003.4904013961606</v>
      </c>
      <c r="BG351" s="105">
        <v>1.5448819991390446E-2</v>
      </c>
      <c r="BH351" s="106">
        <v>13.77</v>
      </c>
      <c r="BI351" s="107">
        <v>16</v>
      </c>
      <c r="BJ351" s="106">
        <v>15.24</v>
      </c>
      <c r="BK351" s="106"/>
    </row>
    <row r="352" spans="1:63" ht="112" hidden="1">
      <c r="A352" s="40"/>
      <c r="B352" s="40"/>
      <c r="C352" s="40"/>
      <c r="D352" s="247" t="s">
        <v>2081</v>
      </c>
      <c r="E352" s="168">
        <v>1824</v>
      </c>
      <c r="F352" s="224" t="s">
        <v>2082</v>
      </c>
      <c r="G352" s="57" t="s">
        <v>2033</v>
      </c>
      <c r="H352" s="225" t="s">
        <v>2034</v>
      </c>
      <c r="I352" s="75" t="s">
        <v>1815</v>
      </c>
      <c r="J352" s="215"/>
      <c r="K352" s="57" t="s">
        <v>2498</v>
      </c>
      <c r="L352" s="173" t="s">
        <v>2036</v>
      </c>
      <c r="M352" s="74" t="s">
        <v>2037</v>
      </c>
      <c r="N352" s="225" t="s">
        <v>2037</v>
      </c>
      <c r="O352" s="50" t="s">
        <v>2038</v>
      </c>
      <c r="P352" s="218">
        <v>65.036000000000001</v>
      </c>
      <c r="Q352" s="76"/>
      <c r="R352" s="218">
        <v>7</v>
      </c>
      <c r="S352" s="69">
        <v>0</v>
      </c>
      <c r="T352" s="99">
        <v>39828</v>
      </c>
      <c r="U352" s="76">
        <v>259.233496</v>
      </c>
      <c r="V352" s="218">
        <v>778.29383013698634</v>
      </c>
      <c r="W352" s="76">
        <v>1365.7560000000001</v>
      </c>
      <c r="X352" s="220" t="s">
        <v>1729</v>
      </c>
      <c r="Y352" s="121"/>
      <c r="Z352" s="221">
        <v>197.89799999999997</v>
      </c>
      <c r="AA352" s="76"/>
      <c r="AB352" s="138">
        <v>197.89799999999997</v>
      </c>
      <c r="AC352" s="97">
        <v>40389</v>
      </c>
      <c r="AD352" s="53">
        <v>41121</v>
      </c>
      <c r="AE352" s="100">
        <v>230.38780273972606</v>
      </c>
      <c r="AF352" s="182">
        <v>0.85897776551812288</v>
      </c>
      <c r="AG352" s="114">
        <v>18.7</v>
      </c>
      <c r="AH352" s="68"/>
      <c r="AI352" s="214" t="s">
        <v>3888</v>
      </c>
      <c r="AJ352" s="52" t="s">
        <v>2083</v>
      </c>
      <c r="AK352" s="52"/>
      <c r="AL352" s="223" t="s">
        <v>2084</v>
      </c>
      <c r="AM352" s="53">
        <v>39273</v>
      </c>
      <c r="AN352" s="296"/>
      <c r="AO352" s="98"/>
      <c r="AP352" s="53"/>
      <c r="AQ352" s="99">
        <v>39463</v>
      </c>
      <c r="AR352" s="97">
        <v>39561</v>
      </c>
      <c r="AS352" s="98">
        <v>39673</v>
      </c>
      <c r="AT352" s="53">
        <v>39828</v>
      </c>
      <c r="AU352" s="51" t="s">
        <v>2500</v>
      </c>
      <c r="AV352" s="54"/>
      <c r="AW352" s="119">
        <v>34.4</v>
      </c>
      <c r="AX352" s="100">
        <v>2034.375</v>
      </c>
      <c r="AY352" s="101"/>
      <c r="AZ352" s="102"/>
      <c r="BA352" s="77"/>
      <c r="BB352" s="103"/>
      <c r="BC352" s="82"/>
      <c r="BD352" s="104">
        <v>36.583769633507849</v>
      </c>
      <c r="BE352" s="77">
        <v>562.51567798615918</v>
      </c>
      <c r="BF352" s="68">
        <v>1063.4816753926702</v>
      </c>
      <c r="BG352" s="105">
        <v>1.8324348261936092E-2</v>
      </c>
      <c r="BH352" s="106">
        <v>11.96</v>
      </c>
      <c r="BI352" s="107">
        <v>16</v>
      </c>
      <c r="BJ352" s="106">
        <v>15.89</v>
      </c>
      <c r="BK352" s="106">
        <v>14.212061966485114</v>
      </c>
    </row>
    <row r="353" spans="1:63" ht="28">
      <c r="A353" s="123" t="s">
        <v>648</v>
      </c>
      <c r="B353" s="40"/>
      <c r="C353" s="40"/>
      <c r="D353" s="247" t="s">
        <v>2085</v>
      </c>
      <c r="E353" s="168">
        <v>1844</v>
      </c>
      <c r="F353" s="224" t="s">
        <v>3892</v>
      </c>
      <c r="G353" s="57" t="s">
        <v>2033</v>
      </c>
      <c r="H353" s="225" t="s">
        <v>2034</v>
      </c>
      <c r="I353" s="75" t="s">
        <v>1815</v>
      </c>
      <c r="J353" s="215"/>
      <c r="K353" s="57" t="s">
        <v>3893</v>
      </c>
      <c r="L353" s="173" t="s">
        <v>2036</v>
      </c>
      <c r="M353" s="74" t="s">
        <v>3878</v>
      </c>
      <c r="N353" s="216" t="s">
        <v>3894</v>
      </c>
      <c r="O353" s="50" t="s">
        <v>2038</v>
      </c>
      <c r="P353" s="218">
        <v>251.51300000000001</v>
      </c>
      <c r="Q353" s="76"/>
      <c r="R353" s="218">
        <v>7</v>
      </c>
      <c r="S353" s="69">
        <v>0</v>
      </c>
      <c r="T353" s="233">
        <v>39940</v>
      </c>
      <c r="U353" s="76">
        <v>918.52547600000003</v>
      </c>
      <c r="V353" s="218">
        <v>2932.7104876712328</v>
      </c>
      <c r="W353" s="76">
        <v>5281.7730000000001</v>
      </c>
      <c r="X353" s="225" t="s">
        <v>2039</v>
      </c>
      <c r="Y353" s="121"/>
      <c r="Z353" s="221"/>
      <c r="AA353" s="76"/>
      <c r="AB353" s="76"/>
      <c r="AC353" s="97"/>
      <c r="AD353" s="53"/>
      <c r="AE353" s="100"/>
      <c r="AF353" s="222"/>
      <c r="AG353" s="114">
        <v>63.9</v>
      </c>
      <c r="AH353" s="68"/>
      <c r="AI353" s="215"/>
      <c r="AJ353" s="52" t="s">
        <v>3895</v>
      </c>
      <c r="AK353" s="52"/>
      <c r="AL353" s="223" t="s">
        <v>3896</v>
      </c>
      <c r="AM353" s="53">
        <v>38969</v>
      </c>
      <c r="AN353" s="296"/>
      <c r="AO353" s="98"/>
      <c r="AP353" s="53"/>
      <c r="AQ353" s="99">
        <v>39080</v>
      </c>
      <c r="AR353" s="97">
        <v>39589</v>
      </c>
      <c r="AS353" s="98">
        <v>39749</v>
      </c>
      <c r="AT353" s="53">
        <v>39940</v>
      </c>
      <c r="AU353" s="51" t="s">
        <v>2042</v>
      </c>
      <c r="AV353" s="54"/>
      <c r="AW353" s="68">
        <v>70</v>
      </c>
      <c r="AX353" s="100">
        <v>4476.1428571428569</v>
      </c>
      <c r="AY353" s="101"/>
      <c r="AZ353" s="102"/>
      <c r="BA353" s="77"/>
      <c r="BB353" s="103"/>
      <c r="BC353" s="82"/>
      <c r="BD353" s="104">
        <v>91.379799301919718</v>
      </c>
      <c r="BE353" s="77">
        <v>363.32038225427596</v>
      </c>
      <c r="BF353" s="68">
        <v>1305.4257043131388</v>
      </c>
      <c r="BG353" s="102"/>
      <c r="BH353" s="106"/>
      <c r="BI353" s="107"/>
      <c r="BJ353" s="106"/>
      <c r="BK353" s="106"/>
    </row>
    <row r="354" spans="1:63" ht="126" hidden="1">
      <c r="A354" s="40"/>
      <c r="B354" s="40"/>
      <c r="C354" s="40"/>
      <c r="D354" s="247" t="s">
        <v>2086</v>
      </c>
      <c r="E354" s="168">
        <v>1856</v>
      </c>
      <c r="F354" s="323" t="s">
        <v>2087</v>
      </c>
      <c r="G354" s="324" t="s">
        <v>2033</v>
      </c>
      <c r="H354" s="325" t="s">
        <v>2034</v>
      </c>
      <c r="I354" s="306" t="s">
        <v>1815</v>
      </c>
      <c r="J354" s="307"/>
      <c r="K354" s="319" t="s">
        <v>1728</v>
      </c>
      <c r="L354" s="173" t="s">
        <v>2036</v>
      </c>
      <c r="M354" s="326" t="s">
        <v>2037</v>
      </c>
      <c r="N354" s="327" t="s">
        <v>2037</v>
      </c>
      <c r="O354" s="65" t="s">
        <v>2038</v>
      </c>
      <c r="P354" s="218">
        <v>158.12700000000001</v>
      </c>
      <c r="Q354" s="76"/>
      <c r="R354" s="218">
        <v>10</v>
      </c>
      <c r="S354" s="69">
        <v>0</v>
      </c>
      <c r="T354" s="99">
        <v>39828</v>
      </c>
      <c r="U354" s="221">
        <v>630.2942220000001</v>
      </c>
      <c r="V354" s="221">
        <v>1581.27</v>
      </c>
      <c r="W354" s="76">
        <v>1581.27</v>
      </c>
      <c r="X354" s="220" t="s">
        <v>1729</v>
      </c>
      <c r="Y354" s="121"/>
      <c r="Z354" s="221">
        <v>484.18900000000002</v>
      </c>
      <c r="AA354" s="76"/>
      <c r="AB354" s="138">
        <v>484.18900000000002</v>
      </c>
      <c r="AC354" s="97">
        <v>40339</v>
      </c>
      <c r="AD354" s="53">
        <v>41090</v>
      </c>
      <c r="AE354" s="100">
        <v>546.72951780821916</v>
      </c>
      <c r="AF354" s="182">
        <v>0.88560976539379566</v>
      </c>
      <c r="AG354" s="114">
        <v>17.033333333333335</v>
      </c>
      <c r="AH354" s="68"/>
      <c r="AI354" s="215" t="s">
        <v>3888</v>
      </c>
      <c r="AJ354" s="52" t="s">
        <v>2088</v>
      </c>
      <c r="AK354" s="52"/>
      <c r="AL354" s="317" t="s">
        <v>2084</v>
      </c>
      <c r="AM354" s="53">
        <v>39171</v>
      </c>
      <c r="AN354" s="296"/>
      <c r="AO354" s="98"/>
      <c r="AP354" s="53"/>
      <c r="AQ354" s="99">
        <v>39493</v>
      </c>
      <c r="AR354" s="97">
        <v>39596</v>
      </c>
      <c r="AS354" s="98">
        <v>39681</v>
      </c>
      <c r="AT354" s="53">
        <v>39828</v>
      </c>
      <c r="AU354" s="51" t="s">
        <v>2500</v>
      </c>
      <c r="AV354" s="54"/>
      <c r="AW354" s="120">
        <v>88.8</v>
      </c>
      <c r="AX354" s="100">
        <v>1972.8716216216217</v>
      </c>
      <c r="AY354" s="101"/>
      <c r="AZ354" s="102"/>
      <c r="BA354" s="77"/>
      <c r="BB354" s="103"/>
      <c r="BC354" s="82"/>
      <c r="BD354" s="104">
        <v>94.437172774869097</v>
      </c>
      <c r="BE354" s="77">
        <v>597.2235783570743</v>
      </c>
      <c r="BF354" s="68">
        <v>1063.4816753926702</v>
      </c>
      <c r="BG354" s="105">
        <v>1.7794537204911847E-2</v>
      </c>
      <c r="BH354" s="106">
        <v>11.63</v>
      </c>
      <c r="BI354" s="107">
        <v>16</v>
      </c>
      <c r="BJ354" s="106">
        <v>14.04</v>
      </c>
      <c r="BK354" s="106">
        <v>9.4747079776567436</v>
      </c>
    </row>
    <row r="355" spans="1:63" ht="112" hidden="1">
      <c r="A355" s="40"/>
      <c r="B355" s="40"/>
      <c r="C355" s="40"/>
      <c r="D355" s="247" t="s">
        <v>2089</v>
      </c>
      <c r="E355" s="168">
        <v>1861</v>
      </c>
      <c r="F355" s="224" t="s">
        <v>1955</v>
      </c>
      <c r="G355" s="57" t="s">
        <v>2033</v>
      </c>
      <c r="H355" s="225" t="s">
        <v>2034</v>
      </c>
      <c r="I355" s="75" t="s">
        <v>1815</v>
      </c>
      <c r="J355" s="215"/>
      <c r="K355" s="57" t="s">
        <v>2498</v>
      </c>
      <c r="L355" s="173" t="s">
        <v>2036</v>
      </c>
      <c r="M355" s="74" t="s">
        <v>3878</v>
      </c>
      <c r="N355" s="215" t="s">
        <v>1723</v>
      </c>
      <c r="O355" s="50" t="s">
        <v>3785</v>
      </c>
      <c r="P355" s="218">
        <v>23.387</v>
      </c>
      <c r="Q355" s="76"/>
      <c r="R355" s="218">
        <v>10</v>
      </c>
      <c r="S355" s="69">
        <v>0</v>
      </c>
      <c r="T355" s="99">
        <v>40394</v>
      </c>
      <c r="U355" s="76">
        <v>56.386057000000001</v>
      </c>
      <c r="V355" s="218">
        <v>233.87</v>
      </c>
      <c r="W355" s="76">
        <v>233.87</v>
      </c>
      <c r="X355" s="220" t="s">
        <v>3888</v>
      </c>
      <c r="Y355" s="121"/>
      <c r="Z355" s="221">
        <v>10.972</v>
      </c>
      <c r="AA355" s="76"/>
      <c r="AB355" s="138">
        <v>10.972</v>
      </c>
      <c r="AC355" s="97">
        <v>41064</v>
      </c>
      <c r="AD355" s="53">
        <v>40755</v>
      </c>
      <c r="AE355" s="100">
        <v>23.130704109589043</v>
      </c>
      <c r="AF355" s="182">
        <v>0.47434786023013703</v>
      </c>
      <c r="AG355" s="114">
        <v>22.333333333333332</v>
      </c>
      <c r="AH355" s="68"/>
      <c r="AI355" s="215" t="s">
        <v>3888</v>
      </c>
      <c r="AJ355" s="52" t="s">
        <v>2090</v>
      </c>
      <c r="AK355" s="52"/>
      <c r="AL355" s="223" t="s">
        <v>1726</v>
      </c>
      <c r="AM355" s="53">
        <v>39585</v>
      </c>
      <c r="AN355" s="296"/>
      <c r="AO355" s="98"/>
      <c r="AP355" s="53"/>
      <c r="AQ355" s="99">
        <v>39594</v>
      </c>
      <c r="AR355" s="97">
        <v>39980</v>
      </c>
      <c r="AS355" s="98">
        <v>40047</v>
      </c>
      <c r="AT355" s="53">
        <v>40077</v>
      </c>
      <c r="AU355" s="67"/>
      <c r="AV355" s="55"/>
      <c r="AW355" s="119">
        <v>10.5</v>
      </c>
      <c r="AX355" s="100">
        <v>2605.7142857142858</v>
      </c>
      <c r="AY355" s="101"/>
      <c r="AZ355" s="102"/>
      <c r="BA355" s="77"/>
      <c r="BB355" s="103"/>
      <c r="BC355" s="82"/>
      <c r="BD355" s="104">
        <v>8.5191972076788822</v>
      </c>
      <c r="BE355" s="77">
        <v>364.27062931025279</v>
      </c>
      <c r="BF355" s="68">
        <v>811.35211501703645</v>
      </c>
      <c r="BG355" s="105">
        <v>1.5626223650091659E-2</v>
      </c>
      <c r="BH355" s="106">
        <v>12.55</v>
      </c>
      <c r="BI355" s="107">
        <v>14.7</v>
      </c>
      <c r="BJ355" s="106">
        <v>16.190000000000001</v>
      </c>
      <c r="BK355" s="106">
        <v>16.5807389608993</v>
      </c>
    </row>
    <row r="356" spans="1:63" ht="28" hidden="1">
      <c r="A356" s="40"/>
      <c r="B356" s="40"/>
      <c r="C356" s="40"/>
      <c r="D356" s="247" t="s">
        <v>2091</v>
      </c>
      <c r="E356" s="168">
        <v>1905</v>
      </c>
      <c r="F356" s="224" t="s">
        <v>2092</v>
      </c>
      <c r="G356" s="57" t="s">
        <v>2033</v>
      </c>
      <c r="H356" s="225" t="s">
        <v>2034</v>
      </c>
      <c r="I356" s="75" t="s">
        <v>1815</v>
      </c>
      <c r="J356" s="215"/>
      <c r="K356" s="57" t="s">
        <v>1748</v>
      </c>
      <c r="L356" s="173" t="s">
        <v>2036</v>
      </c>
      <c r="M356" s="74" t="s">
        <v>2519</v>
      </c>
      <c r="N356" s="215" t="s">
        <v>3725</v>
      </c>
      <c r="O356" s="50" t="s">
        <v>2521</v>
      </c>
      <c r="P356" s="218">
        <v>87.305000000000007</v>
      </c>
      <c r="Q356" s="76"/>
      <c r="R356" s="218">
        <v>10</v>
      </c>
      <c r="S356" s="69">
        <v>0</v>
      </c>
      <c r="T356" s="99">
        <v>39917</v>
      </c>
      <c r="U356" s="76">
        <v>324.338075</v>
      </c>
      <c r="V356" s="218">
        <v>873.05000000000007</v>
      </c>
      <c r="W356" s="76">
        <v>873.05000000000007</v>
      </c>
      <c r="X356" s="225" t="s">
        <v>1745</v>
      </c>
      <c r="Y356" s="121"/>
      <c r="Z356" s="221">
        <v>283.57100000000003</v>
      </c>
      <c r="AA356" s="76"/>
      <c r="AB356" s="138">
        <v>283.57100000000003</v>
      </c>
      <c r="AC356" s="97">
        <v>40952</v>
      </c>
      <c r="AD356" s="53">
        <v>40999</v>
      </c>
      <c r="AE356" s="100">
        <v>258.80550684931507</v>
      </c>
      <c r="AF356" s="182">
        <v>1.0956915231525743</v>
      </c>
      <c r="AG356" s="114">
        <v>34.5</v>
      </c>
      <c r="AH356" s="68"/>
      <c r="AI356" s="215" t="s">
        <v>3889</v>
      </c>
      <c r="AJ356" s="52" t="s">
        <v>3895</v>
      </c>
      <c r="AK356" s="52"/>
      <c r="AL356" s="223" t="s">
        <v>2093</v>
      </c>
      <c r="AM356" s="53">
        <v>39326</v>
      </c>
      <c r="AN356" s="296"/>
      <c r="AO356" s="98"/>
      <c r="AP356" s="53"/>
      <c r="AQ356" s="99">
        <v>39626</v>
      </c>
      <c r="AR356" s="97">
        <v>39630</v>
      </c>
      <c r="AS356" s="98">
        <v>39690</v>
      </c>
      <c r="AT356" s="53">
        <v>39917</v>
      </c>
      <c r="AU356" s="51" t="s">
        <v>2042</v>
      </c>
      <c r="AV356" s="54"/>
      <c r="AW356" s="119">
        <v>25.2</v>
      </c>
      <c r="AX356" s="100">
        <v>4380</v>
      </c>
      <c r="AY356" s="101"/>
      <c r="AZ356" s="102"/>
      <c r="BA356" s="77"/>
      <c r="BB356" s="103"/>
      <c r="BC356" s="82"/>
      <c r="BD356" s="164">
        <v>16.180104712041885</v>
      </c>
      <c r="BE356" s="77">
        <v>185.32850022383465</v>
      </c>
      <c r="BF356" s="68">
        <v>642.06764730324937</v>
      </c>
      <c r="BG356" s="105">
        <v>7.0945905578207014E-2</v>
      </c>
      <c r="BH356" s="106">
        <v>4.88</v>
      </c>
      <c r="BI356" s="107">
        <v>17.5</v>
      </c>
      <c r="BJ356" s="106">
        <v>11.88</v>
      </c>
      <c r="BK356" s="106"/>
    </row>
    <row r="357" spans="1:63" ht="28" hidden="1">
      <c r="A357" s="40"/>
      <c r="B357" s="40"/>
      <c r="C357" s="40"/>
      <c r="D357" s="247" t="s">
        <v>2094</v>
      </c>
      <c r="E357" s="168">
        <v>1907</v>
      </c>
      <c r="F357" s="230" t="s">
        <v>2095</v>
      </c>
      <c r="G357" s="75" t="s">
        <v>2033</v>
      </c>
      <c r="H357" s="215" t="s">
        <v>2034</v>
      </c>
      <c r="I357" s="75" t="s">
        <v>1815</v>
      </c>
      <c r="J357" s="215"/>
      <c r="K357" s="57" t="s">
        <v>1165</v>
      </c>
      <c r="L357" s="173" t="s">
        <v>2036</v>
      </c>
      <c r="M357" s="74" t="s">
        <v>2519</v>
      </c>
      <c r="N357" s="215" t="s">
        <v>2096</v>
      </c>
      <c r="O357" s="50" t="s">
        <v>2097</v>
      </c>
      <c r="P357" s="216">
        <v>7.766</v>
      </c>
      <c r="Q357" s="76"/>
      <c r="R357" s="218">
        <v>10</v>
      </c>
      <c r="S357" s="69">
        <v>0</v>
      </c>
      <c r="T357" s="233">
        <v>39771</v>
      </c>
      <c r="U357" s="76">
        <v>31.972622000000001</v>
      </c>
      <c r="V357" s="218">
        <v>77.66</v>
      </c>
      <c r="W357" s="76">
        <v>77.66</v>
      </c>
      <c r="X357" s="225" t="s">
        <v>3889</v>
      </c>
      <c r="Y357" s="121"/>
      <c r="Z357" s="221">
        <v>40.817999999999998</v>
      </c>
      <c r="AA357" s="76">
        <v>6.9160000000000004</v>
      </c>
      <c r="AB357" s="138">
        <v>47.733999999999995</v>
      </c>
      <c r="AC357" s="97">
        <v>41075</v>
      </c>
      <c r="AD357" s="53">
        <v>41486</v>
      </c>
      <c r="AE357" s="100">
        <v>36.489561643835614</v>
      </c>
      <c r="AF357" s="182">
        <v>1.3081549311531389</v>
      </c>
      <c r="AG357" s="114">
        <v>43.466666666666669</v>
      </c>
      <c r="AH357" s="68"/>
      <c r="AI357" s="215" t="s">
        <v>3889</v>
      </c>
      <c r="AJ357" s="52" t="s">
        <v>3895</v>
      </c>
      <c r="AK357" s="52"/>
      <c r="AL357" s="223" t="s">
        <v>2098</v>
      </c>
      <c r="AM357" s="53">
        <v>39253</v>
      </c>
      <c r="AN357" s="296"/>
      <c r="AO357" s="98"/>
      <c r="AP357" s="53"/>
      <c r="AQ357" s="99">
        <v>39350</v>
      </c>
      <c r="AR357" s="97">
        <v>39630</v>
      </c>
      <c r="AS357" s="98">
        <v>39703</v>
      </c>
      <c r="AT357" s="53">
        <v>39771</v>
      </c>
      <c r="AU357" s="51" t="s">
        <v>2500</v>
      </c>
      <c r="AV357" s="54"/>
      <c r="AW357" s="119">
        <v>2.35</v>
      </c>
      <c r="AX357" s="100">
        <v>3888.0851063829787</v>
      </c>
      <c r="AY357" s="101"/>
      <c r="AZ357" s="102"/>
      <c r="BA357" s="77"/>
      <c r="BB357" s="103"/>
      <c r="BC357" s="82"/>
      <c r="BD357" s="104">
        <v>2.6941535776614307</v>
      </c>
      <c r="BE357" s="77">
        <v>346.91650497829391</v>
      </c>
      <c r="BF357" s="68">
        <v>1146.4483309197578</v>
      </c>
      <c r="BG357" s="105">
        <v>4.5249675205911173E-2</v>
      </c>
      <c r="BH357" s="106">
        <v>11.2</v>
      </c>
      <c r="BI357" s="107">
        <v>15.5</v>
      </c>
      <c r="BJ357" s="106">
        <v>15</v>
      </c>
      <c r="BK357" s="106">
        <v>15.396400463692208</v>
      </c>
    </row>
    <row r="358" spans="1:63" ht="42" hidden="1">
      <c r="A358" s="40"/>
      <c r="B358" s="40"/>
      <c r="C358" s="40"/>
      <c r="D358" s="247" t="s">
        <v>2099</v>
      </c>
      <c r="E358" s="168">
        <v>1912</v>
      </c>
      <c r="F358" s="224" t="s">
        <v>2100</v>
      </c>
      <c r="G358" s="57" t="s">
        <v>2033</v>
      </c>
      <c r="H358" s="225" t="s">
        <v>2034</v>
      </c>
      <c r="I358" s="75" t="s">
        <v>1815</v>
      </c>
      <c r="J358" s="215"/>
      <c r="K358" s="57" t="s">
        <v>1748</v>
      </c>
      <c r="L358" s="173" t="s">
        <v>2036</v>
      </c>
      <c r="M358" s="74" t="s">
        <v>1176</v>
      </c>
      <c r="N358" s="215" t="s">
        <v>1177</v>
      </c>
      <c r="O358" s="50" t="s">
        <v>1178</v>
      </c>
      <c r="P358" s="218">
        <v>31.872</v>
      </c>
      <c r="Q358" s="76"/>
      <c r="R358" s="218">
        <v>10</v>
      </c>
      <c r="S358" s="69">
        <v>0</v>
      </c>
      <c r="T358" s="99">
        <v>39722</v>
      </c>
      <c r="U358" s="76">
        <v>135.45599999999999</v>
      </c>
      <c r="V358" s="218">
        <v>318.72000000000003</v>
      </c>
      <c r="W358" s="76">
        <v>318.72000000000003</v>
      </c>
      <c r="X358" s="225" t="s">
        <v>3889</v>
      </c>
      <c r="Y358" s="121"/>
      <c r="Z358" s="221"/>
      <c r="AA358" s="76"/>
      <c r="AB358" s="76"/>
      <c r="AC358" s="97"/>
      <c r="AD358" s="53"/>
      <c r="AE358" s="100"/>
      <c r="AF358" s="222"/>
      <c r="AG358" s="114">
        <v>70.066666666666663</v>
      </c>
      <c r="AH358" s="68"/>
      <c r="AI358" s="215"/>
      <c r="AJ358" s="52" t="s">
        <v>3895</v>
      </c>
      <c r="AK358" s="52"/>
      <c r="AL358" s="223" t="s">
        <v>2101</v>
      </c>
      <c r="AM358" s="53">
        <v>39332</v>
      </c>
      <c r="AN358" s="296"/>
      <c r="AO358" s="98"/>
      <c r="AP358" s="53"/>
      <c r="AQ358" s="99">
        <v>38434</v>
      </c>
      <c r="AR358" s="97">
        <v>39630</v>
      </c>
      <c r="AS358" s="98">
        <v>39697</v>
      </c>
      <c r="AT358" s="53">
        <v>39755</v>
      </c>
      <c r="AU358" s="51"/>
      <c r="AV358" s="54"/>
      <c r="AW358" s="119">
        <v>20</v>
      </c>
      <c r="AX358" s="100">
        <v>7150</v>
      </c>
      <c r="AY358" s="101"/>
      <c r="AZ358" s="102"/>
      <c r="BA358" s="77"/>
      <c r="BB358" s="103"/>
      <c r="BC358" s="82"/>
      <c r="BD358" s="104">
        <v>14.528795811518323</v>
      </c>
      <c r="BE358" s="77">
        <v>455.84826215858192</v>
      </c>
      <c r="BF358" s="68">
        <v>726.43979057591616</v>
      </c>
      <c r="BG358" s="102"/>
      <c r="BH358" s="106">
        <v>6.82</v>
      </c>
      <c r="BI358" s="107">
        <v>12.22</v>
      </c>
      <c r="BJ358" s="106">
        <v>11.9</v>
      </c>
      <c r="BK358" s="106"/>
    </row>
    <row r="359" spans="1:63" ht="84" hidden="1">
      <c r="A359" s="40"/>
      <c r="B359" s="40"/>
      <c r="C359" s="40"/>
      <c r="D359" s="247" t="s">
        <v>2102</v>
      </c>
      <c r="E359" s="168">
        <v>1949</v>
      </c>
      <c r="F359" s="224" t="s">
        <v>2103</v>
      </c>
      <c r="G359" s="57" t="s">
        <v>2033</v>
      </c>
      <c r="H359" s="225" t="s">
        <v>2034</v>
      </c>
      <c r="I359" s="75" t="s">
        <v>1815</v>
      </c>
      <c r="J359" s="215"/>
      <c r="K359" s="57" t="s">
        <v>2498</v>
      </c>
      <c r="L359" s="173" t="s">
        <v>2036</v>
      </c>
      <c r="M359" s="74" t="s">
        <v>2037</v>
      </c>
      <c r="N359" s="225" t="s">
        <v>2037</v>
      </c>
      <c r="O359" s="50" t="s">
        <v>2038</v>
      </c>
      <c r="P359" s="218">
        <v>88.240110000000001</v>
      </c>
      <c r="Q359" s="76"/>
      <c r="R359" s="218">
        <v>10</v>
      </c>
      <c r="S359" s="69">
        <v>0</v>
      </c>
      <c r="T359" s="99">
        <v>39772</v>
      </c>
      <c r="U359" s="76">
        <v>362.84333232</v>
      </c>
      <c r="V359" s="218">
        <v>882.40110000000004</v>
      </c>
      <c r="W359" s="76">
        <v>882.40110000000004</v>
      </c>
      <c r="X359" s="225" t="s">
        <v>3888</v>
      </c>
      <c r="Y359" s="121"/>
      <c r="Z359" s="221">
        <v>284.78700000000003</v>
      </c>
      <c r="AA359" s="76"/>
      <c r="AB359" s="138">
        <v>284.78700000000003</v>
      </c>
      <c r="AC359" s="97">
        <v>40193</v>
      </c>
      <c r="AD359" s="53">
        <v>40908</v>
      </c>
      <c r="AE359" s="100">
        <v>274.6322327671233</v>
      </c>
      <c r="AF359" s="182">
        <v>1.0369758754482674</v>
      </c>
      <c r="AG359" s="114">
        <v>14.033333333333333</v>
      </c>
      <c r="AH359" s="68"/>
      <c r="AI359" s="214" t="s">
        <v>1729</v>
      </c>
      <c r="AJ359" s="52" t="s">
        <v>2104</v>
      </c>
      <c r="AK359" s="52"/>
      <c r="AL359" s="223" t="s">
        <v>2105</v>
      </c>
      <c r="AM359" s="53">
        <v>39334</v>
      </c>
      <c r="AN359" s="296"/>
      <c r="AO359" s="98"/>
      <c r="AP359" s="53"/>
      <c r="AQ359" s="99">
        <v>39524</v>
      </c>
      <c r="AR359" s="97">
        <v>39647</v>
      </c>
      <c r="AS359" s="98">
        <v>39714</v>
      </c>
      <c r="AT359" s="53">
        <v>39772</v>
      </c>
      <c r="AU359" s="51"/>
      <c r="AV359" s="54"/>
      <c r="AW359" s="119">
        <v>29.7</v>
      </c>
      <c r="AX359" s="100">
        <v>3194.6127946127949</v>
      </c>
      <c r="AY359" s="101"/>
      <c r="AZ359" s="102"/>
      <c r="BA359" s="77"/>
      <c r="BB359" s="103"/>
      <c r="BC359" s="82"/>
      <c r="BD359" s="104">
        <v>46.247818499127398</v>
      </c>
      <c r="BE359" s="77">
        <v>524.11333688418335</v>
      </c>
      <c r="BF359" s="68">
        <v>1557.1656060312255</v>
      </c>
      <c r="BG359" s="105">
        <v>2.3742403846000536E-2</v>
      </c>
      <c r="BH359" s="106">
        <v>11.93</v>
      </c>
      <c r="BI359" s="107">
        <v>14.25</v>
      </c>
      <c r="BJ359" s="106">
        <v>13.65</v>
      </c>
      <c r="BK359" s="106">
        <v>10.659046474863837</v>
      </c>
    </row>
    <row r="360" spans="1:63" ht="28">
      <c r="A360" s="688" t="s">
        <v>3068</v>
      </c>
      <c r="B360" s="40"/>
      <c r="C360" s="40"/>
      <c r="D360" s="247" t="s">
        <v>2106</v>
      </c>
      <c r="E360" s="168">
        <v>2023</v>
      </c>
      <c r="F360" s="224" t="s">
        <v>3362</v>
      </c>
      <c r="G360" s="57" t="s">
        <v>2033</v>
      </c>
      <c r="H360" s="225" t="s">
        <v>2034</v>
      </c>
      <c r="I360" s="75" t="s">
        <v>1815</v>
      </c>
      <c r="J360" s="215"/>
      <c r="K360" s="57" t="s">
        <v>1722</v>
      </c>
      <c r="L360" s="173" t="s">
        <v>2036</v>
      </c>
      <c r="M360" s="74" t="s">
        <v>3878</v>
      </c>
      <c r="N360" s="215" t="s">
        <v>3894</v>
      </c>
      <c r="O360" s="50" t="s">
        <v>2038</v>
      </c>
      <c r="P360" s="221">
        <v>187.893</v>
      </c>
      <c r="Q360" s="76"/>
      <c r="R360" s="218">
        <v>7</v>
      </c>
      <c r="S360" s="69">
        <v>0</v>
      </c>
      <c r="T360" s="99">
        <v>40391</v>
      </c>
      <c r="U360" s="76">
        <v>454.13738099999995</v>
      </c>
      <c r="V360" s="218">
        <v>1958.7201780821918</v>
      </c>
      <c r="W360" s="76">
        <v>3838.6797287671234</v>
      </c>
      <c r="X360" s="220" t="s">
        <v>3888</v>
      </c>
      <c r="Y360" s="121"/>
      <c r="Z360" s="221"/>
      <c r="AA360" s="76"/>
      <c r="AB360" s="76"/>
      <c r="AC360" s="97"/>
      <c r="AD360" s="53"/>
      <c r="AE360" s="100"/>
      <c r="AF360" s="222"/>
      <c r="AG360" s="114">
        <v>48.866666666666667</v>
      </c>
      <c r="AH360" s="68"/>
      <c r="AI360" s="215"/>
      <c r="AJ360" s="52" t="s">
        <v>3895</v>
      </c>
      <c r="AK360" s="52"/>
      <c r="AL360" s="223" t="s">
        <v>1724</v>
      </c>
      <c r="AM360" s="53">
        <v>39386</v>
      </c>
      <c r="AN360" s="187"/>
      <c r="AO360" s="98"/>
      <c r="AP360" s="53"/>
      <c r="AQ360" s="99">
        <v>39670</v>
      </c>
      <c r="AR360" s="97">
        <v>39668</v>
      </c>
      <c r="AS360" s="98">
        <v>39721</v>
      </c>
      <c r="AT360" s="53">
        <v>39903</v>
      </c>
      <c r="AU360" s="51" t="s">
        <v>2042</v>
      </c>
      <c r="AV360" s="54"/>
      <c r="AW360" s="119">
        <v>45</v>
      </c>
      <c r="AX360" s="100">
        <v>5265.333333333333</v>
      </c>
      <c r="AY360" s="101"/>
      <c r="AZ360" s="102"/>
      <c r="BA360" s="77"/>
      <c r="BB360" s="103"/>
      <c r="BC360" s="82"/>
      <c r="BD360" s="104">
        <v>133.29188481675394</v>
      </c>
      <c r="BE360" s="77">
        <v>709.40314336752272</v>
      </c>
      <c r="BF360" s="68">
        <v>2962.0418848167542</v>
      </c>
      <c r="BG360" s="102"/>
      <c r="BH360" s="106">
        <v>7.6</v>
      </c>
      <c r="BI360" s="107">
        <v>10.25</v>
      </c>
      <c r="BJ360" s="106"/>
      <c r="BK360" s="106"/>
    </row>
    <row r="361" spans="1:63" ht="28">
      <c r="A361" s="123" t="s">
        <v>649</v>
      </c>
      <c r="B361" s="40"/>
      <c r="C361" s="40"/>
      <c r="D361" s="247" t="s">
        <v>877</v>
      </c>
      <c r="E361" s="168">
        <v>2025</v>
      </c>
      <c r="F361" s="224" t="s">
        <v>3363</v>
      </c>
      <c r="G361" s="57" t="s">
        <v>2033</v>
      </c>
      <c r="H361" s="225" t="s">
        <v>2034</v>
      </c>
      <c r="I361" s="75" t="s">
        <v>1815</v>
      </c>
      <c r="J361" s="215"/>
      <c r="K361" s="57" t="s">
        <v>1722</v>
      </c>
      <c r="L361" s="173" t="s">
        <v>2036</v>
      </c>
      <c r="M361" s="74" t="s">
        <v>3878</v>
      </c>
      <c r="N361" s="215" t="s">
        <v>1723</v>
      </c>
      <c r="O361" s="50" t="s">
        <v>2038</v>
      </c>
      <c r="P361" s="221">
        <v>166.83099999999999</v>
      </c>
      <c r="Q361" s="76"/>
      <c r="R361" s="218">
        <v>7</v>
      </c>
      <c r="S361" s="69">
        <v>0</v>
      </c>
      <c r="T361" s="99">
        <v>40575</v>
      </c>
      <c r="U361" s="76">
        <v>319.81502699999999</v>
      </c>
      <c r="V361" s="218">
        <v>1655.0549342465754</v>
      </c>
      <c r="W361" s="76">
        <v>3324.2790767123283</v>
      </c>
      <c r="X361" s="220" t="s">
        <v>3888</v>
      </c>
      <c r="Y361" s="121"/>
      <c r="Z361" s="221"/>
      <c r="AA361" s="76"/>
      <c r="AB361" s="76"/>
      <c r="AC361" s="97"/>
      <c r="AD361" s="53"/>
      <c r="AE361" s="100"/>
      <c r="AF361" s="222"/>
      <c r="AG361" s="114">
        <v>42.733333333333334</v>
      </c>
      <c r="AH361" s="68"/>
      <c r="AI361" s="215"/>
      <c r="AJ361" s="52" t="s">
        <v>3895</v>
      </c>
      <c r="AK361" s="52"/>
      <c r="AL361" s="223" t="s">
        <v>1724</v>
      </c>
      <c r="AM361" s="53">
        <v>39386</v>
      </c>
      <c r="AN361" s="296"/>
      <c r="AO361" s="98"/>
      <c r="AP361" s="53"/>
      <c r="AQ361" s="99">
        <v>39304</v>
      </c>
      <c r="AR361" s="97">
        <v>39671</v>
      </c>
      <c r="AS361" s="98">
        <v>39749</v>
      </c>
      <c r="AT361" s="53">
        <v>39904</v>
      </c>
      <c r="AU361" s="51" t="s">
        <v>2042</v>
      </c>
      <c r="AV361" s="54"/>
      <c r="AW361" s="328">
        <v>44</v>
      </c>
      <c r="AX361" s="100">
        <v>4781.363636363636</v>
      </c>
      <c r="AY361" s="101"/>
      <c r="AZ361" s="102"/>
      <c r="BA361" s="77"/>
      <c r="BB361" s="103"/>
      <c r="BC361" s="82"/>
      <c r="BD361" s="104">
        <v>135.52901396160556</v>
      </c>
      <c r="BE361" s="77">
        <v>812.37308390889916</v>
      </c>
      <c r="BF361" s="68">
        <v>3080.2048627637628</v>
      </c>
      <c r="BG361" s="102"/>
      <c r="BH361" s="106">
        <v>6.5</v>
      </c>
      <c r="BI361" s="107">
        <v>10.25</v>
      </c>
      <c r="BJ361" s="106"/>
      <c r="BK361" s="106"/>
    </row>
    <row r="362" spans="1:63" ht="56" hidden="1">
      <c r="A362" s="40"/>
      <c r="B362" s="40"/>
      <c r="C362" s="40"/>
      <c r="D362" s="247" t="s">
        <v>878</v>
      </c>
      <c r="E362" s="168">
        <v>2026</v>
      </c>
      <c r="F362" s="224" t="s">
        <v>879</v>
      </c>
      <c r="G362" s="57" t="s">
        <v>2033</v>
      </c>
      <c r="H362" s="225" t="s">
        <v>2034</v>
      </c>
      <c r="I362" s="75" t="s">
        <v>1815</v>
      </c>
      <c r="J362" s="215"/>
      <c r="K362" s="57" t="s">
        <v>1748</v>
      </c>
      <c r="L362" s="173" t="s">
        <v>2036</v>
      </c>
      <c r="M362" s="74" t="s">
        <v>2037</v>
      </c>
      <c r="N362" s="225" t="s">
        <v>2037</v>
      </c>
      <c r="O362" s="50" t="s">
        <v>3785</v>
      </c>
      <c r="P362" s="221">
        <v>12.975</v>
      </c>
      <c r="Q362" s="76"/>
      <c r="R362" s="218">
        <v>10</v>
      </c>
      <c r="S362" s="69">
        <v>0</v>
      </c>
      <c r="T362" s="99">
        <v>39793</v>
      </c>
      <c r="U362" s="76">
        <v>52.613624999999992</v>
      </c>
      <c r="V362" s="218">
        <v>129.75</v>
      </c>
      <c r="W362" s="76">
        <v>129.75</v>
      </c>
      <c r="X362" s="220" t="s">
        <v>1729</v>
      </c>
      <c r="Y362" s="121"/>
      <c r="Z362" s="221">
        <v>16.048999999999999</v>
      </c>
      <c r="AA362" s="76"/>
      <c r="AB362" s="138">
        <v>16.048999999999999</v>
      </c>
      <c r="AC362" s="97">
        <v>40837</v>
      </c>
      <c r="AD362" s="53">
        <v>40313</v>
      </c>
      <c r="AE362" s="100">
        <v>18.484931506849314</v>
      </c>
      <c r="AF362" s="182">
        <v>0.86822069067733809</v>
      </c>
      <c r="AG362" s="114">
        <v>34.799999999999997</v>
      </c>
      <c r="AH362" s="68"/>
      <c r="AI362" s="215" t="s">
        <v>3889</v>
      </c>
      <c r="AJ362" s="52" t="s">
        <v>2440</v>
      </c>
      <c r="AK362" s="52"/>
      <c r="AL362" s="223" t="s">
        <v>880</v>
      </c>
      <c r="AM362" s="53">
        <v>39339</v>
      </c>
      <c r="AN362" s="296"/>
      <c r="AO362" s="98"/>
      <c r="AP362" s="53"/>
      <c r="AQ362" s="99">
        <v>39401</v>
      </c>
      <c r="AR362" s="97">
        <v>39700</v>
      </c>
      <c r="AS362" s="98">
        <v>39703</v>
      </c>
      <c r="AT362" s="53">
        <v>39793</v>
      </c>
      <c r="AU362" s="51" t="s">
        <v>2500</v>
      </c>
      <c r="AV362" s="54"/>
      <c r="AW362" s="119">
        <v>5.8</v>
      </c>
      <c r="AX362" s="100">
        <v>2405.344827586207</v>
      </c>
      <c r="AY362" s="101">
        <v>0.929975</v>
      </c>
      <c r="AZ362" s="102"/>
      <c r="BA362" s="77"/>
      <c r="BB362" s="103"/>
      <c r="BC362" s="82"/>
      <c r="BD362" s="104">
        <v>7.4650959860383939</v>
      </c>
      <c r="BE362" s="77">
        <v>575.34458466577212</v>
      </c>
      <c r="BF362" s="68">
        <v>1287.0855148342059</v>
      </c>
      <c r="BG362" s="105">
        <v>1.8108536285572987E-2</v>
      </c>
      <c r="BH362" s="106">
        <v>9.1</v>
      </c>
      <c r="BI362" s="107">
        <v>10.5</v>
      </c>
      <c r="BJ362" s="106">
        <v>11.76</v>
      </c>
      <c r="BK362" s="106">
        <v>23.686769944141858</v>
      </c>
    </row>
    <row r="363" spans="1:63" ht="70" hidden="1">
      <c r="A363" s="40"/>
      <c r="B363" s="40"/>
      <c r="C363" s="40"/>
      <c r="D363" s="247" t="s">
        <v>881</v>
      </c>
      <c r="E363" s="168">
        <v>2036</v>
      </c>
      <c r="F363" s="224" t="s">
        <v>882</v>
      </c>
      <c r="G363" s="57" t="s">
        <v>2033</v>
      </c>
      <c r="H363" s="225" t="s">
        <v>2034</v>
      </c>
      <c r="I363" s="75" t="s">
        <v>1815</v>
      </c>
      <c r="J363" s="215"/>
      <c r="K363" s="57" t="s">
        <v>2498</v>
      </c>
      <c r="L363" s="173" t="s">
        <v>2036</v>
      </c>
      <c r="M363" s="74" t="s">
        <v>2037</v>
      </c>
      <c r="N363" s="225" t="s">
        <v>2037</v>
      </c>
      <c r="O363" s="50" t="s">
        <v>3785</v>
      </c>
      <c r="P363" s="218">
        <v>9.7690000000000001</v>
      </c>
      <c r="Q363" s="76"/>
      <c r="R363" s="218">
        <v>10</v>
      </c>
      <c r="S363" s="69">
        <v>0</v>
      </c>
      <c r="T363" s="99">
        <v>39871</v>
      </c>
      <c r="U363" s="76">
        <v>37.522729000000005</v>
      </c>
      <c r="V363" s="218">
        <v>97.69</v>
      </c>
      <c r="W363" s="76">
        <v>97.69</v>
      </c>
      <c r="X363" s="220" t="s">
        <v>3888</v>
      </c>
      <c r="Y363" s="121"/>
      <c r="Z363" s="221">
        <v>5.6150000000000002</v>
      </c>
      <c r="AA363" s="69"/>
      <c r="AB363" s="138">
        <v>5.6150000000000002</v>
      </c>
      <c r="AC363" s="97">
        <v>41009</v>
      </c>
      <c r="AD363" s="53">
        <v>40148</v>
      </c>
      <c r="AE363" s="100">
        <v>7.4137342465753422</v>
      </c>
      <c r="AF363" s="182">
        <v>0.75737810572233033</v>
      </c>
      <c r="AG363" s="114">
        <v>37.93333333333333</v>
      </c>
      <c r="AH363" s="68"/>
      <c r="AI363" s="215" t="s">
        <v>3889</v>
      </c>
      <c r="AJ363" s="52" t="s">
        <v>3895</v>
      </c>
      <c r="AK363" s="52"/>
      <c r="AL363" s="223" t="s">
        <v>883</v>
      </c>
      <c r="AM363" s="99">
        <v>39416</v>
      </c>
      <c r="AN363" s="293"/>
      <c r="AO363" s="98"/>
      <c r="AP363" s="53"/>
      <c r="AQ363" s="99">
        <v>39443</v>
      </c>
      <c r="AR363" s="97">
        <v>39671</v>
      </c>
      <c r="AS363" s="98">
        <v>39732</v>
      </c>
      <c r="AT363" s="53">
        <v>39871</v>
      </c>
      <c r="AU363" s="51" t="s">
        <v>2500</v>
      </c>
      <c r="AV363" s="54"/>
      <c r="AW363" s="119">
        <v>5</v>
      </c>
      <c r="AX363" s="100">
        <v>2103.1999999999998</v>
      </c>
      <c r="AY363" s="101">
        <v>0.92849999999999988</v>
      </c>
      <c r="AZ363" s="102"/>
      <c r="BA363" s="77"/>
      <c r="BB363" s="103"/>
      <c r="BC363" s="82"/>
      <c r="BD363" s="104">
        <v>5.6108202443280968</v>
      </c>
      <c r="BE363" s="77">
        <v>574.34949783274612</v>
      </c>
      <c r="BF363" s="68">
        <v>1122.1640488656192</v>
      </c>
      <c r="BG363" s="105">
        <v>1.5824053651936155E-2</v>
      </c>
      <c r="BH363" s="106">
        <v>9.42</v>
      </c>
      <c r="BI363" s="107">
        <v>12.25</v>
      </c>
      <c r="BJ363" s="106">
        <v>13.11</v>
      </c>
      <c r="BK363" s="106">
        <v>20.133754452520581</v>
      </c>
    </row>
    <row r="364" spans="1:63" ht="42" hidden="1">
      <c r="A364" s="40"/>
      <c r="B364" s="40"/>
      <c r="C364" s="40"/>
      <c r="D364" s="247" t="s">
        <v>884</v>
      </c>
      <c r="E364" s="168">
        <v>2092</v>
      </c>
      <c r="F364" s="224" t="s">
        <v>3771</v>
      </c>
      <c r="G364" s="57" t="s">
        <v>2033</v>
      </c>
      <c r="H364" s="225" t="s">
        <v>2034</v>
      </c>
      <c r="I364" s="75" t="s">
        <v>1815</v>
      </c>
      <c r="J364" s="215"/>
      <c r="K364" s="57" t="s">
        <v>917</v>
      </c>
      <c r="L364" s="74" t="s">
        <v>2036</v>
      </c>
      <c r="M364" s="74" t="s">
        <v>2037</v>
      </c>
      <c r="N364" s="225" t="s">
        <v>2037</v>
      </c>
      <c r="O364" s="50" t="s">
        <v>2038</v>
      </c>
      <c r="P364" s="218">
        <v>80.936999999999998</v>
      </c>
      <c r="Q364" s="76"/>
      <c r="R364" s="218">
        <v>10</v>
      </c>
      <c r="S364" s="69">
        <v>0</v>
      </c>
      <c r="T364" s="99">
        <v>39844</v>
      </c>
      <c r="U364" s="76">
        <v>317.03022899999996</v>
      </c>
      <c r="V364" s="218">
        <v>809.37</v>
      </c>
      <c r="W364" s="76">
        <v>809.37</v>
      </c>
      <c r="X364" s="225" t="s">
        <v>3889</v>
      </c>
      <c r="Y364" s="121"/>
      <c r="Z364" s="221">
        <v>127.47</v>
      </c>
      <c r="AA364" s="76"/>
      <c r="AB364" s="138">
        <v>127.47</v>
      </c>
      <c r="AC364" s="97">
        <v>40977</v>
      </c>
      <c r="AD364" s="53">
        <v>40413</v>
      </c>
      <c r="AE364" s="100">
        <v>126.17302191780821</v>
      </c>
      <c r="AF364" s="182">
        <v>1.0102793613284198</v>
      </c>
      <c r="AG364" s="114">
        <v>37.766666666666666</v>
      </c>
      <c r="AH364" s="68"/>
      <c r="AI364" s="215" t="s">
        <v>2718</v>
      </c>
      <c r="AJ364" s="52" t="s">
        <v>3895</v>
      </c>
      <c r="AK364" s="52"/>
      <c r="AL364" s="223" t="s">
        <v>885</v>
      </c>
      <c r="AM364" s="53">
        <v>39282</v>
      </c>
      <c r="AN364" s="296"/>
      <c r="AO364" s="98"/>
      <c r="AP364" s="53"/>
      <c r="AQ364" s="99">
        <v>39553</v>
      </c>
      <c r="AR364" s="97">
        <v>39672</v>
      </c>
      <c r="AS364" s="98">
        <v>39786</v>
      </c>
      <c r="AT364" s="53">
        <v>39844</v>
      </c>
      <c r="AU364" s="51"/>
      <c r="AV364" s="54"/>
      <c r="AW364" s="119">
        <v>45</v>
      </c>
      <c r="AX364" s="100">
        <v>2000</v>
      </c>
      <c r="AY364" s="101">
        <v>0.89749999999999996</v>
      </c>
      <c r="AZ364" s="102"/>
      <c r="BA364" s="77"/>
      <c r="BB364" s="103"/>
      <c r="BC364" s="82"/>
      <c r="BD364" s="104">
        <v>59.354493891797553</v>
      </c>
      <c r="BE364" s="77">
        <v>733.34190656680573</v>
      </c>
      <c r="BF364" s="68">
        <v>1318.9887531510567</v>
      </c>
      <c r="BG364" s="105">
        <v>1.6531650826689295E-2</v>
      </c>
      <c r="BH364" s="106">
        <v>8.43</v>
      </c>
      <c r="BI364" s="107">
        <v>12.75</v>
      </c>
      <c r="BJ364" s="106">
        <v>10.6</v>
      </c>
      <c r="BK364" s="106">
        <v>14.212061966485114</v>
      </c>
    </row>
    <row r="365" spans="1:63" ht="42" hidden="1">
      <c r="A365" s="40"/>
      <c r="B365" s="40"/>
      <c r="C365" s="40"/>
      <c r="D365" s="247" t="s">
        <v>886</v>
      </c>
      <c r="E365" s="168">
        <v>2112</v>
      </c>
      <c r="F365" s="230" t="s">
        <v>1725</v>
      </c>
      <c r="G365" s="75" t="s">
        <v>2033</v>
      </c>
      <c r="H365" s="215" t="s">
        <v>2034</v>
      </c>
      <c r="I365" s="75" t="s">
        <v>1815</v>
      </c>
      <c r="J365" s="215"/>
      <c r="K365" s="57" t="s">
        <v>2498</v>
      </c>
      <c r="L365" s="294" t="s">
        <v>2036</v>
      </c>
      <c r="M365" s="74" t="s">
        <v>3878</v>
      </c>
      <c r="N365" s="216" t="s">
        <v>1723</v>
      </c>
      <c r="O365" s="50" t="s">
        <v>2038</v>
      </c>
      <c r="P365" s="218">
        <v>60.816000000000003</v>
      </c>
      <c r="Q365" s="76"/>
      <c r="R365" s="218">
        <v>10</v>
      </c>
      <c r="S365" s="69">
        <v>0</v>
      </c>
      <c r="T365" s="219">
        <v>40068</v>
      </c>
      <c r="U365" s="76">
        <v>200.93606399999999</v>
      </c>
      <c r="V365" s="218">
        <v>608.16000000000008</v>
      </c>
      <c r="W365" s="76">
        <v>608.16000000000008</v>
      </c>
      <c r="X365" s="220" t="s">
        <v>3888</v>
      </c>
      <c r="Y365" s="121"/>
      <c r="Z365" s="221">
        <v>62.978999999999999</v>
      </c>
      <c r="AA365" s="76"/>
      <c r="AB365" s="138">
        <v>62.978999999999999</v>
      </c>
      <c r="AC365" s="97">
        <v>41270</v>
      </c>
      <c r="AD365" s="53">
        <v>40724</v>
      </c>
      <c r="AE365" s="100">
        <v>109.30218082191782</v>
      </c>
      <c r="AF365" s="182">
        <v>0.57619161416924936</v>
      </c>
      <c r="AG365" s="114">
        <v>40.06666666666667</v>
      </c>
      <c r="AH365" s="68"/>
      <c r="AI365" s="215" t="s">
        <v>2540</v>
      </c>
      <c r="AJ365" s="52" t="s">
        <v>3895</v>
      </c>
      <c r="AK365" s="52"/>
      <c r="AL365" s="223" t="s">
        <v>1726</v>
      </c>
      <c r="AM365" s="53">
        <v>39240</v>
      </c>
      <c r="AN365" s="296"/>
      <c r="AO365" s="98"/>
      <c r="AP365" s="53"/>
      <c r="AQ365" s="99">
        <v>39188</v>
      </c>
      <c r="AR365" s="99">
        <v>39681</v>
      </c>
      <c r="AS365" s="97">
        <v>39743</v>
      </c>
      <c r="AT365" s="53">
        <v>39945</v>
      </c>
      <c r="AU365" s="279" t="s">
        <v>2042</v>
      </c>
      <c r="AV365" s="54"/>
      <c r="AW365" s="119">
        <v>24</v>
      </c>
      <c r="AX365" s="77">
        <v>2963.3333333333335</v>
      </c>
      <c r="AY365" s="101"/>
      <c r="AZ365" s="102"/>
      <c r="BA365" s="77"/>
      <c r="BB365" s="103"/>
      <c r="BC365" s="82"/>
      <c r="BD365" s="104">
        <v>21.197643979057592</v>
      </c>
      <c r="BE365" s="77">
        <v>348.55373551462759</v>
      </c>
      <c r="BF365" s="68">
        <v>883.23516579406635</v>
      </c>
      <c r="BG365" s="105">
        <v>1.9837111657467304E-2</v>
      </c>
      <c r="BH365" s="106">
        <v>13.38</v>
      </c>
      <c r="BI365" s="107">
        <v>15.48</v>
      </c>
      <c r="BJ365" s="106">
        <v>16.52</v>
      </c>
      <c r="BK365" s="106">
        <v>14.212061966485114</v>
      </c>
    </row>
    <row r="366" spans="1:63" ht="42" hidden="1">
      <c r="A366" s="40"/>
      <c r="B366" s="40"/>
      <c r="C366" s="40"/>
      <c r="D366" s="247" t="s">
        <v>887</v>
      </c>
      <c r="E366" s="168">
        <v>2115</v>
      </c>
      <c r="F366" s="230" t="s">
        <v>888</v>
      </c>
      <c r="G366" s="75" t="s">
        <v>2033</v>
      </c>
      <c r="H366" s="215" t="s">
        <v>2034</v>
      </c>
      <c r="I366" s="75" t="s">
        <v>1815</v>
      </c>
      <c r="J366" s="215"/>
      <c r="K366" s="57" t="s">
        <v>917</v>
      </c>
      <c r="L366" s="173" t="s">
        <v>2036</v>
      </c>
      <c r="M366" s="74" t="s">
        <v>3510</v>
      </c>
      <c r="N366" s="216" t="s">
        <v>2571</v>
      </c>
      <c r="O366" s="50" t="s">
        <v>3785</v>
      </c>
      <c r="P366" s="218">
        <v>38.887</v>
      </c>
      <c r="Q366" s="76"/>
      <c r="R366" s="218">
        <v>10</v>
      </c>
      <c r="S366" s="69">
        <v>0</v>
      </c>
      <c r="T366" s="233">
        <v>39829</v>
      </c>
      <c r="U366" s="76">
        <v>153.953633</v>
      </c>
      <c r="V366" s="221">
        <v>388.87</v>
      </c>
      <c r="W366" s="76">
        <v>388.87</v>
      </c>
      <c r="X366" s="220" t="s">
        <v>3888</v>
      </c>
      <c r="Y366" s="121"/>
      <c r="Z366" s="221">
        <v>24.239000000000001</v>
      </c>
      <c r="AA366" s="76"/>
      <c r="AB366" s="138">
        <v>24.239000000000001</v>
      </c>
      <c r="AC366" s="97">
        <v>41218</v>
      </c>
      <c r="AD366" s="53">
        <v>40451</v>
      </c>
      <c r="AE366" s="100">
        <v>66.267709589041104</v>
      </c>
      <c r="AF366" s="182">
        <v>0.36577392142142906</v>
      </c>
      <c r="AG366" s="114">
        <v>46.3</v>
      </c>
      <c r="AH366" s="68"/>
      <c r="AI366" s="215" t="s">
        <v>3888</v>
      </c>
      <c r="AJ366" s="52" t="s">
        <v>3895</v>
      </c>
      <c r="AK366" s="52"/>
      <c r="AL366" s="223" t="s">
        <v>1726</v>
      </c>
      <c r="AM366" s="53">
        <v>39357</v>
      </c>
      <c r="AN366" s="296"/>
      <c r="AO366" s="98"/>
      <c r="AP366" s="53"/>
      <c r="AQ366" s="99">
        <v>39045</v>
      </c>
      <c r="AR366" s="97">
        <v>39673</v>
      </c>
      <c r="AS366" s="98">
        <v>39799</v>
      </c>
      <c r="AT366" s="53">
        <v>39829</v>
      </c>
      <c r="AU366" s="51"/>
      <c r="AV366" s="54"/>
      <c r="AW366" s="119">
        <v>10</v>
      </c>
      <c r="AX366" s="100">
        <v>5576</v>
      </c>
      <c r="AY366" s="101"/>
      <c r="AZ366" s="102"/>
      <c r="BA366" s="77"/>
      <c r="BB366" s="103"/>
      <c r="BC366" s="82"/>
      <c r="BD366" s="104">
        <v>9.7927574171029654</v>
      </c>
      <c r="BE366" s="77">
        <v>251.82599370234178</v>
      </c>
      <c r="BF366" s="68">
        <v>979.27574171029653</v>
      </c>
      <c r="BG366" s="105">
        <v>1.7429841107845616E-2</v>
      </c>
      <c r="BH366" s="106">
        <v>7.23</v>
      </c>
      <c r="BI366" s="107">
        <v>10.5</v>
      </c>
      <c r="BJ366" s="106">
        <v>12.98</v>
      </c>
      <c r="BK366" s="106">
        <v>14.212061966485114</v>
      </c>
    </row>
    <row r="367" spans="1:63" ht="42" hidden="1">
      <c r="A367" s="40"/>
      <c r="B367" s="40"/>
      <c r="C367" s="40"/>
      <c r="D367" s="247" t="s">
        <v>889</v>
      </c>
      <c r="E367" s="168">
        <v>2119</v>
      </c>
      <c r="F367" s="224" t="s">
        <v>890</v>
      </c>
      <c r="G367" s="57" t="s">
        <v>2033</v>
      </c>
      <c r="H367" s="225" t="s">
        <v>2034</v>
      </c>
      <c r="I367" s="75" t="s">
        <v>1815</v>
      </c>
      <c r="J367" s="215"/>
      <c r="K367" s="57" t="s">
        <v>917</v>
      </c>
      <c r="L367" s="173" t="s">
        <v>2036</v>
      </c>
      <c r="M367" s="74" t="s">
        <v>3510</v>
      </c>
      <c r="N367" s="313" t="s">
        <v>2571</v>
      </c>
      <c r="O367" s="50" t="s">
        <v>3785</v>
      </c>
      <c r="P367" s="218">
        <v>39.161999999999999</v>
      </c>
      <c r="Q367" s="76"/>
      <c r="R367" s="218">
        <v>10</v>
      </c>
      <c r="S367" s="69">
        <v>0</v>
      </c>
      <c r="T367" s="53">
        <v>39825</v>
      </c>
      <c r="U367" s="76">
        <v>155.35565399999999</v>
      </c>
      <c r="V367" s="221">
        <v>391.62</v>
      </c>
      <c r="W367" s="76">
        <v>391.62</v>
      </c>
      <c r="X367" s="220" t="s">
        <v>3888</v>
      </c>
      <c r="Y367" s="121"/>
      <c r="Z367" s="221"/>
      <c r="AA367" s="76"/>
      <c r="AB367" s="76"/>
      <c r="AC367" s="97"/>
      <c r="AD367" s="53"/>
      <c r="AE367" s="100"/>
      <c r="AF367" s="222"/>
      <c r="AG367" s="114">
        <v>67.733333333333334</v>
      </c>
      <c r="AH367" s="68"/>
      <c r="AI367" s="215"/>
      <c r="AJ367" s="52" t="s">
        <v>3895</v>
      </c>
      <c r="AK367" s="52"/>
      <c r="AL367" s="223" t="s">
        <v>891</v>
      </c>
      <c r="AM367" s="53">
        <v>39381</v>
      </c>
      <c r="AN367" s="296"/>
      <c r="AO367" s="98"/>
      <c r="AP367" s="53"/>
      <c r="AQ367" s="99">
        <v>39091</v>
      </c>
      <c r="AR367" s="97">
        <v>39673</v>
      </c>
      <c r="AS367" s="98">
        <v>39795</v>
      </c>
      <c r="AT367" s="53">
        <v>39825</v>
      </c>
      <c r="AU367" s="51"/>
      <c r="AV367" s="54"/>
      <c r="AW367" s="119">
        <v>10</v>
      </c>
      <c r="AX367" s="100">
        <v>5576</v>
      </c>
      <c r="AY367" s="101"/>
      <c r="AZ367" s="102"/>
      <c r="BA367" s="77"/>
      <c r="BB367" s="103"/>
      <c r="BC367" s="82"/>
      <c r="BD367" s="104">
        <v>9.1151832460732969</v>
      </c>
      <c r="BE367" s="77">
        <v>232.75581548626977</v>
      </c>
      <c r="BF367" s="68">
        <v>911.51832460732976</v>
      </c>
      <c r="BG367" s="102"/>
      <c r="BH367" s="106">
        <v>8.56</v>
      </c>
      <c r="BI367" s="107">
        <v>12</v>
      </c>
      <c r="BJ367" s="106">
        <v>13.2</v>
      </c>
      <c r="BK367" s="106">
        <v>11.843384972070929</v>
      </c>
    </row>
    <row r="368" spans="1:63" ht="98" hidden="1">
      <c r="A368" s="40"/>
      <c r="B368" s="40"/>
      <c r="C368" s="40"/>
      <c r="D368" s="247" t="s">
        <v>892</v>
      </c>
      <c r="E368" s="168">
        <v>2128</v>
      </c>
      <c r="F368" s="224" t="s">
        <v>893</v>
      </c>
      <c r="G368" s="57" t="s">
        <v>2033</v>
      </c>
      <c r="H368" s="225" t="s">
        <v>2034</v>
      </c>
      <c r="I368" s="75" t="s">
        <v>1815</v>
      </c>
      <c r="J368" s="215"/>
      <c r="K368" s="57" t="s">
        <v>2928</v>
      </c>
      <c r="L368" s="173" t="s">
        <v>2036</v>
      </c>
      <c r="M368" s="74" t="s">
        <v>3510</v>
      </c>
      <c r="N368" s="215" t="s">
        <v>2929</v>
      </c>
      <c r="O368" s="50" t="s">
        <v>3785</v>
      </c>
      <c r="P368" s="218">
        <v>37.716999999999999</v>
      </c>
      <c r="Q368" s="76"/>
      <c r="R368" s="267">
        <v>7</v>
      </c>
      <c r="S368" s="69">
        <v>0</v>
      </c>
      <c r="T368" s="99">
        <v>39871</v>
      </c>
      <c r="U368" s="76">
        <v>125.71076100000001</v>
      </c>
      <c r="V368" s="221">
        <v>446.92061643835615</v>
      </c>
      <c r="W368" s="76">
        <v>792.05700000000002</v>
      </c>
      <c r="X368" s="220" t="s">
        <v>3888</v>
      </c>
      <c r="Y368" s="121"/>
      <c r="Z368" s="221">
        <v>122.419</v>
      </c>
      <c r="AA368" s="76">
        <v>19.460999999999999</v>
      </c>
      <c r="AB368" s="138">
        <v>141.88</v>
      </c>
      <c r="AC368" s="97">
        <v>40557</v>
      </c>
      <c r="AD368" s="53">
        <v>41517</v>
      </c>
      <c r="AE368" s="100">
        <v>170.08816986301369</v>
      </c>
      <c r="AF368" s="182">
        <v>0.83415560361586516</v>
      </c>
      <c r="AG368" s="114">
        <v>22.866666666666667</v>
      </c>
      <c r="AH368" s="68"/>
      <c r="AI368" s="215" t="s">
        <v>3888</v>
      </c>
      <c r="AJ368" s="52" t="s">
        <v>3963</v>
      </c>
      <c r="AK368" s="52" t="s">
        <v>1373</v>
      </c>
      <c r="AL368" s="223" t="s">
        <v>1869</v>
      </c>
      <c r="AM368" s="53">
        <v>39346</v>
      </c>
      <c r="AN368" s="296"/>
      <c r="AO368" s="98"/>
      <c r="AP368" s="53"/>
      <c r="AQ368" s="99">
        <v>39493</v>
      </c>
      <c r="AR368" s="97">
        <v>39673</v>
      </c>
      <c r="AS368" s="98">
        <v>39787</v>
      </c>
      <c r="AT368" s="53">
        <v>39871</v>
      </c>
      <c r="AU368" s="51" t="s">
        <v>2500</v>
      </c>
      <c r="AV368" s="54"/>
      <c r="AW368" s="119">
        <v>8</v>
      </c>
      <c r="AX368" s="100">
        <v>4847.75</v>
      </c>
      <c r="AY368" s="101"/>
      <c r="AZ368" s="102"/>
      <c r="BA368" s="77"/>
      <c r="BB368" s="103"/>
      <c r="BC368" s="82"/>
      <c r="BD368" s="104">
        <v>8.6278359511343794</v>
      </c>
      <c r="BE368" s="77">
        <v>228.75191428624703</v>
      </c>
      <c r="BF368" s="68">
        <v>1078.4794938917973</v>
      </c>
      <c r="BG368" s="105">
        <v>4.3758616292341096E-2</v>
      </c>
      <c r="BH368" s="106">
        <v>10.36</v>
      </c>
      <c r="BI368" s="107"/>
      <c r="BJ368" s="106"/>
      <c r="BK368" s="106"/>
    </row>
    <row r="369" spans="1:63" ht="42" hidden="1">
      <c r="A369" s="40"/>
      <c r="B369" s="40"/>
      <c r="C369" s="40"/>
      <c r="D369" s="247" t="s">
        <v>894</v>
      </c>
      <c r="E369" s="168">
        <v>2129</v>
      </c>
      <c r="F369" s="224" t="s">
        <v>895</v>
      </c>
      <c r="G369" s="57" t="s">
        <v>2033</v>
      </c>
      <c r="H369" s="225" t="s">
        <v>2034</v>
      </c>
      <c r="I369" s="75" t="s">
        <v>1815</v>
      </c>
      <c r="J369" s="215"/>
      <c r="K369" s="57" t="s">
        <v>917</v>
      </c>
      <c r="L369" s="173" t="s">
        <v>2036</v>
      </c>
      <c r="M369" s="74" t="s">
        <v>3510</v>
      </c>
      <c r="N369" s="313" t="s">
        <v>2571</v>
      </c>
      <c r="O369" s="50" t="s">
        <v>3785</v>
      </c>
      <c r="P369" s="218">
        <v>39.067</v>
      </c>
      <c r="Q369" s="76"/>
      <c r="R369" s="267">
        <v>10</v>
      </c>
      <c r="S369" s="69">
        <v>0</v>
      </c>
      <c r="T369" s="53">
        <v>40118</v>
      </c>
      <c r="U369" s="76">
        <v>123.725189</v>
      </c>
      <c r="V369" s="221">
        <v>390.67</v>
      </c>
      <c r="W369" s="76">
        <v>390.67</v>
      </c>
      <c r="X369" s="220" t="s">
        <v>3888</v>
      </c>
      <c r="Y369" s="121"/>
      <c r="Z369" s="221"/>
      <c r="AA369" s="76"/>
      <c r="AB369" s="76"/>
      <c r="AC369" s="97"/>
      <c r="AD369" s="53"/>
      <c r="AE369" s="100"/>
      <c r="AF369" s="222"/>
      <c r="AG369" s="114">
        <v>57.966666666666669</v>
      </c>
      <c r="AH369" s="68"/>
      <c r="AI369" s="215"/>
      <c r="AJ369" s="52" t="s">
        <v>3895</v>
      </c>
      <c r="AK369" s="52"/>
      <c r="AL369" s="223" t="s">
        <v>1726</v>
      </c>
      <c r="AM369" s="53">
        <v>39357</v>
      </c>
      <c r="AN369" s="296"/>
      <c r="AO369" s="98"/>
      <c r="AP369" s="53"/>
      <c r="AQ369" s="99">
        <v>39045</v>
      </c>
      <c r="AR369" s="97">
        <v>39673</v>
      </c>
      <c r="AS369" s="98">
        <v>39793</v>
      </c>
      <c r="AT369" s="53">
        <v>39823</v>
      </c>
      <c r="AU369" s="51"/>
      <c r="AV369" s="54"/>
      <c r="AW369" s="119">
        <v>10</v>
      </c>
      <c r="AX369" s="100">
        <v>5576</v>
      </c>
      <c r="AY369" s="101"/>
      <c r="AZ369" s="102"/>
      <c r="BA369" s="77"/>
      <c r="BB369" s="103"/>
      <c r="BC369" s="82"/>
      <c r="BD369" s="104">
        <v>9.6967713787085508</v>
      </c>
      <c r="BE369" s="77">
        <v>248.2087536465188</v>
      </c>
      <c r="BF369" s="68">
        <v>969.67713787085506</v>
      </c>
      <c r="BG369" s="102"/>
      <c r="BH369" s="106">
        <v>7.61</v>
      </c>
      <c r="BI369" s="107">
        <v>0.5</v>
      </c>
      <c r="BJ369" s="106">
        <v>12.3</v>
      </c>
      <c r="BK369" s="106">
        <v>11.843384972070929</v>
      </c>
    </row>
    <row r="370" spans="1:63" ht="67.5" customHeight="1">
      <c r="A370" s="123" t="s">
        <v>650</v>
      </c>
      <c r="B370" s="40"/>
      <c r="C370" s="40"/>
      <c r="D370" s="247" t="s">
        <v>896</v>
      </c>
      <c r="E370" s="168">
        <v>2173</v>
      </c>
      <c r="F370" s="212" t="s">
        <v>3715</v>
      </c>
      <c r="G370" s="213" t="s">
        <v>2033</v>
      </c>
      <c r="H370" s="214" t="s">
        <v>2034</v>
      </c>
      <c r="I370" s="75" t="s">
        <v>1815</v>
      </c>
      <c r="J370" s="215"/>
      <c r="K370" s="57" t="s">
        <v>917</v>
      </c>
      <c r="L370" s="173" t="s">
        <v>2036</v>
      </c>
      <c r="M370" s="74" t="s">
        <v>3878</v>
      </c>
      <c r="N370" s="216" t="s">
        <v>1166</v>
      </c>
      <c r="O370" s="50" t="s">
        <v>2038</v>
      </c>
      <c r="P370" s="218">
        <v>15.914</v>
      </c>
      <c r="Q370" s="76"/>
      <c r="R370" s="218">
        <v>10</v>
      </c>
      <c r="S370" s="69">
        <v>0</v>
      </c>
      <c r="T370" s="233">
        <v>39890</v>
      </c>
      <c r="U370" s="76">
        <v>59.343305999999998</v>
      </c>
      <c r="V370" s="218">
        <v>159.13999999999999</v>
      </c>
      <c r="W370" s="76">
        <v>159.13999999999999</v>
      </c>
      <c r="X370" s="220" t="s">
        <v>1729</v>
      </c>
      <c r="Y370" s="121"/>
      <c r="Z370" s="221">
        <v>59.548999999999999</v>
      </c>
      <c r="AA370" s="76"/>
      <c r="AB370" s="138">
        <v>59.548999999999999</v>
      </c>
      <c r="AC370" s="97">
        <v>40612</v>
      </c>
      <c r="AD370" s="53">
        <v>41274</v>
      </c>
      <c r="AE370" s="100">
        <v>60.342399999999998</v>
      </c>
      <c r="AF370" s="182">
        <v>0.98685169963408814</v>
      </c>
      <c r="AG370" s="114">
        <v>24.066666666666666</v>
      </c>
      <c r="AH370" s="68"/>
      <c r="AI370" s="215" t="s">
        <v>3889</v>
      </c>
      <c r="AJ370" s="52" t="s">
        <v>897</v>
      </c>
      <c r="AK370" s="52"/>
      <c r="AL370" s="223" t="s">
        <v>898</v>
      </c>
      <c r="AM370" s="53">
        <v>39194</v>
      </c>
      <c r="AN370" s="296"/>
      <c r="AO370" s="98"/>
      <c r="AP370" s="53"/>
      <c r="AQ370" s="99">
        <v>39281</v>
      </c>
      <c r="AR370" s="97">
        <v>39673</v>
      </c>
      <c r="AS370" s="98">
        <v>39766</v>
      </c>
      <c r="AT370" s="53">
        <v>39890</v>
      </c>
      <c r="AU370" s="51" t="s">
        <v>2500</v>
      </c>
      <c r="AV370" s="54"/>
      <c r="AW370" s="119">
        <v>34</v>
      </c>
      <c r="AX370" s="100">
        <v>256.47058823529414</v>
      </c>
      <c r="AY370" s="101"/>
      <c r="AZ370" s="102"/>
      <c r="BA370" s="77"/>
      <c r="BB370" s="103"/>
      <c r="BC370" s="82"/>
      <c r="BD370" s="104">
        <v>14.50698080279232</v>
      </c>
      <c r="BE370" s="77">
        <v>911.58607532941573</v>
      </c>
      <c r="BF370" s="68">
        <v>426.67590596448002</v>
      </c>
      <c r="BG370" s="105">
        <v>1.2990786845147552E-2</v>
      </c>
      <c r="BH370" s="106">
        <v>11.78</v>
      </c>
      <c r="BI370" s="107">
        <v>14.63</v>
      </c>
      <c r="BJ370" s="106">
        <v>13.14</v>
      </c>
      <c r="BK370" s="106">
        <v>9.17</v>
      </c>
    </row>
    <row r="371" spans="1:63" ht="70" hidden="1">
      <c r="A371" s="40"/>
      <c r="B371" s="40"/>
      <c r="C371" s="40"/>
      <c r="D371" s="247" t="s">
        <v>899</v>
      </c>
      <c r="E371" s="168">
        <v>2247</v>
      </c>
      <c r="F371" s="224" t="s">
        <v>900</v>
      </c>
      <c r="G371" s="57" t="s">
        <v>2033</v>
      </c>
      <c r="H371" s="225" t="s">
        <v>2034</v>
      </c>
      <c r="I371" s="75" t="s">
        <v>1815</v>
      </c>
      <c r="J371" s="215"/>
      <c r="K371" s="57" t="s">
        <v>1728</v>
      </c>
      <c r="L371" s="173" t="s">
        <v>2036</v>
      </c>
      <c r="M371" s="74" t="s">
        <v>2037</v>
      </c>
      <c r="N371" s="225" t="s">
        <v>2037</v>
      </c>
      <c r="O371" s="50" t="s">
        <v>3785</v>
      </c>
      <c r="P371" s="218">
        <v>23.96</v>
      </c>
      <c r="Q371" s="76"/>
      <c r="R371" s="218">
        <v>10</v>
      </c>
      <c r="S371" s="69">
        <v>0</v>
      </c>
      <c r="T371" s="97">
        <v>39897</v>
      </c>
      <c r="U371" s="76">
        <v>90.3292</v>
      </c>
      <c r="V371" s="218">
        <v>239.60000000000002</v>
      </c>
      <c r="W371" s="76">
        <v>239.60000000000002</v>
      </c>
      <c r="X371" s="225" t="s">
        <v>3889</v>
      </c>
      <c r="Y371" s="121"/>
      <c r="Z371" s="221">
        <v>62.732999999999997</v>
      </c>
      <c r="AA371" s="76"/>
      <c r="AB371" s="138">
        <v>62.732999999999997</v>
      </c>
      <c r="AC371" s="97">
        <v>40935</v>
      </c>
      <c r="AD371" s="53">
        <v>40999</v>
      </c>
      <c r="AE371" s="100">
        <v>72.339506849315072</v>
      </c>
      <c r="AF371" s="182">
        <v>0.86720248357062124</v>
      </c>
      <c r="AG371" s="114">
        <v>34.6</v>
      </c>
      <c r="AH371" s="68"/>
      <c r="AI371" s="215" t="s">
        <v>3889</v>
      </c>
      <c r="AJ371" s="52" t="s">
        <v>3133</v>
      </c>
      <c r="AK371" s="52"/>
      <c r="AL371" s="223" t="s">
        <v>901</v>
      </c>
      <c r="AM371" s="53">
        <v>39514</v>
      </c>
      <c r="AN371" s="296"/>
      <c r="AO371" s="98"/>
      <c r="AP371" s="53"/>
      <c r="AQ371" s="99">
        <v>39470</v>
      </c>
      <c r="AR371" s="97">
        <v>39766</v>
      </c>
      <c r="AS371" s="98">
        <v>39834</v>
      </c>
      <c r="AT371" s="53">
        <v>39897</v>
      </c>
      <c r="AU371" s="51" t="s">
        <v>2500</v>
      </c>
      <c r="AV371" s="55"/>
      <c r="AW371" s="119">
        <v>13.25</v>
      </c>
      <c r="AX371" s="102">
        <v>2014.7924528301887</v>
      </c>
      <c r="AY371" s="101">
        <v>0.89749999999999996</v>
      </c>
      <c r="AZ371" s="102"/>
      <c r="BA371" s="77"/>
      <c r="BB371" s="103"/>
      <c r="BC371" s="82"/>
      <c r="BD371" s="104">
        <v>16.345986038394415</v>
      </c>
      <c r="BE371" s="77">
        <v>682.21978457405737</v>
      </c>
      <c r="BF371" s="68">
        <v>1233.6593236524086</v>
      </c>
      <c r="BG371" s="105">
        <v>1.5253778969990866E-2</v>
      </c>
      <c r="BH371" s="106">
        <v>10.16</v>
      </c>
      <c r="BI371" s="107">
        <v>13.43</v>
      </c>
      <c r="BJ371" s="106"/>
      <c r="BK371" s="106"/>
    </row>
    <row r="372" spans="1:63" ht="112" hidden="1">
      <c r="A372" s="40"/>
      <c r="B372" s="40"/>
      <c r="C372" s="40"/>
      <c r="D372" s="247" t="s">
        <v>902</v>
      </c>
      <c r="E372" s="168">
        <v>2265</v>
      </c>
      <c r="F372" s="224" t="s">
        <v>903</v>
      </c>
      <c r="G372" s="57" t="s">
        <v>2033</v>
      </c>
      <c r="H372" s="225" t="s">
        <v>2034</v>
      </c>
      <c r="I372" s="75" t="s">
        <v>1815</v>
      </c>
      <c r="J372" s="215"/>
      <c r="K372" s="57" t="s">
        <v>2498</v>
      </c>
      <c r="L372" s="173" t="s">
        <v>2036</v>
      </c>
      <c r="M372" s="74" t="s">
        <v>2037</v>
      </c>
      <c r="N372" s="225" t="s">
        <v>2037</v>
      </c>
      <c r="O372" s="50" t="s">
        <v>2038</v>
      </c>
      <c r="P372" s="218">
        <v>91.293999999999997</v>
      </c>
      <c r="Q372" s="76"/>
      <c r="R372" s="218">
        <v>10</v>
      </c>
      <c r="S372" s="69">
        <v>0</v>
      </c>
      <c r="T372" s="99">
        <v>39894</v>
      </c>
      <c r="U372" s="76">
        <v>344.90873199999999</v>
      </c>
      <c r="V372" s="218">
        <v>912.93999999999994</v>
      </c>
      <c r="W372" s="76">
        <v>912.93999999999994</v>
      </c>
      <c r="X372" s="220" t="s">
        <v>2039</v>
      </c>
      <c r="Y372" s="121"/>
      <c r="Z372" s="221">
        <v>273.46600000000001</v>
      </c>
      <c r="AA372" s="76"/>
      <c r="AB372" s="138">
        <v>273.46600000000001</v>
      </c>
      <c r="AC372" s="97">
        <v>40851</v>
      </c>
      <c r="AD372" s="53">
        <v>41274</v>
      </c>
      <c r="AE372" s="100">
        <v>345.16635616438356</v>
      </c>
      <c r="AF372" s="182">
        <v>0.79227304491334416</v>
      </c>
      <c r="AG372" s="114">
        <v>31.9</v>
      </c>
      <c r="AH372" s="68"/>
      <c r="AI372" s="215" t="s">
        <v>3888</v>
      </c>
      <c r="AJ372" s="52" t="s">
        <v>3895</v>
      </c>
      <c r="AK372" s="52" t="s">
        <v>3802</v>
      </c>
      <c r="AL372" s="223" t="s">
        <v>904</v>
      </c>
      <c r="AM372" s="53">
        <v>39434</v>
      </c>
      <c r="AN372" s="296"/>
      <c r="AO372" s="98"/>
      <c r="AP372" s="53"/>
      <c r="AQ372" s="99">
        <v>39463</v>
      </c>
      <c r="AR372" s="97">
        <v>39743</v>
      </c>
      <c r="AS372" s="98">
        <v>39836</v>
      </c>
      <c r="AT372" s="53">
        <v>39894</v>
      </c>
      <c r="AU372" s="51"/>
      <c r="AV372" s="54"/>
      <c r="AW372" s="119">
        <v>42.5</v>
      </c>
      <c r="AX372" s="100">
        <v>2309.7929411764703</v>
      </c>
      <c r="AY372" s="101"/>
      <c r="AZ372" s="102"/>
      <c r="BA372" s="77"/>
      <c r="BB372" s="103"/>
      <c r="BC372" s="82"/>
      <c r="BD372" s="104">
        <v>62.147033158813265</v>
      </c>
      <c r="BE372" s="77">
        <v>680.73513219722292</v>
      </c>
      <c r="BF372" s="68">
        <v>1462.2831331485474</v>
      </c>
      <c r="BG372" s="105">
        <v>1.3966190503894367E-2</v>
      </c>
      <c r="BH372" s="106">
        <v>12.7</v>
      </c>
      <c r="BI372" s="107">
        <v>16.72</v>
      </c>
      <c r="BJ372" s="106">
        <v>17.16</v>
      </c>
      <c r="BK372" s="106">
        <v>14.212061966485114</v>
      </c>
    </row>
    <row r="373" spans="1:63" ht="28" hidden="1">
      <c r="A373" s="40"/>
      <c r="B373" s="40"/>
      <c r="C373" s="40"/>
      <c r="D373" s="247" t="s">
        <v>905</v>
      </c>
      <c r="E373" s="168">
        <v>2266</v>
      </c>
      <c r="F373" s="224" t="s">
        <v>1956</v>
      </c>
      <c r="G373" s="57" t="s">
        <v>2033</v>
      </c>
      <c r="H373" s="225" t="s">
        <v>2034</v>
      </c>
      <c r="I373" s="75" t="s">
        <v>1815</v>
      </c>
      <c r="J373" s="215"/>
      <c r="K373" s="75" t="s">
        <v>1957</v>
      </c>
      <c r="L373" s="173" t="s">
        <v>2036</v>
      </c>
      <c r="M373" s="74" t="s">
        <v>2037</v>
      </c>
      <c r="N373" s="225" t="s">
        <v>2037</v>
      </c>
      <c r="O373" s="50" t="s">
        <v>3785</v>
      </c>
      <c r="P373" s="218">
        <v>16.670000000000002</v>
      </c>
      <c r="Q373" s="76"/>
      <c r="R373" s="231">
        <v>10</v>
      </c>
      <c r="S373" s="69">
        <v>0</v>
      </c>
      <c r="T373" s="99">
        <v>39910</v>
      </c>
      <c r="U373" s="76">
        <v>62.245780000000003</v>
      </c>
      <c r="V373" s="218">
        <v>166.70000000000002</v>
      </c>
      <c r="W373" s="76">
        <v>166.70000000000002</v>
      </c>
      <c r="X373" s="220" t="s">
        <v>2039</v>
      </c>
      <c r="Y373" s="121"/>
      <c r="Z373" s="221">
        <v>35.826999999999998</v>
      </c>
      <c r="AA373" s="76"/>
      <c r="AB373" s="138">
        <v>35.826999999999998</v>
      </c>
      <c r="AC373" s="97">
        <v>40485</v>
      </c>
      <c r="AD373" s="53">
        <v>40871</v>
      </c>
      <c r="AE373" s="100">
        <v>43.890054794520552</v>
      </c>
      <c r="AF373" s="182">
        <v>0.81628970771922604</v>
      </c>
      <c r="AG373" s="114">
        <v>19.166666666666668</v>
      </c>
      <c r="AH373" s="68"/>
      <c r="AI373" s="215" t="s">
        <v>3888</v>
      </c>
      <c r="AJ373" s="52" t="s">
        <v>3895</v>
      </c>
      <c r="AK373" s="52"/>
      <c r="AL373" s="223" t="s">
        <v>3134</v>
      </c>
      <c r="AM373" s="53">
        <v>39337</v>
      </c>
      <c r="AN373" s="299">
        <v>39679</v>
      </c>
      <c r="AO373" s="98" t="s">
        <v>906</v>
      </c>
      <c r="AP373" s="53"/>
      <c r="AQ373" s="99">
        <v>39470</v>
      </c>
      <c r="AR373" s="97">
        <v>39749</v>
      </c>
      <c r="AS373" s="98">
        <v>39830</v>
      </c>
      <c r="AT373" s="53">
        <v>39910</v>
      </c>
      <c r="AU373" s="51" t="s">
        <v>2500</v>
      </c>
      <c r="AV373" s="54"/>
      <c r="AW373" s="119">
        <v>8.5</v>
      </c>
      <c r="AX373" s="100">
        <v>2185.0588235294117</v>
      </c>
      <c r="AY373" s="101"/>
      <c r="AZ373" s="102"/>
      <c r="BA373" s="77"/>
      <c r="BB373" s="103"/>
      <c r="BC373" s="82"/>
      <c r="BD373" s="104">
        <v>13.00828970331588</v>
      </c>
      <c r="BE373" s="77">
        <v>780.34131393616553</v>
      </c>
      <c r="BF373" s="68">
        <v>1530.3870239195153</v>
      </c>
      <c r="BG373" s="105">
        <v>1.2552810312221935E-2</v>
      </c>
      <c r="BH373" s="106">
        <v>13.1</v>
      </c>
      <c r="BI373" s="107"/>
      <c r="BJ373" s="106"/>
      <c r="BK373" s="106"/>
    </row>
    <row r="374" spans="1:63" ht="56" hidden="1">
      <c r="A374" s="40"/>
      <c r="B374" s="40"/>
      <c r="C374" s="40"/>
      <c r="D374" s="247" t="s">
        <v>907</v>
      </c>
      <c r="E374" s="168">
        <v>2267</v>
      </c>
      <c r="F374" s="224" t="s">
        <v>908</v>
      </c>
      <c r="G374" s="57" t="s">
        <v>2033</v>
      </c>
      <c r="H374" s="225" t="s">
        <v>2034</v>
      </c>
      <c r="I374" s="75" t="s">
        <v>1815</v>
      </c>
      <c r="J374" s="215"/>
      <c r="K374" s="57" t="s">
        <v>1748</v>
      </c>
      <c r="L374" s="173" t="s">
        <v>2036</v>
      </c>
      <c r="M374" s="74" t="s">
        <v>3510</v>
      </c>
      <c r="N374" s="329" t="s">
        <v>909</v>
      </c>
      <c r="O374" s="50" t="s">
        <v>910</v>
      </c>
      <c r="P374" s="218">
        <v>55.857999999999997</v>
      </c>
      <c r="Q374" s="76"/>
      <c r="R374" s="218">
        <v>10</v>
      </c>
      <c r="S374" s="69">
        <v>0</v>
      </c>
      <c r="T374" s="97">
        <v>39876</v>
      </c>
      <c r="U374" s="76">
        <v>213.76856599999999</v>
      </c>
      <c r="V374" s="218">
        <v>558.57999999999993</v>
      </c>
      <c r="W374" s="76">
        <v>558.57999999999993</v>
      </c>
      <c r="X374" s="225" t="s">
        <v>1745</v>
      </c>
      <c r="Y374" s="121"/>
      <c r="Z374" s="221"/>
      <c r="AA374" s="76"/>
      <c r="AB374" s="76"/>
      <c r="AC374" s="97"/>
      <c r="AD374" s="53"/>
      <c r="AE374" s="100"/>
      <c r="AF374" s="222"/>
      <c r="AG374" s="114">
        <v>66.033333333333331</v>
      </c>
      <c r="AH374" s="68"/>
      <c r="AI374" s="215"/>
      <c r="AJ374" s="52" t="s">
        <v>3706</v>
      </c>
      <c r="AK374" s="52"/>
      <c r="AL374" s="223" t="s">
        <v>911</v>
      </c>
      <c r="AM374" s="53">
        <v>38763</v>
      </c>
      <c r="AN374" s="299">
        <v>39535</v>
      </c>
      <c r="AO374" s="98" t="s">
        <v>912</v>
      </c>
      <c r="AP374" s="53"/>
      <c r="AQ374" s="99">
        <v>38712</v>
      </c>
      <c r="AR374" s="97">
        <v>39751</v>
      </c>
      <c r="AS374" s="98">
        <v>39834</v>
      </c>
      <c r="AT374" s="53">
        <v>39876</v>
      </c>
      <c r="AU374" s="51" t="s">
        <v>3891</v>
      </c>
      <c r="AV374" s="54"/>
      <c r="AW374" s="119">
        <v>3.76</v>
      </c>
      <c r="AX374" s="100">
        <v>5702.3936170212774</v>
      </c>
      <c r="AY374" s="101"/>
      <c r="AZ374" s="102"/>
      <c r="BA374" s="77"/>
      <c r="BB374" s="103"/>
      <c r="BC374" s="82"/>
      <c r="BD374" s="104">
        <v>5.3861256544502618</v>
      </c>
      <c r="BE374" s="77">
        <v>96.425322325365428</v>
      </c>
      <c r="BF374" s="68">
        <v>1432.4802272474103</v>
      </c>
      <c r="BG374" s="102"/>
      <c r="BH374" s="106"/>
      <c r="BI374" s="107"/>
      <c r="BJ374" s="106"/>
      <c r="BK374" s="106"/>
    </row>
    <row r="375" spans="1:63" ht="84" hidden="1">
      <c r="A375" s="40"/>
      <c r="B375" s="40"/>
      <c r="C375" s="40"/>
      <c r="D375" s="247" t="s">
        <v>913</v>
      </c>
      <c r="E375" s="168">
        <v>2279</v>
      </c>
      <c r="F375" s="224" t="s">
        <v>1421</v>
      </c>
      <c r="G375" s="57" t="s">
        <v>2033</v>
      </c>
      <c r="H375" s="225" t="s">
        <v>2034</v>
      </c>
      <c r="I375" s="75" t="s">
        <v>1815</v>
      </c>
      <c r="J375" s="215"/>
      <c r="K375" s="57" t="s">
        <v>2498</v>
      </c>
      <c r="L375" s="173" t="s">
        <v>2036</v>
      </c>
      <c r="M375" s="74" t="s">
        <v>969</v>
      </c>
      <c r="N375" s="215" t="s">
        <v>970</v>
      </c>
      <c r="O375" s="50" t="s">
        <v>1422</v>
      </c>
      <c r="P375" s="218">
        <v>21.06</v>
      </c>
      <c r="Q375" s="76"/>
      <c r="R375" s="218">
        <v>10</v>
      </c>
      <c r="S375" s="69">
        <v>0</v>
      </c>
      <c r="T375" s="99">
        <v>40035</v>
      </c>
      <c r="U375" s="76">
        <v>71.435519999999997</v>
      </c>
      <c r="V375" s="218">
        <v>210.6</v>
      </c>
      <c r="W375" s="76">
        <v>210.6</v>
      </c>
      <c r="X375" s="220" t="s">
        <v>3888</v>
      </c>
      <c r="Y375" s="121"/>
      <c r="Z375" s="221"/>
      <c r="AA375" s="76"/>
      <c r="AB375" s="76"/>
      <c r="AC375" s="97"/>
      <c r="AD375" s="53"/>
      <c r="AE375" s="100"/>
      <c r="AF375" s="222"/>
      <c r="AG375" s="114">
        <v>60.733333333333334</v>
      </c>
      <c r="AH375" s="68"/>
      <c r="AI375" s="215"/>
      <c r="AJ375" s="52" t="s">
        <v>3895</v>
      </c>
      <c r="AK375" s="52"/>
      <c r="AL375" s="223" t="s">
        <v>1423</v>
      </c>
      <c r="AM375" s="53">
        <v>39402</v>
      </c>
      <c r="AN375" s="296"/>
      <c r="AO375" s="98"/>
      <c r="AP375" s="53"/>
      <c r="AQ375" s="99">
        <v>39470</v>
      </c>
      <c r="AR375" s="97">
        <v>39769</v>
      </c>
      <c r="AS375" s="98">
        <v>39878</v>
      </c>
      <c r="AT375" s="53">
        <v>40035</v>
      </c>
      <c r="AU375" s="83" t="s">
        <v>2042</v>
      </c>
      <c r="AV375" s="54"/>
      <c r="AW375" s="119">
        <v>0.54</v>
      </c>
      <c r="AX375" s="100">
        <v>1825</v>
      </c>
      <c r="AY375" s="101"/>
      <c r="AZ375" s="102"/>
      <c r="BA375" s="77"/>
      <c r="BB375" s="103"/>
      <c r="BC375" s="82"/>
      <c r="BD375" s="108"/>
      <c r="BE375" s="77"/>
      <c r="BF375" s="68"/>
      <c r="BG375" s="102"/>
      <c r="BH375" s="106"/>
      <c r="BI375" s="107"/>
      <c r="BJ375" s="106"/>
      <c r="BK375" s="106"/>
    </row>
    <row r="376" spans="1:63" ht="56" hidden="1">
      <c r="A376" s="40"/>
      <c r="B376" s="40"/>
      <c r="C376" s="40"/>
      <c r="D376" s="247" t="s">
        <v>1424</v>
      </c>
      <c r="E376" s="168">
        <v>2339</v>
      </c>
      <c r="F376" s="224" t="s">
        <v>1425</v>
      </c>
      <c r="G376" s="57" t="s">
        <v>2033</v>
      </c>
      <c r="H376" s="225" t="s">
        <v>2034</v>
      </c>
      <c r="I376" s="75" t="s">
        <v>1815</v>
      </c>
      <c r="J376" s="215"/>
      <c r="K376" s="57" t="s">
        <v>1748</v>
      </c>
      <c r="L376" s="173" t="s">
        <v>2036</v>
      </c>
      <c r="M376" s="74" t="s">
        <v>2037</v>
      </c>
      <c r="N376" s="232" t="s">
        <v>2037</v>
      </c>
      <c r="O376" s="50" t="s">
        <v>3785</v>
      </c>
      <c r="P376" s="216">
        <v>9.3849999999999998</v>
      </c>
      <c r="Q376" s="76"/>
      <c r="R376" s="218">
        <v>10</v>
      </c>
      <c r="S376" s="69">
        <v>0</v>
      </c>
      <c r="T376" s="97">
        <v>39874</v>
      </c>
      <c r="U376" s="76">
        <v>35.972704999999998</v>
      </c>
      <c r="V376" s="218">
        <v>93.85</v>
      </c>
      <c r="W376" s="76">
        <v>93.85</v>
      </c>
      <c r="X376" s="220" t="s">
        <v>3888</v>
      </c>
      <c r="Y376" s="121"/>
      <c r="Z376" s="221">
        <v>16.82</v>
      </c>
      <c r="AA376" s="76"/>
      <c r="AB376" s="138">
        <v>16.82</v>
      </c>
      <c r="AC376" s="97">
        <v>40788</v>
      </c>
      <c r="AD376" s="53">
        <v>40433</v>
      </c>
      <c r="AE376" s="100">
        <v>14.373191780821918</v>
      </c>
      <c r="AF376" s="182">
        <v>1.170234159293891</v>
      </c>
      <c r="AG376" s="114">
        <v>30.466666666666665</v>
      </c>
      <c r="AH376" s="68"/>
      <c r="AI376" s="215" t="s">
        <v>3888</v>
      </c>
      <c r="AJ376" s="52" t="s">
        <v>1373</v>
      </c>
      <c r="AK376" s="52"/>
      <c r="AL376" s="223" t="s">
        <v>1726</v>
      </c>
      <c r="AM376" s="53">
        <v>39476</v>
      </c>
      <c r="AN376" s="296"/>
      <c r="AO376" s="98"/>
      <c r="AP376" s="53"/>
      <c r="AQ376" s="99">
        <v>39510</v>
      </c>
      <c r="AR376" s="97">
        <v>39780</v>
      </c>
      <c r="AS376" s="98">
        <v>39844</v>
      </c>
      <c r="AT376" s="53">
        <v>39874</v>
      </c>
      <c r="AU376" s="51"/>
      <c r="AV376" s="54"/>
      <c r="AW376" s="119">
        <v>4.5</v>
      </c>
      <c r="AX376" s="100">
        <v>2340</v>
      </c>
      <c r="AY376" s="101"/>
      <c r="AZ376" s="102"/>
      <c r="BA376" s="77"/>
      <c r="BB376" s="103"/>
      <c r="BC376" s="82"/>
      <c r="BD376" s="104">
        <v>5.3446771378708551</v>
      </c>
      <c r="BE376" s="77">
        <v>569.49143717323977</v>
      </c>
      <c r="BF376" s="68">
        <v>1187.7060306379678</v>
      </c>
      <c r="BG376" s="105">
        <v>2.4658509320579756E-2</v>
      </c>
      <c r="BH376" s="106">
        <v>9.01</v>
      </c>
      <c r="BI376" s="107">
        <v>11.75</v>
      </c>
      <c r="BJ376" s="106">
        <v>11.91</v>
      </c>
      <c r="BK376" s="106">
        <v>14.212061966485114</v>
      </c>
    </row>
    <row r="377" spans="1:63" ht="70" hidden="1">
      <c r="A377" s="40"/>
      <c r="B377" s="40"/>
      <c r="C377" s="40"/>
      <c r="D377" s="247" t="s">
        <v>1426</v>
      </c>
      <c r="E377" s="168">
        <v>2342</v>
      </c>
      <c r="F377" s="224" t="s">
        <v>3135</v>
      </c>
      <c r="G377" s="57" t="s">
        <v>2033</v>
      </c>
      <c r="H377" s="225" t="s">
        <v>2034</v>
      </c>
      <c r="I377" s="75" t="s">
        <v>1815</v>
      </c>
      <c r="J377" s="215"/>
      <c r="K377" s="57" t="s">
        <v>917</v>
      </c>
      <c r="L377" s="173" t="s">
        <v>2036</v>
      </c>
      <c r="M377" s="74" t="s">
        <v>2037</v>
      </c>
      <c r="N377" s="232" t="s">
        <v>2037</v>
      </c>
      <c r="O377" s="50" t="s">
        <v>3785</v>
      </c>
      <c r="P377" s="218">
        <v>21.094000000000001</v>
      </c>
      <c r="Q377" s="76"/>
      <c r="R377" s="218">
        <v>10</v>
      </c>
      <c r="S377" s="69">
        <v>0</v>
      </c>
      <c r="T377" s="97">
        <v>39972</v>
      </c>
      <c r="U377" s="76">
        <v>75.179016000000004</v>
      </c>
      <c r="V377" s="218">
        <v>210.94</v>
      </c>
      <c r="W377" s="76">
        <v>210.94</v>
      </c>
      <c r="X377" s="220" t="s">
        <v>3889</v>
      </c>
      <c r="Y377" s="121"/>
      <c r="Z377" s="221">
        <v>44.078000000000003</v>
      </c>
      <c r="AA377" s="76"/>
      <c r="AB377" s="138">
        <v>44.078000000000003</v>
      </c>
      <c r="AC377" s="97">
        <v>40970</v>
      </c>
      <c r="AD377" s="53">
        <v>40908</v>
      </c>
      <c r="AE377" s="100">
        <v>54.093106849315078</v>
      </c>
      <c r="AF377" s="182">
        <v>0.81485428675387894</v>
      </c>
      <c r="AG377" s="114">
        <v>33.266666666666666</v>
      </c>
      <c r="AH377" s="68"/>
      <c r="AI377" s="215" t="s">
        <v>3889</v>
      </c>
      <c r="AJ377" s="52" t="s">
        <v>3895</v>
      </c>
      <c r="AK377" s="52"/>
      <c r="AL377" s="223" t="s">
        <v>3136</v>
      </c>
      <c r="AM377" s="53">
        <v>39589</v>
      </c>
      <c r="AN377" s="296"/>
      <c r="AO377" s="98"/>
      <c r="AP377" s="53"/>
      <c r="AQ377" s="99">
        <v>39547</v>
      </c>
      <c r="AR377" s="97">
        <v>39794</v>
      </c>
      <c r="AS377" s="98">
        <v>39863</v>
      </c>
      <c r="AT377" s="53">
        <v>39972</v>
      </c>
      <c r="AU377" s="83" t="s">
        <v>2500</v>
      </c>
      <c r="AV377" s="55"/>
      <c r="AW377" s="119">
        <v>14</v>
      </c>
      <c r="AX377" s="100">
        <v>1752</v>
      </c>
      <c r="AY377" s="101">
        <v>0.86</v>
      </c>
      <c r="AZ377" s="102"/>
      <c r="BA377" s="77"/>
      <c r="BB377" s="103"/>
      <c r="BC377" s="82"/>
      <c r="BD377" s="104">
        <v>17.181500872600349</v>
      </c>
      <c r="BE377" s="77">
        <v>814.52075815873468</v>
      </c>
      <c r="BF377" s="68">
        <v>1227.2500623285964</v>
      </c>
      <c r="BG377" s="105">
        <v>1.2004913739891394E-2</v>
      </c>
      <c r="BH377" s="106">
        <v>13.04</v>
      </c>
      <c r="BI377" s="107">
        <v>16.95</v>
      </c>
      <c r="BJ377" s="106">
        <v>16.190000000000001</v>
      </c>
      <c r="BK377" s="106">
        <v>16.5807389608993</v>
      </c>
    </row>
    <row r="378" spans="1:63" ht="56" hidden="1">
      <c r="A378" s="40"/>
      <c r="B378" s="40"/>
      <c r="C378" s="40"/>
      <c r="D378" s="247" t="s">
        <v>1427</v>
      </c>
      <c r="E378" s="168">
        <v>2347</v>
      </c>
      <c r="F378" s="330" t="s">
        <v>1727</v>
      </c>
      <c r="G378" s="331" t="s">
        <v>2033</v>
      </c>
      <c r="H378" s="332" t="s">
        <v>2034</v>
      </c>
      <c r="I378" s="75" t="s">
        <v>1815</v>
      </c>
      <c r="J378" s="215"/>
      <c r="K378" s="57" t="s">
        <v>1728</v>
      </c>
      <c r="L378" s="173" t="s">
        <v>2036</v>
      </c>
      <c r="M378" s="74" t="s">
        <v>2037</v>
      </c>
      <c r="N378" s="225" t="s">
        <v>2037</v>
      </c>
      <c r="O378" s="50" t="s">
        <v>2038</v>
      </c>
      <c r="P378" s="218">
        <v>313.755</v>
      </c>
      <c r="Q378" s="76"/>
      <c r="R378" s="218">
        <v>7</v>
      </c>
      <c r="S378" s="69">
        <v>0</v>
      </c>
      <c r="T378" s="97">
        <v>39982</v>
      </c>
      <c r="U378" s="76">
        <v>1109.7514349999999</v>
      </c>
      <c r="V378" s="218">
        <v>3622.3659452054794</v>
      </c>
      <c r="W378" s="76">
        <v>6588.8549999999996</v>
      </c>
      <c r="X378" s="220" t="s">
        <v>1729</v>
      </c>
      <c r="Y378" s="121"/>
      <c r="Z378" s="221">
        <v>927.21</v>
      </c>
      <c r="AA378" s="76">
        <v>106.26600000000001</v>
      </c>
      <c r="AB378" s="138">
        <v>1033.4760000000001</v>
      </c>
      <c r="AC378" s="97">
        <v>40858</v>
      </c>
      <c r="AD378" s="53">
        <v>41455</v>
      </c>
      <c r="AE378" s="100">
        <v>1266.1948356164385</v>
      </c>
      <c r="AF378" s="182">
        <v>0.81620614057935192</v>
      </c>
      <c r="AG378" s="114">
        <v>29.2</v>
      </c>
      <c r="AH378" s="68"/>
      <c r="AI378" s="215" t="s">
        <v>3889</v>
      </c>
      <c r="AJ378" s="52" t="s">
        <v>2299</v>
      </c>
      <c r="AK378" s="52"/>
      <c r="AL378" s="223" t="s">
        <v>1730</v>
      </c>
      <c r="AM378" s="53">
        <v>39492</v>
      </c>
      <c r="AN378" s="296"/>
      <c r="AO378" s="98"/>
      <c r="AP378" s="53"/>
      <c r="AQ378" s="99">
        <v>39650</v>
      </c>
      <c r="AR378" s="97">
        <v>39804</v>
      </c>
      <c r="AS378" s="98">
        <v>39895</v>
      </c>
      <c r="AT378" s="53">
        <v>39982</v>
      </c>
      <c r="AU378" s="83" t="s">
        <v>3891</v>
      </c>
      <c r="AV378" s="54"/>
      <c r="AW378" s="120">
        <v>150</v>
      </c>
      <c r="AX378" s="100">
        <v>2000</v>
      </c>
      <c r="AY378" s="101"/>
      <c r="AZ378" s="102"/>
      <c r="BA378" s="77"/>
      <c r="BB378" s="103"/>
      <c r="BC378" s="82"/>
      <c r="BD378" s="104">
        <v>198.54694062890226</v>
      </c>
      <c r="BE378" s="77">
        <v>632.80884967220368</v>
      </c>
      <c r="BF378" s="68">
        <v>1323.6462708593483</v>
      </c>
      <c r="BG378" s="105">
        <v>1.547777609625052E-2</v>
      </c>
      <c r="BH378" s="106">
        <v>8.7799999999999994</v>
      </c>
      <c r="BI378" s="107">
        <v>12.75</v>
      </c>
      <c r="BJ378" s="106">
        <v>11.51</v>
      </c>
      <c r="BK378" s="106">
        <v>14.212061966485114</v>
      </c>
    </row>
    <row r="379" spans="1:63" ht="42" hidden="1">
      <c r="A379" s="40"/>
      <c r="B379" s="40"/>
      <c r="C379" s="40"/>
      <c r="D379" s="247" t="s">
        <v>1435</v>
      </c>
      <c r="E379" s="168">
        <v>2365</v>
      </c>
      <c r="F379" s="224" t="s">
        <v>3062</v>
      </c>
      <c r="G379" s="57" t="s">
        <v>2033</v>
      </c>
      <c r="H379" s="225" t="s">
        <v>2034</v>
      </c>
      <c r="I379" s="75" t="s">
        <v>1815</v>
      </c>
      <c r="J379" s="215"/>
      <c r="K379" s="75" t="s">
        <v>1748</v>
      </c>
      <c r="L379" s="173" t="s">
        <v>2036</v>
      </c>
      <c r="M379" s="74" t="s">
        <v>2037</v>
      </c>
      <c r="N379" s="225" t="s">
        <v>2037</v>
      </c>
      <c r="O379" s="50" t="s">
        <v>3785</v>
      </c>
      <c r="P379" s="218">
        <v>34.886000000000003</v>
      </c>
      <c r="Q379" s="76"/>
      <c r="R379" s="231">
        <v>10</v>
      </c>
      <c r="S379" s="69">
        <v>0</v>
      </c>
      <c r="T379" s="97">
        <v>39912</v>
      </c>
      <c r="U379" s="76">
        <v>130.08989400000002</v>
      </c>
      <c r="V379" s="218">
        <v>348.86</v>
      </c>
      <c r="W379" s="76">
        <v>348.86</v>
      </c>
      <c r="X379" s="220" t="s">
        <v>2039</v>
      </c>
      <c r="Y379" s="121"/>
      <c r="Z379" s="221">
        <v>97.051000000000002</v>
      </c>
      <c r="AA379" s="76"/>
      <c r="AB379" s="138">
        <v>97.051000000000002</v>
      </c>
      <c r="AC379" s="97">
        <v>40632</v>
      </c>
      <c r="AD379" s="53">
        <v>40983</v>
      </c>
      <c r="AE379" s="100">
        <v>102.36412602739726</v>
      </c>
      <c r="AF379" s="182">
        <v>0.94809581995576042</v>
      </c>
      <c r="AG379" s="114">
        <v>24</v>
      </c>
      <c r="AH379" s="68"/>
      <c r="AI379" s="215" t="s">
        <v>3888</v>
      </c>
      <c r="AJ379" s="52" t="s">
        <v>3429</v>
      </c>
      <c r="AK379" s="52"/>
      <c r="AL379" s="223" t="s">
        <v>3063</v>
      </c>
      <c r="AM379" s="53">
        <v>39655</v>
      </c>
      <c r="AN379" s="296"/>
      <c r="AO379" s="98"/>
      <c r="AP379" s="53"/>
      <c r="AQ379" s="99">
        <v>39700</v>
      </c>
      <c r="AR379" s="97">
        <v>39848</v>
      </c>
      <c r="AS379" s="98">
        <v>39872</v>
      </c>
      <c r="AT379" s="53">
        <v>39912</v>
      </c>
      <c r="AU379" s="83" t="s">
        <v>3891</v>
      </c>
      <c r="AV379" s="54"/>
      <c r="AW379" s="119">
        <v>13.95</v>
      </c>
      <c r="AX379" s="100">
        <v>2691.0394265232976</v>
      </c>
      <c r="AY379" s="101"/>
      <c r="AZ379" s="102"/>
      <c r="BA379" s="77"/>
      <c r="BB379" s="103"/>
      <c r="BC379" s="82"/>
      <c r="BD379" s="104">
        <v>18.673647469458988</v>
      </c>
      <c r="BE379" s="77">
        <v>535.27625607576067</v>
      </c>
      <c r="BF379" s="68">
        <v>1338.6127218250172</v>
      </c>
      <c r="BG379" s="105">
        <v>2.1254725406424254E-2</v>
      </c>
      <c r="BH379" s="106">
        <v>10.48</v>
      </c>
      <c r="BI379" s="107">
        <v>14.73</v>
      </c>
      <c r="BJ379" s="106"/>
      <c r="BK379" s="106"/>
    </row>
    <row r="380" spans="1:63" ht="56" hidden="1">
      <c r="A380" s="40"/>
      <c r="B380" s="40"/>
      <c r="C380" s="40"/>
      <c r="D380" s="247" t="s">
        <v>1436</v>
      </c>
      <c r="E380" s="168">
        <v>2370</v>
      </c>
      <c r="F380" s="224" t="s">
        <v>2439</v>
      </c>
      <c r="G380" s="57" t="s">
        <v>2033</v>
      </c>
      <c r="H380" s="225" t="s">
        <v>2034</v>
      </c>
      <c r="I380" s="75" t="s">
        <v>1815</v>
      </c>
      <c r="J380" s="215"/>
      <c r="K380" s="57" t="s">
        <v>1748</v>
      </c>
      <c r="L380" s="173" t="s">
        <v>2036</v>
      </c>
      <c r="M380" s="74" t="s">
        <v>2037</v>
      </c>
      <c r="N380" s="225" t="s">
        <v>2037</v>
      </c>
      <c r="O380" s="50" t="s">
        <v>3785</v>
      </c>
      <c r="P380" s="218">
        <v>11.7</v>
      </c>
      <c r="Q380" s="76"/>
      <c r="R380" s="218">
        <v>10</v>
      </c>
      <c r="S380" s="69">
        <v>0</v>
      </c>
      <c r="T380" s="97">
        <v>39859</v>
      </c>
      <c r="U380" s="76">
        <v>45.325800000000001</v>
      </c>
      <c r="V380" s="218">
        <v>117</v>
      </c>
      <c r="W380" s="76">
        <v>117</v>
      </c>
      <c r="X380" s="225" t="s">
        <v>3889</v>
      </c>
      <c r="Y380" s="121"/>
      <c r="Z380" s="221"/>
      <c r="AA380" s="76"/>
      <c r="AB380" s="76"/>
      <c r="AC380" s="97"/>
      <c r="AD380" s="53"/>
      <c r="AE380" s="100"/>
      <c r="AF380" s="222"/>
      <c r="AG380" s="114">
        <v>62.56666666666667</v>
      </c>
      <c r="AH380" s="68"/>
      <c r="AI380" s="215"/>
      <c r="AJ380" s="52" t="s">
        <v>2440</v>
      </c>
      <c r="AK380" s="52"/>
      <c r="AL380" s="223" t="s">
        <v>2441</v>
      </c>
      <c r="AM380" s="53">
        <v>39507</v>
      </c>
      <c r="AN380" s="296"/>
      <c r="AO380" s="98"/>
      <c r="AP380" s="53"/>
      <c r="AQ380" s="99">
        <v>39547</v>
      </c>
      <c r="AR380" s="97">
        <v>39828</v>
      </c>
      <c r="AS380" s="98">
        <v>39900</v>
      </c>
      <c r="AT380" s="53">
        <v>39980</v>
      </c>
      <c r="AU380" s="83" t="s">
        <v>2500</v>
      </c>
      <c r="AV380" s="54"/>
      <c r="AW380" s="120">
        <v>5.0999999999999996</v>
      </c>
      <c r="AX380" s="100">
        <v>2470.588235294118</v>
      </c>
      <c r="AY380" s="101"/>
      <c r="AZ380" s="102"/>
      <c r="BA380" s="77"/>
      <c r="BB380" s="103"/>
      <c r="BC380" s="82"/>
      <c r="BD380" s="104">
        <v>6.5837696335078535</v>
      </c>
      <c r="BE380" s="77">
        <v>562.71535329126959</v>
      </c>
      <c r="BF380" s="68">
        <v>1290.9352222564419</v>
      </c>
      <c r="BG380" s="102"/>
      <c r="BH380" s="106">
        <v>7.26</v>
      </c>
      <c r="BI380" s="107"/>
      <c r="BJ380" s="106">
        <v>10.99</v>
      </c>
      <c r="BK380" s="106"/>
    </row>
    <row r="381" spans="1:63" ht="84" hidden="1">
      <c r="A381" s="40"/>
      <c r="B381" s="40"/>
      <c r="C381" s="40"/>
      <c r="D381" s="247" t="s">
        <v>1437</v>
      </c>
      <c r="E381" s="168">
        <v>2378</v>
      </c>
      <c r="F381" s="224" t="s">
        <v>1438</v>
      </c>
      <c r="G381" s="57" t="s">
        <v>2033</v>
      </c>
      <c r="H381" s="225" t="s">
        <v>2034</v>
      </c>
      <c r="I381" s="75" t="s">
        <v>1815</v>
      </c>
      <c r="J381" s="215"/>
      <c r="K381" s="57" t="s">
        <v>1439</v>
      </c>
      <c r="L381" s="173" t="s">
        <v>2036</v>
      </c>
      <c r="M381" s="74" t="s">
        <v>1440</v>
      </c>
      <c r="N381" s="215" t="s">
        <v>1441</v>
      </c>
      <c r="O381" s="50" t="s">
        <v>1442</v>
      </c>
      <c r="P381" s="218">
        <v>111.949</v>
      </c>
      <c r="Q381" s="76"/>
      <c r="R381" s="218">
        <v>10</v>
      </c>
      <c r="S381" s="69">
        <v>11.94</v>
      </c>
      <c r="T381" s="97">
        <v>40483</v>
      </c>
      <c r="U381" s="76">
        <v>242.59348299999996</v>
      </c>
      <c r="V381" s="218">
        <v>1119.49</v>
      </c>
      <c r="W381" s="76">
        <v>1119.49</v>
      </c>
      <c r="X381" s="220" t="s">
        <v>2039</v>
      </c>
      <c r="Y381" s="121"/>
      <c r="Z381" s="221"/>
      <c r="AA381" s="76"/>
      <c r="AB381" s="76"/>
      <c r="AC381" s="97"/>
      <c r="AD381" s="53"/>
      <c r="AE381" s="100"/>
      <c r="AF381" s="222"/>
      <c r="AG381" s="114">
        <v>45.8</v>
      </c>
      <c r="AH381" s="68"/>
      <c r="AI381" s="215"/>
      <c r="AJ381" s="52" t="s">
        <v>3895</v>
      </c>
      <c r="AK381" s="52"/>
      <c r="AL381" s="223" t="s">
        <v>1443</v>
      </c>
      <c r="AM381" s="53">
        <v>39540</v>
      </c>
      <c r="AN381" s="296"/>
      <c r="AO381" s="98"/>
      <c r="AP381" s="53"/>
      <c r="AQ381" s="99">
        <v>39624</v>
      </c>
      <c r="AR381" s="97">
        <v>39836</v>
      </c>
      <c r="AS381" s="98">
        <v>39898</v>
      </c>
      <c r="AT381" s="53">
        <v>39956</v>
      </c>
      <c r="AU381" s="51"/>
      <c r="AV381" s="54"/>
      <c r="AW381" s="119">
        <v>10</v>
      </c>
      <c r="AX381" s="100">
        <v>4400</v>
      </c>
      <c r="AY381" s="101"/>
      <c r="AZ381" s="102"/>
      <c r="BA381" s="77"/>
      <c r="BB381" s="103"/>
      <c r="BC381" s="82"/>
      <c r="BD381" s="104">
        <v>29.582897033158808</v>
      </c>
      <c r="BE381" s="77">
        <v>264.25333887001057</v>
      </c>
      <c r="BF381" s="68">
        <v>2958.2897033158806</v>
      </c>
      <c r="BG381" s="102"/>
      <c r="BH381" s="106"/>
      <c r="BI381" s="107"/>
      <c r="BJ381" s="106"/>
      <c r="BK381" s="106"/>
    </row>
    <row r="382" spans="1:63" ht="42" hidden="1">
      <c r="A382" s="40"/>
      <c r="B382" s="40"/>
      <c r="C382" s="40"/>
      <c r="D382" s="247" t="s">
        <v>1444</v>
      </c>
      <c r="E382" s="168">
        <v>2399</v>
      </c>
      <c r="F382" s="224" t="s">
        <v>1445</v>
      </c>
      <c r="G382" s="57" t="s">
        <v>2033</v>
      </c>
      <c r="H382" s="225" t="s">
        <v>2034</v>
      </c>
      <c r="I382" s="75" t="s">
        <v>1815</v>
      </c>
      <c r="J382" s="215"/>
      <c r="K382" s="75" t="s">
        <v>917</v>
      </c>
      <c r="L382" s="173" t="s">
        <v>2036</v>
      </c>
      <c r="M382" s="74" t="s">
        <v>3665</v>
      </c>
      <c r="N382" s="215" t="s">
        <v>1446</v>
      </c>
      <c r="O382" s="50" t="s">
        <v>1447</v>
      </c>
      <c r="P382" s="218">
        <v>16.093</v>
      </c>
      <c r="Q382" s="76"/>
      <c r="R382" s="231">
        <v>10</v>
      </c>
      <c r="S382" s="69">
        <v>0</v>
      </c>
      <c r="T382" s="97">
        <v>39905</v>
      </c>
      <c r="U382" s="76">
        <v>60.348750000000003</v>
      </c>
      <c r="V382" s="218">
        <v>160.93</v>
      </c>
      <c r="W382" s="76">
        <v>160.93</v>
      </c>
      <c r="X382" s="220" t="s">
        <v>3889</v>
      </c>
      <c r="Y382" s="121"/>
      <c r="Z382" s="221"/>
      <c r="AA382" s="76"/>
      <c r="AB382" s="76"/>
      <c r="AC382" s="97"/>
      <c r="AD382" s="53"/>
      <c r="AE382" s="100"/>
      <c r="AF382" s="222"/>
      <c r="AG382" s="114">
        <v>65.066666666666663</v>
      </c>
      <c r="AH382" s="68"/>
      <c r="AI382" s="215"/>
      <c r="AJ382" s="52" t="s">
        <v>3895</v>
      </c>
      <c r="AK382" s="52"/>
      <c r="AL382" s="223" t="s">
        <v>3013</v>
      </c>
      <c r="AM382" s="53">
        <v>39647</v>
      </c>
      <c r="AN382" s="296"/>
      <c r="AO382" s="98"/>
      <c r="AP382" s="53"/>
      <c r="AQ382" s="99">
        <v>39694</v>
      </c>
      <c r="AR382" s="97">
        <v>39855</v>
      </c>
      <c r="AS382" s="98">
        <v>39875</v>
      </c>
      <c r="AT382" s="53">
        <v>39905</v>
      </c>
      <c r="AU382" s="51"/>
      <c r="AV382" s="54"/>
      <c r="AW382" s="119">
        <v>0.5</v>
      </c>
      <c r="AX382" s="100">
        <v>7920</v>
      </c>
      <c r="AY382" s="101"/>
      <c r="AZ382" s="102"/>
      <c r="BA382" s="77"/>
      <c r="BB382" s="103"/>
      <c r="BC382" s="82"/>
      <c r="BD382" s="104">
        <v>1.0173865619546247</v>
      </c>
      <c r="BE382" s="77">
        <v>63.219198530704332</v>
      </c>
      <c r="BF382" s="68">
        <v>2034.7731239092495</v>
      </c>
      <c r="BG382" s="102"/>
      <c r="BH382" s="106">
        <v>5.59</v>
      </c>
      <c r="BI382" s="107">
        <v>14</v>
      </c>
      <c r="BJ382" s="106">
        <v>34.5</v>
      </c>
      <c r="BK382" s="106">
        <v>14.212061966485114</v>
      </c>
    </row>
    <row r="383" spans="1:63" ht="70" hidden="1">
      <c r="A383" s="40"/>
      <c r="B383" s="40"/>
      <c r="C383" s="40"/>
      <c r="D383" s="247" t="s">
        <v>1448</v>
      </c>
      <c r="E383" s="168">
        <v>2400</v>
      </c>
      <c r="F383" s="224" t="s">
        <v>2442</v>
      </c>
      <c r="G383" s="57" t="s">
        <v>2033</v>
      </c>
      <c r="H383" s="225" t="s">
        <v>2034</v>
      </c>
      <c r="I383" s="75" t="s">
        <v>1815</v>
      </c>
      <c r="J383" s="215"/>
      <c r="K383" s="57" t="s">
        <v>1728</v>
      </c>
      <c r="L383" s="173" t="s">
        <v>2036</v>
      </c>
      <c r="M383" s="74" t="s">
        <v>2037</v>
      </c>
      <c r="N383" s="225" t="s">
        <v>2037</v>
      </c>
      <c r="O383" s="50" t="s">
        <v>3785</v>
      </c>
      <c r="P383" s="218">
        <v>21.699000000000002</v>
      </c>
      <c r="Q383" s="76"/>
      <c r="R383" s="218">
        <v>10</v>
      </c>
      <c r="S383" s="69">
        <v>0</v>
      </c>
      <c r="T383" s="97">
        <v>39974</v>
      </c>
      <c r="U383" s="76">
        <v>77.226741000000004</v>
      </c>
      <c r="V383" s="218">
        <v>216.99</v>
      </c>
      <c r="W383" s="76">
        <v>216.99</v>
      </c>
      <c r="X383" s="225" t="s">
        <v>3889</v>
      </c>
      <c r="Y383" s="121"/>
      <c r="Z383" s="221">
        <v>71.591000000000008</v>
      </c>
      <c r="AA383" s="76"/>
      <c r="AB383" s="138">
        <v>71.591000000000008</v>
      </c>
      <c r="AC383" s="97">
        <v>41024</v>
      </c>
      <c r="AD383" s="53">
        <v>41182</v>
      </c>
      <c r="AE383" s="100">
        <v>71.814772602739737</v>
      </c>
      <c r="AF383" s="182">
        <v>0.99688403103387124</v>
      </c>
      <c r="AG383" s="114">
        <v>35</v>
      </c>
      <c r="AH383" s="68"/>
      <c r="AI383" s="215" t="s">
        <v>3889</v>
      </c>
      <c r="AJ383" s="52" t="s">
        <v>3133</v>
      </c>
      <c r="AK383" s="52"/>
      <c r="AL383" s="223" t="s">
        <v>1999</v>
      </c>
      <c r="AM383" s="53">
        <v>39514</v>
      </c>
      <c r="AN383" s="296"/>
      <c r="AO383" s="98"/>
      <c r="AP383" s="53"/>
      <c r="AQ383" s="99">
        <v>39468</v>
      </c>
      <c r="AR383" s="97">
        <v>39855</v>
      </c>
      <c r="AS383" s="98">
        <v>39941</v>
      </c>
      <c r="AT383" s="53">
        <v>39974</v>
      </c>
      <c r="AU383" s="51" t="s">
        <v>3891</v>
      </c>
      <c r="AV383" s="55"/>
      <c r="AW383" s="119">
        <v>12</v>
      </c>
      <c r="AX383" s="102">
        <v>2014.8</v>
      </c>
      <c r="AY383" s="101">
        <v>0.89749999999999996</v>
      </c>
      <c r="AZ383" s="102"/>
      <c r="BA383" s="77"/>
      <c r="BB383" s="103"/>
      <c r="BC383" s="82"/>
      <c r="BD383" s="104">
        <v>14.834205933682373</v>
      </c>
      <c r="BE383" s="77">
        <v>683.63546401596261</v>
      </c>
      <c r="BF383" s="68">
        <v>1236.1838278068644</v>
      </c>
      <c r="BG383" s="105">
        <v>1.7498519316322556E-2</v>
      </c>
      <c r="BH383" s="106">
        <v>10.073333333333334</v>
      </c>
      <c r="BI383" s="107">
        <v>11.75</v>
      </c>
      <c r="BJ383" s="106"/>
      <c r="BK383" s="106"/>
    </row>
    <row r="384" spans="1:63" ht="42" hidden="1">
      <c r="A384" s="40"/>
      <c r="B384" s="40"/>
      <c r="C384" s="40"/>
      <c r="D384" s="247" t="s">
        <v>1449</v>
      </c>
      <c r="E384" s="168">
        <v>2415</v>
      </c>
      <c r="F384" s="224" t="s">
        <v>2000</v>
      </c>
      <c r="G384" s="57" t="s">
        <v>2033</v>
      </c>
      <c r="H384" s="225" t="s">
        <v>2034</v>
      </c>
      <c r="I384" s="75" t="s">
        <v>1815</v>
      </c>
      <c r="J384" s="215"/>
      <c r="K384" s="57" t="s">
        <v>1748</v>
      </c>
      <c r="L384" s="173" t="s">
        <v>2036</v>
      </c>
      <c r="M384" s="74" t="s">
        <v>3878</v>
      </c>
      <c r="N384" s="329" t="s">
        <v>1723</v>
      </c>
      <c r="O384" s="50" t="s">
        <v>3785</v>
      </c>
      <c r="P384" s="218">
        <v>14.14</v>
      </c>
      <c r="Q384" s="76"/>
      <c r="R384" s="218">
        <v>10</v>
      </c>
      <c r="S384" s="69">
        <v>0</v>
      </c>
      <c r="T384" s="97">
        <v>39995</v>
      </c>
      <c r="U384" s="76">
        <v>49.49</v>
      </c>
      <c r="V384" s="218">
        <v>141.4</v>
      </c>
      <c r="W384" s="76">
        <v>141.4</v>
      </c>
      <c r="X384" s="220" t="s">
        <v>3889</v>
      </c>
      <c r="Y384" s="121"/>
      <c r="Z384" s="221"/>
      <c r="AA384" s="76"/>
      <c r="AB384" s="76"/>
      <c r="AC384" s="97"/>
      <c r="AD384" s="53"/>
      <c r="AE384" s="100"/>
      <c r="AF384" s="222"/>
      <c r="AG384" s="114">
        <v>62.06666666666667</v>
      </c>
      <c r="AH384" s="68"/>
      <c r="AI384" s="215"/>
      <c r="AJ384" s="52" t="s">
        <v>3895</v>
      </c>
      <c r="AK384" s="52"/>
      <c r="AL384" s="223" t="s">
        <v>1726</v>
      </c>
      <c r="AM384" s="53">
        <v>39599</v>
      </c>
      <c r="AN384" s="296"/>
      <c r="AO384" s="98"/>
      <c r="AP384" s="53"/>
      <c r="AQ384" s="99">
        <v>39493</v>
      </c>
      <c r="AR384" s="97">
        <v>39870</v>
      </c>
      <c r="AS384" s="98">
        <v>39911</v>
      </c>
      <c r="AT384" s="53">
        <v>39973</v>
      </c>
      <c r="AU384" s="83" t="s">
        <v>2500</v>
      </c>
      <c r="AV384" s="55"/>
      <c r="AW384" s="119">
        <v>10</v>
      </c>
      <c r="AX384" s="100">
        <v>1672</v>
      </c>
      <c r="AY384" s="101"/>
      <c r="AZ384" s="102"/>
      <c r="BA384" s="77"/>
      <c r="BB384" s="103"/>
      <c r="BC384" s="82"/>
      <c r="BD384" s="104">
        <v>14.027050610820243</v>
      </c>
      <c r="BE384" s="77">
        <v>992.01206582887141</v>
      </c>
      <c r="BF384" s="68">
        <v>1402.7050610820245</v>
      </c>
      <c r="BG384" s="102"/>
      <c r="BH384" s="106">
        <v>6.93</v>
      </c>
      <c r="BI384" s="107">
        <v>8.25</v>
      </c>
      <c r="BJ384" s="106">
        <v>8.31</v>
      </c>
      <c r="BK384" s="106">
        <v>17.765077458106393</v>
      </c>
    </row>
    <row r="385" spans="1:63" ht="42" hidden="1">
      <c r="A385" s="40"/>
      <c r="B385" s="40"/>
      <c r="C385" s="40"/>
      <c r="D385" s="247" t="s">
        <v>1450</v>
      </c>
      <c r="E385" s="168">
        <v>2447</v>
      </c>
      <c r="F385" s="224" t="s">
        <v>3508</v>
      </c>
      <c r="G385" s="57" t="s">
        <v>2033</v>
      </c>
      <c r="H385" s="225" t="s">
        <v>2034</v>
      </c>
      <c r="I385" s="75" t="s">
        <v>1815</v>
      </c>
      <c r="J385" s="215"/>
      <c r="K385" s="57" t="s">
        <v>3509</v>
      </c>
      <c r="L385" s="173" t="s">
        <v>2036</v>
      </c>
      <c r="M385" s="74" t="s">
        <v>3510</v>
      </c>
      <c r="N385" s="215" t="s">
        <v>3511</v>
      </c>
      <c r="O385" s="50" t="s">
        <v>3785</v>
      </c>
      <c r="P385" s="216">
        <v>2.7240000000000002</v>
      </c>
      <c r="Q385" s="76"/>
      <c r="R385" s="218">
        <v>10</v>
      </c>
      <c r="S385" s="69">
        <v>0</v>
      </c>
      <c r="T385" s="97">
        <v>39953</v>
      </c>
      <c r="U385" s="76">
        <v>9.849984000000001</v>
      </c>
      <c r="V385" s="218">
        <v>27.240000000000002</v>
      </c>
      <c r="W385" s="76">
        <v>27.240000000000002</v>
      </c>
      <c r="X385" s="220" t="s">
        <v>3889</v>
      </c>
      <c r="Y385" s="121"/>
      <c r="Z385" s="221"/>
      <c r="AA385" s="76"/>
      <c r="AB385" s="76"/>
      <c r="AC385" s="97"/>
      <c r="AD385" s="53"/>
      <c r="AE385" s="100"/>
      <c r="AF385" s="222"/>
      <c r="AG385" s="114">
        <v>63.466666666666669</v>
      </c>
      <c r="AH385" s="68"/>
      <c r="AI385" s="215"/>
      <c r="AJ385" s="52" t="s">
        <v>3895</v>
      </c>
      <c r="AK385" s="52"/>
      <c r="AL385" s="223" t="s">
        <v>3512</v>
      </c>
      <c r="AM385" s="53">
        <v>39599</v>
      </c>
      <c r="AN385" s="296"/>
      <c r="AO385" s="98"/>
      <c r="AP385" s="53"/>
      <c r="AQ385" s="99">
        <v>39805</v>
      </c>
      <c r="AR385" s="97">
        <v>39895</v>
      </c>
      <c r="AS385" s="98">
        <v>39920</v>
      </c>
      <c r="AT385" s="53">
        <v>39953</v>
      </c>
      <c r="AU385" s="67" t="s">
        <v>3891</v>
      </c>
      <c r="AV385" s="54"/>
      <c r="AW385" s="119">
        <v>0.75</v>
      </c>
      <c r="AX385" s="100">
        <v>4526.666666666667</v>
      </c>
      <c r="AY385" s="101"/>
      <c r="AZ385" s="102"/>
      <c r="BA385" s="77"/>
      <c r="BB385" s="103"/>
      <c r="BC385" s="82"/>
      <c r="BD385" s="108"/>
      <c r="BE385" s="77"/>
      <c r="BF385" s="68"/>
      <c r="BG385" s="102"/>
      <c r="BH385" s="106"/>
      <c r="BI385" s="107"/>
      <c r="BJ385" s="106"/>
      <c r="BK385" s="106"/>
    </row>
    <row r="386" spans="1:63" ht="42" hidden="1">
      <c r="A386" s="40"/>
      <c r="B386" s="40"/>
      <c r="C386" s="40"/>
      <c r="D386" s="247" t="s">
        <v>1451</v>
      </c>
      <c r="E386" s="168">
        <v>2471</v>
      </c>
      <c r="F386" s="224" t="s">
        <v>1452</v>
      </c>
      <c r="G386" s="57" t="s">
        <v>2033</v>
      </c>
      <c r="H386" s="225" t="s">
        <v>2034</v>
      </c>
      <c r="I386" s="75" t="s">
        <v>1815</v>
      </c>
      <c r="J386" s="215"/>
      <c r="K386" s="57" t="s">
        <v>1728</v>
      </c>
      <c r="L386" s="173" t="s">
        <v>2036</v>
      </c>
      <c r="M386" s="226" t="s">
        <v>920</v>
      </c>
      <c r="N386" s="329" t="s">
        <v>1453</v>
      </c>
      <c r="O386" s="50" t="s">
        <v>1454</v>
      </c>
      <c r="P386" s="218">
        <v>25.122</v>
      </c>
      <c r="Q386" s="76"/>
      <c r="R386" s="218">
        <v>10</v>
      </c>
      <c r="S386" s="69">
        <v>0</v>
      </c>
      <c r="T386" s="97">
        <v>40170</v>
      </c>
      <c r="U386" s="76">
        <v>75.994050000000001</v>
      </c>
      <c r="V386" s="218">
        <v>251.22</v>
      </c>
      <c r="W386" s="76">
        <v>251.22</v>
      </c>
      <c r="X386" s="225" t="s">
        <v>3888</v>
      </c>
      <c r="Y386" s="121"/>
      <c r="Z386" s="221">
        <v>2.4889999999999999</v>
      </c>
      <c r="AA386" s="69"/>
      <c r="AB386" s="138">
        <v>2.4889999999999999</v>
      </c>
      <c r="AC386" s="97">
        <v>41276</v>
      </c>
      <c r="AD386" s="53">
        <v>40359</v>
      </c>
      <c r="AE386" s="100">
        <v>13.008378082191781</v>
      </c>
      <c r="AF386" s="182">
        <v>0.19133822712359452</v>
      </c>
      <c r="AG386" s="114">
        <v>36.866666666666667</v>
      </c>
      <c r="AH386" s="68"/>
      <c r="AI386" s="215" t="s">
        <v>3888</v>
      </c>
      <c r="AJ386" s="52" t="s">
        <v>3895</v>
      </c>
      <c r="AK386" s="52"/>
      <c r="AL386" s="223" t="s">
        <v>3086</v>
      </c>
      <c r="AM386" s="53">
        <v>39134</v>
      </c>
      <c r="AN386" s="299">
        <v>39315</v>
      </c>
      <c r="AO386" s="98" t="s">
        <v>1455</v>
      </c>
      <c r="AP386" s="53"/>
      <c r="AQ386" s="99">
        <v>39227</v>
      </c>
      <c r="AR386" s="97">
        <v>39924</v>
      </c>
      <c r="AS386" s="98">
        <v>39966</v>
      </c>
      <c r="AT386" s="53">
        <v>40170</v>
      </c>
      <c r="AU386" s="51" t="s">
        <v>2042</v>
      </c>
      <c r="AV386" s="54"/>
      <c r="AW386" s="119">
        <v>7.5</v>
      </c>
      <c r="AX386" s="100">
        <v>7946.9333333333334</v>
      </c>
      <c r="AY386" s="101"/>
      <c r="AZ386" s="102"/>
      <c r="BA386" s="77"/>
      <c r="BB386" s="103"/>
      <c r="BC386" s="82"/>
      <c r="BD386" s="108"/>
      <c r="BE386" s="77"/>
      <c r="BF386" s="68"/>
      <c r="BG386" s="102"/>
      <c r="BH386" s="106"/>
      <c r="BI386" s="107"/>
      <c r="BJ386" s="106"/>
      <c r="BK386" s="106"/>
    </row>
    <row r="387" spans="1:63" ht="28" hidden="1">
      <c r="A387" s="40"/>
      <c r="B387" s="40"/>
      <c r="C387" s="40"/>
      <c r="D387" s="247" t="s">
        <v>1456</v>
      </c>
      <c r="E387" s="168">
        <v>2474</v>
      </c>
      <c r="F387" s="224" t="s">
        <v>915</v>
      </c>
      <c r="G387" s="57" t="s">
        <v>2033</v>
      </c>
      <c r="H387" s="225" t="s">
        <v>2034</v>
      </c>
      <c r="I387" s="75" t="s">
        <v>1815</v>
      </c>
      <c r="J387" s="215"/>
      <c r="K387" s="57" t="s">
        <v>2498</v>
      </c>
      <c r="L387" s="173" t="s">
        <v>2036</v>
      </c>
      <c r="M387" s="74" t="s">
        <v>2037</v>
      </c>
      <c r="N387" s="232" t="s">
        <v>2037</v>
      </c>
      <c r="O387" s="50" t="s">
        <v>2038</v>
      </c>
      <c r="P387" s="218">
        <v>23.486999999999998</v>
      </c>
      <c r="Q387" s="76"/>
      <c r="R387" s="218">
        <v>7</v>
      </c>
      <c r="S387" s="69">
        <v>0</v>
      </c>
      <c r="T387" s="99">
        <v>40021</v>
      </c>
      <c r="U387" s="76">
        <v>80.560410000000005</v>
      </c>
      <c r="V387" s="218">
        <v>268.65267123287668</v>
      </c>
      <c r="W387" s="76">
        <v>493.22699999999998</v>
      </c>
      <c r="X387" s="220" t="s">
        <v>1729</v>
      </c>
      <c r="Y387" s="121"/>
      <c r="Z387" s="221">
        <v>69.525000000000006</v>
      </c>
      <c r="AA387" s="76">
        <v>8.8659999999999997</v>
      </c>
      <c r="AB387" s="138">
        <v>78.391000000000005</v>
      </c>
      <c r="AC387" s="97">
        <v>40688</v>
      </c>
      <c r="AD387" s="53">
        <v>41455</v>
      </c>
      <c r="AE387" s="100">
        <v>92.274953424657525</v>
      </c>
      <c r="AF387" s="182">
        <v>0.84953713971805178</v>
      </c>
      <c r="AG387" s="114">
        <v>22.233333333333334</v>
      </c>
      <c r="AH387" s="68"/>
      <c r="AI387" s="215" t="s">
        <v>3889</v>
      </c>
      <c r="AJ387" s="52" t="s">
        <v>3895</v>
      </c>
      <c r="AK387" s="52"/>
      <c r="AL387" s="223" t="s">
        <v>1730</v>
      </c>
      <c r="AM387" s="53">
        <v>39492</v>
      </c>
      <c r="AN387" s="296"/>
      <c r="AO387" s="98"/>
      <c r="AP387" s="53"/>
      <c r="AQ387" s="99">
        <v>39553</v>
      </c>
      <c r="AR387" s="97">
        <v>39909</v>
      </c>
      <c r="AS387" s="98">
        <v>39963</v>
      </c>
      <c r="AT387" s="53">
        <v>40021</v>
      </c>
      <c r="AU387" s="51"/>
      <c r="AV387" s="54"/>
      <c r="AW387" s="120">
        <v>11.2</v>
      </c>
      <c r="AX387" s="100">
        <v>1914.0625</v>
      </c>
      <c r="AY387" s="101"/>
      <c r="AZ387" s="102"/>
      <c r="BA387" s="77"/>
      <c r="BB387" s="103"/>
      <c r="BC387" s="82"/>
      <c r="BD387" s="104">
        <v>29.061187421954816</v>
      </c>
      <c r="BE387" s="77">
        <v>1237.3307541173763</v>
      </c>
      <c r="BF387" s="68">
        <v>2594.7488769602514</v>
      </c>
      <c r="BG387" s="105">
        <v>8.2390627103491113E-3</v>
      </c>
      <c r="BH387" s="106">
        <v>10.56</v>
      </c>
      <c r="BI387" s="107">
        <v>12.75</v>
      </c>
      <c r="BJ387" s="106">
        <v>13.49</v>
      </c>
      <c r="BK387" s="106">
        <v>14.212061966485114</v>
      </c>
    </row>
    <row r="388" spans="1:63" ht="28" hidden="1">
      <c r="A388" s="40"/>
      <c r="B388" s="40"/>
      <c r="C388" s="40"/>
      <c r="D388" s="247" t="s">
        <v>1457</v>
      </c>
      <c r="E388" s="168">
        <v>2482</v>
      </c>
      <c r="F388" s="224" t="s">
        <v>2448</v>
      </c>
      <c r="G388" s="57" t="s">
        <v>2033</v>
      </c>
      <c r="H388" s="225" t="s">
        <v>2034</v>
      </c>
      <c r="I388" s="75" t="s">
        <v>1815</v>
      </c>
      <c r="J388" s="215"/>
      <c r="K388" s="75" t="s">
        <v>3893</v>
      </c>
      <c r="L388" s="173" t="s">
        <v>2036</v>
      </c>
      <c r="M388" s="74" t="s">
        <v>3878</v>
      </c>
      <c r="N388" s="329" t="s">
        <v>1723</v>
      </c>
      <c r="O388" s="50" t="s">
        <v>3785</v>
      </c>
      <c r="P388" s="218">
        <v>23.425000000000001</v>
      </c>
      <c r="Q388" s="76"/>
      <c r="R388" s="231">
        <v>10</v>
      </c>
      <c r="S388" s="69">
        <v>0</v>
      </c>
      <c r="T388" s="99">
        <v>40021</v>
      </c>
      <c r="U388" s="76">
        <v>80.418025</v>
      </c>
      <c r="V388" s="218">
        <v>234.25</v>
      </c>
      <c r="W388" s="76">
        <v>234.25</v>
      </c>
      <c r="X388" s="220" t="s">
        <v>1729</v>
      </c>
      <c r="Y388" s="121"/>
      <c r="Z388" s="221">
        <v>66.977000000000004</v>
      </c>
      <c r="AA388" s="76"/>
      <c r="AB388" s="138">
        <v>66.977000000000004</v>
      </c>
      <c r="AC388" s="97">
        <v>40892</v>
      </c>
      <c r="AD388" s="53">
        <v>41000</v>
      </c>
      <c r="AE388" s="100">
        <v>62.830342465753425</v>
      </c>
      <c r="AF388" s="182">
        <v>1.0659976911077125</v>
      </c>
      <c r="AG388" s="114">
        <v>29.033333333333335</v>
      </c>
      <c r="AH388" s="68"/>
      <c r="AI388" s="215" t="s">
        <v>1729</v>
      </c>
      <c r="AJ388" s="52" t="s">
        <v>3895</v>
      </c>
      <c r="AK388" s="52"/>
      <c r="AL388" s="223" t="s">
        <v>2449</v>
      </c>
      <c r="AM388" s="53">
        <v>39261</v>
      </c>
      <c r="AN388" s="299">
        <v>39730</v>
      </c>
      <c r="AO388" s="98" t="s">
        <v>1458</v>
      </c>
      <c r="AP388" s="53"/>
      <c r="AQ388" s="99">
        <v>39332</v>
      </c>
      <c r="AR388" s="97">
        <v>39911</v>
      </c>
      <c r="AS388" s="98">
        <v>39939</v>
      </c>
      <c r="AT388" s="53">
        <v>40021</v>
      </c>
      <c r="AU388" s="51" t="s">
        <v>2500</v>
      </c>
      <c r="AV388" s="54"/>
      <c r="AW388" s="119">
        <v>4.5</v>
      </c>
      <c r="AX388" s="100">
        <v>6984.4444444444443</v>
      </c>
      <c r="AY388" s="101">
        <v>0.81</v>
      </c>
      <c r="AZ388" s="102"/>
      <c r="BA388" s="77"/>
      <c r="BB388" s="103"/>
      <c r="BC388" s="82"/>
      <c r="BD388" s="104">
        <v>8.3106457242582881</v>
      </c>
      <c r="BE388" s="77">
        <v>354.77676517644767</v>
      </c>
      <c r="BF388" s="68">
        <v>1846.810160946286</v>
      </c>
      <c r="BG388" s="105">
        <v>3.6056398132302943E-2</v>
      </c>
      <c r="BH388" s="308"/>
      <c r="BI388" s="107"/>
      <c r="BJ388" s="106"/>
      <c r="BK388" s="106"/>
    </row>
    <row r="389" spans="1:63" ht="70" hidden="1">
      <c r="A389" s="40"/>
      <c r="B389" s="40"/>
      <c r="C389" s="40"/>
      <c r="D389" s="247" t="s">
        <v>3644</v>
      </c>
      <c r="E389" s="127">
        <v>2503</v>
      </c>
      <c r="F389" s="128" t="s">
        <v>3645</v>
      </c>
      <c r="G389" s="129" t="s">
        <v>2033</v>
      </c>
      <c r="H389" s="130" t="s">
        <v>2034</v>
      </c>
      <c r="I389" s="131" t="s">
        <v>1815</v>
      </c>
      <c r="J389" s="132"/>
      <c r="K389" s="129" t="s">
        <v>3964</v>
      </c>
      <c r="L389" s="304" t="s">
        <v>2036</v>
      </c>
      <c r="M389" s="134" t="s">
        <v>3665</v>
      </c>
      <c r="N389" s="135" t="s">
        <v>1446</v>
      </c>
      <c r="O389" s="136" t="s">
        <v>3646</v>
      </c>
      <c r="P389" s="137">
        <v>14.324</v>
      </c>
      <c r="Q389" s="138"/>
      <c r="R389" s="137">
        <v>10</v>
      </c>
      <c r="S389" s="139">
        <v>0</v>
      </c>
      <c r="T389" s="140">
        <v>41156</v>
      </c>
      <c r="U389" s="138">
        <v>4.626652</v>
      </c>
      <c r="V389" s="137">
        <v>119.3012602739726</v>
      </c>
      <c r="W389" s="138">
        <v>143.24</v>
      </c>
      <c r="X389" s="130" t="s">
        <v>3948</v>
      </c>
      <c r="Y389" s="142"/>
      <c r="Z389" s="143"/>
      <c r="AA389" s="138"/>
      <c r="AB389" s="138"/>
      <c r="AC389" s="140"/>
      <c r="AD389" s="152"/>
      <c r="AE389" s="146"/>
      <c r="AF389" s="147"/>
      <c r="AG389" s="148">
        <v>23.366666666666667</v>
      </c>
      <c r="AH389" s="149"/>
      <c r="AI389" s="132"/>
      <c r="AJ389" s="150" t="s">
        <v>1560</v>
      </c>
      <c r="AK389" s="150"/>
      <c r="AL389" s="151" t="s">
        <v>3647</v>
      </c>
      <c r="AM389" s="152">
        <v>40218</v>
      </c>
      <c r="AN389" s="297"/>
      <c r="AO389" s="154"/>
      <c r="AP389" s="155"/>
      <c r="AQ389" s="333">
        <v>40011</v>
      </c>
      <c r="AR389" s="334">
        <v>41063</v>
      </c>
      <c r="AS389" s="154">
        <v>41110</v>
      </c>
      <c r="AT389" s="194">
        <v>41156</v>
      </c>
      <c r="AU389" s="206" t="s">
        <v>3596</v>
      </c>
      <c r="AV389" s="158"/>
      <c r="AW389" s="149">
        <v>9.33</v>
      </c>
      <c r="AX389" s="146"/>
      <c r="AY389" s="160">
        <v>0.84000000000000008</v>
      </c>
      <c r="AZ389" s="161"/>
      <c r="BA389" s="191"/>
      <c r="BB389" s="162"/>
      <c r="BC389" s="163"/>
      <c r="BD389" s="195">
        <v>2.8166895942408376</v>
      </c>
      <c r="BE389" s="191">
        <v>196.64127298525815</v>
      </c>
      <c r="BF389" s="159">
        <v>301.89599080823552</v>
      </c>
      <c r="BG389" s="161"/>
      <c r="BH389" s="197">
        <v>8.6</v>
      </c>
      <c r="BI389" s="198">
        <v>12.25</v>
      </c>
      <c r="BJ389" s="197"/>
      <c r="BK389" s="197">
        <v>8.2903694804496499</v>
      </c>
    </row>
    <row r="390" spans="1:63" ht="28" hidden="1">
      <c r="A390" s="40"/>
      <c r="B390" s="40"/>
      <c r="C390" s="40"/>
      <c r="D390" s="247" t="s">
        <v>1459</v>
      </c>
      <c r="E390" s="168">
        <v>2504</v>
      </c>
      <c r="F390" s="229" t="s">
        <v>1460</v>
      </c>
      <c r="G390" s="57" t="s">
        <v>2033</v>
      </c>
      <c r="H390" s="225" t="s">
        <v>2034</v>
      </c>
      <c r="I390" s="248" t="s">
        <v>1815</v>
      </c>
      <c r="J390" s="248"/>
      <c r="K390" s="57" t="s">
        <v>1748</v>
      </c>
      <c r="L390" s="173" t="s">
        <v>2036</v>
      </c>
      <c r="M390" s="74" t="s">
        <v>2519</v>
      </c>
      <c r="N390" s="215" t="s">
        <v>1461</v>
      </c>
      <c r="O390" s="50" t="s">
        <v>2521</v>
      </c>
      <c r="P390" s="218">
        <v>18.082000000000001</v>
      </c>
      <c r="Q390" s="76"/>
      <c r="R390" s="218">
        <v>10</v>
      </c>
      <c r="S390" s="69">
        <v>0</v>
      </c>
      <c r="T390" s="97">
        <v>40148</v>
      </c>
      <c r="U390" s="76">
        <v>55.728724</v>
      </c>
      <c r="V390" s="218">
        <v>180.82</v>
      </c>
      <c r="W390" s="76">
        <v>180.82</v>
      </c>
      <c r="X390" s="228" t="s">
        <v>3889</v>
      </c>
      <c r="Y390" s="121"/>
      <c r="Z390" s="221"/>
      <c r="AA390" s="76"/>
      <c r="AB390" s="76"/>
      <c r="AC390" s="97"/>
      <c r="AD390" s="98"/>
      <c r="AE390" s="100"/>
      <c r="AF390" s="222"/>
      <c r="AG390" s="114">
        <v>56.966666666666669</v>
      </c>
      <c r="AH390" s="68"/>
      <c r="AI390" s="215"/>
      <c r="AJ390" s="52" t="s">
        <v>3895</v>
      </c>
      <c r="AK390" s="52"/>
      <c r="AL390" s="223" t="s">
        <v>1462</v>
      </c>
      <c r="AM390" s="53">
        <v>39557</v>
      </c>
      <c r="AN390" s="296"/>
      <c r="AO390" s="98"/>
      <c r="AP390" s="53"/>
      <c r="AQ390" s="99">
        <v>39650</v>
      </c>
      <c r="AR390" s="98">
        <v>39918</v>
      </c>
      <c r="AS390" s="53">
        <v>39946</v>
      </c>
      <c r="AT390" s="99">
        <v>40148</v>
      </c>
      <c r="AU390" s="51" t="s">
        <v>2042</v>
      </c>
      <c r="AV390" s="54"/>
      <c r="AW390" s="335">
        <v>11.2</v>
      </c>
      <c r="AX390" s="100">
        <v>7392.8571428571431</v>
      </c>
      <c r="AY390" s="101"/>
      <c r="AZ390" s="102"/>
      <c r="BA390" s="77"/>
      <c r="BB390" s="103"/>
      <c r="BC390" s="82"/>
      <c r="BD390" s="104">
        <v>11.8848167539267</v>
      </c>
      <c r="BE390" s="77">
        <v>657.27335216937831</v>
      </c>
      <c r="BF390" s="102">
        <v>1061.1443530291697</v>
      </c>
      <c r="BG390" s="102"/>
      <c r="BH390" s="106">
        <v>4.4800000000000004</v>
      </c>
      <c r="BI390" s="107">
        <v>14.5</v>
      </c>
      <c r="BJ390" s="106">
        <v>13.96</v>
      </c>
      <c r="BK390" s="106"/>
    </row>
    <row r="391" spans="1:63" ht="42" hidden="1">
      <c r="A391" s="40"/>
      <c r="B391" s="40"/>
      <c r="C391" s="40"/>
      <c r="D391" s="247" t="s">
        <v>1463</v>
      </c>
      <c r="E391" s="168">
        <v>2540</v>
      </c>
      <c r="F391" s="224" t="s">
        <v>3390</v>
      </c>
      <c r="G391" s="57" t="s">
        <v>2033</v>
      </c>
      <c r="H391" s="225" t="s">
        <v>2034</v>
      </c>
      <c r="I391" s="75" t="s">
        <v>1815</v>
      </c>
      <c r="J391" s="215"/>
      <c r="K391" s="75" t="s">
        <v>917</v>
      </c>
      <c r="L391" s="173" t="s">
        <v>2036</v>
      </c>
      <c r="M391" s="74" t="s">
        <v>2037</v>
      </c>
      <c r="N391" s="225" t="s">
        <v>2037</v>
      </c>
      <c r="O391" s="50" t="s">
        <v>3785</v>
      </c>
      <c r="P391" s="218">
        <v>14.313000000000001</v>
      </c>
      <c r="Q391" s="76"/>
      <c r="R391" s="231">
        <v>10</v>
      </c>
      <c r="S391" s="69">
        <v>0</v>
      </c>
      <c r="T391" s="97">
        <v>39980</v>
      </c>
      <c r="U391" s="76">
        <v>50.696646000000001</v>
      </c>
      <c r="V391" s="218">
        <v>143.13</v>
      </c>
      <c r="W391" s="76">
        <v>143.13</v>
      </c>
      <c r="X391" s="220" t="s">
        <v>2039</v>
      </c>
      <c r="Y391" s="121"/>
      <c r="Z391" s="221">
        <v>32.186999999999998</v>
      </c>
      <c r="AA391" s="76"/>
      <c r="AB391" s="138">
        <v>32.186999999999998</v>
      </c>
      <c r="AC391" s="97">
        <v>40676</v>
      </c>
      <c r="AD391" s="53">
        <v>40908</v>
      </c>
      <c r="AE391" s="100">
        <v>36.390312328767131</v>
      </c>
      <c r="AF391" s="182">
        <v>0.88449364515499507</v>
      </c>
      <c r="AG391" s="114">
        <v>23.2</v>
      </c>
      <c r="AH391" s="68"/>
      <c r="AI391" s="336" t="s">
        <v>2718</v>
      </c>
      <c r="AJ391" s="52" t="s">
        <v>3895</v>
      </c>
      <c r="AK391" s="52"/>
      <c r="AL391" s="223" t="s">
        <v>3391</v>
      </c>
      <c r="AM391" s="53">
        <v>39980</v>
      </c>
      <c r="AN391" s="296"/>
      <c r="AO391" s="98"/>
      <c r="AP391" s="53"/>
      <c r="AQ391" s="99">
        <v>39547</v>
      </c>
      <c r="AR391" s="97">
        <v>39926</v>
      </c>
      <c r="AS391" s="98">
        <v>39939</v>
      </c>
      <c r="AT391" s="53">
        <v>39980</v>
      </c>
      <c r="AU391" s="51" t="s">
        <v>3891</v>
      </c>
      <c r="AV391" s="54"/>
      <c r="AW391" s="119">
        <v>10</v>
      </c>
      <c r="AX391" s="100">
        <v>1706</v>
      </c>
      <c r="AY391" s="101"/>
      <c r="AZ391" s="102"/>
      <c r="BA391" s="77"/>
      <c r="BB391" s="103"/>
      <c r="BC391" s="82"/>
      <c r="BD391" s="104">
        <v>13.625654450261779</v>
      </c>
      <c r="BE391" s="77">
        <v>951.97753442756778</v>
      </c>
      <c r="BF391" s="68">
        <v>1362.5654450261779</v>
      </c>
      <c r="BG391" s="105">
        <v>1.1149342666202922E-2</v>
      </c>
      <c r="BH391" s="106">
        <v>12.06</v>
      </c>
      <c r="BI391" s="107">
        <v>15.81</v>
      </c>
      <c r="BJ391" s="106"/>
      <c r="BK391" s="106">
        <v>11.843384972070929</v>
      </c>
    </row>
    <row r="392" spans="1:63" ht="70" hidden="1">
      <c r="A392" s="40"/>
      <c r="B392" s="40"/>
      <c r="C392" s="40"/>
      <c r="D392" s="247" t="s">
        <v>1464</v>
      </c>
      <c r="E392" s="168">
        <v>2543</v>
      </c>
      <c r="F392" s="224" t="s">
        <v>3517</v>
      </c>
      <c r="G392" s="57" t="s">
        <v>2033</v>
      </c>
      <c r="H392" s="225" t="s">
        <v>2034</v>
      </c>
      <c r="I392" s="75" t="s">
        <v>1815</v>
      </c>
      <c r="J392" s="215"/>
      <c r="K392" s="75" t="s">
        <v>917</v>
      </c>
      <c r="L392" s="173" t="s">
        <v>2036</v>
      </c>
      <c r="M392" s="74" t="s">
        <v>2037</v>
      </c>
      <c r="N392" s="225" t="s">
        <v>2037</v>
      </c>
      <c r="O392" s="50" t="s">
        <v>3785</v>
      </c>
      <c r="P392" s="216">
        <v>3.9460000000000002</v>
      </c>
      <c r="Q392" s="76"/>
      <c r="R392" s="231">
        <v>10</v>
      </c>
      <c r="S392" s="69">
        <v>0</v>
      </c>
      <c r="T392" s="97">
        <v>39976</v>
      </c>
      <c r="U392" s="76">
        <v>14.020138000000001</v>
      </c>
      <c r="V392" s="218">
        <v>39.46</v>
      </c>
      <c r="W392" s="76">
        <v>39.46</v>
      </c>
      <c r="X392" s="220" t="s">
        <v>2039</v>
      </c>
      <c r="Y392" s="121"/>
      <c r="Z392" s="221">
        <v>6.319</v>
      </c>
      <c r="AA392" s="69"/>
      <c r="AB392" s="138">
        <v>6.319</v>
      </c>
      <c r="AC392" s="97">
        <v>40907</v>
      </c>
      <c r="AD392" s="53">
        <v>40725</v>
      </c>
      <c r="AE392" s="100">
        <v>8.0974082191780834</v>
      </c>
      <c r="AF392" s="182">
        <v>0.78037315508361538</v>
      </c>
      <c r="AG392" s="114">
        <v>31.033333333333335</v>
      </c>
      <c r="AH392" s="68"/>
      <c r="AI392" s="336" t="s">
        <v>2718</v>
      </c>
      <c r="AJ392" s="52" t="s">
        <v>3895</v>
      </c>
      <c r="AK392" s="52"/>
      <c r="AL392" s="223" t="s">
        <v>3518</v>
      </c>
      <c r="AM392" s="53">
        <v>39613</v>
      </c>
      <c r="AN392" s="296"/>
      <c r="AO392" s="98"/>
      <c r="AP392" s="53"/>
      <c r="AQ392" s="99">
        <v>39596</v>
      </c>
      <c r="AR392" s="97">
        <v>39930</v>
      </c>
      <c r="AS392" s="98">
        <v>39938</v>
      </c>
      <c r="AT392" s="53">
        <v>39976</v>
      </c>
      <c r="AU392" s="51" t="s">
        <v>3891</v>
      </c>
      <c r="AV392" s="54"/>
      <c r="AW392" s="119">
        <v>2.5</v>
      </c>
      <c r="AX392" s="100">
        <v>1752</v>
      </c>
      <c r="AY392" s="101">
        <v>0.90074999999999983</v>
      </c>
      <c r="AZ392" s="102"/>
      <c r="BA392" s="77"/>
      <c r="BB392" s="103"/>
      <c r="BC392" s="82"/>
      <c r="BD392" s="104">
        <v>3.4353184991273991</v>
      </c>
      <c r="BE392" s="77">
        <v>870.58248837491112</v>
      </c>
      <c r="BF392" s="68">
        <v>1374.1273996509594</v>
      </c>
      <c r="BG392" s="105">
        <v>1.0756565846487175E-2</v>
      </c>
      <c r="BH392" s="106">
        <v>10.094999999999999</v>
      </c>
      <c r="BI392" s="107">
        <v>15.14</v>
      </c>
      <c r="BJ392" s="106"/>
      <c r="BK392" s="106"/>
    </row>
    <row r="393" spans="1:63" ht="70" hidden="1">
      <c r="A393" s="40"/>
      <c r="B393" s="40"/>
      <c r="C393" s="40"/>
      <c r="D393" s="247" t="s">
        <v>1465</v>
      </c>
      <c r="E393" s="168">
        <v>2546</v>
      </c>
      <c r="F393" s="224" t="s">
        <v>3519</v>
      </c>
      <c r="G393" s="57" t="s">
        <v>2033</v>
      </c>
      <c r="H393" s="225" t="s">
        <v>2034</v>
      </c>
      <c r="I393" s="75" t="s">
        <v>1815</v>
      </c>
      <c r="J393" s="215"/>
      <c r="K393" s="75" t="s">
        <v>1728</v>
      </c>
      <c r="L393" s="173" t="s">
        <v>2036</v>
      </c>
      <c r="M393" s="74" t="s">
        <v>2037</v>
      </c>
      <c r="N393" s="225" t="s">
        <v>2037</v>
      </c>
      <c r="O393" s="50" t="s">
        <v>3785</v>
      </c>
      <c r="P393" s="218">
        <v>21.699000000000002</v>
      </c>
      <c r="Q393" s="76"/>
      <c r="R393" s="231">
        <v>10</v>
      </c>
      <c r="S393" s="69">
        <v>0</v>
      </c>
      <c r="T393" s="97">
        <v>40038</v>
      </c>
      <c r="U393" s="76">
        <v>73.429416000000003</v>
      </c>
      <c r="V393" s="218">
        <v>216.99</v>
      </c>
      <c r="W393" s="76">
        <v>216.99</v>
      </c>
      <c r="X393" s="220" t="s">
        <v>2039</v>
      </c>
      <c r="Y393" s="121"/>
      <c r="Z393" s="221">
        <v>51.003</v>
      </c>
      <c r="AA393" s="76"/>
      <c r="AB393" s="138">
        <v>51.003</v>
      </c>
      <c r="AC393" s="97">
        <v>40812</v>
      </c>
      <c r="AD393" s="53">
        <v>40999</v>
      </c>
      <c r="AE393" s="100">
        <v>57.130791780821923</v>
      </c>
      <c r="AF393" s="182">
        <v>0.89274099675826746</v>
      </c>
      <c r="AG393" s="114">
        <v>25.8</v>
      </c>
      <c r="AH393" s="68"/>
      <c r="AI393" s="215" t="s">
        <v>2039</v>
      </c>
      <c r="AJ393" s="52" t="s">
        <v>3133</v>
      </c>
      <c r="AK393" s="52"/>
      <c r="AL393" s="223" t="s">
        <v>3520</v>
      </c>
      <c r="AM393" s="99">
        <v>39617</v>
      </c>
      <c r="AN393" s="293"/>
      <c r="AO393" s="98"/>
      <c r="AP393" s="53"/>
      <c r="AQ393" s="99">
        <v>39738</v>
      </c>
      <c r="AR393" s="97">
        <v>39931</v>
      </c>
      <c r="AS393" s="98">
        <v>40008</v>
      </c>
      <c r="AT393" s="53">
        <v>40038</v>
      </c>
      <c r="AU393" s="51"/>
      <c r="AV393" s="54"/>
      <c r="AW393" s="119">
        <v>12</v>
      </c>
      <c r="AX393" s="100">
        <v>2014.8333333333333</v>
      </c>
      <c r="AY393" s="101"/>
      <c r="AZ393" s="102"/>
      <c r="BA393" s="77"/>
      <c r="BB393" s="103"/>
      <c r="BC393" s="82"/>
      <c r="BD393" s="104">
        <v>15.794066317626525</v>
      </c>
      <c r="BE393" s="77">
        <v>727.87069992287775</v>
      </c>
      <c r="BF393" s="68">
        <v>1316.1721931355437</v>
      </c>
      <c r="BG393" s="105">
        <v>1.4718125021702763E-2</v>
      </c>
      <c r="BH393" s="106">
        <v>11.19</v>
      </c>
      <c r="BI393" s="107">
        <v>13.02</v>
      </c>
      <c r="BJ393" s="106">
        <v>13.52</v>
      </c>
      <c r="BK393" s="106"/>
    </row>
    <row r="394" spans="1:63" ht="56" hidden="1">
      <c r="A394" s="40"/>
      <c r="B394" s="40"/>
      <c r="C394" s="40"/>
      <c r="D394" s="247" t="s">
        <v>1466</v>
      </c>
      <c r="E394" s="168">
        <v>2562</v>
      </c>
      <c r="F394" s="224" t="s">
        <v>3521</v>
      </c>
      <c r="G394" s="57" t="s">
        <v>2033</v>
      </c>
      <c r="H394" s="225" t="s">
        <v>2034</v>
      </c>
      <c r="I394" s="75" t="s">
        <v>1815</v>
      </c>
      <c r="J394" s="215"/>
      <c r="K394" s="57" t="s">
        <v>1748</v>
      </c>
      <c r="L394" s="173" t="s">
        <v>2036</v>
      </c>
      <c r="M394" s="74" t="s">
        <v>2037</v>
      </c>
      <c r="N394" s="225" t="s">
        <v>2037</v>
      </c>
      <c r="O394" s="50" t="s">
        <v>3785</v>
      </c>
      <c r="P394" s="218">
        <v>34.414999999999999</v>
      </c>
      <c r="Q394" s="76"/>
      <c r="R394" s="218">
        <v>7</v>
      </c>
      <c r="S394" s="69">
        <v>0</v>
      </c>
      <c r="T394" s="97">
        <v>40035</v>
      </c>
      <c r="U394" s="76">
        <v>116.73567999999999</v>
      </c>
      <c r="V394" s="218">
        <v>392.33100000000002</v>
      </c>
      <c r="W394" s="76">
        <v>722.71500000000003</v>
      </c>
      <c r="X394" s="220" t="s">
        <v>2309</v>
      </c>
      <c r="Y394" s="121"/>
      <c r="Z394" s="221">
        <v>57.478999999999999</v>
      </c>
      <c r="AA394" s="76"/>
      <c r="AB394" s="138">
        <v>57.478999999999999</v>
      </c>
      <c r="AC394" s="97">
        <v>40744</v>
      </c>
      <c r="AD394" s="53">
        <v>40799</v>
      </c>
      <c r="AE394" s="100">
        <v>72.035780821917797</v>
      </c>
      <c r="AF394" s="182">
        <v>0.7979229119775334</v>
      </c>
      <c r="AG394" s="114">
        <v>23.633333333333333</v>
      </c>
      <c r="AH394" s="68"/>
      <c r="AI394" s="215" t="s">
        <v>2309</v>
      </c>
      <c r="AJ394" s="52" t="s">
        <v>1373</v>
      </c>
      <c r="AK394" s="52"/>
      <c r="AL394" s="223" t="s">
        <v>3522</v>
      </c>
      <c r="AM394" s="53">
        <v>39602</v>
      </c>
      <c r="AN394" s="296"/>
      <c r="AO394" s="98"/>
      <c r="AP394" s="53"/>
      <c r="AQ394" s="99">
        <v>39650</v>
      </c>
      <c r="AR394" s="97">
        <v>39940</v>
      </c>
      <c r="AS394" s="98">
        <v>39987</v>
      </c>
      <c r="AT394" s="53">
        <v>40035</v>
      </c>
      <c r="AU394" s="83" t="s">
        <v>3891</v>
      </c>
      <c r="AV394" s="54"/>
      <c r="AW394" s="119">
        <v>11.4</v>
      </c>
      <c r="AX394" s="100">
        <v>3248.9473684210525</v>
      </c>
      <c r="AY394" s="101"/>
      <c r="AZ394" s="102"/>
      <c r="BA394" s="77"/>
      <c r="BB394" s="103"/>
      <c r="BC394" s="82"/>
      <c r="BD394" s="104">
        <v>12.859293193717278</v>
      </c>
      <c r="BE394" s="77">
        <v>373.65373220157716</v>
      </c>
      <c r="BF394" s="68">
        <v>1128.0081748874804</v>
      </c>
      <c r="BG394" s="105">
        <v>2.5625530052419972E-2</v>
      </c>
      <c r="BH394" s="106">
        <v>11.6</v>
      </c>
      <c r="BI394" s="107">
        <v>14.82</v>
      </c>
      <c r="BJ394" s="106">
        <v>15.32</v>
      </c>
      <c r="BK394" s="106"/>
    </row>
    <row r="395" spans="1:63" ht="42" hidden="1">
      <c r="A395" s="40"/>
      <c r="B395" s="40"/>
      <c r="C395" s="40"/>
      <c r="D395" s="247" t="s">
        <v>1467</v>
      </c>
      <c r="E395" s="168">
        <v>2605</v>
      </c>
      <c r="F395" s="224" t="s">
        <v>916</v>
      </c>
      <c r="G395" s="57" t="s">
        <v>2033</v>
      </c>
      <c r="H395" s="225" t="s">
        <v>2034</v>
      </c>
      <c r="I395" s="75" t="s">
        <v>1815</v>
      </c>
      <c r="J395" s="215"/>
      <c r="K395" s="75" t="s">
        <v>917</v>
      </c>
      <c r="L395" s="173" t="s">
        <v>2036</v>
      </c>
      <c r="M395" s="74" t="s">
        <v>2037</v>
      </c>
      <c r="N395" s="225" t="s">
        <v>2037</v>
      </c>
      <c r="O395" s="50" t="s">
        <v>2038</v>
      </c>
      <c r="P395" s="218">
        <v>177.98</v>
      </c>
      <c r="Q395" s="76"/>
      <c r="R395" s="231">
        <v>10</v>
      </c>
      <c r="S395" s="69">
        <v>0</v>
      </c>
      <c r="T395" s="97">
        <v>40097</v>
      </c>
      <c r="U395" s="76">
        <v>573.45155999999997</v>
      </c>
      <c r="V395" s="218">
        <v>1779.8</v>
      </c>
      <c r="W395" s="76">
        <v>1779.8</v>
      </c>
      <c r="X395" s="220" t="s">
        <v>2039</v>
      </c>
      <c r="Y395" s="121"/>
      <c r="Z395" s="221">
        <v>4.5389999999999997</v>
      </c>
      <c r="AA395" s="69"/>
      <c r="AB395" s="138">
        <v>4.5389999999999997</v>
      </c>
      <c r="AC395" s="97">
        <v>40975</v>
      </c>
      <c r="AD395" s="53">
        <v>40564</v>
      </c>
      <c r="AE395" s="100">
        <v>227.71687671232874</v>
      </c>
      <c r="AF395" s="182">
        <v>1.9932646475447884E-2</v>
      </c>
      <c r="AG395" s="114">
        <v>29.266666666666666</v>
      </c>
      <c r="AH395" s="68"/>
      <c r="AI395" s="215" t="s">
        <v>2718</v>
      </c>
      <c r="AJ395" s="52" t="s">
        <v>3895</v>
      </c>
      <c r="AK395" s="52"/>
      <c r="AL395" s="223" t="s">
        <v>918</v>
      </c>
      <c r="AM395" s="53">
        <v>39689</v>
      </c>
      <c r="AN395" s="187"/>
      <c r="AO395" s="98"/>
      <c r="AP395" s="53"/>
      <c r="AQ395" s="99">
        <v>39724</v>
      </c>
      <c r="AR395" s="97">
        <v>39975</v>
      </c>
      <c r="AS395" s="98">
        <v>40039</v>
      </c>
      <c r="AT395" s="53">
        <v>40097</v>
      </c>
      <c r="AU395" s="51"/>
      <c r="AV395" s="54"/>
      <c r="AW395" s="119">
        <v>99.45</v>
      </c>
      <c r="AX395" s="100">
        <v>1986.1739567621919</v>
      </c>
      <c r="AY395" s="101">
        <v>0.89749999999999996</v>
      </c>
      <c r="AZ395" s="102"/>
      <c r="BA395" s="77"/>
      <c r="BB395" s="103"/>
      <c r="BC395" s="82"/>
      <c r="BD395" s="104">
        <v>137.94938917975566</v>
      </c>
      <c r="BE395" s="77">
        <v>775.08365647688311</v>
      </c>
      <c r="BF395" s="68">
        <v>1387.1230686752704</v>
      </c>
      <c r="BG395" s="105">
        <v>3.0860121447098078E-4</v>
      </c>
      <c r="BH395" s="106">
        <v>9.8000000000000007</v>
      </c>
      <c r="BI395" s="107">
        <v>14.56</v>
      </c>
      <c r="BJ395" s="106"/>
      <c r="BK395" s="106">
        <v>16.5807389608993</v>
      </c>
    </row>
    <row r="396" spans="1:63" ht="126" hidden="1">
      <c r="A396" s="40"/>
      <c r="B396" s="40"/>
      <c r="C396" s="40"/>
      <c r="D396" s="247" t="s">
        <v>1468</v>
      </c>
      <c r="E396" s="168">
        <v>2613</v>
      </c>
      <c r="F396" s="224" t="s">
        <v>3523</v>
      </c>
      <c r="G396" s="57" t="s">
        <v>2033</v>
      </c>
      <c r="H396" s="225" t="s">
        <v>2034</v>
      </c>
      <c r="I396" s="75" t="s">
        <v>1815</v>
      </c>
      <c r="J396" s="215"/>
      <c r="K396" s="57" t="s">
        <v>2035</v>
      </c>
      <c r="L396" s="173" t="s">
        <v>2036</v>
      </c>
      <c r="M396" s="74" t="s">
        <v>2037</v>
      </c>
      <c r="N396" s="225" t="s">
        <v>2037</v>
      </c>
      <c r="O396" s="50" t="s">
        <v>3785</v>
      </c>
      <c r="P396" s="218">
        <v>24.632000000000001</v>
      </c>
      <c r="Q396" s="76"/>
      <c r="R396" s="218">
        <v>7</v>
      </c>
      <c r="S396" s="69">
        <v>0</v>
      </c>
      <c r="T396" s="97">
        <v>40068</v>
      </c>
      <c r="U396" s="76">
        <v>81.310232000000013</v>
      </c>
      <c r="V396" s="218">
        <v>278.577797260274</v>
      </c>
      <c r="W396" s="76">
        <v>517.27200000000005</v>
      </c>
      <c r="X396" s="220" t="s">
        <v>3888</v>
      </c>
      <c r="Y396" s="121"/>
      <c r="Z396" s="221">
        <v>60.433000000000007</v>
      </c>
      <c r="AA396" s="76"/>
      <c r="AB396" s="138">
        <v>60.433000000000007</v>
      </c>
      <c r="AC396" s="97">
        <v>40984</v>
      </c>
      <c r="AD396" s="53">
        <v>41274</v>
      </c>
      <c r="AE396" s="100">
        <v>81.386827397260276</v>
      </c>
      <c r="AF396" s="182">
        <v>0.74254030944121019</v>
      </c>
      <c r="AG396" s="114">
        <v>30.533333333333335</v>
      </c>
      <c r="AH396" s="68"/>
      <c r="AI396" s="215" t="s">
        <v>3888</v>
      </c>
      <c r="AJ396" s="52" t="s">
        <v>3965</v>
      </c>
      <c r="AK396" s="52"/>
      <c r="AL396" s="223" t="s">
        <v>3524</v>
      </c>
      <c r="AM396" s="99">
        <v>39435</v>
      </c>
      <c r="AN396" s="293"/>
      <c r="AO396" s="98"/>
      <c r="AP396" s="53"/>
      <c r="AQ396" s="99">
        <v>39443</v>
      </c>
      <c r="AR396" s="97">
        <v>39966</v>
      </c>
      <c r="AS396" s="98">
        <v>40038</v>
      </c>
      <c r="AT396" s="53">
        <v>40068</v>
      </c>
      <c r="AU396" s="51"/>
      <c r="AV396" s="54"/>
      <c r="AW396" s="119">
        <v>15</v>
      </c>
      <c r="AX396" s="100">
        <v>1821.5333333333333</v>
      </c>
      <c r="AY396" s="101">
        <v>0.90152500000000002</v>
      </c>
      <c r="AZ396" s="102"/>
      <c r="BA396" s="191"/>
      <c r="BB396" s="103"/>
      <c r="BC396" s="82"/>
      <c r="BD396" s="164">
        <v>16.868455497382197</v>
      </c>
      <c r="BE396" s="191">
        <v>684.81875192360326</v>
      </c>
      <c r="BF396" s="159">
        <v>1124.5636998254797</v>
      </c>
      <c r="BG396" s="105">
        <v>1.3011448194526884E-2</v>
      </c>
      <c r="BH396" s="106">
        <v>11.49</v>
      </c>
      <c r="BI396" s="107">
        <v>14.7</v>
      </c>
      <c r="BJ396" s="106">
        <v>14.7</v>
      </c>
      <c r="BK396" s="106">
        <v>15.396400463692208</v>
      </c>
    </row>
    <row r="397" spans="1:63" ht="28" hidden="1">
      <c r="A397" s="40"/>
      <c r="B397" s="40"/>
      <c r="C397" s="40"/>
      <c r="D397" s="247" t="s">
        <v>1470</v>
      </c>
      <c r="E397" s="168">
        <v>2679</v>
      </c>
      <c r="F397" s="224" t="s">
        <v>3525</v>
      </c>
      <c r="G397" s="57" t="s">
        <v>2033</v>
      </c>
      <c r="H397" s="225" t="s">
        <v>2034</v>
      </c>
      <c r="I397" s="75" t="s">
        <v>1815</v>
      </c>
      <c r="J397" s="215"/>
      <c r="K397" s="75" t="s">
        <v>1748</v>
      </c>
      <c r="L397" s="173" t="s">
        <v>2036</v>
      </c>
      <c r="M397" s="74" t="s">
        <v>2037</v>
      </c>
      <c r="N397" s="225" t="s">
        <v>2037</v>
      </c>
      <c r="O397" s="50" t="s">
        <v>3785</v>
      </c>
      <c r="P397" s="218">
        <v>23.120999999999999</v>
      </c>
      <c r="Q397" s="76"/>
      <c r="R397" s="231">
        <v>10</v>
      </c>
      <c r="S397" s="69">
        <v>0</v>
      </c>
      <c r="T397" s="97">
        <v>40059</v>
      </c>
      <c r="U397" s="76">
        <v>76.900446000000002</v>
      </c>
      <c r="V397" s="218">
        <v>231.20999999999998</v>
      </c>
      <c r="W397" s="76">
        <v>231.20999999999998</v>
      </c>
      <c r="X397" s="220" t="s">
        <v>3888</v>
      </c>
      <c r="Y397" s="121"/>
      <c r="Z397" s="221">
        <v>61.037000000000006</v>
      </c>
      <c r="AA397" s="76"/>
      <c r="AB397" s="138">
        <v>61.037000000000006</v>
      </c>
      <c r="AC397" s="97">
        <v>40820</v>
      </c>
      <c r="AD397" s="53">
        <v>41162</v>
      </c>
      <c r="AE397" s="100">
        <v>69.869761643835616</v>
      </c>
      <c r="AF397" s="182">
        <v>0.87358248495449253</v>
      </c>
      <c r="AG397" s="114">
        <v>25.366666666666667</v>
      </c>
      <c r="AH397" s="68"/>
      <c r="AI397" s="215" t="s">
        <v>3888</v>
      </c>
      <c r="AJ397" s="52" t="s">
        <v>1471</v>
      </c>
      <c r="AK397" s="52"/>
      <c r="AL397" s="223" t="s">
        <v>3526</v>
      </c>
      <c r="AM397" s="53">
        <v>39611</v>
      </c>
      <c r="AN397" s="296"/>
      <c r="AO397" s="98"/>
      <c r="AP397" s="53"/>
      <c r="AQ397" s="99">
        <v>39650</v>
      </c>
      <c r="AR397" s="97">
        <v>39975</v>
      </c>
      <c r="AS397" s="98">
        <v>40029</v>
      </c>
      <c r="AT397" s="53">
        <v>40059</v>
      </c>
      <c r="AU397" s="51"/>
      <c r="AV397" s="54"/>
      <c r="AW397" s="119">
        <v>9</v>
      </c>
      <c r="AX397" s="100">
        <v>2421.1111111111113</v>
      </c>
      <c r="AY397" s="122">
        <v>0.92861499999999986</v>
      </c>
      <c r="AZ397" s="102"/>
      <c r="BA397" s="77"/>
      <c r="BB397" s="103"/>
      <c r="BC397" s="82"/>
      <c r="BD397" s="104">
        <v>13.023560209424083</v>
      </c>
      <c r="BE397" s="77">
        <v>563.27841397102566</v>
      </c>
      <c r="BF397" s="68">
        <v>1447.0622454915647</v>
      </c>
      <c r="BG397" s="105">
        <v>1.8610672021941079E-2</v>
      </c>
      <c r="BH397" s="106">
        <v>10.87</v>
      </c>
      <c r="BI397" s="107"/>
      <c r="BJ397" s="106">
        <v>12.39</v>
      </c>
      <c r="BK397" s="106"/>
    </row>
    <row r="398" spans="1:63" ht="28" hidden="1">
      <c r="A398" s="40"/>
      <c r="B398" s="40"/>
      <c r="C398" s="40"/>
      <c r="D398" s="303" t="s">
        <v>1472</v>
      </c>
      <c r="E398" s="168">
        <v>2682</v>
      </c>
      <c r="F398" s="199" t="s">
        <v>3527</v>
      </c>
      <c r="G398" s="170" t="s">
        <v>2033</v>
      </c>
      <c r="H398" s="171" t="s">
        <v>2034</v>
      </c>
      <c r="I398" s="172" t="s">
        <v>1815</v>
      </c>
      <c r="J398" s="175"/>
      <c r="K398" s="172" t="s">
        <v>3528</v>
      </c>
      <c r="L398" s="173" t="s">
        <v>2036</v>
      </c>
      <c r="M398" s="174" t="s">
        <v>2037</v>
      </c>
      <c r="N398" s="171" t="s">
        <v>2037</v>
      </c>
      <c r="O398" s="176" t="s">
        <v>3785</v>
      </c>
      <c r="P398" s="177">
        <v>8.9060000000000006</v>
      </c>
      <c r="Q398" s="178"/>
      <c r="R398" s="137">
        <v>10</v>
      </c>
      <c r="S398" s="201">
        <v>0</v>
      </c>
      <c r="T398" s="179">
        <v>40344</v>
      </c>
      <c r="U398" s="178">
        <v>22.692488000000001</v>
      </c>
      <c r="V398" s="177">
        <v>89.06</v>
      </c>
      <c r="W398" s="178">
        <v>89.06</v>
      </c>
      <c r="X398" s="130" t="s">
        <v>2039</v>
      </c>
      <c r="Y398" s="180"/>
      <c r="Z398" s="202">
        <v>7.9909999999999997</v>
      </c>
      <c r="AA398" s="178"/>
      <c r="AB398" s="138">
        <v>7.9909999999999997</v>
      </c>
      <c r="AC398" s="179">
        <v>41383</v>
      </c>
      <c r="AD398" s="155">
        <v>40908</v>
      </c>
      <c r="AE398" s="181">
        <v>13.761600000000001</v>
      </c>
      <c r="AF398" s="182">
        <v>0.58067375886524819</v>
      </c>
      <c r="AG398" s="183">
        <v>34.633333333333333</v>
      </c>
      <c r="AH398" s="159"/>
      <c r="AI398" s="175" t="s">
        <v>2039</v>
      </c>
      <c r="AJ398" s="204" t="s">
        <v>1473</v>
      </c>
      <c r="AK398" s="204"/>
      <c r="AL398" s="205" t="s">
        <v>3529</v>
      </c>
      <c r="AM398" s="155">
        <v>39633</v>
      </c>
      <c r="AN398" s="296"/>
      <c r="AO398" s="154"/>
      <c r="AP398" s="155"/>
      <c r="AQ398" s="156">
        <v>39738</v>
      </c>
      <c r="AR398" s="179">
        <v>40015</v>
      </c>
      <c r="AS398" s="154">
        <v>40109</v>
      </c>
      <c r="AT398" s="155">
        <v>40344</v>
      </c>
      <c r="AU398" s="153" t="s">
        <v>2500</v>
      </c>
      <c r="AV398" s="158"/>
      <c r="AW398" s="188">
        <v>5.5</v>
      </c>
      <c r="AX398" s="181">
        <v>1994.5454545454545</v>
      </c>
      <c r="AY398" s="207"/>
      <c r="AZ398" s="161"/>
      <c r="BA398" s="191"/>
      <c r="BB398" s="162"/>
      <c r="BC398" s="163"/>
      <c r="BD398" s="164">
        <v>6.1417757417102958</v>
      </c>
      <c r="BE398" s="191">
        <v>689.62224811478723</v>
      </c>
      <c r="BF398" s="159">
        <v>1116.6864984927811</v>
      </c>
      <c r="BG398" s="105">
        <v>1.0104205781399245E-2</v>
      </c>
      <c r="BH398" s="166">
        <v>9.65</v>
      </c>
      <c r="BI398" s="167"/>
      <c r="BJ398" s="166">
        <v>11.14</v>
      </c>
      <c r="BK398" s="166"/>
    </row>
    <row r="399" spans="1:63" ht="56" hidden="1">
      <c r="A399" s="40"/>
      <c r="B399" s="40"/>
      <c r="C399" s="40"/>
      <c r="D399" s="247" t="s">
        <v>1474</v>
      </c>
      <c r="E399" s="168">
        <v>2698</v>
      </c>
      <c r="F399" s="199" t="s">
        <v>3530</v>
      </c>
      <c r="G399" s="170" t="s">
        <v>2033</v>
      </c>
      <c r="H399" s="171" t="s">
        <v>2034</v>
      </c>
      <c r="I399" s="172" t="s">
        <v>1815</v>
      </c>
      <c r="J399" s="175"/>
      <c r="K399" s="172" t="s">
        <v>3893</v>
      </c>
      <c r="L399" s="173" t="s">
        <v>2036</v>
      </c>
      <c r="M399" s="174" t="s">
        <v>3878</v>
      </c>
      <c r="N399" s="175" t="s">
        <v>1723</v>
      </c>
      <c r="O399" s="176" t="s">
        <v>3785</v>
      </c>
      <c r="P399" s="177">
        <v>32.658000000000001</v>
      </c>
      <c r="Q399" s="178"/>
      <c r="R399" s="137">
        <v>10</v>
      </c>
      <c r="S399" s="201">
        <v>0</v>
      </c>
      <c r="T399" s="179">
        <v>40221</v>
      </c>
      <c r="U399" s="178">
        <v>94.120356000000001</v>
      </c>
      <c r="V399" s="177">
        <v>326.58000000000004</v>
      </c>
      <c r="W399" s="178">
        <v>326.58000000000004</v>
      </c>
      <c r="X399" s="130" t="s">
        <v>2039</v>
      </c>
      <c r="Y399" s="180"/>
      <c r="Z399" s="202"/>
      <c r="AA399" s="178"/>
      <c r="AB399" s="178"/>
      <c r="AC399" s="179"/>
      <c r="AD399" s="155"/>
      <c r="AE399" s="181"/>
      <c r="AF399" s="203"/>
      <c r="AG399" s="183">
        <v>54.533333333333331</v>
      </c>
      <c r="AH399" s="159"/>
      <c r="AI399" s="175"/>
      <c r="AJ399" s="204" t="s">
        <v>3895</v>
      </c>
      <c r="AK399" s="204"/>
      <c r="AL399" s="205" t="s">
        <v>1726</v>
      </c>
      <c r="AM399" s="155">
        <v>39063</v>
      </c>
      <c r="AN399" s="337">
        <v>39659</v>
      </c>
      <c r="AO399" s="154" t="s">
        <v>1475</v>
      </c>
      <c r="AP399" s="155"/>
      <c r="AQ399" s="156">
        <v>39045</v>
      </c>
      <c r="AR399" s="179">
        <v>39987</v>
      </c>
      <c r="AS399" s="154">
        <v>40044</v>
      </c>
      <c r="AT399" s="155">
        <v>40221</v>
      </c>
      <c r="AU399" s="187" t="s">
        <v>2042</v>
      </c>
      <c r="AV399" s="158"/>
      <c r="AW399" s="188">
        <v>10</v>
      </c>
      <c r="AX399" s="181">
        <v>4026.9</v>
      </c>
      <c r="AY399" s="207"/>
      <c r="AZ399" s="161"/>
      <c r="BA399" s="191"/>
      <c r="BB399" s="162"/>
      <c r="BC399" s="163"/>
      <c r="BD399" s="164">
        <v>12.133507853403142</v>
      </c>
      <c r="BE399" s="191">
        <v>371.5324837223082</v>
      </c>
      <c r="BF399" s="159">
        <v>1213.3507853403144</v>
      </c>
      <c r="BG399" s="161"/>
      <c r="BH399" s="166">
        <v>11.26</v>
      </c>
      <c r="BI399" s="167">
        <v>15.12</v>
      </c>
      <c r="BJ399" s="166">
        <v>14.59</v>
      </c>
      <c r="BK399" s="166">
        <v>14.212061966485114</v>
      </c>
    </row>
    <row r="400" spans="1:63" ht="42" hidden="1">
      <c r="A400" s="40"/>
      <c r="B400" s="40"/>
      <c r="C400" s="40"/>
      <c r="D400" s="247" t="s">
        <v>1476</v>
      </c>
      <c r="E400" s="168">
        <v>2706</v>
      </c>
      <c r="F400" s="224" t="s">
        <v>3531</v>
      </c>
      <c r="G400" s="57" t="s">
        <v>2033</v>
      </c>
      <c r="H400" s="225" t="s">
        <v>2034</v>
      </c>
      <c r="I400" s="75" t="s">
        <v>1815</v>
      </c>
      <c r="J400" s="215"/>
      <c r="K400" s="57" t="s">
        <v>1728</v>
      </c>
      <c r="L400" s="173" t="s">
        <v>2036</v>
      </c>
      <c r="M400" s="74" t="s">
        <v>2037</v>
      </c>
      <c r="N400" s="225" t="s">
        <v>2037</v>
      </c>
      <c r="O400" s="50" t="s">
        <v>3785</v>
      </c>
      <c r="P400" s="216">
        <v>2.71</v>
      </c>
      <c r="Q400" s="76"/>
      <c r="R400" s="218">
        <v>10</v>
      </c>
      <c r="S400" s="69">
        <v>0</v>
      </c>
      <c r="T400" s="97">
        <v>40091</v>
      </c>
      <c r="U400" s="76">
        <v>8.7749799999999993</v>
      </c>
      <c r="V400" s="218">
        <v>27.1</v>
      </c>
      <c r="W400" s="76">
        <v>27.1</v>
      </c>
      <c r="X400" s="220" t="s">
        <v>1745</v>
      </c>
      <c r="Y400" s="121"/>
      <c r="Z400" s="221">
        <v>2.161</v>
      </c>
      <c r="AA400" s="69"/>
      <c r="AB400" s="138">
        <v>2.161</v>
      </c>
      <c r="AC400" s="97">
        <v>41010</v>
      </c>
      <c r="AD400" s="53">
        <v>40482</v>
      </c>
      <c r="AE400" s="100">
        <v>2.9030410958904107</v>
      </c>
      <c r="AF400" s="182">
        <v>0.74439180453185616</v>
      </c>
      <c r="AG400" s="114">
        <v>30.633333333333333</v>
      </c>
      <c r="AH400" s="68"/>
      <c r="AI400" s="215" t="s">
        <v>2039</v>
      </c>
      <c r="AJ400" s="52" t="s">
        <v>3895</v>
      </c>
      <c r="AK400" s="52"/>
      <c r="AL400" s="223" t="s">
        <v>3532</v>
      </c>
      <c r="AM400" s="99">
        <v>39588</v>
      </c>
      <c r="AN400" s="296"/>
      <c r="AO400" s="98"/>
      <c r="AP400" s="53"/>
      <c r="AQ400" s="99">
        <v>39976</v>
      </c>
      <c r="AR400" s="97">
        <v>39982</v>
      </c>
      <c r="AS400" s="98">
        <v>40061</v>
      </c>
      <c r="AT400" s="53">
        <v>40091</v>
      </c>
      <c r="AU400" s="67"/>
      <c r="AV400" s="55"/>
      <c r="AW400" s="119">
        <v>1.5</v>
      </c>
      <c r="AX400" s="100">
        <v>2014.6666666666667</v>
      </c>
      <c r="AY400" s="101">
        <v>0.89700000000000002</v>
      </c>
      <c r="AZ400" s="102"/>
      <c r="BA400" s="77"/>
      <c r="BB400" s="103"/>
      <c r="BC400" s="82"/>
      <c r="BD400" s="104">
        <v>1.9189441535776612</v>
      </c>
      <c r="BE400" s="77">
        <v>708.0974736448934</v>
      </c>
      <c r="BF400" s="68">
        <v>1279.2961023851076</v>
      </c>
      <c r="BG400" s="105">
        <v>1.2615073470608043E-2</v>
      </c>
      <c r="BH400" s="106">
        <v>10.11</v>
      </c>
      <c r="BI400" s="107">
        <v>16.07</v>
      </c>
      <c r="BJ400" s="106">
        <v>15.29</v>
      </c>
      <c r="BK400" s="106"/>
    </row>
    <row r="401" spans="1:63" ht="42" hidden="1">
      <c r="A401" s="40"/>
      <c r="B401" s="40"/>
      <c r="C401" s="40"/>
      <c r="D401" s="247" t="s">
        <v>1477</v>
      </c>
      <c r="E401" s="168">
        <v>2708</v>
      </c>
      <c r="F401" s="199" t="s">
        <v>2552</v>
      </c>
      <c r="G401" s="170" t="s">
        <v>2033</v>
      </c>
      <c r="H401" s="171" t="s">
        <v>2034</v>
      </c>
      <c r="I401" s="172" t="s">
        <v>1815</v>
      </c>
      <c r="J401" s="175"/>
      <c r="K401" s="172" t="s">
        <v>2699</v>
      </c>
      <c r="L401" s="173" t="s">
        <v>2036</v>
      </c>
      <c r="M401" s="174" t="s">
        <v>3510</v>
      </c>
      <c r="N401" s="175" t="s">
        <v>2929</v>
      </c>
      <c r="O401" s="176" t="s">
        <v>219</v>
      </c>
      <c r="P401" s="177">
        <v>67.259</v>
      </c>
      <c r="Q401" s="178"/>
      <c r="R401" s="137">
        <v>10</v>
      </c>
      <c r="S401" s="201">
        <v>0</v>
      </c>
      <c r="T401" s="179">
        <v>40190</v>
      </c>
      <c r="U401" s="178">
        <v>199.75923</v>
      </c>
      <c r="V401" s="177">
        <v>672.59</v>
      </c>
      <c r="W401" s="178">
        <v>672.59</v>
      </c>
      <c r="X401" s="130" t="s">
        <v>3889</v>
      </c>
      <c r="Y401" s="180"/>
      <c r="Z401" s="202">
        <v>135.566</v>
      </c>
      <c r="AA401" s="178"/>
      <c r="AB401" s="138">
        <v>135.566</v>
      </c>
      <c r="AC401" s="179">
        <v>41407</v>
      </c>
      <c r="AD401" s="155">
        <v>40908</v>
      </c>
      <c r="AE401" s="181">
        <v>132.30674520547944</v>
      </c>
      <c r="AF401" s="182">
        <v>1.0246340788556076</v>
      </c>
      <c r="AG401" s="183">
        <v>40.56666666666667</v>
      </c>
      <c r="AH401" s="159"/>
      <c r="AI401" s="175" t="s">
        <v>3889</v>
      </c>
      <c r="AJ401" s="204" t="s">
        <v>3895</v>
      </c>
      <c r="AK401" s="204"/>
      <c r="AL401" s="205" t="s">
        <v>2554</v>
      </c>
      <c r="AM401" s="155">
        <v>39640</v>
      </c>
      <c r="AN401" s="296"/>
      <c r="AO401" s="154"/>
      <c r="AP401" s="155"/>
      <c r="AQ401" s="156">
        <v>39694</v>
      </c>
      <c r="AR401" s="179">
        <v>39985</v>
      </c>
      <c r="AS401" s="154">
        <v>40061</v>
      </c>
      <c r="AT401" s="155">
        <v>40190</v>
      </c>
      <c r="AU401" s="187" t="s">
        <v>2500</v>
      </c>
      <c r="AV401" s="158"/>
      <c r="AW401" s="188">
        <v>15</v>
      </c>
      <c r="AX401" s="181">
        <v>5639.0666666666666</v>
      </c>
      <c r="AY401" s="207"/>
      <c r="AZ401" s="161"/>
      <c r="BA401" s="191"/>
      <c r="BB401" s="162"/>
      <c r="BC401" s="163"/>
      <c r="BD401" s="164">
        <v>13.841623036649214</v>
      </c>
      <c r="BE401" s="191">
        <v>205.79584942757421</v>
      </c>
      <c r="BF401" s="159">
        <v>922.77486910994753</v>
      </c>
      <c r="BG401" s="105">
        <v>5.9746632308026619E-2</v>
      </c>
      <c r="BH401" s="166">
        <v>6.78</v>
      </c>
      <c r="BI401" s="167">
        <v>11</v>
      </c>
      <c r="BJ401" s="166">
        <v>14.64</v>
      </c>
      <c r="BK401" s="166">
        <v>11.843384972070929</v>
      </c>
    </row>
    <row r="402" spans="1:63" ht="70" hidden="1">
      <c r="A402" s="40"/>
      <c r="B402" s="40"/>
      <c r="C402" s="40"/>
      <c r="D402" s="247" t="s">
        <v>1478</v>
      </c>
      <c r="E402" s="168">
        <v>2710</v>
      </c>
      <c r="F402" s="169" t="s">
        <v>2450</v>
      </c>
      <c r="G402" s="131" t="s">
        <v>2033</v>
      </c>
      <c r="H402" s="132" t="s">
        <v>2034</v>
      </c>
      <c r="I402" s="170" t="s">
        <v>1815</v>
      </c>
      <c r="J402" s="171"/>
      <c r="K402" s="172" t="s">
        <v>917</v>
      </c>
      <c r="L402" s="173" t="s">
        <v>2036</v>
      </c>
      <c r="M402" s="174" t="s">
        <v>2037</v>
      </c>
      <c r="N402" s="171" t="s">
        <v>2037</v>
      </c>
      <c r="O402" s="176" t="s">
        <v>3785</v>
      </c>
      <c r="P402" s="177">
        <v>7.3310000000000004</v>
      </c>
      <c r="Q402" s="178"/>
      <c r="R402" s="177">
        <v>10</v>
      </c>
      <c r="S402" s="201">
        <v>0</v>
      </c>
      <c r="T402" s="179">
        <v>40198</v>
      </c>
      <c r="U402" s="178">
        <v>21.589794999999999</v>
      </c>
      <c r="V402" s="177">
        <v>73.31</v>
      </c>
      <c r="W402" s="178">
        <v>73.31</v>
      </c>
      <c r="X402" s="177" t="s">
        <v>2039</v>
      </c>
      <c r="Y402" s="180"/>
      <c r="Z402" s="143"/>
      <c r="AA402" s="138"/>
      <c r="AB402" s="138"/>
      <c r="AC402" s="179"/>
      <c r="AD402" s="155"/>
      <c r="AE402" s="181"/>
      <c r="AF402" s="191"/>
      <c r="AG402" s="183">
        <v>55.3</v>
      </c>
      <c r="AH402" s="159"/>
      <c r="AI402" s="184"/>
      <c r="AJ402" s="185" t="s">
        <v>3895</v>
      </c>
      <c r="AK402" s="185"/>
      <c r="AL402" s="186" t="s">
        <v>2451</v>
      </c>
      <c r="AM402" s="155">
        <v>39765</v>
      </c>
      <c r="AN402" s="296"/>
      <c r="AO402" s="154"/>
      <c r="AP402" s="155"/>
      <c r="AQ402" s="156">
        <v>39864</v>
      </c>
      <c r="AR402" s="179">
        <v>39987</v>
      </c>
      <c r="AS402" s="154">
        <v>40045</v>
      </c>
      <c r="AT402" s="155">
        <v>40198</v>
      </c>
      <c r="AU402" s="187" t="s">
        <v>2500</v>
      </c>
      <c r="AV402" s="158"/>
      <c r="AW402" s="188">
        <v>3.3</v>
      </c>
      <c r="AX402" s="189">
        <v>2154.9636363636364</v>
      </c>
      <c r="AY402" s="190"/>
      <c r="AZ402" s="161"/>
      <c r="BA402" s="191"/>
      <c r="BB402" s="162"/>
      <c r="BC402" s="163"/>
      <c r="BD402" s="164">
        <v>5.0174520069808022</v>
      </c>
      <c r="BE402" s="191">
        <v>684.41576960589305</v>
      </c>
      <c r="BF402" s="159">
        <v>1520.4400021153947</v>
      </c>
      <c r="BG402" s="161"/>
      <c r="BH402" s="159">
        <v>10.93</v>
      </c>
      <c r="BI402" s="164"/>
      <c r="BJ402" s="166">
        <v>12.9</v>
      </c>
      <c r="BK402" s="166"/>
    </row>
    <row r="403" spans="1:63" ht="42" hidden="1">
      <c r="A403" s="40"/>
      <c r="B403" s="40"/>
      <c r="C403" s="40"/>
      <c r="D403" s="247" t="s">
        <v>1479</v>
      </c>
      <c r="E403" s="168">
        <v>2713</v>
      </c>
      <c r="F403" s="199" t="s">
        <v>2692</v>
      </c>
      <c r="G403" s="170" t="s">
        <v>2033</v>
      </c>
      <c r="H403" s="171" t="s">
        <v>2034</v>
      </c>
      <c r="I403" s="172" t="s">
        <v>1815</v>
      </c>
      <c r="J403" s="175"/>
      <c r="K403" s="170" t="s">
        <v>1165</v>
      </c>
      <c r="L403" s="173" t="s">
        <v>2036</v>
      </c>
      <c r="M403" s="174" t="s">
        <v>3510</v>
      </c>
      <c r="N403" s="175" t="s">
        <v>2693</v>
      </c>
      <c r="O403" s="176" t="s">
        <v>2694</v>
      </c>
      <c r="P403" s="177">
        <v>26.780999999999999</v>
      </c>
      <c r="Q403" s="178"/>
      <c r="R403" s="177">
        <v>10</v>
      </c>
      <c r="S403" s="201">
        <v>0</v>
      </c>
      <c r="T403" s="179">
        <v>40333</v>
      </c>
      <c r="U403" s="178">
        <v>68.961075000000008</v>
      </c>
      <c r="V403" s="177">
        <v>267.81</v>
      </c>
      <c r="W403" s="178">
        <v>267.81</v>
      </c>
      <c r="X403" s="130" t="s">
        <v>3888</v>
      </c>
      <c r="Y403" s="180"/>
      <c r="Z403" s="202"/>
      <c r="AA403" s="178"/>
      <c r="AB403" s="178"/>
      <c r="AC403" s="179"/>
      <c r="AD403" s="155"/>
      <c r="AE403" s="181"/>
      <c r="AF403" s="203"/>
      <c r="AG403" s="183">
        <v>49.8</v>
      </c>
      <c r="AH403" s="159"/>
      <c r="AI403" s="175"/>
      <c r="AJ403" s="204" t="s">
        <v>3895</v>
      </c>
      <c r="AK403" s="204"/>
      <c r="AL403" s="205" t="s">
        <v>2695</v>
      </c>
      <c r="AM403" s="155">
        <v>39205</v>
      </c>
      <c r="AN403" s="296">
        <v>39345</v>
      </c>
      <c r="AO403" s="154" t="s">
        <v>1480</v>
      </c>
      <c r="AP403" s="155"/>
      <c r="AQ403" s="156">
        <v>39300</v>
      </c>
      <c r="AR403" s="179">
        <v>39989</v>
      </c>
      <c r="AS403" s="154">
        <v>40121</v>
      </c>
      <c r="AT403" s="155">
        <v>40363</v>
      </c>
      <c r="AU403" s="153" t="s">
        <v>2042</v>
      </c>
      <c r="AV403" s="158"/>
      <c r="AW403" s="188">
        <v>20</v>
      </c>
      <c r="AX403" s="181">
        <v>4567.5</v>
      </c>
      <c r="AY403" s="207"/>
      <c r="AZ403" s="161"/>
      <c r="BA403" s="191"/>
      <c r="BB403" s="162"/>
      <c r="BC403" s="163"/>
      <c r="BD403" s="164">
        <v>16.906631762652705</v>
      </c>
      <c r="BE403" s="191">
        <v>631.29202653570462</v>
      </c>
      <c r="BF403" s="159">
        <v>845.33158813263515</v>
      </c>
      <c r="BG403" s="161"/>
      <c r="BH403" s="166">
        <v>14</v>
      </c>
      <c r="BI403" s="167"/>
      <c r="BJ403" s="166">
        <v>17</v>
      </c>
      <c r="BK403" s="166"/>
    </row>
    <row r="404" spans="1:63" ht="70">
      <c r="A404" s="123" t="s">
        <v>3137</v>
      </c>
      <c r="B404" s="123" t="s">
        <v>3075</v>
      </c>
      <c r="C404" s="40"/>
      <c r="D404" s="247" t="s">
        <v>1481</v>
      </c>
      <c r="E404" s="168">
        <v>2716</v>
      </c>
      <c r="F404" s="224" t="s">
        <v>919</v>
      </c>
      <c r="G404" s="57" t="s">
        <v>2033</v>
      </c>
      <c r="H404" s="225" t="s">
        <v>2034</v>
      </c>
      <c r="I404" s="75" t="s">
        <v>1815</v>
      </c>
      <c r="J404" s="215"/>
      <c r="K404" s="57" t="s">
        <v>1728</v>
      </c>
      <c r="L404" s="173" t="s">
        <v>2036</v>
      </c>
      <c r="M404" s="74" t="s">
        <v>920</v>
      </c>
      <c r="N404" s="215" t="s">
        <v>921</v>
      </c>
      <c r="O404" s="50" t="s">
        <v>922</v>
      </c>
      <c r="P404" s="218">
        <v>1839.5160000000001</v>
      </c>
      <c r="Q404" s="76"/>
      <c r="R404" s="218">
        <v>10</v>
      </c>
      <c r="S404" s="69">
        <v>0</v>
      </c>
      <c r="T404" s="97">
        <v>40575</v>
      </c>
      <c r="U404" s="76">
        <v>3522.6731400000003</v>
      </c>
      <c r="V404" s="218">
        <v>18249.006673972606</v>
      </c>
      <c r="W404" s="76">
        <v>18395.16</v>
      </c>
      <c r="X404" s="220" t="s">
        <v>3888</v>
      </c>
      <c r="Y404" s="121"/>
      <c r="Z404" s="221">
        <v>606.30600000000004</v>
      </c>
      <c r="AA404" s="76"/>
      <c r="AB404" s="138">
        <v>606.30600000000004</v>
      </c>
      <c r="AC404" s="97">
        <v>41156</v>
      </c>
      <c r="AD404" s="53">
        <v>40999</v>
      </c>
      <c r="AE404" s="100">
        <v>2136.8624219178082</v>
      </c>
      <c r="AF404" s="182">
        <v>0.28373656337493536</v>
      </c>
      <c r="AG404" s="114">
        <v>19.366666666666667</v>
      </c>
      <c r="AH404" s="68"/>
      <c r="AI404" s="215" t="s">
        <v>3888</v>
      </c>
      <c r="AJ404" s="52" t="s">
        <v>1482</v>
      </c>
      <c r="AK404" s="52"/>
      <c r="AL404" s="223" t="s">
        <v>923</v>
      </c>
      <c r="AM404" s="53">
        <v>39589</v>
      </c>
      <c r="AN404" s="296"/>
      <c r="AO404" s="98"/>
      <c r="AP404" s="53"/>
      <c r="AQ404" s="99">
        <v>39916</v>
      </c>
      <c r="AR404" s="97">
        <v>39989</v>
      </c>
      <c r="AS404" s="98">
        <v>40033</v>
      </c>
      <c r="AT404" s="53">
        <v>40163</v>
      </c>
      <c r="AU404" s="51" t="s">
        <v>2500</v>
      </c>
      <c r="AV404" s="55"/>
      <c r="AW404" s="119">
        <v>1320</v>
      </c>
      <c r="AX404" s="100">
        <v>7446</v>
      </c>
      <c r="AY404" s="101"/>
      <c r="AZ404" s="102"/>
      <c r="BA404" s="77"/>
      <c r="BB404" s="103"/>
      <c r="BC404" s="82"/>
      <c r="BD404" s="104">
        <v>948.95287958115171</v>
      </c>
      <c r="BE404" s="77">
        <v>515.87095713282827</v>
      </c>
      <c r="BF404" s="68">
        <v>718.90369665238768</v>
      </c>
      <c r="BG404" s="105">
        <v>6.6001753217957071E-3</v>
      </c>
      <c r="BH404" s="106"/>
      <c r="BI404" s="107"/>
      <c r="BJ404" s="106"/>
      <c r="BK404" s="106"/>
    </row>
    <row r="405" spans="1:63" ht="70" hidden="1">
      <c r="A405" s="40"/>
      <c r="B405" s="40"/>
      <c r="C405" s="40"/>
      <c r="D405" s="247" t="s">
        <v>1483</v>
      </c>
      <c r="E405" s="168">
        <v>2729</v>
      </c>
      <c r="F405" s="224" t="s">
        <v>3392</v>
      </c>
      <c r="G405" s="57" t="s">
        <v>2033</v>
      </c>
      <c r="H405" s="225" t="s">
        <v>2034</v>
      </c>
      <c r="I405" s="75" t="s">
        <v>1815</v>
      </c>
      <c r="J405" s="215"/>
      <c r="K405" s="75" t="s">
        <v>3893</v>
      </c>
      <c r="L405" s="173" t="s">
        <v>2036</v>
      </c>
      <c r="M405" s="74" t="s">
        <v>3878</v>
      </c>
      <c r="N405" s="329" t="s">
        <v>1723</v>
      </c>
      <c r="O405" s="50" t="s">
        <v>3785</v>
      </c>
      <c r="P405" s="218">
        <v>16.861000000000001</v>
      </c>
      <c r="Q405" s="76"/>
      <c r="R405" s="231">
        <v>7</v>
      </c>
      <c r="S405" s="69">
        <v>0</v>
      </c>
      <c r="T405" s="97">
        <v>40620</v>
      </c>
      <c r="U405" s="76">
        <v>30.214912000000002</v>
      </c>
      <c r="V405" s="218">
        <v>165.19160547945205</v>
      </c>
      <c r="W405" s="76">
        <v>333.89399452054795</v>
      </c>
      <c r="X405" s="220" t="s">
        <v>2039</v>
      </c>
      <c r="Y405" s="121"/>
      <c r="Z405" s="221">
        <v>34.893999999999998</v>
      </c>
      <c r="AA405" s="76">
        <v>0.90300000000000002</v>
      </c>
      <c r="AB405" s="138">
        <v>35.796999999999997</v>
      </c>
      <c r="AC405" s="97">
        <v>41183</v>
      </c>
      <c r="AD405" s="53">
        <v>41364</v>
      </c>
      <c r="AE405" s="100">
        <v>34.368723287671237</v>
      </c>
      <c r="AF405" s="182">
        <v>1.0415574561898584</v>
      </c>
      <c r="AG405" s="114">
        <v>18.766666666666666</v>
      </c>
      <c r="AH405" s="68"/>
      <c r="AI405" s="215" t="s">
        <v>2039</v>
      </c>
      <c r="AJ405" s="52" t="s">
        <v>3393</v>
      </c>
      <c r="AK405" s="52"/>
      <c r="AL405" s="223" t="s">
        <v>2474</v>
      </c>
      <c r="AM405" s="53">
        <v>39739</v>
      </c>
      <c r="AN405" s="296"/>
      <c r="AO405" s="98"/>
      <c r="AP405" s="53"/>
      <c r="AQ405" s="99">
        <v>39482</v>
      </c>
      <c r="AR405" s="97">
        <v>39997</v>
      </c>
      <c r="AS405" s="98">
        <v>40082</v>
      </c>
      <c r="AT405" s="53">
        <v>40112</v>
      </c>
      <c r="AU405" s="51"/>
      <c r="AV405" s="54"/>
      <c r="AW405" s="119">
        <v>5</v>
      </c>
      <c r="AX405" s="100">
        <v>4916</v>
      </c>
      <c r="AY405" s="101"/>
      <c r="AZ405" s="102"/>
      <c r="BA405" s="77"/>
      <c r="BB405" s="103"/>
      <c r="BC405" s="82"/>
      <c r="BD405" s="104">
        <v>7.5473821989528789</v>
      </c>
      <c r="BE405" s="77">
        <v>447.6236402913753</v>
      </c>
      <c r="BF405" s="68">
        <v>1509.4764397905758</v>
      </c>
      <c r="BG405" s="105">
        <v>2.7922317655391091E-2</v>
      </c>
      <c r="BH405" s="106">
        <v>9.49</v>
      </c>
      <c r="BI405" s="107">
        <v>17</v>
      </c>
      <c r="BJ405" s="106"/>
      <c r="BK405" s="106"/>
    </row>
    <row r="406" spans="1:63" ht="42" hidden="1">
      <c r="A406" s="40"/>
      <c r="B406" s="40"/>
      <c r="C406" s="40"/>
      <c r="D406" s="247" t="s">
        <v>1484</v>
      </c>
      <c r="E406" s="168">
        <v>2736</v>
      </c>
      <c r="F406" s="224" t="s">
        <v>2296</v>
      </c>
      <c r="G406" s="57" t="s">
        <v>2033</v>
      </c>
      <c r="H406" s="225" t="s">
        <v>2034</v>
      </c>
      <c r="I406" s="75" t="s">
        <v>1815</v>
      </c>
      <c r="J406" s="215"/>
      <c r="K406" s="75" t="s">
        <v>2498</v>
      </c>
      <c r="L406" s="173" t="s">
        <v>2036</v>
      </c>
      <c r="M406" s="74" t="s">
        <v>3878</v>
      </c>
      <c r="N406" s="215" t="s">
        <v>1723</v>
      </c>
      <c r="O406" s="50" t="s">
        <v>2038</v>
      </c>
      <c r="P406" s="218">
        <v>63.643000000000001</v>
      </c>
      <c r="Q406" s="76"/>
      <c r="R406" s="231">
        <v>10</v>
      </c>
      <c r="S406" s="69">
        <v>0</v>
      </c>
      <c r="T406" s="53">
        <v>40133</v>
      </c>
      <c r="U406" s="267">
        <v>198.75708900000001</v>
      </c>
      <c r="V406" s="218">
        <v>636.43000000000006</v>
      </c>
      <c r="W406" s="76">
        <v>636.43000000000006</v>
      </c>
      <c r="X406" s="220" t="s">
        <v>3888</v>
      </c>
      <c r="Y406" s="121"/>
      <c r="Z406" s="221">
        <v>37.997999999999998</v>
      </c>
      <c r="AA406" s="76"/>
      <c r="AB406" s="76">
        <v>37.997999999999998</v>
      </c>
      <c r="AC406" s="97">
        <v>41705</v>
      </c>
      <c r="AD406" s="53">
        <v>40724</v>
      </c>
      <c r="AE406" s="100">
        <v>103.0493506849315</v>
      </c>
      <c r="AF406" s="182">
        <v>0.36873594784868741</v>
      </c>
      <c r="AG406" s="114">
        <v>52.4</v>
      </c>
      <c r="AH406" s="68"/>
      <c r="AI406" s="215" t="s">
        <v>2540</v>
      </c>
      <c r="AJ406" s="52" t="s">
        <v>3895</v>
      </c>
      <c r="AK406" s="52"/>
      <c r="AL406" s="223" t="s">
        <v>2297</v>
      </c>
      <c r="AM406" s="53">
        <v>39235</v>
      </c>
      <c r="AN406" s="299">
        <v>39732</v>
      </c>
      <c r="AO406" s="98" t="s">
        <v>1485</v>
      </c>
      <c r="AP406" s="53"/>
      <c r="AQ406" s="99">
        <v>39217</v>
      </c>
      <c r="AR406" s="97">
        <v>40000</v>
      </c>
      <c r="AS406" s="98">
        <v>40075</v>
      </c>
      <c r="AT406" s="53">
        <v>40133</v>
      </c>
      <c r="AU406" s="51"/>
      <c r="AV406" s="54"/>
      <c r="AW406" s="119">
        <v>24</v>
      </c>
      <c r="AX406" s="100">
        <v>3102.5</v>
      </c>
      <c r="AY406" s="101"/>
      <c r="AZ406" s="102"/>
      <c r="BA406" s="77"/>
      <c r="BB406" s="103"/>
      <c r="BC406" s="82"/>
      <c r="BD406" s="104">
        <v>21.282722513089006</v>
      </c>
      <c r="BE406" s="77">
        <v>334.40790838095324</v>
      </c>
      <c r="BF406" s="68">
        <v>886.78010471204198</v>
      </c>
      <c r="BG406" s="105">
        <v>1.3231838312697846E-2</v>
      </c>
      <c r="BH406" s="106">
        <v>13.12</v>
      </c>
      <c r="BI406" s="107">
        <v>15.39</v>
      </c>
      <c r="BJ406" s="106">
        <v>15.96</v>
      </c>
      <c r="BK406" s="106">
        <v>11.843384972070929</v>
      </c>
    </row>
    <row r="407" spans="1:63" ht="42" hidden="1">
      <c r="A407" s="40"/>
      <c r="B407" s="40"/>
      <c r="C407" s="40"/>
      <c r="D407" s="247" t="s">
        <v>1487</v>
      </c>
      <c r="E407" s="168">
        <v>2807</v>
      </c>
      <c r="F407" s="224" t="s">
        <v>987</v>
      </c>
      <c r="G407" s="57" t="s">
        <v>2033</v>
      </c>
      <c r="H407" s="225" t="s">
        <v>2034</v>
      </c>
      <c r="I407" s="75" t="s">
        <v>1815</v>
      </c>
      <c r="J407" s="215"/>
      <c r="K407" s="57" t="s">
        <v>1748</v>
      </c>
      <c r="L407" s="173" t="s">
        <v>2036</v>
      </c>
      <c r="M407" s="74" t="s">
        <v>3878</v>
      </c>
      <c r="N407" s="329" t="s">
        <v>1723</v>
      </c>
      <c r="O407" s="50" t="s">
        <v>3785</v>
      </c>
      <c r="P407" s="221">
        <v>14.14</v>
      </c>
      <c r="Q407" s="76"/>
      <c r="R407" s="267">
        <v>10</v>
      </c>
      <c r="S407" s="69">
        <v>0</v>
      </c>
      <c r="T407" s="53">
        <v>40178</v>
      </c>
      <c r="U407" s="76">
        <v>42.42</v>
      </c>
      <c r="V407" s="221">
        <v>141.4</v>
      </c>
      <c r="W407" s="76">
        <v>141.4</v>
      </c>
      <c r="X407" s="220" t="s">
        <v>3889</v>
      </c>
      <c r="Y407" s="121"/>
      <c r="Z407" s="221"/>
      <c r="AA407" s="76"/>
      <c r="AB407" s="76"/>
      <c r="AC407" s="97"/>
      <c r="AD407" s="53"/>
      <c r="AE407" s="100"/>
      <c r="AF407" s="222"/>
      <c r="AG407" s="114">
        <v>55.966666666666669</v>
      </c>
      <c r="AH407" s="68"/>
      <c r="AI407" s="215"/>
      <c r="AJ407" s="52" t="s">
        <v>3895</v>
      </c>
      <c r="AK407" s="52"/>
      <c r="AL407" s="223" t="s">
        <v>1726</v>
      </c>
      <c r="AM407" s="53">
        <v>39599</v>
      </c>
      <c r="AN407" s="296"/>
      <c r="AO407" s="98"/>
      <c r="AP407" s="53"/>
      <c r="AQ407" s="99">
        <v>39493</v>
      </c>
      <c r="AR407" s="98">
        <v>40023</v>
      </c>
      <c r="AS407" s="98">
        <v>40086</v>
      </c>
      <c r="AT407" s="53">
        <v>40116</v>
      </c>
      <c r="AU407" s="67"/>
      <c r="AV407" s="55"/>
      <c r="AW407" s="119">
        <v>10</v>
      </c>
      <c r="AX407" s="100">
        <v>1672</v>
      </c>
      <c r="AY407" s="101"/>
      <c r="AZ407" s="102"/>
      <c r="BA407" s="77"/>
      <c r="BB407" s="103"/>
      <c r="BC407" s="82"/>
      <c r="BD407" s="104">
        <v>11.828315881326352</v>
      </c>
      <c r="BE407" s="77">
        <v>836.51456020695559</v>
      </c>
      <c r="BF407" s="68">
        <v>1182.8315881326353</v>
      </c>
      <c r="BG407" s="102"/>
      <c r="BH407" s="106">
        <v>8.6199999999999992</v>
      </c>
      <c r="BI407" s="107"/>
      <c r="BJ407" s="106">
        <v>10.33</v>
      </c>
      <c r="BK407" s="106"/>
    </row>
    <row r="408" spans="1:63" ht="112" hidden="1">
      <c r="A408" s="40"/>
      <c r="B408" s="40"/>
      <c r="C408" s="40"/>
      <c r="D408" s="247" t="s">
        <v>1488</v>
      </c>
      <c r="E408" s="168">
        <v>2819</v>
      </c>
      <c r="F408" s="199" t="s">
        <v>2298</v>
      </c>
      <c r="G408" s="170" t="s">
        <v>2033</v>
      </c>
      <c r="H408" s="171" t="s">
        <v>2034</v>
      </c>
      <c r="I408" s="172" t="s">
        <v>1815</v>
      </c>
      <c r="J408" s="175"/>
      <c r="K408" s="172" t="s">
        <v>917</v>
      </c>
      <c r="L408" s="173" t="s">
        <v>2036</v>
      </c>
      <c r="M408" s="174" t="s">
        <v>2037</v>
      </c>
      <c r="N408" s="338" t="s">
        <v>2037</v>
      </c>
      <c r="O408" s="176" t="s">
        <v>2038</v>
      </c>
      <c r="P408" s="202">
        <v>83.022000000000006</v>
      </c>
      <c r="Q408" s="178"/>
      <c r="R408" s="339">
        <v>10</v>
      </c>
      <c r="S408" s="201">
        <v>0</v>
      </c>
      <c r="T408" s="155">
        <v>40330</v>
      </c>
      <c r="U408" s="178">
        <v>214.52884800000001</v>
      </c>
      <c r="V408" s="202">
        <v>830.22</v>
      </c>
      <c r="W408" s="178">
        <v>830.22</v>
      </c>
      <c r="X408" s="130" t="s">
        <v>3888</v>
      </c>
      <c r="Y408" s="180"/>
      <c r="Z408" s="202">
        <v>261.05700000000002</v>
      </c>
      <c r="AA408" s="178">
        <v>23.905999999999999</v>
      </c>
      <c r="AB408" s="138">
        <v>284.96300000000002</v>
      </c>
      <c r="AC408" s="179">
        <v>40921</v>
      </c>
      <c r="AD408" s="155">
        <v>41394</v>
      </c>
      <c r="AE408" s="181">
        <v>242.01481643835618</v>
      </c>
      <c r="AF408" s="182">
        <v>1.177460967860136</v>
      </c>
      <c r="AG408" s="183">
        <v>19.7</v>
      </c>
      <c r="AH408" s="159"/>
      <c r="AI408" s="175" t="s">
        <v>2039</v>
      </c>
      <c r="AJ408" s="204" t="s">
        <v>3761</v>
      </c>
      <c r="AK408" s="204"/>
      <c r="AL408" s="205" t="s">
        <v>1489</v>
      </c>
      <c r="AM408" s="155">
        <v>39198</v>
      </c>
      <c r="AN408" s="296">
        <v>39694</v>
      </c>
      <c r="AO408" s="154" t="s">
        <v>1490</v>
      </c>
      <c r="AP408" s="155"/>
      <c r="AQ408" s="156">
        <v>39465</v>
      </c>
      <c r="AR408" s="154">
        <v>40100</v>
      </c>
      <c r="AS408" s="154">
        <v>40261</v>
      </c>
      <c r="AT408" s="155">
        <v>40330</v>
      </c>
      <c r="AU408" s="157" t="s">
        <v>3891</v>
      </c>
      <c r="AV408" s="158"/>
      <c r="AW408" s="188">
        <v>50.4</v>
      </c>
      <c r="AX408" s="181">
        <v>1752.0039682539682</v>
      </c>
      <c r="AY408" s="207">
        <v>0.94021749999999993</v>
      </c>
      <c r="AZ408" s="161"/>
      <c r="BA408" s="191"/>
      <c r="BB408" s="162"/>
      <c r="BC408" s="163"/>
      <c r="BD408" s="164">
        <v>54.537521815008724</v>
      </c>
      <c r="BE408" s="191">
        <v>656.90445683082464</v>
      </c>
      <c r="BF408" s="159">
        <v>1082.0936868057288</v>
      </c>
      <c r="BG408" s="105">
        <v>2.150926434947369E-2</v>
      </c>
      <c r="BH408" s="166">
        <v>10.24</v>
      </c>
      <c r="BI408" s="167">
        <v>13.99</v>
      </c>
      <c r="BJ408" s="166"/>
      <c r="BK408" s="166"/>
    </row>
    <row r="409" spans="1:63" ht="56" hidden="1">
      <c r="A409" s="40"/>
      <c r="B409" s="40"/>
      <c r="C409" s="40"/>
      <c r="D409" s="303" t="s">
        <v>1491</v>
      </c>
      <c r="E409" s="168">
        <v>2856</v>
      </c>
      <c r="F409" s="169" t="s">
        <v>3418</v>
      </c>
      <c r="G409" s="131" t="s">
        <v>2033</v>
      </c>
      <c r="H409" s="132" t="s">
        <v>2034</v>
      </c>
      <c r="I409" s="170" t="s">
        <v>1815</v>
      </c>
      <c r="J409" s="171"/>
      <c r="K409" s="172" t="s">
        <v>1739</v>
      </c>
      <c r="L409" s="173" t="s">
        <v>2036</v>
      </c>
      <c r="M409" s="174" t="s">
        <v>2037</v>
      </c>
      <c r="N409" s="338" t="s">
        <v>2037</v>
      </c>
      <c r="O409" s="176" t="s">
        <v>2038</v>
      </c>
      <c r="P409" s="202">
        <v>85.762</v>
      </c>
      <c r="Q409" s="178"/>
      <c r="R409" s="339">
        <v>7</v>
      </c>
      <c r="S409" s="201">
        <v>0</v>
      </c>
      <c r="T409" s="155">
        <v>40238</v>
      </c>
      <c r="U409" s="178">
        <v>243.39255600000001</v>
      </c>
      <c r="V409" s="202">
        <v>929.98903013698623</v>
      </c>
      <c r="W409" s="178">
        <v>1788.0789589041096</v>
      </c>
      <c r="X409" s="340" t="s">
        <v>3888</v>
      </c>
      <c r="Y409" s="180"/>
      <c r="Z409" s="143">
        <v>245.005</v>
      </c>
      <c r="AA409" s="138">
        <v>35.118000000000002</v>
      </c>
      <c r="AB409" s="138">
        <v>280.12299999999999</v>
      </c>
      <c r="AC409" s="179">
        <v>41067</v>
      </c>
      <c r="AD409" s="155">
        <v>41455</v>
      </c>
      <c r="AE409" s="191">
        <v>285.95165479452055</v>
      </c>
      <c r="AF409" s="182">
        <v>0.97961664254501724</v>
      </c>
      <c r="AG409" s="181">
        <v>27.633333333333333</v>
      </c>
      <c r="AH409" s="159"/>
      <c r="AI409" s="184" t="s">
        <v>3888</v>
      </c>
      <c r="AJ409" s="185" t="s">
        <v>3895</v>
      </c>
      <c r="AK409" s="185"/>
      <c r="AL409" s="186" t="s">
        <v>1740</v>
      </c>
      <c r="AM409" s="155">
        <v>39756</v>
      </c>
      <c r="AN409" s="296"/>
      <c r="AO409" s="154"/>
      <c r="AP409" s="155"/>
      <c r="AQ409" s="156">
        <v>39920</v>
      </c>
      <c r="AR409" s="154">
        <v>40029</v>
      </c>
      <c r="AS409" s="154">
        <v>40121</v>
      </c>
      <c r="AT409" s="155">
        <v>40238</v>
      </c>
      <c r="AU409" s="153" t="s">
        <v>2500</v>
      </c>
      <c r="AV409" s="158"/>
      <c r="AW409" s="188">
        <v>51</v>
      </c>
      <c r="AX409" s="189">
        <v>1873.6588235294118</v>
      </c>
      <c r="AY409" s="190"/>
      <c r="AZ409" s="161"/>
      <c r="BA409" s="191"/>
      <c r="BB409" s="162"/>
      <c r="BC409" s="163"/>
      <c r="BD409" s="164">
        <v>67.979930191972073</v>
      </c>
      <c r="BE409" s="191">
        <v>792.65793932011934</v>
      </c>
      <c r="BF409" s="159">
        <v>1332.9398076857269</v>
      </c>
      <c r="BG409" s="105">
        <v>1.4830356358536041E-2</v>
      </c>
      <c r="BH409" s="159">
        <v>10.59</v>
      </c>
      <c r="BI409" s="164">
        <v>12</v>
      </c>
      <c r="BJ409" s="111"/>
      <c r="BK409" s="166"/>
    </row>
    <row r="410" spans="1:63" ht="42" hidden="1">
      <c r="A410" s="40"/>
      <c r="B410" s="40"/>
      <c r="C410" s="40"/>
      <c r="D410" s="247" t="s">
        <v>1492</v>
      </c>
      <c r="E410" s="168">
        <v>2894</v>
      </c>
      <c r="F410" s="224" t="s">
        <v>988</v>
      </c>
      <c r="G410" s="57" t="s">
        <v>2033</v>
      </c>
      <c r="H410" s="225" t="s">
        <v>2034</v>
      </c>
      <c r="I410" s="75" t="s">
        <v>1815</v>
      </c>
      <c r="J410" s="215"/>
      <c r="K410" s="57" t="s">
        <v>917</v>
      </c>
      <c r="L410" s="173" t="s">
        <v>2036</v>
      </c>
      <c r="M410" s="74" t="s">
        <v>2037</v>
      </c>
      <c r="N410" s="225" t="s">
        <v>2037</v>
      </c>
      <c r="O410" s="50" t="s">
        <v>3785</v>
      </c>
      <c r="P410" s="218">
        <v>19.643999999999998</v>
      </c>
      <c r="Q410" s="76"/>
      <c r="R410" s="218">
        <v>10</v>
      </c>
      <c r="S410" s="69">
        <v>0</v>
      </c>
      <c r="T410" s="53">
        <v>40119</v>
      </c>
      <c r="U410" s="76">
        <v>62.114327999999993</v>
      </c>
      <c r="V410" s="221">
        <v>196.44</v>
      </c>
      <c r="W410" s="76">
        <v>196.44</v>
      </c>
      <c r="X410" s="225" t="s">
        <v>3889</v>
      </c>
      <c r="Y410" s="121"/>
      <c r="Z410" s="221">
        <v>46.795999999999999</v>
      </c>
      <c r="AA410" s="76">
        <v>7.0590000000000002</v>
      </c>
      <c r="AB410" s="138">
        <v>53.854999999999997</v>
      </c>
      <c r="AC410" s="97">
        <v>40886</v>
      </c>
      <c r="AD410" s="53">
        <v>41430</v>
      </c>
      <c r="AE410" s="77">
        <v>70.556942465753409</v>
      </c>
      <c r="AF410" s="182">
        <v>0.7632842087246039</v>
      </c>
      <c r="AG410" s="100">
        <v>25.566666666666666</v>
      </c>
      <c r="AH410" s="68"/>
      <c r="AI410" s="215" t="s">
        <v>3889</v>
      </c>
      <c r="AJ410" s="52" t="s">
        <v>3895</v>
      </c>
      <c r="AK410" s="52"/>
      <c r="AL410" s="223" t="s">
        <v>3595</v>
      </c>
      <c r="AM410" s="53">
        <v>39514</v>
      </c>
      <c r="AN410" s="296"/>
      <c r="AO410" s="98"/>
      <c r="AP410" s="53"/>
      <c r="AQ410" s="99">
        <v>39443</v>
      </c>
      <c r="AR410" s="97">
        <v>40036</v>
      </c>
      <c r="AS410" s="98">
        <v>40089</v>
      </c>
      <c r="AT410" s="53">
        <v>40119</v>
      </c>
      <c r="AU410" s="51"/>
      <c r="AV410" s="55"/>
      <c r="AW410" s="119">
        <v>12.5</v>
      </c>
      <c r="AX410" s="102">
        <v>1752</v>
      </c>
      <c r="AY410" s="101">
        <v>0.89699999999999991</v>
      </c>
      <c r="AZ410" s="102"/>
      <c r="BA410" s="77"/>
      <c r="BB410" s="103"/>
      <c r="BC410" s="82"/>
      <c r="BD410" s="104">
        <v>13.502006980802792</v>
      </c>
      <c r="BE410" s="77">
        <v>687.33491044607979</v>
      </c>
      <c r="BF410" s="68">
        <v>1080.1605584642234</v>
      </c>
      <c r="BG410" s="105">
        <v>1.3325978886698476E-2</v>
      </c>
      <c r="BH410" s="106">
        <v>11.73</v>
      </c>
      <c r="BI410" s="107">
        <v>13.57</v>
      </c>
      <c r="BJ410" s="106">
        <v>14.15</v>
      </c>
      <c r="BK410" s="106">
        <v>17.765077458106393</v>
      </c>
    </row>
    <row r="411" spans="1:63" ht="42" hidden="1">
      <c r="A411" s="40"/>
      <c r="B411" s="40"/>
      <c r="C411" s="40"/>
      <c r="D411" s="303" t="s">
        <v>1493</v>
      </c>
      <c r="E411" s="168">
        <v>2895</v>
      </c>
      <c r="F411" s="199" t="s">
        <v>2570</v>
      </c>
      <c r="G411" s="170" t="s">
        <v>2033</v>
      </c>
      <c r="H411" s="171" t="s">
        <v>2034</v>
      </c>
      <c r="I411" s="172" t="s">
        <v>1815</v>
      </c>
      <c r="J411" s="175"/>
      <c r="K411" s="172" t="s">
        <v>2498</v>
      </c>
      <c r="L411" s="173" t="s">
        <v>2036</v>
      </c>
      <c r="M411" s="174" t="s">
        <v>3510</v>
      </c>
      <c r="N411" s="175" t="s">
        <v>2571</v>
      </c>
      <c r="O411" s="176" t="s">
        <v>3785</v>
      </c>
      <c r="P411" s="177">
        <v>30.844999999999999</v>
      </c>
      <c r="Q411" s="178"/>
      <c r="R411" s="137">
        <v>7</v>
      </c>
      <c r="S411" s="201">
        <v>0</v>
      </c>
      <c r="T411" s="155">
        <v>40274</v>
      </c>
      <c r="U411" s="178">
        <v>84.422764999999998</v>
      </c>
      <c r="V411" s="202">
        <v>331.43586301369862</v>
      </c>
      <c r="W411" s="178">
        <v>640.05487671232879</v>
      </c>
      <c r="X411" s="130" t="s">
        <v>1745</v>
      </c>
      <c r="Y411" s="180"/>
      <c r="Z411" s="202"/>
      <c r="AA411" s="178"/>
      <c r="AB411" s="178"/>
      <c r="AC411" s="179"/>
      <c r="AD411" s="155"/>
      <c r="AE411" s="191"/>
      <c r="AF411" s="203"/>
      <c r="AG411" s="181">
        <v>52.766666666666666</v>
      </c>
      <c r="AH411" s="159"/>
      <c r="AI411" s="175"/>
      <c r="AJ411" s="204" t="s">
        <v>3895</v>
      </c>
      <c r="AK411" s="204"/>
      <c r="AL411" s="205" t="s">
        <v>2572</v>
      </c>
      <c r="AM411" s="156">
        <v>39667</v>
      </c>
      <c r="AN411" s="293"/>
      <c r="AO411" s="154"/>
      <c r="AP411" s="155"/>
      <c r="AQ411" s="156">
        <v>39724</v>
      </c>
      <c r="AR411" s="179">
        <v>40031</v>
      </c>
      <c r="AS411" s="154">
        <v>40095</v>
      </c>
      <c r="AT411" s="155">
        <v>40274</v>
      </c>
      <c r="AU411" s="153" t="s">
        <v>2042</v>
      </c>
      <c r="AV411" s="158"/>
      <c r="AW411" s="188">
        <v>6</v>
      </c>
      <c r="AX411" s="181">
        <v>7008</v>
      </c>
      <c r="AY411" s="207"/>
      <c r="AZ411" s="161"/>
      <c r="BA411" s="191"/>
      <c r="BB411" s="162"/>
      <c r="BC411" s="163"/>
      <c r="BD411" s="164">
        <v>6.9571335078534027</v>
      </c>
      <c r="BE411" s="191">
        <v>225.55141863684239</v>
      </c>
      <c r="BF411" s="159">
        <v>1159.5222513089004</v>
      </c>
      <c r="BG411" s="161"/>
      <c r="BH411" s="166">
        <v>7.47</v>
      </c>
      <c r="BI411" s="167">
        <v>14</v>
      </c>
      <c r="BJ411" s="166">
        <v>19.28</v>
      </c>
      <c r="BK411" s="166"/>
    </row>
    <row r="412" spans="1:63" ht="84" hidden="1">
      <c r="A412" s="40"/>
      <c r="B412" s="40"/>
      <c r="C412" s="40"/>
      <c r="D412" s="303" t="s">
        <v>1494</v>
      </c>
      <c r="E412" s="168">
        <v>2913</v>
      </c>
      <c r="F412" s="199" t="s">
        <v>2573</v>
      </c>
      <c r="G412" s="170" t="s">
        <v>2033</v>
      </c>
      <c r="H412" s="171" t="s">
        <v>2034</v>
      </c>
      <c r="I412" s="172" t="s">
        <v>1815</v>
      </c>
      <c r="J412" s="175"/>
      <c r="K412" s="170" t="s">
        <v>1748</v>
      </c>
      <c r="L412" s="173" t="s">
        <v>2036</v>
      </c>
      <c r="M412" s="174" t="s">
        <v>3510</v>
      </c>
      <c r="N412" s="175" t="s">
        <v>2571</v>
      </c>
      <c r="O412" s="176" t="s">
        <v>3785</v>
      </c>
      <c r="P412" s="177">
        <v>7.9359999999999999</v>
      </c>
      <c r="Q412" s="178"/>
      <c r="R412" s="177">
        <v>7</v>
      </c>
      <c r="S412" s="201">
        <v>0</v>
      </c>
      <c r="T412" s="179">
        <v>40277</v>
      </c>
      <c r="U412" s="178">
        <v>21.657344000000002</v>
      </c>
      <c r="V412" s="177">
        <v>85.208723287671233</v>
      </c>
      <c r="W412" s="178">
        <v>164.61220821917809</v>
      </c>
      <c r="X412" s="130" t="s">
        <v>2039</v>
      </c>
      <c r="Y412" s="180"/>
      <c r="Z412" s="202"/>
      <c r="AA412" s="178"/>
      <c r="AB412" s="178"/>
      <c r="AC412" s="179"/>
      <c r="AD412" s="155"/>
      <c r="AE412" s="191"/>
      <c r="AF412" s="203"/>
      <c r="AG412" s="181">
        <v>52.666666666666664</v>
      </c>
      <c r="AH412" s="159"/>
      <c r="AI412" s="175"/>
      <c r="AJ412" s="204" t="s">
        <v>2574</v>
      </c>
      <c r="AK412" s="204"/>
      <c r="AL412" s="205" t="s">
        <v>1396</v>
      </c>
      <c r="AM412" s="155">
        <v>39414</v>
      </c>
      <c r="AN412" s="296"/>
      <c r="AO412" s="154"/>
      <c r="AP412" s="155"/>
      <c r="AQ412" s="156">
        <v>39470</v>
      </c>
      <c r="AR412" s="179">
        <v>40053</v>
      </c>
      <c r="AS412" s="154">
        <v>40123</v>
      </c>
      <c r="AT412" s="155">
        <v>40277</v>
      </c>
      <c r="AU412" s="153" t="s">
        <v>2500</v>
      </c>
      <c r="AV412" s="158"/>
      <c r="AW412" s="188">
        <v>1.5</v>
      </c>
      <c r="AX412" s="181">
        <v>4307.333333333333</v>
      </c>
      <c r="AY412" s="207"/>
      <c r="AZ412" s="161"/>
      <c r="BA412" s="191"/>
      <c r="BB412" s="162"/>
      <c r="BC412" s="163"/>
      <c r="BD412" s="108"/>
      <c r="BE412" s="191"/>
      <c r="BF412" s="159"/>
      <c r="BG412" s="161"/>
      <c r="BH412" s="111"/>
      <c r="BI412" s="112"/>
      <c r="BJ412" s="111"/>
      <c r="BK412" s="166"/>
    </row>
    <row r="413" spans="1:63" ht="140">
      <c r="A413" s="688" t="s">
        <v>3068</v>
      </c>
      <c r="B413" s="691" t="s">
        <v>3076</v>
      </c>
      <c r="C413" s="79" t="s">
        <v>2222</v>
      </c>
      <c r="D413" s="303" t="s">
        <v>2158</v>
      </c>
      <c r="E413" s="168">
        <v>2915</v>
      </c>
      <c r="F413" s="199" t="s">
        <v>1175</v>
      </c>
      <c r="G413" s="170" t="s">
        <v>2033</v>
      </c>
      <c r="H413" s="171" t="s">
        <v>2034</v>
      </c>
      <c r="I413" s="172" t="s">
        <v>1815</v>
      </c>
      <c r="J413" s="175"/>
      <c r="K413" s="170" t="s">
        <v>1728</v>
      </c>
      <c r="L413" s="173" t="s">
        <v>2036</v>
      </c>
      <c r="M413" s="174" t="s">
        <v>1176</v>
      </c>
      <c r="N413" s="175" t="s">
        <v>1177</v>
      </c>
      <c r="O413" s="176" t="s">
        <v>1178</v>
      </c>
      <c r="P413" s="177">
        <v>304.16500000000002</v>
      </c>
      <c r="Q413" s="178"/>
      <c r="R413" s="177">
        <v>10</v>
      </c>
      <c r="S413" s="201">
        <v>0</v>
      </c>
      <c r="T413" s="179">
        <v>40477</v>
      </c>
      <c r="U413" s="178">
        <v>663.38386500000001</v>
      </c>
      <c r="V413" s="177">
        <v>3041.65</v>
      </c>
      <c r="W413" s="178">
        <v>3041.65</v>
      </c>
      <c r="X413" s="130" t="s">
        <v>1729</v>
      </c>
      <c r="Y413" s="180"/>
      <c r="Z413" s="202"/>
      <c r="AA413" s="178"/>
      <c r="AB413" s="178"/>
      <c r="AC413" s="179"/>
      <c r="AD413" s="155"/>
      <c r="AE413" s="191"/>
      <c r="AF413" s="203"/>
      <c r="AG413" s="181">
        <v>46</v>
      </c>
      <c r="AH413" s="159"/>
      <c r="AI413" s="175"/>
      <c r="AJ413" s="204" t="s">
        <v>3895</v>
      </c>
      <c r="AK413" s="204"/>
      <c r="AL413" s="205" t="s">
        <v>1179</v>
      </c>
      <c r="AM413" s="155">
        <v>39539</v>
      </c>
      <c r="AN413" s="296"/>
      <c r="AO413" s="154"/>
      <c r="AP413" s="155"/>
      <c r="AQ413" s="156">
        <v>39493</v>
      </c>
      <c r="AR413" s="179">
        <v>40037</v>
      </c>
      <c r="AS413" s="154">
        <v>40121</v>
      </c>
      <c r="AT413" s="155">
        <v>40477</v>
      </c>
      <c r="AU413" s="187" t="s">
        <v>1180</v>
      </c>
      <c r="AV413" s="158"/>
      <c r="AW413" s="188">
        <v>340</v>
      </c>
      <c r="AX413" s="181">
        <v>7222.6205882352942</v>
      </c>
      <c r="AY413" s="207"/>
      <c r="AZ413" s="161"/>
      <c r="BA413" s="191"/>
      <c r="BB413" s="162"/>
      <c r="BC413" s="163"/>
      <c r="BD413" s="164">
        <v>177.26876090750434</v>
      </c>
      <c r="BE413" s="191">
        <v>582.80459917316045</v>
      </c>
      <c r="BF413" s="159">
        <v>521.37870855148333</v>
      </c>
      <c r="BG413" s="161"/>
      <c r="BH413" s="111"/>
      <c r="BI413" s="112"/>
      <c r="BJ413" s="111"/>
      <c r="BK413" s="166"/>
    </row>
    <row r="414" spans="1:63" ht="42" hidden="1">
      <c r="A414" s="40"/>
      <c r="B414" s="40"/>
      <c r="C414" s="40"/>
      <c r="D414" s="303" t="s">
        <v>1495</v>
      </c>
      <c r="E414" s="168">
        <v>2920</v>
      </c>
      <c r="F414" s="186" t="s">
        <v>2696</v>
      </c>
      <c r="G414" s="170" t="s">
        <v>2033</v>
      </c>
      <c r="H414" s="171" t="s">
        <v>2034</v>
      </c>
      <c r="I414" s="172" t="s">
        <v>1815</v>
      </c>
      <c r="J414" s="175"/>
      <c r="K414" s="170" t="s">
        <v>1748</v>
      </c>
      <c r="L414" s="173" t="s">
        <v>2036</v>
      </c>
      <c r="M414" s="174" t="s">
        <v>3510</v>
      </c>
      <c r="N414" s="175" t="s">
        <v>2571</v>
      </c>
      <c r="O414" s="176" t="s">
        <v>2694</v>
      </c>
      <c r="P414" s="202">
        <v>83.116</v>
      </c>
      <c r="Q414" s="178"/>
      <c r="R414" s="177">
        <v>10</v>
      </c>
      <c r="S414" s="201">
        <v>0</v>
      </c>
      <c r="T414" s="155">
        <v>40254</v>
      </c>
      <c r="U414" s="177">
        <v>232.05987199999998</v>
      </c>
      <c r="V414" s="202">
        <v>831.16</v>
      </c>
      <c r="W414" s="178">
        <v>831.16</v>
      </c>
      <c r="X414" s="130" t="s">
        <v>3888</v>
      </c>
      <c r="Y414" s="180"/>
      <c r="Z414" s="202"/>
      <c r="AA414" s="178"/>
      <c r="AB414" s="178"/>
      <c r="AC414" s="179"/>
      <c r="AD414" s="155"/>
      <c r="AE414" s="191"/>
      <c r="AF414" s="203"/>
      <c r="AG414" s="181">
        <v>53.43333333333333</v>
      </c>
      <c r="AH414" s="159"/>
      <c r="AI414" s="175"/>
      <c r="AJ414" s="204" t="s">
        <v>3895</v>
      </c>
      <c r="AK414" s="204"/>
      <c r="AL414" s="205" t="s">
        <v>1726</v>
      </c>
      <c r="AM414" s="155">
        <v>39063</v>
      </c>
      <c r="AN414" s="296">
        <v>39521</v>
      </c>
      <c r="AO414" s="154" t="s">
        <v>1496</v>
      </c>
      <c r="AP414" s="155"/>
      <c r="AQ414" s="156">
        <v>39135</v>
      </c>
      <c r="AR414" s="179">
        <v>39950</v>
      </c>
      <c r="AS414" s="154">
        <v>40116</v>
      </c>
      <c r="AT414" s="155">
        <v>40254</v>
      </c>
      <c r="AU414" s="153" t="s">
        <v>2500</v>
      </c>
      <c r="AV414" s="341"/>
      <c r="AW414" s="188">
        <v>20</v>
      </c>
      <c r="AX414" s="181">
        <v>6181.05</v>
      </c>
      <c r="AY414" s="207"/>
      <c r="AZ414" s="161"/>
      <c r="BA414" s="191"/>
      <c r="BB414" s="162"/>
      <c r="BC414" s="163"/>
      <c r="BD414" s="164">
        <v>16.295811518324605</v>
      </c>
      <c r="BE414" s="191">
        <v>196.06106547866361</v>
      </c>
      <c r="BF414" s="159">
        <v>814.7905759162303</v>
      </c>
      <c r="BG414" s="161"/>
      <c r="BH414" s="166">
        <v>8.86</v>
      </c>
      <c r="BI414" s="167">
        <v>12.9</v>
      </c>
      <c r="BJ414" s="166">
        <v>14.56</v>
      </c>
      <c r="BK414" s="166">
        <v>9.4747079776567436</v>
      </c>
    </row>
    <row r="415" spans="1:63" ht="70" hidden="1">
      <c r="A415" s="40"/>
      <c r="B415" s="40"/>
      <c r="C415" s="40"/>
      <c r="D415" s="247" t="s">
        <v>1497</v>
      </c>
      <c r="E415" s="168">
        <v>2925</v>
      </c>
      <c r="F415" s="199" t="s">
        <v>1741</v>
      </c>
      <c r="G415" s="170" t="s">
        <v>2033</v>
      </c>
      <c r="H415" s="171" t="s">
        <v>2034</v>
      </c>
      <c r="I415" s="172" t="s">
        <v>1815</v>
      </c>
      <c r="J415" s="175"/>
      <c r="K415" s="170" t="s">
        <v>1728</v>
      </c>
      <c r="L415" s="173" t="s">
        <v>2036</v>
      </c>
      <c r="M415" s="174" t="s">
        <v>2037</v>
      </c>
      <c r="N415" s="171" t="s">
        <v>2037</v>
      </c>
      <c r="O415" s="176" t="s">
        <v>2038</v>
      </c>
      <c r="P415" s="177">
        <v>107.173</v>
      </c>
      <c r="Q415" s="178"/>
      <c r="R415" s="177">
        <v>10</v>
      </c>
      <c r="S415" s="201">
        <v>0</v>
      </c>
      <c r="T415" s="179">
        <v>40222</v>
      </c>
      <c r="U415" s="178">
        <v>308.87258600000001</v>
      </c>
      <c r="V415" s="177">
        <v>1071.73</v>
      </c>
      <c r="W415" s="178">
        <v>1071.73</v>
      </c>
      <c r="X415" s="171" t="s">
        <v>3889</v>
      </c>
      <c r="Y415" s="180"/>
      <c r="Z415" s="202">
        <v>155.51</v>
      </c>
      <c r="AA415" s="178"/>
      <c r="AB415" s="138">
        <v>155.51</v>
      </c>
      <c r="AC415" s="179">
        <v>41152</v>
      </c>
      <c r="AD415" s="155">
        <v>40908</v>
      </c>
      <c r="AE415" s="191">
        <v>201.42651506849316</v>
      </c>
      <c r="AF415" s="182">
        <v>0.77204334269061003</v>
      </c>
      <c r="AG415" s="181">
        <v>31</v>
      </c>
      <c r="AH415" s="159"/>
      <c r="AI415" s="175" t="s">
        <v>3889</v>
      </c>
      <c r="AJ415" s="204" t="s">
        <v>3895</v>
      </c>
      <c r="AK415" s="204"/>
      <c r="AL415" s="205" t="s">
        <v>1742</v>
      </c>
      <c r="AM415" s="155">
        <v>39518</v>
      </c>
      <c r="AN415" s="296"/>
      <c r="AO415" s="154"/>
      <c r="AP415" s="155"/>
      <c r="AQ415" s="156">
        <v>39920</v>
      </c>
      <c r="AR415" s="179">
        <v>40070</v>
      </c>
      <c r="AS415" s="154">
        <v>40164</v>
      </c>
      <c r="AT415" s="155">
        <v>40222</v>
      </c>
      <c r="AU415" s="187"/>
      <c r="AV415" s="341"/>
      <c r="AW415" s="188">
        <v>50.4</v>
      </c>
      <c r="AX415" s="181">
        <v>3747.0238095238096</v>
      </c>
      <c r="AY415" s="207"/>
      <c r="AZ415" s="161"/>
      <c r="BA415" s="191"/>
      <c r="BB415" s="162"/>
      <c r="BC415" s="163"/>
      <c r="BD415" s="164">
        <v>58.126963350785338</v>
      </c>
      <c r="BE415" s="191">
        <v>542.36573904607815</v>
      </c>
      <c r="BF415" s="159">
        <v>1153.3127648965344</v>
      </c>
      <c r="BG415" s="105">
        <v>1.7081683899469593E-2</v>
      </c>
      <c r="BH415" s="166">
        <v>9.7100000000000009</v>
      </c>
      <c r="BI415" s="167">
        <v>15.06</v>
      </c>
      <c r="BJ415" s="111"/>
      <c r="BK415" s="166"/>
    </row>
    <row r="416" spans="1:63" ht="28" hidden="1">
      <c r="A416" s="40"/>
      <c r="B416" s="40"/>
      <c r="C416" s="40"/>
      <c r="D416" s="303" t="s">
        <v>1498</v>
      </c>
      <c r="E416" s="168">
        <v>2927</v>
      </c>
      <c r="F416" s="169" t="s">
        <v>1181</v>
      </c>
      <c r="G416" s="131" t="s">
        <v>2033</v>
      </c>
      <c r="H416" s="132" t="s">
        <v>2034</v>
      </c>
      <c r="I416" s="172" t="s">
        <v>1815</v>
      </c>
      <c r="J416" s="175"/>
      <c r="K416" s="172" t="s">
        <v>917</v>
      </c>
      <c r="L416" s="173" t="s">
        <v>2036</v>
      </c>
      <c r="M416" s="174" t="s">
        <v>3878</v>
      </c>
      <c r="N416" s="175" t="s">
        <v>1166</v>
      </c>
      <c r="O416" s="176" t="s">
        <v>3785</v>
      </c>
      <c r="P416" s="177">
        <v>17.757999999999999</v>
      </c>
      <c r="Q416" s="178"/>
      <c r="R416" s="137">
        <v>10</v>
      </c>
      <c r="S416" s="201">
        <v>0</v>
      </c>
      <c r="T416" s="179">
        <v>40259</v>
      </c>
      <c r="U416" s="178">
        <v>49.331724000000001</v>
      </c>
      <c r="V416" s="177">
        <v>177.57999999999998</v>
      </c>
      <c r="W416" s="178">
        <v>177.57999999999998</v>
      </c>
      <c r="X416" s="130" t="s">
        <v>2039</v>
      </c>
      <c r="Y416" s="180"/>
      <c r="Z416" s="202">
        <v>16.103000000000002</v>
      </c>
      <c r="AA416" s="178"/>
      <c r="AB416" s="138">
        <v>16.103000000000002</v>
      </c>
      <c r="AC416" s="179">
        <v>41025</v>
      </c>
      <c r="AD416" s="155">
        <v>40633</v>
      </c>
      <c r="AE416" s="191">
        <v>18.195868493150684</v>
      </c>
      <c r="AF416" s="182">
        <v>0.88498111568906523</v>
      </c>
      <c r="AG416" s="181">
        <v>25.533333333333335</v>
      </c>
      <c r="AH416" s="159"/>
      <c r="AI416" s="175" t="s">
        <v>3888</v>
      </c>
      <c r="AJ416" s="204" t="s">
        <v>3895</v>
      </c>
      <c r="AK416" s="204"/>
      <c r="AL416" s="205" t="s">
        <v>2456</v>
      </c>
      <c r="AM416" s="155">
        <v>39749</v>
      </c>
      <c r="AN416" s="296"/>
      <c r="AO416" s="154"/>
      <c r="AP416" s="155"/>
      <c r="AQ416" s="156">
        <v>39918</v>
      </c>
      <c r="AR416" s="179">
        <v>40049</v>
      </c>
      <c r="AS416" s="154">
        <v>40113</v>
      </c>
      <c r="AT416" s="155">
        <v>40259</v>
      </c>
      <c r="AU416" s="153" t="s">
        <v>2500</v>
      </c>
      <c r="AV416" s="158"/>
      <c r="AW416" s="188">
        <v>7</v>
      </c>
      <c r="AX416" s="181">
        <v>3690</v>
      </c>
      <c r="AY416" s="207">
        <v>0.80499999999999994</v>
      </c>
      <c r="AZ416" s="161"/>
      <c r="BA416" s="191"/>
      <c r="BB416" s="162"/>
      <c r="BC416" s="163"/>
      <c r="BD416" s="164">
        <v>7.3784904013961601</v>
      </c>
      <c r="BE416" s="191">
        <v>415.5023314222413</v>
      </c>
      <c r="BF416" s="159">
        <v>1054.0700573423085</v>
      </c>
      <c r="BG416" s="105">
        <v>2.5558877977694839E-2</v>
      </c>
      <c r="BH416" s="166">
        <v>8.57</v>
      </c>
      <c r="BI416" s="167">
        <v>11.03</v>
      </c>
      <c r="BJ416" s="166">
        <v>12.12</v>
      </c>
      <c r="BK416" s="166">
        <v>13.027723469278023</v>
      </c>
    </row>
    <row r="417" spans="1:63" ht="42" hidden="1">
      <c r="A417" s="40"/>
      <c r="B417" s="40"/>
      <c r="C417" s="40"/>
      <c r="D417" s="303" t="s">
        <v>1499</v>
      </c>
      <c r="E417" s="168">
        <v>2936</v>
      </c>
      <c r="F417" s="199" t="s">
        <v>1743</v>
      </c>
      <c r="G417" s="170" t="s">
        <v>2033</v>
      </c>
      <c r="H417" s="171" t="s">
        <v>2034</v>
      </c>
      <c r="I417" s="172" t="s">
        <v>1815</v>
      </c>
      <c r="J417" s="175"/>
      <c r="K417" s="170" t="s">
        <v>1744</v>
      </c>
      <c r="L417" s="173" t="s">
        <v>2036</v>
      </c>
      <c r="M417" s="174" t="s">
        <v>3878</v>
      </c>
      <c r="N417" s="175" t="s">
        <v>1723</v>
      </c>
      <c r="O417" s="176" t="s">
        <v>2038</v>
      </c>
      <c r="P417" s="177">
        <v>137.096</v>
      </c>
      <c r="Q417" s="178"/>
      <c r="R417" s="177">
        <v>10</v>
      </c>
      <c r="S417" s="201">
        <v>0</v>
      </c>
      <c r="T417" s="179">
        <v>40240</v>
      </c>
      <c r="U417" s="178">
        <v>387.98168000000004</v>
      </c>
      <c r="V417" s="177">
        <v>1370.96</v>
      </c>
      <c r="W417" s="178">
        <v>1370.96</v>
      </c>
      <c r="X417" s="130" t="s">
        <v>1745</v>
      </c>
      <c r="Y417" s="180"/>
      <c r="Z417" s="202"/>
      <c r="AA417" s="178"/>
      <c r="AB417" s="178"/>
      <c r="AC417" s="179"/>
      <c r="AD417" s="155"/>
      <c r="AE417" s="191"/>
      <c r="AF417" s="203"/>
      <c r="AG417" s="181">
        <v>53.9</v>
      </c>
      <c r="AH417" s="159"/>
      <c r="AI417" s="175"/>
      <c r="AJ417" s="204" t="s">
        <v>3895</v>
      </c>
      <c r="AK417" s="204"/>
      <c r="AL417" s="205" t="s">
        <v>1746</v>
      </c>
      <c r="AM417" s="155">
        <v>39590</v>
      </c>
      <c r="AN417" s="296"/>
      <c r="AO417" s="154"/>
      <c r="AP417" s="155"/>
      <c r="AQ417" s="156">
        <v>39524</v>
      </c>
      <c r="AR417" s="179">
        <v>40052</v>
      </c>
      <c r="AS417" s="154">
        <v>40107</v>
      </c>
      <c r="AT417" s="155">
        <v>40240</v>
      </c>
      <c r="AU417" s="153" t="s">
        <v>2500</v>
      </c>
      <c r="AV417" s="341"/>
      <c r="AW417" s="188">
        <v>24</v>
      </c>
      <c r="AX417" s="181">
        <v>5612.916666666667</v>
      </c>
      <c r="AY417" s="207"/>
      <c r="AZ417" s="161"/>
      <c r="BA417" s="191"/>
      <c r="BB417" s="162"/>
      <c r="BC417" s="163"/>
      <c r="BD417" s="108"/>
      <c r="BE417" s="191"/>
      <c r="BF417" s="159"/>
      <c r="BG417" s="161"/>
      <c r="BH417" s="111"/>
      <c r="BI417" s="112"/>
      <c r="BJ417" s="111"/>
      <c r="BK417" s="166"/>
    </row>
    <row r="418" spans="1:63" ht="56" hidden="1">
      <c r="A418" s="40"/>
      <c r="B418" s="40"/>
      <c r="C418" s="40"/>
      <c r="D418" s="303" t="s">
        <v>1500</v>
      </c>
      <c r="E418" s="168">
        <v>2937</v>
      </c>
      <c r="F418" s="199" t="s">
        <v>2457</v>
      </c>
      <c r="G418" s="170" t="s">
        <v>2033</v>
      </c>
      <c r="H418" s="171" t="s">
        <v>2034</v>
      </c>
      <c r="I418" s="172" t="s">
        <v>1815</v>
      </c>
      <c r="J418" s="175"/>
      <c r="K418" s="170" t="s">
        <v>2458</v>
      </c>
      <c r="L418" s="173" t="s">
        <v>2036</v>
      </c>
      <c r="M418" s="174" t="s">
        <v>3878</v>
      </c>
      <c r="N418" s="342" t="s">
        <v>1723</v>
      </c>
      <c r="O418" s="176" t="s">
        <v>3785</v>
      </c>
      <c r="P418" s="177">
        <v>21.949000000000002</v>
      </c>
      <c r="Q418" s="178"/>
      <c r="R418" s="177">
        <v>10</v>
      </c>
      <c r="S418" s="201">
        <v>0</v>
      </c>
      <c r="T418" s="179">
        <v>40245</v>
      </c>
      <c r="U418" s="178">
        <v>61.874231000000002</v>
      </c>
      <c r="V418" s="177">
        <v>219.49</v>
      </c>
      <c r="W418" s="178">
        <v>219.49</v>
      </c>
      <c r="X418" s="130" t="s">
        <v>2039</v>
      </c>
      <c r="Y418" s="180"/>
      <c r="Z418" s="202">
        <v>35.866</v>
      </c>
      <c r="AA418" s="178"/>
      <c r="AB418" s="138">
        <v>35.866</v>
      </c>
      <c r="AC418" s="179">
        <v>41344</v>
      </c>
      <c r="AD418" s="155">
        <v>40847</v>
      </c>
      <c r="AE418" s="191">
        <v>36.200816438356171</v>
      </c>
      <c r="AF418" s="182">
        <v>0.99075113571191675</v>
      </c>
      <c r="AG418" s="181">
        <v>36.633333333333333</v>
      </c>
      <c r="AH418" s="159"/>
      <c r="AI418" s="175" t="s">
        <v>2039</v>
      </c>
      <c r="AJ418" s="204" t="s">
        <v>3895</v>
      </c>
      <c r="AK418" s="204"/>
      <c r="AL418" s="205" t="s">
        <v>2459</v>
      </c>
      <c r="AM418" s="155">
        <v>39588</v>
      </c>
      <c r="AN418" s="296"/>
      <c r="AO418" s="154"/>
      <c r="AP418" s="155"/>
      <c r="AQ418" s="156">
        <v>39884</v>
      </c>
      <c r="AR418" s="179">
        <v>40057</v>
      </c>
      <c r="AS418" s="154">
        <v>40215</v>
      </c>
      <c r="AT418" s="155">
        <v>40245</v>
      </c>
      <c r="AU418" s="343"/>
      <c r="AV418" s="341"/>
      <c r="AW418" s="188">
        <v>7</v>
      </c>
      <c r="AX418" s="181">
        <v>4308.5714285714284</v>
      </c>
      <c r="AY418" s="207"/>
      <c r="AZ418" s="161"/>
      <c r="BA418" s="191"/>
      <c r="BB418" s="162"/>
      <c r="BC418" s="163"/>
      <c r="BD418" s="164">
        <v>8.7430191972076781</v>
      </c>
      <c r="BE418" s="191">
        <v>398.33337269158852</v>
      </c>
      <c r="BF418" s="159">
        <v>1249.0027424582397</v>
      </c>
      <c r="BG418" s="105">
        <v>2.9846893189509689E-2</v>
      </c>
      <c r="BH418" s="166">
        <v>9.35</v>
      </c>
      <c r="BI418" s="167">
        <v>10.75</v>
      </c>
      <c r="BJ418" s="166">
        <v>12.23</v>
      </c>
      <c r="BK418" s="166"/>
    </row>
    <row r="419" spans="1:63" ht="42" hidden="1">
      <c r="A419" s="40"/>
      <c r="B419" s="40"/>
      <c r="C419" s="40"/>
      <c r="D419" s="247" t="s">
        <v>1501</v>
      </c>
      <c r="E419" s="168">
        <v>2941</v>
      </c>
      <c r="F419" s="224" t="s">
        <v>2460</v>
      </c>
      <c r="G419" s="57" t="s">
        <v>2033</v>
      </c>
      <c r="H419" s="225" t="s">
        <v>2034</v>
      </c>
      <c r="I419" s="75" t="s">
        <v>1815</v>
      </c>
      <c r="J419" s="215"/>
      <c r="K419" s="57" t="s">
        <v>1748</v>
      </c>
      <c r="L419" s="173" t="s">
        <v>2036</v>
      </c>
      <c r="M419" s="74" t="s">
        <v>3510</v>
      </c>
      <c r="N419" s="215" t="s">
        <v>2571</v>
      </c>
      <c r="O419" s="50" t="s">
        <v>3785</v>
      </c>
      <c r="P419" s="218">
        <v>58.290999999999997</v>
      </c>
      <c r="Q419" s="76"/>
      <c r="R419" s="218">
        <v>10</v>
      </c>
      <c r="S419" s="69">
        <v>0</v>
      </c>
      <c r="T419" s="97">
        <v>40151</v>
      </c>
      <c r="U419" s="76">
        <v>179.18653399999999</v>
      </c>
      <c r="V419" s="218">
        <v>582.91</v>
      </c>
      <c r="W419" s="76">
        <v>582.91</v>
      </c>
      <c r="X419" s="220" t="s">
        <v>1745</v>
      </c>
      <c r="Y419" s="121"/>
      <c r="Z419" s="221">
        <v>135.72800000000001</v>
      </c>
      <c r="AA419" s="76"/>
      <c r="AB419" s="138">
        <v>135.72800000000001</v>
      </c>
      <c r="AC419" s="97">
        <v>40822</v>
      </c>
      <c r="AD419" s="53">
        <v>41274</v>
      </c>
      <c r="AE419" s="77">
        <v>179.34463835616438</v>
      </c>
      <c r="AF419" s="182">
        <v>0.75679987561409479</v>
      </c>
      <c r="AG419" s="100">
        <v>22.366666666666667</v>
      </c>
      <c r="AH419" s="68"/>
      <c r="AI419" s="215" t="s">
        <v>3889</v>
      </c>
      <c r="AJ419" s="52" t="s">
        <v>3895</v>
      </c>
      <c r="AK419" s="52"/>
      <c r="AL419" s="223" t="s">
        <v>2461</v>
      </c>
      <c r="AM419" s="53">
        <v>39214</v>
      </c>
      <c r="AN419" s="299">
        <v>39548</v>
      </c>
      <c r="AO419" s="98" t="s">
        <v>1502</v>
      </c>
      <c r="AP419" s="53"/>
      <c r="AQ419" s="99">
        <v>39596</v>
      </c>
      <c r="AR419" s="97">
        <v>40053</v>
      </c>
      <c r="AS419" s="98">
        <v>40121</v>
      </c>
      <c r="AT419" s="53">
        <v>40151</v>
      </c>
      <c r="AU419" s="51"/>
      <c r="AV419" s="54"/>
      <c r="AW419" s="335">
        <v>10</v>
      </c>
      <c r="AX419" s="100">
        <v>6938</v>
      </c>
      <c r="AY419" s="122">
        <v>0.85499999999999998</v>
      </c>
      <c r="AZ419" s="102"/>
      <c r="BA419" s="77"/>
      <c r="BB419" s="103"/>
      <c r="BC419" s="82"/>
      <c r="BD419" s="104">
        <v>9.3739092495636989</v>
      </c>
      <c r="BE419" s="77">
        <v>160.81229091221115</v>
      </c>
      <c r="BF419" s="68">
        <v>937.39092495636987</v>
      </c>
      <c r="BG419" s="105">
        <v>5.6473286064476644E-2</v>
      </c>
      <c r="BH419" s="106">
        <v>4.34</v>
      </c>
      <c r="BI419" s="107">
        <v>12.25</v>
      </c>
      <c r="BJ419" s="106">
        <v>16.79</v>
      </c>
      <c r="BK419" s="106"/>
    </row>
    <row r="420" spans="1:63" ht="56" hidden="1">
      <c r="A420" s="40"/>
      <c r="B420" s="40"/>
      <c r="C420" s="40"/>
      <c r="D420" s="247" t="s">
        <v>1503</v>
      </c>
      <c r="E420" s="168">
        <v>2944</v>
      </c>
      <c r="F420" s="199" t="s">
        <v>1504</v>
      </c>
      <c r="G420" s="170" t="s">
        <v>2033</v>
      </c>
      <c r="H420" s="171" t="s">
        <v>2034</v>
      </c>
      <c r="I420" s="172" t="s">
        <v>1815</v>
      </c>
      <c r="J420" s="175"/>
      <c r="K420" s="172" t="s">
        <v>917</v>
      </c>
      <c r="L420" s="173" t="s">
        <v>2036</v>
      </c>
      <c r="M420" s="174" t="s">
        <v>1440</v>
      </c>
      <c r="N420" s="175" t="s">
        <v>1505</v>
      </c>
      <c r="O420" s="176" t="s">
        <v>1506</v>
      </c>
      <c r="P420" s="177">
        <v>124.02800000000001</v>
      </c>
      <c r="Q420" s="178"/>
      <c r="R420" s="137">
        <v>10</v>
      </c>
      <c r="S420" s="201">
        <v>-24.87</v>
      </c>
      <c r="T420" s="179">
        <v>40216</v>
      </c>
      <c r="U420" s="178">
        <v>359.18508800000001</v>
      </c>
      <c r="V420" s="177">
        <v>1240.28</v>
      </c>
      <c r="W420" s="178">
        <v>1240.28</v>
      </c>
      <c r="X420" s="130" t="s">
        <v>3888</v>
      </c>
      <c r="Y420" s="180"/>
      <c r="Z420" s="202"/>
      <c r="AA420" s="178"/>
      <c r="AB420" s="178"/>
      <c r="AC420" s="179"/>
      <c r="AD420" s="155"/>
      <c r="AE420" s="191"/>
      <c r="AF420" s="203"/>
      <c r="AG420" s="181">
        <v>54.7</v>
      </c>
      <c r="AH420" s="159"/>
      <c r="AI420" s="175"/>
      <c r="AJ420" s="204" t="s">
        <v>1507</v>
      </c>
      <c r="AK420" s="204"/>
      <c r="AL420" s="205" t="s">
        <v>3534</v>
      </c>
      <c r="AM420" s="156">
        <v>39742</v>
      </c>
      <c r="AN420" s="293"/>
      <c r="AO420" s="154"/>
      <c r="AP420" s="155"/>
      <c r="AQ420" s="156">
        <v>39850</v>
      </c>
      <c r="AR420" s="179">
        <v>40065</v>
      </c>
      <c r="AS420" s="154">
        <v>40158</v>
      </c>
      <c r="AT420" s="155">
        <v>40216</v>
      </c>
      <c r="AU420" s="187"/>
      <c r="AV420" s="158"/>
      <c r="AW420" s="188">
        <v>3</v>
      </c>
      <c r="AX420" s="181">
        <v>8760</v>
      </c>
      <c r="AY420" s="207"/>
      <c r="AZ420" s="161"/>
      <c r="BA420" s="191"/>
      <c r="BB420" s="162"/>
      <c r="BC420" s="163"/>
      <c r="BD420" s="164">
        <v>12.772687609075042</v>
      </c>
      <c r="BE420" s="191">
        <v>102.98229116872837</v>
      </c>
      <c r="BF420" s="159">
        <v>4257.5625363583467</v>
      </c>
      <c r="BG420" s="161"/>
      <c r="BH420" s="166">
        <v>2.92</v>
      </c>
      <c r="BI420" s="167">
        <v>11.5</v>
      </c>
      <c r="BJ420" s="166">
        <v>19.53</v>
      </c>
      <c r="BK420" s="166">
        <v>14</v>
      </c>
    </row>
    <row r="421" spans="1:63" ht="28" hidden="1">
      <c r="A421" s="40"/>
      <c r="B421" s="40"/>
      <c r="C421" s="40"/>
      <c r="D421" s="247" t="s">
        <v>1508</v>
      </c>
      <c r="E421" s="168">
        <v>2947</v>
      </c>
      <c r="F421" s="199" t="s">
        <v>936</v>
      </c>
      <c r="G421" s="170" t="s">
        <v>2033</v>
      </c>
      <c r="H421" s="171" t="s">
        <v>2034</v>
      </c>
      <c r="I421" s="172" t="s">
        <v>1815</v>
      </c>
      <c r="J421" s="175"/>
      <c r="K421" s="170" t="s">
        <v>1748</v>
      </c>
      <c r="L421" s="173" t="s">
        <v>2036</v>
      </c>
      <c r="M421" s="174" t="s">
        <v>2037</v>
      </c>
      <c r="N421" s="171" t="s">
        <v>2037</v>
      </c>
      <c r="O421" s="176" t="s">
        <v>3785</v>
      </c>
      <c r="P421" s="177">
        <v>20.588000000000001</v>
      </c>
      <c r="Q421" s="178"/>
      <c r="R421" s="177">
        <v>10</v>
      </c>
      <c r="S421" s="201">
        <v>0</v>
      </c>
      <c r="T421" s="179">
        <v>40456</v>
      </c>
      <c r="U421" s="178">
        <v>46.137708000000003</v>
      </c>
      <c r="V421" s="177">
        <v>205.88</v>
      </c>
      <c r="W421" s="178">
        <v>205.88</v>
      </c>
      <c r="X421" s="130" t="s">
        <v>2039</v>
      </c>
      <c r="Y421" s="180"/>
      <c r="Z421" s="202">
        <v>18.954999999999998</v>
      </c>
      <c r="AA421" s="178"/>
      <c r="AB421" s="138">
        <v>18.954999999999998</v>
      </c>
      <c r="AC421" s="179">
        <v>41373</v>
      </c>
      <c r="AD421" s="155">
        <v>40831</v>
      </c>
      <c r="AE421" s="191">
        <v>21.152054794520552</v>
      </c>
      <c r="AF421" s="182">
        <v>0.89613043196684128</v>
      </c>
      <c r="AG421" s="181">
        <v>30.566666666666666</v>
      </c>
      <c r="AH421" s="159"/>
      <c r="AI421" s="175" t="s">
        <v>2039</v>
      </c>
      <c r="AJ421" s="204" t="s">
        <v>3895</v>
      </c>
      <c r="AK421" s="204"/>
      <c r="AL421" s="205" t="s">
        <v>937</v>
      </c>
      <c r="AM421" s="155">
        <v>39604</v>
      </c>
      <c r="AN421" s="296"/>
      <c r="AO421" s="154"/>
      <c r="AP421" s="155"/>
      <c r="AQ421" s="156">
        <v>39624</v>
      </c>
      <c r="AR421" s="179">
        <v>40067</v>
      </c>
      <c r="AS421" s="154">
        <v>40333</v>
      </c>
      <c r="AT421" s="155">
        <v>40456</v>
      </c>
      <c r="AU421" s="153" t="s">
        <v>2500</v>
      </c>
      <c r="AV421" s="158"/>
      <c r="AW421" s="188">
        <v>9.75</v>
      </c>
      <c r="AX421" s="181">
        <v>2338.4615384615386</v>
      </c>
      <c r="AY421" s="207"/>
      <c r="AZ421" s="161"/>
      <c r="BA421" s="191"/>
      <c r="BB421" s="162"/>
      <c r="BC421" s="163"/>
      <c r="BD421" s="164">
        <v>10.355039267015707</v>
      </c>
      <c r="BE421" s="191">
        <v>502.9647982813147</v>
      </c>
      <c r="BF421" s="159">
        <v>1062.0553094375084</v>
      </c>
      <c r="BG421" s="105">
        <v>2.1380353496602937E-2</v>
      </c>
      <c r="BH421" s="166">
        <v>10.9</v>
      </c>
      <c r="BI421" s="167"/>
      <c r="BJ421" s="166">
        <v>14.2</v>
      </c>
      <c r="BK421" s="166"/>
    </row>
    <row r="422" spans="1:63" ht="56" hidden="1">
      <c r="A422" s="40"/>
      <c r="B422" s="40"/>
      <c r="C422" s="40"/>
      <c r="D422" s="247" t="s">
        <v>1509</v>
      </c>
      <c r="E422" s="168">
        <v>2948</v>
      </c>
      <c r="F422" s="199" t="s">
        <v>1510</v>
      </c>
      <c r="G422" s="170" t="s">
        <v>2033</v>
      </c>
      <c r="H422" s="171" t="s">
        <v>2034</v>
      </c>
      <c r="I422" s="172" t="s">
        <v>1815</v>
      </c>
      <c r="J422" s="175"/>
      <c r="K422" s="172" t="s">
        <v>1728</v>
      </c>
      <c r="L422" s="173" t="s">
        <v>2036</v>
      </c>
      <c r="M422" s="174" t="s">
        <v>920</v>
      </c>
      <c r="N422" s="175" t="s">
        <v>1453</v>
      </c>
      <c r="O422" s="176" t="s">
        <v>1511</v>
      </c>
      <c r="P422" s="177">
        <v>16.1997</v>
      </c>
      <c r="Q422" s="178"/>
      <c r="R422" s="137">
        <v>10</v>
      </c>
      <c r="S422" s="201">
        <v>-2.9066999999999998</v>
      </c>
      <c r="T422" s="179">
        <v>40421</v>
      </c>
      <c r="U422" s="178">
        <v>37.810099800000003</v>
      </c>
      <c r="V422" s="177">
        <v>161.99700000000001</v>
      </c>
      <c r="W422" s="178">
        <v>161.99700000000001</v>
      </c>
      <c r="X422" s="130" t="s">
        <v>3889</v>
      </c>
      <c r="Y422" s="180"/>
      <c r="Z422" s="202"/>
      <c r="AA422" s="178"/>
      <c r="AB422" s="178"/>
      <c r="AC422" s="179"/>
      <c r="AD422" s="155"/>
      <c r="AE422" s="191"/>
      <c r="AF422" s="203"/>
      <c r="AG422" s="181">
        <v>47.866666666666667</v>
      </c>
      <c r="AH422" s="159"/>
      <c r="AI422" s="175"/>
      <c r="AJ422" s="204" t="s">
        <v>3895</v>
      </c>
      <c r="AK422" s="204"/>
      <c r="AL422" s="205" t="s">
        <v>1512</v>
      </c>
      <c r="AM422" s="155">
        <v>39280</v>
      </c>
      <c r="AN422" s="296">
        <v>39660</v>
      </c>
      <c r="AO422" s="154" t="s">
        <v>1513</v>
      </c>
      <c r="AP422" s="155"/>
      <c r="AQ422" s="156">
        <v>39276</v>
      </c>
      <c r="AR422" s="179">
        <v>40057</v>
      </c>
      <c r="AS422" s="154">
        <v>40163</v>
      </c>
      <c r="AT422" s="155">
        <v>40421</v>
      </c>
      <c r="AU422" s="187" t="s">
        <v>2042</v>
      </c>
      <c r="AV422" s="158"/>
      <c r="AW422" s="188">
        <v>11.843999999999999</v>
      </c>
      <c r="AX422" s="181">
        <v>2773.049645390071</v>
      </c>
      <c r="AY422" s="207"/>
      <c r="AZ422" s="161"/>
      <c r="BA422" s="191"/>
      <c r="BB422" s="162"/>
      <c r="BC422" s="163"/>
      <c r="BD422" s="164">
        <v>4.1337260034904011</v>
      </c>
      <c r="BE422" s="191">
        <v>255.17299724627006</v>
      </c>
      <c r="BF422" s="159">
        <v>349.01435355373195</v>
      </c>
      <c r="BG422" s="161"/>
      <c r="BH422" s="166">
        <v>9.17</v>
      </c>
      <c r="BI422" s="167"/>
      <c r="BJ422" s="111"/>
      <c r="BK422" s="166"/>
    </row>
    <row r="423" spans="1:63" ht="42" hidden="1">
      <c r="A423" s="40"/>
      <c r="B423" s="40"/>
      <c r="C423" s="40"/>
      <c r="D423" s="247" t="s">
        <v>1514</v>
      </c>
      <c r="E423" s="168">
        <v>2950</v>
      </c>
      <c r="F423" s="199" t="s">
        <v>938</v>
      </c>
      <c r="G423" s="170" t="s">
        <v>2033</v>
      </c>
      <c r="H423" s="171" t="s">
        <v>2034</v>
      </c>
      <c r="I423" s="172" t="s">
        <v>1815</v>
      </c>
      <c r="J423" s="175"/>
      <c r="K423" s="172" t="s">
        <v>2498</v>
      </c>
      <c r="L423" s="173" t="s">
        <v>2036</v>
      </c>
      <c r="M423" s="174" t="s">
        <v>2037</v>
      </c>
      <c r="N423" s="171" t="s">
        <v>2037</v>
      </c>
      <c r="O423" s="176" t="s">
        <v>3785</v>
      </c>
      <c r="P423" s="177">
        <v>20.587</v>
      </c>
      <c r="Q423" s="178"/>
      <c r="R423" s="137">
        <v>7</v>
      </c>
      <c r="S423" s="201">
        <v>0</v>
      </c>
      <c r="T423" s="179">
        <v>40306</v>
      </c>
      <c r="U423" s="178">
        <v>54.534962999999998</v>
      </c>
      <c r="V423" s="177">
        <v>219.40665753424656</v>
      </c>
      <c r="W423" s="178">
        <v>425.38946301369867</v>
      </c>
      <c r="X423" s="130" t="s">
        <v>2039</v>
      </c>
      <c r="Y423" s="180"/>
      <c r="Z423" s="202">
        <v>27.768999999999998</v>
      </c>
      <c r="AA423" s="178"/>
      <c r="AB423" s="138">
        <v>27.768999999999998</v>
      </c>
      <c r="AC423" s="179">
        <v>40975</v>
      </c>
      <c r="AD423" s="155">
        <v>41029</v>
      </c>
      <c r="AE423" s="191">
        <v>40.779180821917805</v>
      </c>
      <c r="AF423" s="182">
        <v>0.68096022137538492</v>
      </c>
      <c r="AG423" s="181">
        <v>22.3</v>
      </c>
      <c r="AH423" s="159"/>
      <c r="AI423" s="175" t="s">
        <v>2039</v>
      </c>
      <c r="AJ423" s="204" t="s">
        <v>3895</v>
      </c>
      <c r="AK423" s="204"/>
      <c r="AL423" s="205" t="s">
        <v>939</v>
      </c>
      <c r="AM423" s="155">
        <v>39709</v>
      </c>
      <c r="AN423" s="296"/>
      <c r="AO423" s="154"/>
      <c r="AP423" s="155"/>
      <c r="AQ423" s="156">
        <v>39800</v>
      </c>
      <c r="AR423" s="179">
        <v>40064</v>
      </c>
      <c r="AS423" s="154">
        <v>40276</v>
      </c>
      <c r="AT423" s="155">
        <v>40306</v>
      </c>
      <c r="AU423" s="187"/>
      <c r="AV423" s="158"/>
      <c r="AW423" s="188">
        <v>10</v>
      </c>
      <c r="AX423" s="181">
        <v>2222.6</v>
      </c>
      <c r="AY423" s="207">
        <v>0.92749999999999999</v>
      </c>
      <c r="AZ423" s="161"/>
      <c r="BA423" s="191"/>
      <c r="BB423" s="162"/>
      <c r="BC423" s="163"/>
      <c r="BD423" s="164">
        <v>11.047120418848166</v>
      </c>
      <c r="BE423" s="191">
        <v>536.60661674105825</v>
      </c>
      <c r="BF423" s="159">
        <v>1104.7120418848167</v>
      </c>
      <c r="BG423" s="105">
        <v>1.5228143674657333E-2</v>
      </c>
      <c r="BH423" s="166">
        <v>10.488</v>
      </c>
      <c r="BI423" s="167">
        <v>11.71</v>
      </c>
      <c r="BJ423" s="166"/>
      <c r="BK423" s="166"/>
    </row>
    <row r="424" spans="1:63" ht="14" hidden="1">
      <c r="A424" s="40"/>
      <c r="B424" s="40"/>
      <c r="C424" s="40"/>
      <c r="D424" s="247" t="s">
        <v>1515</v>
      </c>
      <c r="E424" s="168">
        <v>2958</v>
      </c>
      <c r="F424" s="128" t="s">
        <v>940</v>
      </c>
      <c r="G424" s="170" t="s">
        <v>2033</v>
      </c>
      <c r="H424" s="171" t="s">
        <v>2034</v>
      </c>
      <c r="I424" s="172" t="s">
        <v>1815</v>
      </c>
      <c r="J424" s="175"/>
      <c r="K424" s="172" t="s">
        <v>2035</v>
      </c>
      <c r="L424" s="173" t="s">
        <v>2036</v>
      </c>
      <c r="M424" s="174" t="s">
        <v>2037</v>
      </c>
      <c r="N424" s="171" t="s">
        <v>2037</v>
      </c>
      <c r="O424" s="176" t="s">
        <v>3785</v>
      </c>
      <c r="P424" s="177">
        <v>12.821</v>
      </c>
      <c r="Q424" s="178"/>
      <c r="R424" s="137">
        <v>7</v>
      </c>
      <c r="S424" s="201">
        <v>0</v>
      </c>
      <c r="T424" s="179">
        <v>40542</v>
      </c>
      <c r="U424" s="178">
        <v>25.706104999999997</v>
      </c>
      <c r="V424" s="177">
        <v>128.35050410958905</v>
      </c>
      <c r="W424" s="178">
        <v>256.63075616438351</v>
      </c>
      <c r="X424" s="130" t="s">
        <v>2039</v>
      </c>
      <c r="Y424" s="180"/>
      <c r="Z424" s="202"/>
      <c r="AA424" s="178"/>
      <c r="AB424" s="178"/>
      <c r="AC424" s="179"/>
      <c r="AD424" s="155"/>
      <c r="AE424" s="191"/>
      <c r="AF424" s="203"/>
      <c r="AG424" s="181">
        <v>43.833333333333336</v>
      </c>
      <c r="AH424" s="159"/>
      <c r="AI424" s="175"/>
      <c r="AJ424" s="204" t="s">
        <v>3895</v>
      </c>
      <c r="AK424" s="204"/>
      <c r="AL424" s="205" t="s">
        <v>941</v>
      </c>
      <c r="AM424" s="155">
        <v>39799</v>
      </c>
      <c r="AN424" s="296"/>
      <c r="AO424" s="154"/>
      <c r="AP424" s="155"/>
      <c r="AQ424" s="156">
        <v>39988</v>
      </c>
      <c r="AR424" s="179">
        <v>40067</v>
      </c>
      <c r="AS424" s="154">
        <v>40514</v>
      </c>
      <c r="AT424" s="155">
        <v>40542</v>
      </c>
      <c r="AU424" s="187"/>
      <c r="AV424" s="158"/>
      <c r="AW424" s="188">
        <v>18</v>
      </c>
      <c r="AX424" s="181">
        <v>888.83333333333337</v>
      </c>
      <c r="AY424" s="207"/>
      <c r="AZ424" s="161"/>
      <c r="BA424" s="191"/>
      <c r="BB424" s="162"/>
      <c r="BC424" s="163"/>
      <c r="BD424" s="164">
        <v>9.1404886561954619</v>
      </c>
      <c r="BE424" s="191">
        <v>712.93102380434152</v>
      </c>
      <c r="BF424" s="159">
        <v>507.80492534419233</v>
      </c>
      <c r="BG424" s="161"/>
      <c r="BH424" s="166">
        <v>11.11</v>
      </c>
      <c r="BI424" s="167"/>
      <c r="BJ424" s="166">
        <v>14.11</v>
      </c>
      <c r="BK424" s="166"/>
    </row>
    <row r="425" spans="1:63" ht="42" hidden="1">
      <c r="A425" s="40"/>
      <c r="B425" s="40"/>
      <c r="C425" s="40"/>
      <c r="D425" s="303" t="s">
        <v>1516</v>
      </c>
      <c r="E425" s="168">
        <v>2965</v>
      </c>
      <c r="F425" s="199" t="s">
        <v>942</v>
      </c>
      <c r="G425" s="170" t="s">
        <v>2033</v>
      </c>
      <c r="H425" s="171" t="s">
        <v>2034</v>
      </c>
      <c r="I425" s="172" t="s">
        <v>1815</v>
      </c>
      <c r="J425" s="175"/>
      <c r="K425" s="170" t="s">
        <v>1744</v>
      </c>
      <c r="L425" s="173" t="s">
        <v>2036</v>
      </c>
      <c r="M425" s="174" t="s">
        <v>3878</v>
      </c>
      <c r="N425" s="175" t="s">
        <v>1723</v>
      </c>
      <c r="O425" s="176" t="s">
        <v>3785</v>
      </c>
      <c r="P425" s="177">
        <v>22.405999999999999</v>
      </c>
      <c r="Q425" s="178"/>
      <c r="R425" s="177">
        <v>10</v>
      </c>
      <c r="S425" s="201">
        <v>0</v>
      </c>
      <c r="T425" s="179">
        <v>40252</v>
      </c>
      <c r="U425" s="178">
        <v>62.736799999999995</v>
      </c>
      <c r="V425" s="177">
        <v>224.06</v>
      </c>
      <c r="W425" s="178">
        <v>224.06</v>
      </c>
      <c r="X425" s="130" t="s">
        <v>3888</v>
      </c>
      <c r="Y425" s="180"/>
      <c r="Z425" s="202">
        <v>15.359</v>
      </c>
      <c r="AA425" s="178"/>
      <c r="AB425" s="138">
        <v>15.359</v>
      </c>
      <c r="AC425" s="179">
        <v>41136</v>
      </c>
      <c r="AD425" s="155">
        <v>40633</v>
      </c>
      <c r="AE425" s="191">
        <v>23.388180821917807</v>
      </c>
      <c r="AF425" s="182">
        <v>0.65669921559724698</v>
      </c>
      <c r="AG425" s="181">
        <v>29.466666666666665</v>
      </c>
      <c r="AH425" s="159"/>
      <c r="AI425" s="175" t="s">
        <v>3888</v>
      </c>
      <c r="AJ425" s="204" t="s">
        <v>3895</v>
      </c>
      <c r="AK425" s="204"/>
      <c r="AL425" s="205" t="s">
        <v>1726</v>
      </c>
      <c r="AM425" s="155">
        <v>39068</v>
      </c>
      <c r="AN425" s="296">
        <v>39577</v>
      </c>
      <c r="AO425" s="154" t="s">
        <v>1517</v>
      </c>
      <c r="AP425" s="155"/>
      <c r="AQ425" s="156">
        <v>39188</v>
      </c>
      <c r="AR425" s="179">
        <v>40217</v>
      </c>
      <c r="AS425" s="154">
        <v>40222</v>
      </c>
      <c r="AT425" s="155">
        <v>40252</v>
      </c>
      <c r="AU425" s="343"/>
      <c r="AV425" s="341"/>
      <c r="AW425" s="188">
        <v>5</v>
      </c>
      <c r="AX425" s="181">
        <v>5894</v>
      </c>
      <c r="AY425" s="207"/>
      <c r="AZ425" s="161"/>
      <c r="BA425" s="191"/>
      <c r="BB425" s="162"/>
      <c r="BC425" s="163"/>
      <c r="BD425" s="164">
        <v>6.349694589877835</v>
      </c>
      <c r="BE425" s="191">
        <v>283.39259974461464</v>
      </c>
      <c r="BF425" s="159">
        <v>1124.7475398564738</v>
      </c>
      <c r="BG425" s="105">
        <v>2.78073266354469E-2</v>
      </c>
      <c r="BH425" s="166">
        <v>7.18</v>
      </c>
      <c r="BI425" s="167">
        <v>10.5</v>
      </c>
      <c r="BJ425" s="166">
        <v>14.02</v>
      </c>
      <c r="BK425" s="166">
        <v>17.765077458106393</v>
      </c>
    </row>
    <row r="426" spans="1:63" ht="42" hidden="1">
      <c r="A426" s="40"/>
      <c r="B426" s="40"/>
      <c r="C426" s="40"/>
      <c r="D426" s="247" t="s">
        <v>1518</v>
      </c>
      <c r="E426" s="168">
        <v>2998</v>
      </c>
      <c r="F426" s="128" t="s">
        <v>1519</v>
      </c>
      <c r="G426" s="170" t="s">
        <v>2033</v>
      </c>
      <c r="H426" s="171" t="s">
        <v>2034</v>
      </c>
      <c r="I426" s="172" t="s">
        <v>1815</v>
      </c>
      <c r="J426" s="175"/>
      <c r="K426" s="170" t="s">
        <v>2933</v>
      </c>
      <c r="L426" s="173" t="s">
        <v>2036</v>
      </c>
      <c r="M426" s="174" t="s">
        <v>3510</v>
      </c>
      <c r="N426" s="175" t="s">
        <v>2929</v>
      </c>
      <c r="O426" s="176" t="s">
        <v>2529</v>
      </c>
      <c r="P426" s="177">
        <v>29.393000000000001</v>
      </c>
      <c r="Q426" s="178"/>
      <c r="R426" s="177">
        <v>10</v>
      </c>
      <c r="S426" s="201">
        <v>0</v>
      </c>
      <c r="T426" s="179">
        <v>40226</v>
      </c>
      <c r="U426" s="178">
        <v>84.299123999999992</v>
      </c>
      <c r="V426" s="177">
        <v>293.93</v>
      </c>
      <c r="W426" s="178">
        <v>293.93</v>
      </c>
      <c r="X426" s="130" t="s">
        <v>3888</v>
      </c>
      <c r="Y426" s="180"/>
      <c r="Z426" s="221">
        <v>111.22199999999999</v>
      </c>
      <c r="AA426" s="76"/>
      <c r="AB426" s="138">
        <v>111.22199999999999</v>
      </c>
      <c r="AC426" s="179">
        <v>40718</v>
      </c>
      <c r="AD426" s="155">
        <v>41243</v>
      </c>
      <c r="AE426" s="191">
        <v>81.897756164383566</v>
      </c>
      <c r="AF426" s="182">
        <v>1.3580591851229402</v>
      </c>
      <c r="AG426" s="181">
        <v>16.399999999999999</v>
      </c>
      <c r="AH426" s="159"/>
      <c r="AI426" s="175" t="s">
        <v>2718</v>
      </c>
      <c r="AJ426" s="204" t="s">
        <v>944</v>
      </c>
      <c r="AK426" s="204"/>
      <c r="AL426" s="205" t="s">
        <v>941</v>
      </c>
      <c r="AM426" s="154">
        <v>39554</v>
      </c>
      <c r="AN426" s="187"/>
      <c r="AO426" s="154"/>
      <c r="AP426" s="155"/>
      <c r="AQ426" s="156">
        <v>39678</v>
      </c>
      <c r="AR426" s="179">
        <v>40086</v>
      </c>
      <c r="AS426" s="154">
        <v>40157</v>
      </c>
      <c r="AT426" s="155">
        <v>40226</v>
      </c>
      <c r="AU426" s="153" t="s">
        <v>2500</v>
      </c>
      <c r="AV426" s="158"/>
      <c r="AW426" s="188">
        <v>8</v>
      </c>
      <c r="AX426" s="181">
        <v>6415.25</v>
      </c>
      <c r="AY426" s="207"/>
      <c r="AZ426" s="161"/>
      <c r="BA426" s="191"/>
      <c r="BB426" s="162"/>
      <c r="BC426" s="163"/>
      <c r="BD426" s="108"/>
      <c r="BE426" s="191"/>
      <c r="BF426" s="159"/>
      <c r="BG426" s="161"/>
      <c r="BH426" s="166">
        <v>9.65</v>
      </c>
      <c r="BI426" s="167">
        <v>14</v>
      </c>
      <c r="BJ426" s="166">
        <v>14.46</v>
      </c>
      <c r="BK426" s="166">
        <v>11.843384972070929</v>
      </c>
    </row>
    <row r="427" spans="1:63" ht="42" hidden="1">
      <c r="A427" s="40"/>
      <c r="B427" s="40"/>
      <c r="C427" s="40"/>
      <c r="D427" s="247" t="s">
        <v>1520</v>
      </c>
      <c r="E427" s="168">
        <v>3022</v>
      </c>
      <c r="F427" s="199" t="s">
        <v>943</v>
      </c>
      <c r="G427" s="170" t="s">
        <v>2033</v>
      </c>
      <c r="H427" s="171" t="s">
        <v>2034</v>
      </c>
      <c r="I427" s="172" t="s">
        <v>1815</v>
      </c>
      <c r="J427" s="175"/>
      <c r="K427" s="172" t="s">
        <v>3893</v>
      </c>
      <c r="L427" s="173" t="s">
        <v>2036</v>
      </c>
      <c r="M427" s="174" t="s">
        <v>3878</v>
      </c>
      <c r="N427" s="175" t="s">
        <v>1723</v>
      </c>
      <c r="O427" s="176" t="s">
        <v>3785</v>
      </c>
      <c r="P427" s="177">
        <v>22.605</v>
      </c>
      <c r="Q427" s="178"/>
      <c r="R427" s="137">
        <v>7</v>
      </c>
      <c r="S427" s="201">
        <v>0</v>
      </c>
      <c r="T427" s="179">
        <v>40497</v>
      </c>
      <c r="U427" s="178">
        <v>48.126044999999998</v>
      </c>
      <c r="V427" s="177">
        <v>229.08464383561645</v>
      </c>
      <c r="W427" s="178">
        <v>455.25850684931504</v>
      </c>
      <c r="X427" s="130" t="s">
        <v>3888</v>
      </c>
      <c r="Y427" s="180"/>
      <c r="Z427" s="143">
        <v>25.335999999999999</v>
      </c>
      <c r="AA427" s="138"/>
      <c r="AB427" s="138">
        <v>25.335999999999999</v>
      </c>
      <c r="AC427" s="179">
        <v>41179</v>
      </c>
      <c r="AD427" s="155">
        <v>40908</v>
      </c>
      <c r="AE427" s="191">
        <v>25.453849315068492</v>
      </c>
      <c r="AF427" s="182">
        <v>0.99537007885881024</v>
      </c>
      <c r="AG427" s="181">
        <v>22.733333333333334</v>
      </c>
      <c r="AH427" s="159"/>
      <c r="AI427" s="175" t="s">
        <v>3888</v>
      </c>
      <c r="AJ427" s="204" t="s">
        <v>944</v>
      </c>
      <c r="AK427" s="204"/>
      <c r="AL427" s="205" t="s">
        <v>941</v>
      </c>
      <c r="AM427" s="155">
        <v>39861</v>
      </c>
      <c r="AN427" s="296"/>
      <c r="AO427" s="154"/>
      <c r="AP427" s="155"/>
      <c r="AQ427" s="156">
        <v>40073</v>
      </c>
      <c r="AR427" s="179">
        <v>40196</v>
      </c>
      <c r="AS427" s="154">
        <v>40198</v>
      </c>
      <c r="AT427" s="155">
        <v>40228</v>
      </c>
      <c r="AU427" s="187"/>
      <c r="AV427" s="158"/>
      <c r="AW427" s="188">
        <v>5</v>
      </c>
      <c r="AX427" s="181">
        <v>6012</v>
      </c>
      <c r="AY427" s="207"/>
      <c r="AZ427" s="161"/>
      <c r="BA427" s="191"/>
      <c r="BB427" s="162"/>
      <c r="BC427" s="163"/>
      <c r="BD427" s="164">
        <v>6.7648342059336821</v>
      </c>
      <c r="BE427" s="191">
        <v>299.26273859472161</v>
      </c>
      <c r="BF427" s="159">
        <v>1352.9668411867365</v>
      </c>
      <c r="BG427" s="105">
        <v>3.9912890600394976E-2</v>
      </c>
      <c r="BH427" s="166">
        <v>8.77</v>
      </c>
      <c r="BI427" s="167">
        <v>12.75</v>
      </c>
      <c r="BJ427" s="166">
        <v>12.82</v>
      </c>
      <c r="BK427" s="166">
        <v>11.843384972070929</v>
      </c>
    </row>
    <row r="428" spans="1:63" ht="42" hidden="1">
      <c r="A428" s="40"/>
      <c r="B428" s="40"/>
      <c r="C428" s="40"/>
      <c r="D428" s="247" t="s">
        <v>2997</v>
      </c>
      <c r="E428" s="127">
        <v>3033</v>
      </c>
      <c r="F428" s="199" t="s">
        <v>1242</v>
      </c>
      <c r="G428" s="170" t="s">
        <v>2033</v>
      </c>
      <c r="H428" s="171" t="s">
        <v>2034</v>
      </c>
      <c r="I428" s="172" t="s">
        <v>1815</v>
      </c>
      <c r="J428" s="175"/>
      <c r="K428" s="172" t="s">
        <v>3893</v>
      </c>
      <c r="L428" s="344" t="s">
        <v>2036</v>
      </c>
      <c r="M428" s="174" t="s">
        <v>3878</v>
      </c>
      <c r="N428" s="175" t="s">
        <v>1723</v>
      </c>
      <c r="O428" s="176" t="s">
        <v>2038</v>
      </c>
      <c r="P428" s="177">
        <v>111.637</v>
      </c>
      <c r="Q428" s="178"/>
      <c r="R428" s="137">
        <v>10</v>
      </c>
      <c r="S428" s="201">
        <v>0</v>
      </c>
      <c r="T428" s="179">
        <v>41000</v>
      </c>
      <c r="U428" s="178">
        <v>83.839387000000002</v>
      </c>
      <c r="V428" s="177">
        <v>977.51192328767127</v>
      </c>
      <c r="W428" s="178">
        <v>1116.3699999999999</v>
      </c>
      <c r="X428" s="130" t="s">
        <v>3888</v>
      </c>
      <c r="Y428" s="180"/>
      <c r="Z428" s="202"/>
      <c r="AA428" s="178"/>
      <c r="AB428" s="178"/>
      <c r="AC428" s="179"/>
      <c r="AD428" s="155"/>
      <c r="AE428" s="191"/>
      <c r="AF428" s="203"/>
      <c r="AG428" s="181">
        <v>28.566666666666666</v>
      </c>
      <c r="AH428" s="159"/>
      <c r="AI428" s="175"/>
      <c r="AJ428" s="204" t="s">
        <v>3895</v>
      </c>
      <c r="AK428" s="204"/>
      <c r="AL428" s="205" t="s">
        <v>3600</v>
      </c>
      <c r="AM428" s="156">
        <v>39941</v>
      </c>
      <c r="AN428" s="293"/>
      <c r="AO428" s="154"/>
      <c r="AP428" s="155"/>
      <c r="AQ428" s="156">
        <v>40057</v>
      </c>
      <c r="AR428" s="179">
        <v>40800</v>
      </c>
      <c r="AS428" s="154">
        <v>40865</v>
      </c>
      <c r="AT428" s="155">
        <v>40893</v>
      </c>
      <c r="AU428" s="187"/>
      <c r="AV428" s="158"/>
      <c r="AW428" s="328">
        <v>24</v>
      </c>
      <c r="AX428" s="181">
        <v>5814.583333333333</v>
      </c>
      <c r="AY428" s="207">
        <v>0.80499999999999994</v>
      </c>
      <c r="AZ428" s="161"/>
      <c r="BA428" s="191"/>
      <c r="BB428" s="162"/>
      <c r="BC428" s="163"/>
      <c r="BD428" s="164">
        <v>47.279886561954619</v>
      </c>
      <c r="BE428" s="191">
        <v>423.51448500008615</v>
      </c>
      <c r="BF428" s="159">
        <v>1969.995273414776</v>
      </c>
      <c r="BG428" s="161"/>
      <c r="BH428" s="166">
        <v>11.61</v>
      </c>
      <c r="BI428" s="167">
        <v>15.17</v>
      </c>
      <c r="BJ428" s="166">
        <v>16.04</v>
      </c>
      <c r="BK428" s="166">
        <v>16.5807389608993</v>
      </c>
    </row>
    <row r="429" spans="1:63" ht="28" hidden="1">
      <c r="A429" s="40"/>
      <c r="B429" s="40"/>
      <c r="C429" s="40"/>
      <c r="D429" s="303" t="s">
        <v>1521</v>
      </c>
      <c r="E429" s="168">
        <v>3035</v>
      </c>
      <c r="F429" s="199" t="s">
        <v>945</v>
      </c>
      <c r="G429" s="170" t="s">
        <v>2033</v>
      </c>
      <c r="H429" s="171" t="s">
        <v>2034</v>
      </c>
      <c r="I429" s="172" t="s">
        <v>1815</v>
      </c>
      <c r="J429" s="175"/>
      <c r="K429" s="172" t="s">
        <v>946</v>
      </c>
      <c r="L429" s="173" t="s">
        <v>2036</v>
      </c>
      <c r="M429" s="174" t="s">
        <v>2037</v>
      </c>
      <c r="N429" s="171" t="s">
        <v>2037</v>
      </c>
      <c r="O429" s="176" t="s">
        <v>3785</v>
      </c>
      <c r="P429" s="177">
        <v>36.182000000000002</v>
      </c>
      <c r="Q429" s="178"/>
      <c r="R429" s="137">
        <v>7</v>
      </c>
      <c r="S429" s="201">
        <v>0</v>
      </c>
      <c r="T429" s="179">
        <v>40251</v>
      </c>
      <c r="U429" s="178">
        <v>101.3096</v>
      </c>
      <c r="V429" s="177">
        <v>391.0629863013699</v>
      </c>
      <c r="W429" s="178">
        <v>753.08124383561653</v>
      </c>
      <c r="X429" s="130" t="s">
        <v>3888</v>
      </c>
      <c r="Y429" s="180"/>
      <c r="Z429" s="202">
        <v>55.994</v>
      </c>
      <c r="AA429" s="178"/>
      <c r="AB429" s="138">
        <v>55.994</v>
      </c>
      <c r="AC429" s="179">
        <v>40816</v>
      </c>
      <c r="AD429" s="155">
        <v>40816</v>
      </c>
      <c r="AE429" s="191">
        <v>56.007753424657537</v>
      </c>
      <c r="AF429" s="182">
        <v>0.99975443713027989</v>
      </c>
      <c r="AG429" s="181">
        <v>18.833333333333332</v>
      </c>
      <c r="AH429" s="159"/>
      <c r="AI429" s="175" t="s">
        <v>3888</v>
      </c>
      <c r="AJ429" s="204" t="s">
        <v>3895</v>
      </c>
      <c r="AK429" s="204"/>
      <c r="AL429" s="205" t="s">
        <v>947</v>
      </c>
      <c r="AM429" s="155">
        <v>39896</v>
      </c>
      <c r="AN429" s="296"/>
      <c r="AO429" s="154"/>
      <c r="AP429" s="155"/>
      <c r="AQ429" s="156">
        <v>39993</v>
      </c>
      <c r="AR429" s="179">
        <v>40107</v>
      </c>
      <c r="AS429" s="154">
        <v>40221.041666666664</v>
      </c>
      <c r="AT429" s="155">
        <v>40251</v>
      </c>
      <c r="AU429" s="187"/>
      <c r="AV429" s="158"/>
      <c r="AW429" s="188">
        <v>14.1</v>
      </c>
      <c r="AX429" s="181">
        <v>2657.7304964539007</v>
      </c>
      <c r="AY429" s="207">
        <v>0.92712500000000009</v>
      </c>
      <c r="AZ429" s="161"/>
      <c r="BA429" s="191"/>
      <c r="BB429" s="162"/>
      <c r="BC429" s="163"/>
      <c r="BD429" s="164">
        <v>19.572425828970331</v>
      </c>
      <c r="BE429" s="191">
        <v>540.94372419905835</v>
      </c>
      <c r="BF429" s="159">
        <v>1388.1153070191724</v>
      </c>
      <c r="BG429" s="105">
        <v>2.2178006156419777E-2</v>
      </c>
      <c r="BH429" s="166">
        <v>11.36</v>
      </c>
      <c r="BI429" s="167">
        <v>15.94</v>
      </c>
      <c r="BJ429" s="166">
        <v>17.39</v>
      </c>
      <c r="BK429" s="166"/>
    </row>
    <row r="430" spans="1:63" ht="56" hidden="1">
      <c r="A430" s="40"/>
      <c r="B430" s="40"/>
      <c r="C430" s="40"/>
      <c r="D430" s="247" t="s">
        <v>1522</v>
      </c>
      <c r="E430" s="168">
        <v>3046</v>
      </c>
      <c r="F430" s="199" t="s">
        <v>948</v>
      </c>
      <c r="G430" s="170" t="s">
        <v>2033</v>
      </c>
      <c r="H430" s="171" t="s">
        <v>2034</v>
      </c>
      <c r="I430" s="172" t="s">
        <v>1815</v>
      </c>
      <c r="J430" s="175"/>
      <c r="K430" s="172" t="s">
        <v>1748</v>
      </c>
      <c r="L430" s="173" t="s">
        <v>2036</v>
      </c>
      <c r="M430" s="174" t="s">
        <v>2037</v>
      </c>
      <c r="N430" s="171" t="s">
        <v>2037</v>
      </c>
      <c r="O430" s="176" t="s">
        <v>3785</v>
      </c>
      <c r="P430" s="177">
        <v>23.189</v>
      </c>
      <c r="Q430" s="178"/>
      <c r="R430" s="137">
        <v>10</v>
      </c>
      <c r="S430" s="201">
        <v>0</v>
      </c>
      <c r="T430" s="179">
        <v>40473</v>
      </c>
      <c r="U430" s="178">
        <v>50.830288000000003</v>
      </c>
      <c r="V430" s="177">
        <v>231.89</v>
      </c>
      <c r="W430" s="178">
        <v>231.89</v>
      </c>
      <c r="X430" s="130" t="s">
        <v>3889</v>
      </c>
      <c r="Y430" s="180"/>
      <c r="Z430" s="202"/>
      <c r="AA430" s="178"/>
      <c r="AB430" s="178"/>
      <c r="AC430" s="179"/>
      <c r="AD430" s="155"/>
      <c r="AE430" s="191"/>
      <c r="AF430" s="203"/>
      <c r="AG430" s="181">
        <v>46.133333333333333</v>
      </c>
      <c r="AH430" s="159"/>
      <c r="AI430" s="175"/>
      <c r="AJ430" s="204" t="s">
        <v>3895</v>
      </c>
      <c r="AK430" s="204"/>
      <c r="AL430" s="205" t="s">
        <v>949</v>
      </c>
      <c r="AM430" s="155">
        <v>39718</v>
      </c>
      <c r="AN430" s="296"/>
      <c r="AO430" s="154"/>
      <c r="AP430" s="155"/>
      <c r="AQ430" s="156">
        <v>39840</v>
      </c>
      <c r="AR430" s="334">
        <v>40107</v>
      </c>
      <c r="AS430" s="154">
        <v>40445</v>
      </c>
      <c r="AT430" s="155">
        <v>40473</v>
      </c>
      <c r="AU430" s="187"/>
      <c r="AV430" s="158"/>
      <c r="AW430" s="188">
        <v>9</v>
      </c>
      <c r="AX430" s="181">
        <v>3000.3333333333335</v>
      </c>
      <c r="AY430" s="207"/>
      <c r="AZ430" s="161"/>
      <c r="BA430" s="191"/>
      <c r="BB430" s="162"/>
      <c r="BC430" s="163"/>
      <c r="BD430" s="164"/>
      <c r="BE430" s="191"/>
      <c r="BF430" s="159"/>
      <c r="BG430" s="161"/>
      <c r="BH430" s="166"/>
      <c r="BI430" s="167"/>
      <c r="BJ430" s="166"/>
      <c r="BK430" s="166"/>
    </row>
    <row r="431" spans="1:63" ht="42" hidden="1">
      <c r="A431" s="40"/>
      <c r="B431" s="40"/>
      <c r="C431" s="40"/>
      <c r="D431" s="303" t="s">
        <v>1523</v>
      </c>
      <c r="E431" s="168">
        <v>3083</v>
      </c>
      <c r="F431" s="199" t="s">
        <v>2697</v>
      </c>
      <c r="G431" s="170" t="s">
        <v>2033</v>
      </c>
      <c r="H431" s="171" t="s">
        <v>2034</v>
      </c>
      <c r="I431" s="172" t="s">
        <v>1815</v>
      </c>
      <c r="J431" s="175"/>
      <c r="K431" s="172" t="s">
        <v>917</v>
      </c>
      <c r="L431" s="173" t="s">
        <v>2036</v>
      </c>
      <c r="M431" s="174" t="s">
        <v>3510</v>
      </c>
      <c r="N431" s="175" t="s">
        <v>2571</v>
      </c>
      <c r="O431" s="176" t="s">
        <v>2694</v>
      </c>
      <c r="P431" s="177">
        <v>71.369</v>
      </c>
      <c r="Q431" s="178"/>
      <c r="R431" s="137">
        <v>10</v>
      </c>
      <c r="S431" s="201">
        <v>0</v>
      </c>
      <c r="T431" s="179">
        <v>40290</v>
      </c>
      <c r="U431" s="178">
        <v>192.19671700000001</v>
      </c>
      <c r="V431" s="177">
        <v>713.69</v>
      </c>
      <c r="W431" s="178">
        <v>713.69</v>
      </c>
      <c r="X431" s="130" t="s">
        <v>1745</v>
      </c>
      <c r="Y431" s="180"/>
      <c r="Z431" s="202"/>
      <c r="AA431" s="178"/>
      <c r="AB431" s="178"/>
      <c r="AC431" s="179"/>
      <c r="AD431" s="155"/>
      <c r="AE431" s="191"/>
      <c r="AF431" s="203"/>
      <c r="AG431" s="181">
        <v>52.233333333333334</v>
      </c>
      <c r="AH431" s="159"/>
      <c r="AI431" s="175"/>
      <c r="AJ431" s="204" t="s">
        <v>3895</v>
      </c>
      <c r="AK431" s="204"/>
      <c r="AL431" s="205" t="s">
        <v>1726</v>
      </c>
      <c r="AM431" s="155">
        <v>39303</v>
      </c>
      <c r="AN431" s="296">
        <v>39687</v>
      </c>
      <c r="AO431" s="154" t="s">
        <v>1524</v>
      </c>
      <c r="AP431" s="155"/>
      <c r="AQ431" s="156">
        <v>39401</v>
      </c>
      <c r="AR431" s="179">
        <v>40112</v>
      </c>
      <c r="AS431" s="154">
        <v>40232</v>
      </c>
      <c r="AT431" s="155">
        <v>40290</v>
      </c>
      <c r="AU431" s="187"/>
      <c r="AV431" s="158"/>
      <c r="AW431" s="188">
        <v>20</v>
      </c>
      <c r="AX431" s="181">
        <v>570.25</v>
      </c>
      <c r="AY431" s="207"/>
      <c r="AZ431" s="161"/>
      <c r="BA431" s="191"/>
      <c r="BB431" s="162"/>
      <c r="BC431" s="163"/>
      <c r="BD431" s="345">
        <v>15.68717277486911</v>
      </c>
      <c r="BE431" s="191">
        <v>219.80373516329374</v>
      </c>
      <c r="BF431" s="159">
        <v>784.35863874345546</v>
      </c>
      <c r="BG431" s="161"/>
      <c r="BH431" s="166">
        <v>8.7200000000000006</v>
      </c>
      <c r="BI431" s="167">
        <v>13.81</v>
      </c>
      <c r="BJ431" s="166">
        <v>16.29</v>
      </c>
      <c r="BK431" s="166">
        <v>14.212061966485114</v>
      </c>
    </row>
    <row r="432" spans="1:63" ht="70" hidden="1">
      <c r="A432" s="40"/>
      <c r="B432" s="40"/>
      <c r="C432" s="40"/>
      <c r="D432" s="247" t="s">
        <v>1525</v>
      </c>
      <c r="E432" s="168">
        <v>3115</v>
      </c>
      <c r="F432" s="186" t="s">
        <v>1747</v>
      </c>
      <c r="G432" s="170" t="s">
        <v>2033</v>
      </c>
      <c r="H432" s="171" t="s">
        <v>2034</v>
      </c>
      <c r="I432" s="172" t="s">
        <v>1815</v>
      </c>
      <c r="J432" s="175"/>
      <c r="K432" s="170" t="s">
        <v>1748</v>
      </c>
      <c r="L432" s="173" t="s">
        <v>2036</v>
      </c>
      <c r="M432" s="174" t="s">
        <v>2037</v>
      </c>
      <c r="N432" s="171" t="s">
        <v>2037</v>
      </c>
      <c r="O432" s="176" t="s">
        <v>2038</v>
      </c>
      <c r="P432" s="177">
        <v>34.186</v>
      </c>
      <c r="Q432" s="178"/>
      <c r="R432" s="177">
        <v>10</v>
      </c>
      <c r="S432" s="201">
        <v>0</v>
      </c>
      <c r="T432" s="179">
        <v>40304</v>
      </c>
      <c r="U432" s="178">
        <v>90.763829999999999</v>
      </c>
      <c r="V432" s="177">
        <v>341.86</v>
      </c>
      <c r="W432" s="178">
        <v>341.86</v>
      </c>
      <c r="X432" s="141" t="s">
        <v>1729</v>
      </c>
      <c r="Y432" s="180"/>
      <c r="Z432" s="202"/>
      <c r="AA432" s="178"/>
      <c r="AB432" s="178"/>
      <c r="AC432" s="179"/>
      <c r="AD432" s="155"/>
      <c r="AE432" s="191"/>
      <c r="AF432" s="203"/>
      <c r="AG432" s="181">
        <v>51.766666666666666</v>
      </c>
      <c r="AH432" s="159"/>
      <c r="AI432" s="175"/>
      <c r="AJ432" s="204" t="s">
        <v>3895</v>
      </c>
      <c r="AK432" s="204"/>
      <c r="AL432" s="205" t="s">
        <v>1749</v>
      </c>
      <c r="AM432" s="156">
        <v>39509</v>
      </c>
      <c r="AN432" s="293"/>
      <c r="AO432" s="154"/>
      <c r="AP432" s="155"/>
      <c r="AQ432" s="156">
        <v>39385</v>
      </c>
      <c r="AR432" s="179">
        <v>40121</v>
      </c>
      <c r="AS432" s="154">
        <v>40236</v>
      </c>
      <c r="AT432" s="155">
        <v>40304</v>
      </c>
      <c r="AU432" s="157" t="s">
        <v>3891</v>
      </c>
      <c r="AV432" s="341"/>
      <c r="AW432" s="188">
        <v>17.600000000000001</v>
      </c>
      <c r="AX432" s="161">
        <v>2090</v>
      </c>
      <c r="AY432" s="207"/>
      <c r="AZ432" s="161"/>
      <c r="BA432" s="191"/>
      <c r="BB432" s="162"/>
      <c r="BC432" s="163"/>
      <c r="BD432" s="164">
        <v>19.524432809773124</v>
      </c>
      <c r="BE432" s="191">
        <v>571.12364154253567</v>
      </c>
      <c r="BF432" s="159">
        <v>1109.3427732825637</v>
      </c>
      <c r="BG432" s="161"/>
      <c r="BH432" s="166">
        <v>8.9700000000000006</v>
      </c>
      <c r="BI432" s="167">
        <v>14.85</v>
      </c>
      <c r="BJ432" s="166"/>
      <c r="BK432" s="166"/>
    </row>
    <row r="433" spans="1:63" ht="154" hidden="1">
      <c r="A433" s="40"/>
      <c r="B433" s="40"/>
      <c r="C433" s="40"/>
      <c r="D433" s="247" t="s">
        <v>1526</v>
      </c>
      <c r="E433" s="168">
        <v>3139</v>
      </c>
      <c r="F433" s="199" t="s">
        <v>950</v>
      </c>
      <c r="G433" s="170" t="s">
        <v>2033</v>
      </c>
      <c r="H433" s="171" t="s">
        <v>2034</v>
      </c>
      <c r="I433" s="172" t="s">
        <v>1815</v>
      </c>
      <c r="J433" s="175"/>
      <c r="K433" s="170" t="s">
        <v>917</v>
      </c>
      <c r="L433" s="173" t="s">
        <v>2036</v>
      </c>
      <c r="M433" s="174" t="s">
        <v>2037</v>
      </c>
      <c r="N433" s="171" t="s">
        <v>2037</v>
      </c>
      <c r="O433" s="176" t="s">
        <v>3785</v>
      </c>
      <c r="P433" s="177">
        <v>11.792999999999999</v>
      </c>
      <c r="Q433" s="178"/>
      <c r="R433" s="177">
        <v>10</v>
      </c>
      <c r="S433" s="201">
        <v>0</v>
      </c>
      <c r="T433" s="179">
        <v>40291</v>
      </c>
      <c r="U433" s="178">
        <v>31.723169999999996</v>
      </c>
      <c r="V433" s="177">
        <v>117.92999999999999</v>
      </c>
      <c r="W433" s="178">
        <v>117.92999999999999</v>
      </c>
      <c r="X433" s="130" t="s">
        <v>3888</v>
      </c>
      <c r="Y433" s="180"/>
      <c r="Z433" s="202">
        <v>26.9</v>
      </c>
      <c r="AA433" s="178"/>
      <c r="AB433" s="138">
        <v>26.9</v>
      </c>
      <c r="AC433" s="179">
        <v>41009</v>
      </c>
      <c r="AD433" s="155">
        <v>41271</v>
      </c>
      <c r="AE433" s="191">
        <v>31.663397260273971</v>
      </c>
      <c r="AF433" s="182">
        <v>0.84956139667772479</v>
      </c>
      <c r="AG433" s="181">
        <v>23.933333333333334</v>
      </c>
      <c r="AH433" s="159"/>
      <c r="AI433" s="175" t="s">
        <v>3888</v>
      </c>
      <c r="AJ433" s="204" t="s">
        <v>3895</v>
      </c>
      <c r="AK433" s="204" t="s">
        <v>951</v>
      </c>
      <c r="AL433" s="205" t="s">
        <v>3595</v>
      </c>
      <c r="AM433" s="155">
        <v>39536</v>
      </c>
      <c r="AN433" s="296"/>
      <c r="AO433" s="154"/>
      <c r="AP433" s="155"/>
      <c r="AQ433" s="156">
        <v>39972</v>
      </c>
      <c r="AR433" s="179">
        <v>40135</v>
      </c>
      <c r="AS433" s="154">
        <v>40261</v>
      </c>
      <c r="AT433" s="155">
        <v>40291</v>
      </c>
      <c r="AU433" s="187"/>
      <c r="AV433" s="158"/>
      <c r="AW433" s="188">
        <v>7.5</v>
      </c>
      <c r="AX433" s="181">
        <v>1733.3333333333333</v>
      </c>
      <c r="AY433" s="207">
        <v>0.89749999999999996</v>
      </c>
      <c r="AZ433" s="161"/>
      <c r="BA433" s="191"/>
      <c r="BB433" s="162"/>
      <c r="BC433" s="163"/>
      <c r="BD433" s="164">
        <v>5.8071553228621289</v>
      </c>
      <c r="BE433" s="191">
        <v>492.4239229086856</v>
      </c>
      <c r="BF433" s="159">
        <v>774.28737638161715</v>
      </c>
      <c r="BG433" s="105">
        <v>2.0703171161778011E-2</v>
      </c>
      <c r="BH433" s="166">
        <v>9.3949999999999996</v>
      </c>
      <c r="BI433" s="167">
        <v>11.49</v>
      </c>
      <c r="BJ433" s="166">
        <v>11.702500000000001</v>
      </c>
      <c r="BK433" s="166"/>
    </row>
    <row r="434" spans="1:63" ht="42" hidden="1">
      <c r="A434" s="40"/>
      <c r="B434" s="40"/>
      <c r="C434" s="40"/>
      <c r="D434" s="247" t="s">
        <v>1527</v>
      </c>
      <c r="E434" s="168">
        <v>3142</v>
      </c>
      <c r="F434" s="199" t="s">
        <v>1750</v>
      </c>
      <c r="G434" s="170" t="s">
        <v>2033</v>
      </c>
      <c r="H434" s="171" t="s">
        <v>2034</v>
      </c>
      <c r="I434" s="172" t="s">
        <v>1815</v>
      </c>
      <c r="J434" s="175"/>
      <c r="K434" s="172" t="s">
        <v>917</v>
      </c>
      <c r="L434" s="173" t="s">
        <v>2036</v>
      </c>
      <c r="M434" s="174" t="s">
        <v>2037</v>
      </c>
      <c r="N434" s="171" t="s">
        <v>2037</v>
      </c>
      <c r="O434" s="176" t="s">
        <v>2038</v>
      </c>
      <c r="P434" s="177">
        <v>29.154</v>
      </c>
      <c r="Q434" s="178"/>
      <c r="R434" s="137">
        <v>10</v>
      </c>
      <c r="S434" s="201">
        <v>0</v>
      </c>
      <c r="T434" s="179">
        <v>40465</v>
      </c>
      <c r="U434" s="178">
        <v>64.605264000000005</v>
      </c>
      <c r="V434" s="177">
        <v>291.54000000000002</v>
      </c>
      <c r="W434" s="178">
        <v>291.54000000000002</v>
      </c>
      <c r="X434" s="130" t="s">
        <v>3888</v>
      </c>
      <c r="Y434" s="180"/>
      <c r="Z434" s="202">
        <v>37.116999999999997</v>
      </c>
      <c r="AA434" s="178"/>
      <c r="AB434" s="138">
        <v>37.116999999999997</v>
      </c>
      <c r="AC434" s="179">
        <v>41379</v>
      </c>
      <c r="AD434" s="155">
        <v>40908</v>
      </c>
      <c r="AE434" s="191">
        <v>35.384169863013696</v>
      </c>
      <c r="AF434" s="182">
        <v>1.0489719030768498</v>
      </c>
      <c r="AG434" s="181">
        <v>30.466666666666665</v>
      </c>
      <c r="AH434" s="159"/>
      <c r="AI434" s="175" t="s">
        <v>3888</v>
      </c>
      <c r="AJ434" s="204" t="s">
        <v>3895</v>
      </c>
      <c r="AK434" s="204"/>
      <c r="AL434" s="205" t="s">
        <v>2041</v>
      </c>
      <c r="AM434" s="155">
        <v>39240</v>
      </c>
      <c r="AN434" s="296">
        <v>39737</v>
      </c>
      <c r="AO434" s="154" t="s">
        <v>1528</v>
      </c>
      <c r="AP434" s="155"/>
      <c r="AQ434" s="156">
        <v>39596</v>
      </c>
      <c r="AR434" s="179">
        <v>40136</v>
      </c>
      <c r="AS434" s="154">
        <v>40242</v>
      </c>
      <c r="AT434" s="155">
        <v>40465</v>
      </c>
      <c r="AU434" s="153" t="s">
        <v>2500</v>
      </c>
      <c r="AV434" s="158"/>
      <c r="AW434" s="188">
        <v>16.8</v>
      </c>
      <c r="AX434" s="181">
        <v>1751.7857142857142</v>
      </c>
      <c r="AY434" s="207"/>
      <c r="AZ434" s="161"/>
      <c r="BA434" s="191"/>
      <c r="BB434" s="162"/>
      <c r="BC434" s="163"/>
      <c r="BD434" s="164">
        <v>16.835732984293191</v>
      </c>
      <c r="BE434" s="191">
        <v>577.47592043264012</v>
      </c>
      <c r="BF434" s="159">
        <v>1002.1269633507852</v>
      </c>
      <c r="BG434" s="105">
        <v>2.1797727648092454E-2</v>
      </c>
      <c r="BH434" s="166">
        <v>10.78</v>
      </c>
      <c r="BI434" s="167"/>
      <c r="BJ434" s="166">
        <v>12.6</v>
      </c>
      <c r="BK434" s="166"/>
    </row>
    <row r="435" spans="1:63" ht="42" hidden="1">
      <c r="A435" s="40"/>
      <c r="B435" s="40"/>
      <c r="C435" s="40"/>
      <c r="D435" s="247" t="s">
        <v>1529</v>
      </c>
      <c r="E435" s="168">
        <v>3148</v>
      </c>
      <c r="F435" s="169" t="s">
        <v>952</v>
      </c>
      <c r="G435" s="131" t="s">
        <v>2033</v>
      </c>
      <c r="H435" s="132" t="s">
        <v>2034</v>
      </c>
      <c r="I435" s="170" t="s">
        <v>1815</v>
      </c>
      <c r="J435" s="171"/>
      <c r="K435" s="172" t="s">
        <v>2928</v>
      </c>
      <c r="L435" s="173" t="s">
        <v>2036</v>
      </c>
      <c r="M435" s="174" t="s">
        <v>3510</v>
      </c>
      <c r="N435" s="175" t="s">
        <v>2929</v>
      </c>
      <c r="O435" s="176" t="s">
        <v>3785</v>
      </c>
      <c r="P435" s="177">
        <v>57.524999999999999</v>
      </c>
      <c r="Q435" s="178"/>
      <c r="R435" s="177">
        <v>10</v>
      </c>
      <c r="S435" s="139">
        <v>0.1696</v>
      </c>
      <c r="T435" s="179">
        <v>40473</v>
      </c>
      <c r="U435" s="178">
        <v>126.09480000000001</v>
      </c>
      <c r="V435" s="177">
        <v>575.25</v>
      </c>
      <c r="W435" s="178">
        <v>575.25</v>
      </c>
      <c r="X435" s="130" t="s">
        <v>1745</v>
      </c>
      <c r="Y435" s="180"/>
      <c r="Z435" s="143"/>
      <c r="AA435" s="138"/>
      <c r="AB435" s="138"/>
      <c r="AC435" s="179"/>
      <c r="AD435" s="155"/>
      <c r="AE435" s="191"/>
      <c r="AF435" s="191"/>
      <c r="AG435" s="181">
        <v>46.133333333333333</v>
      </c>
      <c r="AH435" s="159"/>
      <c r="AI435" s="184"/>
      <c r="AJ435" s="185" t="s">
        <v>3895</v>
      </c>
      <c r="AK435" s="185"/>
      <c r="AL435" s="186" t="s">
        <v>3532</v>
      </c>
      <c r="AM435" s="156">
        <v>39429</v>
      </c>
      <c r="AN435" s="293">
        <v>39764</v>
      </c>
      <c r="AO435" s="154" t="s">
        <v>1530</v>
      </c>
      <c r="AP435" s="155"/>
      <c r="AQ435" s="156">
        <v>39654</v>
      </c>
      <c r="AR435" s="179">
        <v>40137</v>
      </c>
      <c r="AS435" s="154">
        <v>40445</v>
      </c>
      <c r="AT435" s="155">
        <v>40473</v>
      </c>
      <c r="AU435" s="187"/>
      <c r="AV435" s="158"/>
      <c r="AW435" s="188">
        <v>12</v>
      </c>
      <c r="AX435" s="189">
        <v>6058.75</v>
      </c>
      <c r="AY435" s="190"/>
      <c r="AZ435" s="161"/>
      <c r="BA435" s="191"/>
      <c r="BB435" s="162"/>
      <c r="BC435" s="163"/>
      <c r="BD435" s="164">
        <v>8.3987783595113434</v>
      </c>
      <c r="BE435" s="191">
        <v>146.00223136916722</v>
      </c>
      <c r="BF435" s="159">
        <v>699.89819662594527</v>
      </c>
      <c r="BG435" s="161"/>
      <c r="BH435" s="159">
        <v>8.89</v>
      </c>
      <c r="BI435" s="164"/>
      <c r="BJ435" s="166">
        <v>16.559999999999999</v>
      </c>
      <c r="BK435" s="166"/>
    </row>
    <row r="436" spans="1:63" ht="56" hidden="1">
      <c r="A436" s="40"/>
      <c r="B436" s="40"/>
      <c r="C436" s="40"/>
      <c r="D436" s="247" t="s">
        <v>1531</v>
      </c>
      <c r="E436" s="168">
        <v>3173</v>
      </c>
      <c r="F436" s="169" t="s">
        <v>2930</v>
      </c>
      <c r="G436" s="131" t="s">
        <v>2033</v>
      </c>
      <c r="H436" s="132" t="s">
        <v>2034</v>
      </c>
      <c r="I436" s="172" t="s">
        <v>1815</v>
      </c>
      <c r="J436" s="346"/>
      <c r="K436" s="172" t="s">
        <v>946</v>
      </c>
      <c r="L436" s="294" t="s">
        <v>2036</v>
      </c>
      <c r="M436" s="174" t="s">
        <v>3510</v>
      </c>
      <c r="N436" s="342" t="s">
        <v>2571</v>
      </c>
      <c r="O436" s="347" t="s">
        <v>3785</v>
      </c>
      <c r="P436" s="202">
        <v>43.488</v>
      </c>
      <c r="Q436" s="178"/>
      <c r="R436" s="339">
        <v>10</v>
      </c>
      <c r="S436" s="201">
        <v>0.06</v>
      </c>
      <c r="T436" s="155">
        <v>40305</v>
      </c>
      <c r="U436" s="178">
        <v>115.33017600000001</v>
      </c>
      <c r="V436" s="202">
        <v>434.88</v>
      </c>
      <c r="W436" s="178">
        <v>434.88</v>
      </c>
      <c r="X436" s="342" t="s">
        <v>2309</v>
      </c>
      <c r="Y436" s="180"/>
      <c r="Z436" s="202"/>
      <c r="AA436" s="178"/>
      <c r="AB436" s="178"/>
      <c r="AC436" s="156"/>
      <c r="AD436" s="155"/>
      <c r="AE436" s="191"/>
      <c r="AF436" s="203"/>
      <c r="AG436" s="181">
        <v>51.733333333333334</v>
      </c>
      <c r="AH436" s="159"/>
      <c r="AI436" s="175"/>
      <c r="AJ436" s="204" t="s">
        <v>3895</v>
      </c>
      <c r="AK436" s="204"/>
      <c r="AL436" s="205" t="s">
        <v>2931</v>
      </c>
      <c r="AM436" s="155">
        <v>39821</v>
      </c>
      <c r="AN436" s="296"/>
      <c r="AO436" s="154"/>
      <c r="AP436" s="155"/>
      <c r="AQ436" s="156">
        <v>39916</v>
      </c>
      <c r="AR436" s="154">
        <v>40148</v>
      </c>
      <c r="AS436" s="155">
        <v>40275</v>
      </c>
      <c r="AT436" s="156">
        <v>40305</v>
      </c>
      <c r="AU436" s="187"/>
      <c r="AV436" s="158"/>
      <c r="AW436" s="188">
        <v>10</v>
      </c>
      <c r="AX436" s="181">
        <v>6834</v>
      </c>
      <c r="AY436" s="207"/>
      <c r="AZ436" s="161"/>
      <c r="BA436" s="191"/>
      <c r="BB436" s="162"/>
      <c r="BC436" s="163"/>
      <c r="BD436" s="164">
        <v>10.907504363001744</v>
      </c>
      <c r="BE436" s="191">
        <v>250.81641747152651</v>
      </c>
      <c r="BF436" s="159">
        <v>1090.7504363001742</v>
      </c>
      <c r="BG436" s="161"/>
      <c r="BH436" s="166">
        <v>2.06</v>
      </c>
      <c r="BI436" s="167"/>
      <c r="BJ436" s="166">
        <v>10.77</v>
      </c>
      <c r="BK436" s="166"/>
    </row>
    <row r="437" spans="1:63" ht="56" hidden="1">
      <c r="A437" s="40"/>
      <c r="B437" s="40"/>
      <c r="C437" s="40"/>
      <c r="D437" s="247" t="s">
        <v>1532</v>
      </c>
      <c r="E437" s="168">
        <v>3184</v>
      </c>
      <c r="F437" s="199" t="s">
        <v>1533</v>
      </c>
      <c r="G437" s="170" t="s">
        <v>2033</v>
      </c>
      <c r="H437" s="171" t="s">
        <v>2034</v>
      </c>
      <c r="I437" s="172" t="s">
        <v>1815</v>
      </c>
      <c r="J437" s="175"/>
      <c r="K437" s="170" t="s">
        <v>2699</v>
      </c>
      <c r="L437" s="173" t="s">
        <v>2036</v>
      </c>
      <c r="M437" s="174" t="s">
        <v>3510</v>
      </c>
      <c r="N437" s="175" t="s">
        <v>2929</v>
      </c>
      <c r="O437" s="176" t="s">
        <v>2529</v>
      </c>
      <c r="P437" s="177">
        <v>10.1</v>
      </c>
      <c r="Q437" s="178"/>
      <c r="R437" s="177">
        <v>10</v>
      </c>
      <c r="S437" s="201">
        <v>0</v>
      </c>
      <c r="T437" s="179">
        <v>40484</v>
      </c>
      <c r="U437" s="178">
        <v>21.836199999999998</v>
      </c>
      <c r="V437" s="177">
        <v>101</v>
      </c>
      <c r="W437" s="178">
        <v>101</v>
      </c>
      <c r="X437" s="130" t="s">
        <v>3888</v>
      </c>
      <c r="Y437" s="180"/>
      <c r="Z437" s="202"/>
      <c r="AA437" s="178"/>
      <c r="AB437" s="178"/>
      <c r="AC437" s="179"/>
      <c r="AD437" s="155"/>
      <c r="AE437" s="191"/>
      <c r="AF437" s="203"/>
      <c r="AG437" s="181">
        <v>45.766666666666666</v>
      </c>
      <c r="AH437" s="159"/>
      <c r="AI437" s="175"/>
      <c r="AJ437" s="204" t="s">
        <v>3895</v>
      </c>
      <c r="AK437" s="204"/>
      <c r="AL437" s="205" t="s">
        <v>2012</v>
      </c>
      <c r="AM437" s="155">
        <v>39290</v>
      </c>
      <c r="AN437" s="296">
        <v>39541</v>
      </c>
      <c r="AO437" s="154" t="s">
        <v>1534</v>
      </c>
      <c r="AP437" s="155"/>
      <c r="AQ437" s="156">
        <v>39470</v>
      </c>
      <c r="AR437" s="179">
        <v>40154</v>
      </c>
      <c r="AS437" s="154">
        <v>40262</v>
      </c>
      <c r="AT437" s="155">
        <v>40484</v>
      </c>
      <c r="AU437" s="153" t="s">
        <v>2500</v>
      </c>
      <c r="AV437" s="158"/>
      <c r="AW437" s="188">
        <v>3</v>
      </c>
      <c r="AX437" s="181">
        <v>6333.333333333333</v>
      </c>
      <c r="AY437" s="207"/>
      <c r="AZ437" s="161"/>
      <c r="BA437" s="191"/>
      <c r="BB437" s="162"/>
      <c r="BC437" s="163"/>
      <c r="BD437" s="164"/>
      <c r="BE437" s="191"/>
      <c r="BF437" s="159"/>
      <c r="BG437" s="161"/>
      <c r="BH437" s="166"/>
      <c r="BI437" s="167"/>
      <c r="BJ437" s="166"/>
      <c r="BK437" s="166"/>
    </row>
    <row r="438" spans="1:63" ht="28">
      <c r="A438" s="123" t="s">
        <v>651</v>
      </c>
      <c r="B438" s="40"/>
      <c r="C438" s="40"/>
      <c r="D438" s="247" t="s">
        <v>1535</v>
      </c>
      <c r="E438" s="168">
        <v>3225</v>
      </c>
      <c r="F438" s="199" t="s">
        <v>1751</v>
      </c>
      <c r="G438" s="170" t="s">
        <v>2033</v>
      </c>
      <c r="H438" s="171" t="s">
        <v>2034</v>
      </c>
      <c r="I438" s="172" t="s">
        <v>1815</v>
      </c>
      <c r="J438" s="175"/>
      <c r="K438" s="172" t="s">
        <v>917</v>
      </c>
      <c r="L438" s="173" t="s">
        <v>2036</v>
      </c>
      <c r="M438" s="174" t="s">
        <v>920</v>
      </c>
      <c r="N438" s="175" t="s">
        <v>921</v>
      </c>
      <c r="O438" s="176" t="s">
        <v>922</v>
      </c>
      <c r="P438" s="177">
        <v>1193.0170000000001</v>
      </c>
      <c r="Q438" s="178"/>
      <c r="R438" s="137">
        <v>10</v>
      </c>
      <c r="S438" s="201">
        <v>0</v>
      </c>
      <c r="T438" s="179">
        <v>40756</v>
      </c>
      <c r="U438" s="178">
        <v>496.295072</v>
      </c>
      <c r="V438" s="177">
        <v>11243.776657534247</v>
      </c>
      <c r="W438" s="178">
        <v>11930.17</v>
      </c>
      <c r="X438" s="175" t="s">
        <v>2039</v>
      </c>
      <c r="Y438" s="180"/>
      <c r="Z438" s="202"/>
      <c r="AA438" s="178"/>
      <c r="AB438" s="178"/>
      <c r="AC438" s="179"/>
      <c r="AD438" s="155"/>
      <c r="AE438" s="191"/>
      <c r="AF438" s="203"/>
      <c r="AG438" s="181">
        <v>36.700000000000003</v>
      </c>
      <c r="AH438" s="159"/>
      <c r="AI438" s="175"/>
      <c r="AJ438" s="204" t="s">
        <v>3895</v>
      </c>
      <c r="AK438" s="204"/>
      <c r="AL438" s="205" t="s">
        <v>923</v>
      </c>
      <c r="AM438" s="155">
        <v>39814</v>
      </c>
      <c r="AN438" s="296"/>
      <c r="AO438" s="154"/>
      <c r="AP438" s="155"/>
      <c r="AQ438" s="156">
        <v>39920</v>
      </c>
      <c r="AR438" s="179">
        <v>40161</v>
      </c>
      <c r="AS438" s="154">
        <v>40264</v>
      </c>
      <c r="AT438" s="155">
        <v>40512</v>
      </c>
      <c r="AU438" s="187" t="s">
        <v>2042</v>
      </c>
      <c r="AV438" s="158"/>
      <c r="AW438" s="188">
        <v>1320</v>
      </c>
      <c r="AX438" s="181">
        <v>6887.55</v>
      </c>
      <c r="AY438" s="207"/>
      <c r="AZ438" s="161"/>
      <c r="BA438" s="191"/>
      <c r="BB438" s="162"/>
      <c r="BC438" s="163"/>
      <c r="BD438" s="164">
        <v>1431.0645724258288</v>
      </c>
      <c r="BE438" s="191">
        <v>1199.5340992004546</v>
      </c>
      <c r="BF438" s="159">
        <v>1084.139827595325</v>
      </c>
      <c r="BG438" s="161"/>
      <c r="BH438" s="166"/>
      <c r="BI438" s="167"/>
      <c r="BJ438" s="166"/>
      <c r="BK438" s="166"/>
    </row>
    <row r="439" spans="1:63" ht="56" hidden="1">
      <c r="A439" s="40"/>
      <c r="B439" s="40"/>
      <c r="C439" s="40"/>
      <c r="D439" s="247" t="s">
        <v>1538</v>
      </c>
      <c r="E439" s="168">
        <v>3238</v>
      </c>
      <c r="F439" s="199" t="s">
        <v>2308</v>
      </c>
      <c r="G439" s="170" t="s">
        <v>2033</v>
      </c>
      <c r="H439" s="171" t="s">
        <v>2034</v>
      </c>
      <c r="I439" s="172" t="s">
        <v>1815</v>
      </c>
      <c r="J439" s="175"/>
      <c r="K439" s="172" t="s">
        <v>917</v>
      </c>
      <c r="L439" s="173" t="s">
        <v>2036</v>
      </c>
      <c r="M439" s="174" t="s">
        <v>2037</v>
      </c>
      <c r="N439" s="171" t="s">
        <v>2037</v>
      </c>
      <c r="O439" s="176" t="s">
        <v>2038</v>
      </c>
      <c r="P439" s="177">
        <v>56.832999999999998</v>
      </c>
      <c r="Q439" s="178"/>
      <c r="R439" s="137">
        <v>10</v>
      </c>
      <c r="S439" s="201">
        <v>0</v>
      </c>
      <c r="T439" s="179">
        <v>40376</v>
      </c>
      <c r="U439" s="178">
        <v>139.80918</v>
      </c>
      <c r="V439" s="177">
        <v>568.32999999999993</v>
      </c>
      <c r="W439" s="178">
        <v>568.32999999999993</v>
      </c>
      <c r="X439" s="175" t="s">
        <v>2309</v>
      </c>
      <c r="Y439" s="180"/>
      <c r="Z439" s="202">
        <v>22.181000000000001</v>
      </c>
      <c r="AA439" s="178"/>
      <c r="AB439" s="138">
        <v>22.181000000000001</v>
      </c>
      <c r="AC439" s="179">
        <v>41085</v>
      </c>
      <c r="AD439" s="155">
        <v>40634</v>
      </c>
      <c r="AE439" s="191">
        <v>40.172367123287671</v>
      </c>
      <c r="AF439" s="182">
        <v>0.55214570582627709</v>
      </c>
      <c r="AG439" s="181">
        <v>23.633333333333333</v>
      </c>
      <c r="AH439" s="159"/>
      <c r="AI439" s="175" t="s">
        <v>2309</v>
      </c>
      <c r="AJ439" s="204" t="s">
        <v>3895</v>
      </c>
      <c r="AK439" s="204"/>
      <c r="AL439" s="205" t="s">
        <v>3141</v>
      </c>
      <c r="AM439" s="155">
        <v>39898</v>
      </c>
      <c r="AN439" s="296"/>
      <c r="AO439" s="154"/>
      <c r="AP439" s="155"/>
      <c r="AQ439" s="156">
        <v>39884</v>
      </c>
      <c r="AR439" s="179">
        <v>40170</v>
      </c>
      <c r="AS439" s="154">
        <v>40318</v>
      </c>
      <c r="AT439" s="155">
        <v>40376</v>
      </c>
      <c r="AU439" s="187"/>
      <c r="AV439" s="158"/>
      <c r="AW439" s="188">
        <v>29.25</v>
      </c>
      <c r="AX439" s="181">
        <v>1862.8376068376069</v>
      </c>
      <c r="AY439" s="207"/>
      <c r="AZ439" s="161"/>
      <c r="BA439" s="191"/>
      <c r="BB439" s="162"/>
      <c r="BC439" s="163"/>
      <c r="BD439" s="164">
        <v>34.568280977312384</v>
      </c>
      <c r="BE439" s="191">
        <v>608.2431153962026</v>
      </c>
      <c r="BF439" s="159">
        <v>1181.8215718739275</v>
      </c>
      <c r="BG439" s="105">
        <v>1.0893256828068477E-2</v>
      </c>
      <c r="BH439" s="166">
        <v>9.44</v>
      </c>
      <c r="BI439" s="167">
        <v>12.75</v>
      </c>
      <c r="BJ439" s="166"/>
      <c r="BK439" s="166">
        <v>17.765077458106393</v>
      </c>
    </row>
    <row r="440" spans="1:63" ht="70" hidden="1">
      <c r="A440" s="40"/>
      <c r="B440" s="40"/>
      <c r="C440" s="40"/>
      <c r="D440" s="247" t="s">
        <v>1539</v>
      </c>
      <c r="E440" s="168">
        <v>3257</v>
      </c>
      <c r="F440" s="199" t="s">
        <v>2621</v>
      </c>
      <c r="G440" s="170" t="s">
        <v>2033</v>
      </c>
      <c r="H440" s="171" t="s">
        <v>2034</v>
      </c>
      <c r="I440" s="172" t="s">
        <v>1815</v>
      </c>
      <c r="J440" s="175"/>
      <c r="K440" s="172" t="s">
        <v>1728</v>
      </c>
      <c r="L440" s="173" t="s">
        <v>2036</v>
      </c>
      <c r="M440" s="174" t="s">
        <v>2037</v>
      </c>
      <c r="N440" s="171" t="s">
        <v>2037</v>
      </c>
      <c r="O440" s="176" t="s">
        <v>3785</v>
      </c>
      <c r="P440" s="177">
        <v>16.266999999999999</v>
      </c>
      <c r="Q440" s="178"/>
      <c r="R440" s="137">
        <v>10</v>
      </c>
      <c r="S440" s="201">
        <v>0</v>
      </c>
      <c r="T440" s="179">
        <v>40513</v>
      </c>
      <c r="U440" s="178">
        <v>44.734249999999996</v>
      </c>
      <c r="V440" s="177">
        <v>162.66999999999999</v>
      </c>
      <c r="W440" s="178">
        <v>162.66999999999999</v>
      </c>
      <c r="X440" s="130" t="s">
        <v>3889</v>
      </c>
      <c r="Y440" s="180"/>
      <c r="Z440" s="202"/>
      <c r="AA440" s="178"/>
      <c r="AB440" s="178"/>
      <c r="AC440" s="179"/>
      <c r="AD440" s="155"/>
      <c r="AE440" s="191"/>
      <c r="AF440" s="203"/>
      <c r="AG440" s="181">
        <v>44.8</v>
      </c>
      <c r="AH440" s="159"/>
      <c r="AI440" s="175"/>
      <c r="AJ440" s="204" t="s">
        <v>3895</v>
      </c>
      <c r="AK440" s="204"/>
      <c r="AL440" s="205" t="s">
        <v>2622</v>
      </c>
      <c r="AM440" s="155">
        <v>39627</v>
      </c>
      <c r="AN440" s="296"/>
      <c r="AO440" s="154"/>
      <c r="AP440" s="155"/>
      <c r="AQ440" s="156">
        <v>39694</v>
      </c>
      <c r="AR440" s="179">
        <v>40185</v>
      </c>
      <c r="AS440" s="154">
        <v>40485</v>
      </c>
      <c r="AT440" s="155">
        <v>40513</v>
      </c>
      <c r="AU440" s="187"/>
      <c r="AV440" s="158"/>
      <c r="AW440" s="188">
        <v>9</v>
      </c>
      <c r="AX440" s="181">
        <v>2014.8000000000002</v>
      </c>
      <c r="AY440" s="207"/>
      <c r="AZ440" s="161"/>
      <c r="BA440" s="191"/>
      <c r="BB440" s="162"/>
      <c r="BC440" s="163"/>
      <c r="BD440" s="164">
        <v>12.063699825479929</v>
      </c>
      <c r="BE440" s="191">
        <v>741.60569407265814</v>
      </c>
      <c r="BF440" s="159">
        <v>1340.4110917199921</v>
      </c>
      <c r="BG440" s="161"/>
      <c r="BH440" s="166">
        <v>9.8800000000000008</v>
      </c>
      <c r="BI440" s="167">
        <v>13</v>
      </c>
      <c r="BJ440" s="166">
        <v>12.33</v>
      </c>
      <c r="BK440" s="166"/>
    </row>
    <row r="441" spans="1:63" ht="42" hidden="1">
      <c r="A441" s="40"/>
      <c r="B441" s="40"/>
      <c r="C441" s="40"/>
      <c r="D441" s="247" t="s">
        <v>1540</v>
      </c>
      <c r="E441" s="168">
        <v>3265</v>
      </c>
      <c r="F441" s="199" t="s">
        <v>3897</v>
      </c>
      <c r="G441" s="170" t="s">
        <v>2033</v>
      </c>
      <c r="H441" s="171" t="s">
        <v>2034</v>
      </c>
      <c r="I441" s="172" t="s">
        <v>1815</v>
      </c>
      <c r="J441" s="175"/>
      <c r="K441" s="170" t="s">
        <v>2498</v>
      </c>
      <c r="L441" s="173" t="s">
        <v>2036</v>
      </c>
      <c r="M441" s="174" t="s">
        <v>3878</v>
      </c>
      <c r="N441" s="348" t="s">
        <v>1723</v>
      </c>
      <c r="O441" s="176" t="s">
        <v>3785</v>
      </c>
      <c r="P441" s="177">
        <v>39.048999999999999</v>
      </c>
      <c r="Q441" s="178"/>
      <c r="R441" s="177">
        <v>7</v>
      </c>
      <c r="S441" s="201">
        <v>0</v>
      </c>
      <c r="T441" s="179">
        <v>40364</v>
      </c>
      <c r="U441" s="178">
        <v>97.232010000000002</v>
      </c>
      <c r="V441" s="177">
        <v>409.9610082191781</v>
      </c>
      <c r="W441" s="178">
        <v>800.66497534246582</v>
      </c>
      <c r="X441" s="130" t="s">
        <v>3888</v>
      </c>
      <c r="Y441" s="180"/>
      <c r="Z441" s="202"/>
      <c r="AA441" s="178"/>
      <c r="AB441" s="178"/>
      <c r="AC441" s="179"/>
      <c r="AD441" s="349"/>
      <c r="AE441" s="191"/>
      <c r="AF441" s="174"/>
      <c r="AG441" s="181">
        <v>49.766666666666666</v>
      </c>
      <c r="AH441" s="159"/>
      <c r="AI441" s="175"/>
      <c r="AJ441" s="204" t="s">
        <v>944</v>
      </c>
      <c r="AK441" s="204"/>
      <c r="AL441" s="205" t="s">
        <v>941</v>
      </c>
      <c r="AM441" s="155">
        <v>39982</v>
      </c>
      <c r="AN441" s="296"/>
      <c r="AO441" s="154"/>
      <c r="AP441" s="155"/>
      <c r="AQ441" s="156">
        <v>39972</v>
      </c>
      <c r="AR441" s="179">
        <v>40192</v>
      </c>
      <c r="AS441" s="154">
        <v>40319</v>
      </c>
      <c r="AT441" s="155">
        <v>40364</v>
      </c>
      <c r="AU441" s="350" t="s">
        <v>3891</v>
      </c>
      <c r="AV441" s="158"/>
      <c r="AW441" s="159">
        <v>15</v>
      </c>
      <c r="AX441" s="181">
        <v>3018.6666666666665</v>
      </c>
      <c r="AY441" s="207"/>
      <c r="AZ441" s="161"/>
      <c r="BA441" s="191"/>
      <c r="BB441" s="162"/>
      <c r="BC441" s="163"/>
      <c r="BD441" s="108"/>
      <c r="BE441" s="191"/>
      <c r="BF441" s="159"/>
      <c r="BG441" s="161"/>
      <c r="BH441" s="166">
        <v>10.25</v>
      </c>
      <c r="BI441" s="167">
        <v>16</v>
      </c>
      <c r="BJ441" s="166">
        <v>14.29</v>
      </c>
      <c r="BK441" s="166">
        <v>16.5807389608993</v>
      </c>
    </row>
    <row r="442" spans="1:63" ht="28" hidden="1">
      <c r="A442" s="40"/>
      <c r="B442" s="40"/>
      <c r="C442" s="40"/>
      <c r="D442" s="247" t="s">
        <v>1541</v>
      </c>
      <c r="E442" s="168">
        <v>3298</v>
      </c>
      <c r="F442" s="199" t="s">
        <v>3142</v>
      </c>
      <c r="G442" s="170" t="s">
        <v>2033</v>
      </c>
      <c r="H442" s="171" t="s">
        <v>2034</v>
      </c>
      <c r="I442" s="172" t="s">
        <v>1815</v>
      </c>
      <c r="J442" s="175"/>
      <c r="K442" s="172" t="s">
        <v>917</v>
      </c>
      <c r="L442" s="173" t="s">
        <v>2036</v>
      </c>
      <c r="M442" s="174" t="s">
        <v>2037</v>
      </c>
      <c r="N442" s="171" t="s">
        <v>2037</v>
      </c>
      <c r="O442" s="176" t="s">
        <v>2038</v>
      </c>
      <c r="P442" s="177">
        <v>32.113</v>
      </c>
      <c r="Q442" s="178"/>
      <c r="R442" s="137">
        <v>10</v>
      </c>
      <c r="S442" s="201">
        <v>0</v>
      </c>
      <c r="T442" s="179">
        <v>40516</v>
      </c>
      <c r="U442" s="178">
        <v>66.602361999999999</v>
      </c>
      <c r="V442" s="177">
        <v>321.13</v>
      </c>
      <c r="W442" s="178">
        <v>321.13</v>
      </c>
      <c r="X442" s="130" t="s">
        <v>3888</v>
      </c>
      <c r="Y442" s="180"/>
      <c r="Z442" s="202"/>
      <c r="AA442" s="178"/>
      <c r="AB442" s="178"/>
      <c r="AC442" s="179"/>
      <c r="AD442" s="155"/>
      <c r="AE442" s="191"/>
      <c r="AF442" s="203"/>
      <c r="AG442" s="181">
        <v>44.7</v>
      </c>
      <c r="AH442" s="159"/>
      <c r="AI442" s="175"/>
      <c r="AJ442" s="204" t="s">
        <v>3895</v>
      </c>
      <c r="AK442" s="204"/>
      <c r="AL442" s="205" t="s">
        <v>3143</v>
      </c>
      <c r="AM442" s="155">
        <v>39737</v>
      </c>
      <c r="AN442" s="296"/>
      <c r="AO442" s="154"/>
      <c r="AP442" s="155"/>
      <c r="AQ442" s="156">
        <v>39664</v>
      </c>
      <c r="AR442" s="179">
        <v>40198</v>
      </c>
      <c r="AS442" s="154">
        <v>40488</v>
      </c>
      <c r="AT442" s="155">
        <v>40516</v>
      </c>
      <c r="AU442" s="187"/>
      <c r="AV442" s="158"/>
      <c r="AW442" s="188">
        <v>19.2</v>
      </c>
      <c r="AX442" s="181">
        <v>1751.5625</v>
      </c>
      <c r="AY442" s="207"/>
      <c r="AZ442" s="161"/>
      <c r="BA442" s="191"/>
      <c r="BB442" s="162"/>
      <c r="BC442" s="163"/>
      <c r="BD442" s="164">
        <v>19.240837696335078</v>
      </c>
      <c r="BE442" s="191">
        <v>599.16039287313799</v>
      </c>
      <c r="BF442" s="159">
        <v>1002.1269633507854</v>
      </c>
      <c r="BG442" s="161"/>
      <c r="BH442" s="166">
        <v>8.8699999999999992</v>
      </c>
      <c r="BI442" s="167">
        <v>12.5</v>
      </c>
      <c r="BJ442" s="166"/>
      <c r="BK442" s="166"/>
    </row>
    <row r="443" spans="1:63" ht="154" hidden="1">
      <c r="A443" s="40"/>
      <c r="B443" s="40"/>
      <c r="C443" s="40"/>
      <c r="D443" s="247" t="s">
        <v>1542</v>
      </c>
      <c r="E443" s="168">
        <v>3327</v>
      </c>
      <c r="F443" s="199" t="s">
        <v>2715</v>
      </c>
      <c r="G443" s="170" t="s">
        <v>2033</v>
      </c>
      <c r="H443" s="171" t="s">
        <v>2034</v>
      </c>
      <c r="I443" s="172" t="s">
        <v>1815</v>
      </c>
      <c r="J443" s="175"/>
      <c r="K443" s="170" t="s">
        <v>3947</v>
      </c>
      <c r="L443" s="173" t="s">
        <v>2036</v>
      </c>
      <c r="M443" s="174" t="s">
        <v>2037</v>
      </c>
      <c r="N443" s="171" t="s">
        <v>2037</v>
      </c>
      <c r="O443" s="176" t="s">
        <v>2038</v>
      </c>
      <c r="P443" s="177">
        <v>32.956000000000003</v>
      </c>
      <c r="Q443" s="178"/>
      <c r="R443" s="177">
        <v>7</v>
      </c>
      <c r="S443" s="201">
        <v>0</v>
      </c>
      <c r="T443" s="140">
        <v>40472</v>
      </c>
      <c r="U443" s="138">
        <v>72.404332000000011</v>
      </c>
      <c r="V443" s="177">
        <v>336.24149041095893</v>
      </c>
      <c r="W443" s="178">
        <v>665.98207123287682</v>
      </c>
      <c r="X443" s="130" t="s">
        <v>3648</v>
      </c>
      <c r="Y443" s="180"/>
      <c r="Z443" s="202">
        <v>78.806999999999988</v>
      </c>
      <c r="AA443" s="178"/>
      <c r="AB443" s="138">
        <v>78.806999999999988</v>
      </c>
      <c r="AC443" s="179">
        <v>41124</v>
      </c>
      <c r="AD443" s="155">
        <v>41253</v>
      </c>
      <c r="AE443" s="191">
        <v>70.516810958904117</v>
      </c>
      <c r="AF443" s="182">
        <v>1.1175633005571854</v>
      </c>
      <c r="AG443" s="181">
        <v>21.733333333333334</v>
      </c>
      <c r="AH443" s="159"/>
      <c r="AI443" s="175" t="s">
        <v>2309</v>
      </c>
      <c r="AJ443" s="204" t="s">
        <v>3895</v>
      </c>
      <c r="AK443" s="204" t="s">
        <v>951</v>
      </c>
      <c r="AL443" s="205" t="s">
        <v>3649</v>
      </c>
      <c r="AM443" s="155">
        <v>40054</v>
      </c>
      <c r="AN443" s="187"/>
      <c r="AO443" s="154"/>
      <c r="AP443" s="155"/>
      <c r="AQ443" s="235">
        <v>40147</v>
      </c>
      <c r="AR443" s="179">
        <v>40205</v>
      </c>
      <c r="AS443" s="154">
        <v>40444</v>
      </c>
      <c r="AT443" s="155">
        <v>40472</v>
      </c>
      <c r="AU443" s="187"/>
      <c r="AV443" s="158"/>
      <c r="AW443" s="159">
        <v>16.5</v>
      </c>
      <c r="AX443" s="181">
        <v>2154.848484848485</v>
      </c>
      <c r="AY443" s="207"/>
      <c r="AZ443" s="161"/>
      <c r="BA443" s="191"/>
      <c r="BB443" s="162"/>
      <c r="BC443" s="163"/>
      <c r="BD443" s="164">
        <v>23.778359511343801</v>
      </c>
      <c r="BE443" s="191">
        <v>721.51837332636853</v>
      </c>
      <c r="BF443" s="149">
        <v>1441.1126976572</v>
      </c>
      <c r="BG443" s="105">
        <v>1.8586858079385406E-2</v>
      </c>
      <c r="BH443" s="166">
        <v>7.52</v>
      </c>
      <c r="BI443" s="167"/>
      <c r="BJ443" s="351"/>
      <c r="BK443" s="351"/>
    </row>
    <row r="444" spans="1:63" ht="28" hidden="1">
      <c r="A444" s="40"/>
      <c r="B444" s="40"/>
      <c r="C444" s="40"/>
      <c r="D444" s="247" t="s">
        <v>1245</v>
      </c>
      <c r="E444" s="127">
        <v>3350</v>
      </c>
      <c r="F444" s="199" t="s">
        <v>1246</v>
      </c>
      <c r="G444" s="170" t="s">
        <v>2033</v>
      </c>
      <c r="H444" s="171" t="s">
        <v>2034</v>
      </c>
      <c r="I444" s="172" t="s">
        <v>1815</v>
      </c>
      <c r="J444" s="175"/>
      <c r="K444" s="172" t="s">
        <v>2494</v>
      </c>
      <c r="L444" s="304" t="s">
        <v>2036</v>
      </c>
      <c r="M444" s="174" t="s">
        <v>2037</v>
      </c>
      <c r="N444" s="171" t="s">
        <v>2037</v>
      </c>
      <c r="O444" s="176" t="s">
        <v>2038</v>
      </c>
      <c r="P444" s="177">
        <v>27.149000000000001</v>
      </c>
      <c r="Q444" s="178"/>
      <c r="R444" s="137">
        <v>10</v>
      </c>
      <c r="S444" s="201">
        <v>0</v>
      </c>
      <c r="T444" s="179">
        <v>40731</v>
      </c>
      <c r="U444" s="178">
        <v>40.316265000000001</v>
      </c>
      <c r="V444" s="177">
        <v>257.72954794520547</v>
      </c>
      <c r="W444" s="178">
        <v>271.49</v>
      </c>
      <c r="X444" s="175" t="s">
        <v>2718</v>
      </c>
      <c r="Y444" s="180"/>
      <c r="Z444" s="202"/>
      <c r="AA444" s="178"/>
      <c r="AB444" s="178"/>
      <c r="AC444" s="179"/>
      <c r="AD444" s="155"/>
      <c r="AE444" s="191"/>
      <c r="AF444" s="203"/>
      <c r="AG444" s="181">
        <v>37.533333333333331</v>
      </c>
      <c r="AH444" s="159"/>
      <c r="AI444" s="175"/>
      <c r="AJ444" s="204" t="s">
        <v>3895</v>
      </c>
      <c r="AK444" s="204"/>
      <c r="AL444" s="205" t="s">
        <v>1247</v>
      </c>
      <c r="AM444" s="155">
        <v>39869</v>
      </c>
      <c r="AN444" s="296"/>
      <c r="AO444" s="154"/>
      <c r="AP444" s="155"/>
      <c r="AQ444" s="156">
        <v>39995</v>
      </c>
      <c r="AR444" s="179">
        <v>40217</v>
      </c>
      <c r="AS444" s="154">
        <v>40703</v>
      </c>
      <c r="AT444" s="155">
        <v>40731</v>
      </c>
      <c r="AU444" s="187"/>
      <c r="AV444" s="158"/>
      <c r="AW444" s="188">
        <v>15.200000000000001</v>
      </c>
      <c r="AX444" s="181">
        <v>1970.9868421052631</v>
      </c>
      <c r="AY444" s="207"/>
      <c r="AZ444" s="161"/>
      <c r="BA444" s="191"/>
      <c r="BB444" s="162"/>
      <c r="BC444" s="163"/>
      <c r="BD444" s="164">
        <v>1.0842059336823735</v>
      </c>
      <c r="BE444" s="191">
        <v>39.935391126095752</v>
      </c>
      <c r="BF444" s="159">
        <v>71.329337742261416</v>
      </c>
      <c r="BG444" s="161"/>
      <c r="BH444" s="166">
        <v>12.6</v>
      </c>
      <c r="BI444" s="167">
        <v>14.37</v>
      </c>
      <c r="BJ444" s="166">
        <v>15.58</v>
      </c>
      <c r="BK444" s="166"/>
    </row>
    <row r="445" spans="1:63" ht="42" hidden="1">
      <c r="A445" s="40"/>
      <c r="B445" s="40"/>
      <c r="C445" s="40"/>
      <c r="D445" s="247" t="s">
        <v>1543</v>
      </c>
      <c r="E445" s="168">
        <v>3372</v>
      </c>
      <c r="F445" s="199" t="s">
        <v>3898</v>
      </c>
      <c r="G445" s="170" t="s">
        <v>2033</v>
      </c>
      <c r="H445" s="171" t="s">
        <v>2034</v>
      </c>
      <c r="I445" s="172" t="s">
        <v>1815</v>
      </c>
      <c r="J445" s="175"/>
      <c r="K445" s="170" t="s">
        <v>1728</v>
      </c>
      <c r="L445" s="173" t="s">
        <v>2036</v>
      </c>
      <c r="M445" s="174" t="s">
        <v>2037</v>
      </c>
      <c r="N445" s="171" t="s">
        <v>2037</v>
      </c>
      <c r="O445" s="176" t="s">
        <v>3785</v>
      </c>
      <c r="P445" s="177">
        <v>16.556000000000001</v>
      </c>
      <c r="Q445" s="178"/>
      <c r="R445" s="177">
        <v>10</v>
      </c>
      <c r="S445" s="201">
        <v>0</v>
      </c>
      <c r="T445" s="179">
        <v>40367</v>
      </c>
      <c r="U445" s="178">
        <v>41.141660000000002</v>
      </c>
      <c r="V445" s="177">
        <v>165.56</v>
      </c>
      <c r="W445" s="178">
        <v>165.56</v>
      </c>
      <c r="X445" s="130" t="s">
        <v>3888</v>
      </c>
      <c r="Y445" s="180"/>
      <c r="Z445" s="202">
        <v>22.763000000000002</v>
      </c>
      <c r="AA445" s="178"/>
      <c r="AB445" s="138">
        <v>22.763000000000002</v>
      </c>
      <c r="AC445" s="179">
        <v>41431</v>
      </c>
      <c r="AD445" s="155">
        <v>40939</v>
      </c>
      <c r="AE445" s="191">
        <v>25.945293150684932</v>
      </c>
      <c r="AF445" s="182">
        <v>0.87734603219925766</v>
      </c>
      <c r="AG445" s="181">
        <v>35.466666666666669</v>
      </c>
      <c r="AH445" s="159"/>
      <c r="AI445" s="175" t="s">
        <v>3888</v>
      </c>
      <c r="AJ445" s="204" t="s">
        <v>3895</v>
      </c>
      <c r="AK445" s="204"/>
      <c r="AL445" s="205" t="s">
        <v>3899</v>
      </c>
      <c r="AM445" s="155">
        <v>39590</v>
      </c>
      <c r="AN445" s="296"/>
      <c r="AO445" s="154"/>
      <c r="AP445" s="155"/>
      <c r="AQ445" s="156">
        <v>39596</v>
      </c>
      <c r="AR445" s="179">
        <v>40226</v>
      </c>
      <c r="AS445" s="154">
        <v>40324</v>
      </c>
      <c r="AT445" s="155">
        <v>40367</v>
      </c>
      <c r="AU445" s="157" t="s">
        <v>3891</v>
      </c>
      <c r="AV445" s="341"/>
      <c r="AW445" s="188">
        <v>10</v>
      </c>
      <c r="AX445" s="181">
        <v>1746.7</v>
      </c>
      <c r="AY445" s="207"/>
      <c r="AZ445" s="161"/>
      <c r="BA445" s="191"/>
      <c r="BB445" s="162"/>
      <c r="BC445" s="163"/>
      <c r="BD445" s="164">
        <v>11.321989528795811</v>
      </c>
      <c r="BE445" s="191">
        <v>683.86020347884823</v>
      </c>
      <c r="BF445" s="159">
        <v>1132.1989528795812</v>
      </c>
      <c r="BG445" s="105">
        <v>1.5395182133473463E-2</v>
      </c>
      <c r="BH445" s="166">
        <v>12.18</v>
      </c>
      <c r="BI445" s="167">
        <v>14.5</v>
      </c>
      <c r="BJ445" s="166">
        <v>15.47</v>
      </c>
      <c r="BK445" s="166">
        <v>17.765077458106393</v>
      </c>
    </row>
    <row r="446" spans="1:63" ht="56" hidden="1">
      <c r="A446" s="40"/>
      <c r="B446" s="40"/>
      <c r="C446" s="40"/>
      <c r="D446" s="247" t="s">
        <v>1544</v>
      </c>
      <c r="E446" s="168">
        <v>3375</v>
      </c>
      <c r="F446" s="186" t="s">
        <v>1545</v>
      </c>
      <c r="G446" s="170" t="s">
        <v>2033</v>
      </c>
      <c r="H446" s="171" t="s">
        <v>2034</v>
      </c>
      <c r="I446" s="172" t="s">
        <v>1815</v>
      </c>
      <c r="J446" s="175"/>
      <c r="K446" s="170" t="s">
        <v>1748</v>
      </c>
      <c r="L446" s="173" t="s">
        <v>2036</v>
      </c>
      <c r="M446" s="174" t="s">
        <v>2519</v>
      </c>
      <c r="N446" s="171" t="s">
        <v>1546</v>
      </c>
      <c r="O446" s="176" t="s">
        <v>1547</v>
      </c>
      <c r="P446" s="177">
        <v>7.8540000000000001</v>
      </c>
      <c r="Q446" s="178"/>
      <c r="R446" s="177">
        <v>10</v>
      </c>
      <c r="S446" s="201">
        <v>0</v>
      </c>
      <c r="T446" s="156">
        <v>40350</v>
      </c>
      <c r="U446" s="178">
        <v>19.862766000000001</v>
      </c>
      <c r="V446" s="177">
        <v>78.540000000000006</v>
      </c>
      <c r="W446" s="178">
        <v>78.540000000000006</v>
      </c>
      <c r="X446" s="130" t="s">
        <v>1745</v>
      </c>
      <c r="Y446" s="180"/>
      <c r="Z446" s="202"/>
      <c r="AA446" s="178"/>
      <c r="AB446" s="178"/>
      <c r="AC446" s="179"/>
      <c r="AD446" s="155"/>
      <c r="AE446" s="191"/>
      <c r="AF446" s="203"/>
      <c r="AG446" s="181">
        <v>50.233333333333334</v>
      </c>
      <c r="AH446" s="159"/>
      <c r="AI446" s="175"/>
      <c r="AJ446" s="204" t="s">
        <v>3895</v>
      </c>
      <c r="AK446" s="204"/>
      <c r="AL446" s="205" t="s">
        <v>1548</v>
      </c>
      <c r="AM446" s="155">
        <v>39597</v>
      </c>
      <c r="AN446" s="296"/>
      <c r="AO446" s="154"/>
      <c r="AP446" s="155"/>
      <c r="AQ446" s="156">
        <v>40071</v>
      </c>
      <c r="AR446" s="179">
        <v>40218</v>
      </c>
      <c r="AS446" s="154">
        <v>40320</v>
      </c>
      <c r="AT446" s="155">
        <v>40350</v>
      </c>
      <c r="AU446" s="343"/>
      <c r="AV446" s="341"/>
      <c r="AW446" s="188">
        <v>1.23</v>
      </c>
      <c r="AX446" s="181">
        <v>7512.1951219512193</v>
      </c>
      <c r="AY446" s="207"/>
      <c r="AZ446" s="161"/>
      <c r="BA446" s="191"/>
      <c r="BB446" s="162"/>
      <c r="BC446" s="163"/>
      <c r="BD446" s="108"/>
      <c r="BE446" s="191"/>
      <c r="BF446" s="159"/>
      <c r="BG446" s="161"/>
      <c r="BH446" s="166"/>
      <c r="BI446" s="167"/>
      <c r="BJ446" s="166"/>
      <c r="BK446" s="166"/>
    </row>
    <row r="447" spans="1:63" ht="28" hidden="1">
      <c r="A447" s="40"/>
      <c r="B447" s="40"/>
      <c r="C447" s="40"/>
      <c r="D447" s="247" t="s">
        <v>1549</v>
      </c>
      <c r="E447" s="168">
        <v>3406</v>
      </c>
      <c r="F447" s="199" t="s">
        <v>2717</v>
      </c>
      <c r="G447" s="170" t="s">
        <v>2033</v>
      </c>
      <c r="H447" s="171" t="s">
        <v>2034</v>
      </c>
      <c r="I447" s="172" t="s">
        <v>1815</v>
      </c>
      <c r="J447" s="175"/>
      <c r="K447" s="172" t="s">
        <v>1748</v>
      </c>
      <c r="L447" s="173" t="s">
        <v>2036</v>
      </c>
      <c r="M447" s="174" t="s">
        <v>2037</v>
      </c>
      <c r="N447" s="171" t="s">
        <v>2037</v>
      </c>
      <c r="O447" s="176" t="s">
        <v>2038</v>
      </c>
      <c r="P447" s="177">
        <v>35.256999999999998</v>
      </c>
      <c r="Q447" s="178"/>
      <c r="R447" s="137">
        <v>10</v>
      </c>
      <c r="S447" s="201">
        <v>0</v>
      </c>
      <c r="T447" s="179">
        <v>40547</v>
      </c>
      <c r="U447" s="178">
        <v>70.126172999999994</v>
      </c>
      <c r="V447" s="177">
        <v>352.47340547945203</v>
      </c>
      <c r="W447" s="178">
        <v>352.57</v>
      </c>
      <c r="X447" s="175" t="s">
        <v>2718</v>
      </c>
      <c r="Y447" s="180"/>
      <c r="Z447" s="202"/>
      <c r="AA447" s="178"/>
      <c r="AB447" s="178"/>
      <c r="AC447" s="179"/>
      <c r="AD447" s="155"/>
      <c r="AE447" s="191"/>
      <c r="AF447" s="203"/>
      <c r="AG447" s="181">
        <v>43.666666666666664</v>
      </c>
      <c r="AH447" s="159"/>
      <c r="AI447" s="175"/>
      <c r="AJ447" s="204" t="s">
        <v>3895</v>
      </c>
      <c r="AK447" s="204"/>
      <c r="AL447" s="205" t="s">
        <v>3595</v>
      </c>
      <c r="AM447" s="155">
        <v>39380</v>
      </c>
      <c r="AN447" s="296">
        <v>39714</v>
      </c>
      <c r="AO447" s="154" t="s">
        <v>1550</v>
      </c>
      <c r="AP447" s="155"/>
      <c r="AQ447" s="156">
        <v>39664</v>
      </c>
      <c r="AR447" s="179">
        <v>40219</v>
      </c>
      <c r="AS447" s="154">
        <v>40500</v>
      </c>
      <c r="AT447" s="155">
        <v>40547</v>
      </c>
      <c r="AU447" s="206" t="s">
        <v>3596</v>
      </c>
      <c r="AV447" s="158"/>
      <c r="AW447" s="188">
        <v>16.45</v>
      </c>
      <c r="AX447" s="181">
        <v>2714.2857142857142</v>
      </c>
      <c r="AY447" s="207"/>
      <c r="AZ447" s="161"/>
      <c r="BA447" s="191"/>
      <c r="BB447" s="162"/>
      <c r="BC447" s="163"/>
      <c r="BD447" s="164">
        <v>18.118455497382197</v>
      </c>
      <c r="BE447" s="191">
        <v>513.89668710843796</v>
      </c>
      <c r="BF447" s="159">
        <v>1101.4258661022614</v>
      </c>
      <c r="BG447" s="161"/>
      <c r="BH447" s="166" t="s">
        <v>236</v>
      </c>
      <c r="BI447" s="167">
        <v>11.79</v>
      </c>
      <c r="BJ447" s="166" t="s">
        <v>236</v>
      </c>
      <c r="BK447" s="166">
        <v>17</v>
      </c>
    </row>
    <row r="448" spans="1:63" ht="28" hidden="1">
      <c r="A448" s="40"/>
      <c r="B448" s="40"/>
      <c r="C448" s="40"/>
      <c r="D448" s="247" t="s">
        <v>1551</v>
      </c>
      <c r="E448" s="168">
        <v>3431</v>
      </c>
      <c r="F448" s="169" t="s">
        <v>2417</v>
      </c>
      <c r="G448" s="131" t="s">
        <v>2033</v>
      </c>
      <c r="H448" s="132" t="s">
        <v>2034</v>
      </c>
      <c r="I448" s="172" t="s">
        <v>1815</v>
      </c>
      <c r="J448" s="175"/>
      <c r="K448" s="172" t="s">
        <v>2487</v>
      </c>
      <c r="L448" s="173" t="s">
        <v>2036</v>
      </c>
      <c r="M448" s="174" t="s">
        <v>2037</v>
      </c>
      <c r="N448" s="171" t="s">
        <v>2037</v>
      </c>
      <c r="O448" s="176" t="s">
        <v>2038</v>
      </c>
      <c r="P448" s="177">
        <v>76.248000000000005</v>
      </c>
      <c r="Q448" s="178"/>
      <c r="R448" s="137">
        <v>10</v>
      </c>
      <c r="S448" s="201">
        <v>0</v>
      </c>
      <c r="T448" s="179">
        <v>40484</v>
      </c>
      <c r="U448" s="178">
        <v>165.00067200000001</v>
      </c>
      <c r="V448" s="177">
        <v>762.48</v>
      </c>
      <c r="W448" s="178">
        <v>762.48</v>
      </c>
      <c r="X448" s="130" t="s">
        <v>2039</v>
      </c>
      <c r="Y448" s="180"/>
      <c r="Z448" s="202">
        <v>21.498000000000001</v>
      </c>
      <c r="AA448" s="178"/>
      <c r="AB448" s="138">
        <v>21.498000000000001</v>
      </c>
      <c r="AC448" s="179">
        <v>41367</v>
      </c>
      <c r="AD448" s="155">
        <v>40663</v>
      </c>
      <c r="AE448" s="191">
        <v>37.392854794520552</v>
      </c>
      <c r="AF448" s="182">
        <v>0.5749226722092976</v>
      </c>
      <c r="AG448" s="181">
        <v>29.433333333333334</v>
      </c>
      <c r="AH448" s="159"/>
      <c r="AI448" s="175" t="s">
        <v>2039</v>
      </c>
      <c r="AJ448" s="204" t="s">
        <v>3895</v>
      </c>
      <c r="AK448" s="204"/>
      <c r="AL448" s="205" t="s">
        <v>2488</v>
      </c>
      <c r="AM448" s="155">
        <v>39743</v>
      </c>
      <c r="AN448" s="296"/>
      <c r="AO448" s="154"/>
      <c r="AP448" s="155"/>
      <c r="AQ448" s="156">
        <v>39933</v>
      </c>
      <c r="AR448" s="179">
        <v>40231</v>
      </c>
      <c r="AS448" s="154">
        <v>40456</v>
      </c>
      <c r="AT448" s="155">
        <v>40484</v>
      </c>
      <c r="AU448" s="187"/>
      <c r="AV448" s="158"/>
      <c r="AW448" s="188">
        <v>49</v>
      </c>
      <c r="AX448" s="181">
        <v>1798.9387755102041</v>
      </c>
      <c r="AY448" s="207"/>
      <c r="AZ448" s="161"/>
      <c r="BA448" s="191"/>
      <c r="BB448" s="162"/>
      <c r="BC448" s="163"/>
      <c r="BD448" s="164"/>
      <c r="BE448" s="191"/>
      <c r="BF448" s="159"/>
      <c r="BG448" s="161"/>
      <c r="BH448" s="166">
        <v>11.08</v>
      </c>
      <c r="BI448" s="167">
        <v>13.9</v>
      </c>
      <c r="BJ448" s="166"/>
      <c r="BK448" s="166"/>
    </row>
    <row r="449" spans="1:63" ht="42" hidden="1">
      <c r="A449" s="40"/>
      <c r="B449" s="40"/>
      <c r="C449" s="40"/>
      <c r="D449" s="247" t="s">
        <v>1552</v>
      </c>
      <c r="E449" s="168">
        <v>3434</v>
      </c>
      <c r="F449" s="199" t="s">
        <v>3900</v>
      </c>
      <c r="G449" s="170" t="s">
        <v>2033</v>
      </c>
      <c r="H449" s="171" t="s">
        <v>2034</v>
      </c>
      <c r="I449" s="172" t="s">
        <v>1815</v>
      </c>
      <c r="J449" s="175"/>
      <c r="K449" s="172" t="s">
        <v>3893</v>
      </c>
      <c r="L449" s="173" t="s">
        <v>2036</v>
      </c>
      <c r="M449" s="174" t="s">
        <v>3878</v>
      </c>
      <c r="N449" s="175" t="s">
        <v>1723</v>
      </c>
      <c r="O449" s="176" t="s">
        <v>3785</v>
      </c>
      <c r="P449" s="177">
        <v>15.101000000000001</v>
      </c>
      <c r="Q449" s="178"/>
      <c r="R449" s="137">
        <v>7</v>
      </c>
      <c r="S449" s="201">
        <v>0</v>
      </c>
      <c r="T449" s="140">
        <v>40472</v>
      </c>
      <c r="U449" s="138">
        <v>33.146695000000001</v>
      </c>
      <c r="V449" s="177">
        <v>154.07157260273974</v>
      </c>
      <c r="W449" s="178">
        <v>305.16431780821921</v>
      </c>
      <c r="X449" s="130" t="s">
        <v>3888</v>
      </c>
      <c r="Y449" s="180"/>
      <c r="Z449" s="202"/>
      <c r="AA449" s="178"/>
      <c r="AB449" s="178"/>
      <c r="AC449" s="179"/>
      <c r="AD449" s="155"/>
      <c r="AE449" s="191"/>
      <c r="AF449" s="203"/>
      <c r="AG449" s="181">
        <v>46.166666666666664</v>
      </c>
      <c r="AH449" s="159"/>
      <c r="AI449" s="175"/>
      <c r="AJ449" s="150" t="s">
        <v>944</v>
      </c>
      <c r="AK449" s="150"/>
      <c r="AL449" s="205" t="s">
        <v>941</v>
      </c>
      <c r="AM449" s="155">
        <v>39875</v>
      </c>
      <c r="AN449" s="296"/>
      <c r="AO449" s="154"/>
      <c r="AP449" s="155"/>
      <c r="AQ449" s="156">
        <v>40001</v>
      </c>
      <c r="AR449" s="179">
        <v>40231</v>
      </c>
      <c r="AS449" s="154">
        <v>40444</v>
      </c>
      <c r="AT449" s="155">
        <v>40472</v>
      </c>
      <c r="AU449" s="187"/>
      <c r="AV449" s="158"/>
      <c r="AW449" s="188">
        <v>3</v>
      </c>
      <c r="AX449" s="181">
        <v>6623</v>
      </c>
      <c r="AY449" s="207"/>
      <c r="AZ449" s="161"/>
      <c r="BA449" s="191"/>
      <c r="BB449" s="162"/>
      <c r="BC449" s="163"/>
      <c r="BD449" s="164">
        <v>4.2795157068062828</v>
      </c>
      <c r="BE449" s="191">
        <v>283.39286847270262</v>
      </c>
      <c r="BF449" s="149">
        <v>1426.5052356020942</v>
      </c>
      <c r="BG449" s="196"/>
      <c r="BH449" s="166">
        <v>7.01</v>
      </c>
      <c r="BI449" s="167"/>
      <c r="BJ449" s="166">
        <v>13.67</v>
      </c>
      <c r="BK449" s="166"/>
    </row>
    <row r="450" spans="1:63" ht="42" hidden="1">
      <c r="A450" s="40"/>
      <c r="B450" s="40"/>
      <c r="C450" s="40"/>
      <c r="D450" s="247" t="s">
        <v>1553</v>
      </c>
      <c r="E450" s="168">
        <v>3441</v>
      </c>
      <c r="F450" s="199" t="s">
        <v>3901</v>
      </c>
      <c r="G450" s="170" t="s">
        <v>2033</v>
      </c>
      <c r="H450" s="171" t="s">
        <v>2034</v>
      </c>
      <c r="I450" s="172" t="s">
        <v>1815</v>
      </c>
      <c r="J450" s="175"/>
      <c r="K450" s="170" t="s">
        <v>3902</v>
      </c>
      <c r="L450" s="173" t="s">
        <v>2036</v>
      </c>
      <c r="M450" s="174" t="s">
        <v>3510</v>
      </c>
      <c r="N450" s="348" t="s">
        <v>3903</v>
      </c>
      <c r="O450" s="176" t="s">
        <v>3785</v>
      </c>
      <c r="P450" s="177">
        <v>40.935000000000002</v>
      </c>
      <c r="Q450" s="178"/>
      <c r="R450" s="137">
        <v>7</v>
      </c>
      <c r="S450" s="201">
        <v>0</v>
      </c>
      <c r="T450" s="179">
        <v>40533</v>
      </c>
      <c r="U450" s="178">
        <v>82.975245000000015</v>
      </c>
      <c r="V450" s="177">
        <v>410.80795890410957</v>
      </c>
      <c r="W450" s="178">
        <v>820.38226027397263</v>
      </c>
      <c r="X450" s="130" t="s">
        <v>3888</v>
      </c>
      <c r="Y450" s="180"/>
      <c r="Z450" s="202"/>
      <c r="AA450" s="178"/>
      <c r="AB450" s="178"/>
      <c r="AC450" s="179"/>
      <c r="AD450" s="349"/>
      <c r="AE450" s="191"/>
      <c r="AF450" s="174"/>
      <c r="AG450" s="181">
        <v>44.133333333333333</v>
      </c>
      <c r="AH450" s="159"/>
      <c r="AI450" s="175"/>
      <c r="AJ450" s="204" t="s">
        <v>944</v>
      </c>
      <c r="AK450" s="204"/>
      <c r="AL450" s="205" t="s">
        <v>941</v>
      </c>
      <c r="AM450" s="155">
        <v>39966</v>
      </c>
      <c r="AN450" s="296"/>
      <c r="AO450" s="154"/>
      <c r="AP450" s="155"/>
      <c r="AQ450" s="156">
        <v>40057</v>
      </c>
      <c r="AR450" s="179">
        <v>40238</v>
      </c>
      <c r="AS450" s="154">
        <v>40505</v>
      </c>
      <c r="AT450" s="155">
        <v>40533</v>
      </c>
      <c r="AU450" s="157"/>
      <c r="AV450" s="158"/>
      <c r="AW450" s="159">
        <v>7.5</v>
      </c>
      <c r="AX450" s="181">
        <v>5702.4</v>
      </c>
      <c r="AY450" s="207"/>
      <c r="AZ450" s="161"/>
      <c r="BA450" s="191"/>
      <c r="BB450" s="162"/>
      <c r="BC450" s="163"/>
      <c r="BD450" s="164">
        <v>7.7000436300174524</v>
      </c>
      <c r="BE450" s="191">
        <v>188.10415610156227</v>
      </c>
      <c r="BF450" s="159">
        <v>1026.6724840023269</v>
      </c>
      <c r="BG450" s="161"/>
      <c r="BH450" s="166">
        <v>11.39</v>
      </c>
      <c r="BI450" s="167">
        <v>13</v>
      </c>
      <c r="BJ450" s="166">
        <v>17.010000000000002</v>
      </c>
      <c r="BK450" s="166">
        <v>9.4747079776567436</v>
      </c>
    </row>
    <row r="451" spans="1:63" ht="42" hidden="1">
      <c r="A451" s="40"/>
      <c r="B451" s="40"/>
      <c r="C451" s="40"/>
      <c r="D451" s="247" t="s">
        <v>1554</v>
      </c>
      <c r="E451" s="168">
        <v>3444</v>
      </c>
      <c r="F451" s="199" t="s">
        <v>3904</v>
      </c>
      <c r="G451" s="170" t="s">
        <v>2033</v>
      </c>
      <c r="H451" s="171" t="s">
        <v>2034</v>
      </c>
      <c r="I451" s="172" t="s">
        <v>1815</v>
      </c>
      <c r="J451" s="175"/>
      <c r="K451" s="172" t="s">
        <v>1748</v>
      </c>
      <c r="L451" s="200" t="s">
        <v>2036</v>
      </c>
      <c r="M451" s="174" t="s">
        <v>2037</v>
      </c>
      <c r="N451" s="171" t="s">
        <v>2037</v>
      </c>
      <c r="O451" s="176" t="s">
        <v>3785</v>
      </c>
      <c r="P451" s="177">
        <v>12.544</v>
      </c>
      <c r="Q451" s="178"/>
      <c r="R451" s="137">
        <v>10</v>
      </c>
      <c r="S451" s="201">
        <v>0</v>
      </c>
      <c r="T451" s="179">
        <v>40438</v>
      </c>
      <c r="U451" s="178">
        <v>28.700671999999997</v>
      </c>
      <c r="V451" s="177">
        <v>125.44</v>
      </c>
      <c r="W451" s="178">
        <v>125.44</v>
      </c>
      <c r="X451" s="130" t="s">
        <v>3889</v>
      </c>
      <c r="Y451" s="180"/>
      <c r="Z451" s="202"/>
      <c r="AA451" s="178"/>
      <c r="AB451" s="178"/>
      <c r="AC451" s="179"/>
      <c r="AD451" s="155"/>
      <c r="AE451" s="191"/>
      <c r="AF451" s="203"/>
      <c r="AG451" s="181">
        <v>47.3</v>
      </c>
      <c r="AH451" s="159"/>
      <c r="AI451" s="175"/>
      <c r="AJ451" s="204" t="s">
        <v>3895</v>
      </c>
      <c r="AK451" s="204"/>
      <c r="AL451" s="205" t="s">
        <v>3905</v>
      </c>
      <c r="AM451" s="155">
        <v>39648</v>
      </c>
      <c r="AN451" s="296"/>
      <c r="AO451" s="154"/>
      <c r="AP451" s="155"/>
      <c r="AQ451" s="156">
        <v>39825</v>
      </c>
      <c r="AR451" s="179">
        <v>40267</v>
      </c>
      <c r="AS451" s="154">
        <v>40382</v>
      </c>
      <c r="AT451" s="155">
        <v>40438</v>
      </c>
      <c r="AU451" s="206" t="s">
        <v>3596</v>
      </c>
      <c r="AV451" s="158"/>
      <c r="AW451" s="188">
        <v>4.5</v>
      </c>
      <c r="AX451" s="181"/>
      <c r="AY451" s="207"/>
      <c r="AZ451" s="161"/>
      <c r="BA451" s="191"/>
      <c r="BB451" s="162"/>
      <c r="BC451" s="163"/>
      <c r="BD451" s="108"/>
      <c r="BE451" s="191"/>
      <c r="BF451" s="159"/>
      <c r="BG451" s="161"/>
      <c r="BH451" s="166">
        <v>9.56</v>
      </c>
      <c r="BI451" s="167"/>
      <c r="BJ451" s="166">
        <v>14.05</v>
      </c>
      <c r="BK451" s="166"/>
    </row>
    <row r="452" spans="1:63" ht="28" hidden="1">
      <c r="A452" s="40"/>
      <c r="B452" s="40"/>
      <c r="C452" s="40"/>
      <c r="D452" s="247" t="s">
        <v>1555</v>
      </c>
      <c r="E452" s="168">
        <v>3445</v>
      </c>
      <c r="F452" s="199" t="s">
        <v>3906</v>
      </c>
      <c r="G452" s="170" t="s">
        <v>2033</v>
      </c>
      <c r="H452" s="171" t="s">
        <v>2034</v>
      </c>
      <c r="I452" s="172" t="s">
        <v>1815</v>
      </c>
      <c r="J452" s="175"/>
      <c r="K452" s="172" t="s">
        <v>1748</v>
      </c>
      <c r="L452" s="173" t="s">
        <v>2036</v>
      </c>
      <c r="M452" s="174" t="s">
        <v>2037</v>
      </c>
      <c r="N452" s="171" t="s">
        <v>2037</v>
      </c>
      <c r="O452" s="176" t="s">
        <v>3785</v>
      </c>
      <c r="P452" s="177">
        <v>7.032</v>
      </c>
      <c r="Q452" s="178"/>
      <c r="R452" s="137">
        <v>10</v>
      </c>
      <c r="S452" s="201">
        <v>0</v>
      </c>
      <c r="T452" s="179">
        <v>40421</v>
      </c>
      <c r="U452" s="178">
        <v>16.412687999999999</v>
      </c>
      <c r="V452" s="177">
        <v>70.319999999999993</v>
      </c>
      <c r="W452" s="178">
        <v>70.319999999999993</v>
      </c>
      <c r="X452" s="130" t="s">
        <v>3889</v>
      </c>
      <c r="Y452" s="180"/>
      <c r="Z452" s="221">
        <v>4.798</v>
      </c>
      <c r="AA452" s="69"/>
      <c r="AB452" s="138">
        <v>4.798</v>
      </c>
      <c r="AC452" s="179">
        <v>41043</v>
      </c>
      <c r="AD452" s="155">
        <v>40785</v>
      </c>
      <c r="AE452" s="191">
        <v>7.0127342465753424</v>
      </c>
      <c r="AF452" s="182">
        <v>0.68418391903886788</v>
      </c>
      <c r="AG452" s="181">
        <v>20.733333333333334</v>
      </c>
      <c r="AH452" s="159"/>
      <c r="AI452" s="175" t="s">
        <v>3889</v>
      </c>
      <c r="AJ452" s="204" t="s">
        <v>3895</v>
      </c>
      <c r="AK452" s="204"/>
      <c r="AL452" s="205" t="s">
        <v>3907</v>
      </c>
      <c r="AM452" s="155">
        <v>39906</v>
      </c>
      <c r="AN452" s="296"/>
      <c r="AO452" s="154"/>
      <c r="AP452" s="155"/>
      <c r="AQ452" s="156">
        <v>40057</v>
      </c>
      <c r="AR452" s="179">
        <v>40267</v>
      </c>
      <c r="AS452" s="154">
        <v>40393</v>
      </c>
      <c r="AT452" s="155">
        <v>40421</v>
      </c>
      <c r="AU452" s="187"/>
      <c r="AV452" s="158"/>
      <c r="AW452" s="188">
        <v>3</v>
      </c>
      <c r="AX452" s="181">
        <v>2800</v>
      </c>
      <c r="AY452" s="207">
        <v>0.9269425</v>
      </c>
      <c r="AZ452" s="161"/>
      <c r="BA452" s="191"/>
      <c r="BB452" s="162"/>
      <c r="BC452" s="163"/>
      <c r="BD452" s="164">
        <v>3.9659685863874343</v>
      </c>
      <c r="BE452" s="191">
        <v>563.98870682415168</v>
      </c>
      <c r="BF452" s="159">
        <v>1321.9895287958113</v>
      </c>
      <c r="BG452" s="105">
        <v>1.4557396148406052E-2</v>
      </c>
      <c r="BH452" s="166">
        <v>8.82</v>
      </c>
      <c r="BI452" s="167">
        <v>13.25</v>
      </c>
      <c r="BJ452" s="166"/>
      <c r="BK452" s="166"/>
    </row>
    <row r="453" spans="1:63" ht="42" hidden="1">
      <c r="A453" s="40"/>
      <c r="B453" s="40"/>
      <c r="C453" s="40"/>
      <c r="D453" s="247" t="s">
        <v>1556</v>
      </c>
      <c r="E453" s="168">
        <v>3479</v>
      </c>
      <c r="F453" s="199" t="s">
        <v>1171</v>
      </c>
      <c r="G453" s="170" t="s">
        <v>2033</v>
      </c>
      <c r="H453" s="171" t="s">
        <v>2034</v>
      </c>
      <c r="I453" s="172" t="s">
        <v>1815</v>
      </c>
      <c r="J453" s="175"/>
      <c r="K453" s="172" t="s">
        <v>917</v>
      </c>
      <c r="L453" s="173" t="s">
        <v>2036</v>
      </c>
      <c r="M453" s="174" t="s">
        <v>2037</v>
      </c>
      <c r="N453" s="171" t="s">
        <v>2037</v>
      </c>
      <c r="O453" s="176" t="s">
        <v>3785</v>
      </c>
      <c r="P453" s="177">
        <v>6.7119999999999997</v>
      </c>
      <c r="Q453" s="178"/>
      <c r="R453" s="137">
        <v>10</v>
      </c>
      <c r="S453" s="201">
        <v>0</v>
      </c>
      <c r="T453" s="179">
        <v>40418</v>
      </c>
      <c r="U453" s="178">
        <v>15.739640000000001</v>
      </c>
      <c r="V453" s="177">
        <v>67.12</v>
      </c>
      <c r="W453" s="178">
        <v>67.12</v>
      </c>
      <c r="X453" s="130" t="s">
        <v>2039</v>
      </c>
      <c r="Y453" s="180"/>
      <c r="Z453" s="221">
        <v>6.5060000000000002</v>
      </c>
      <c r="AA453" s="69"/>
      <c r="AB453" s="138">
        <v>6.5060000000000002</v>
      </c>
      <c r="AC453" s="179">
        <v>41102</v>
      </c>
      <c r="AD453" s="155">
        <v>40786</v>
      </c>
      <c r="AE453" s="191">
        <v>6.7671671232876713</v>
      </c>
      <c r="AF453" s="182">
        <v>0.96140672772969893</v>
      </c>
      <c r="AG453" s="181">
        <v>22.8</v>
      </c>
      <c r="AH453" s="159"/>
      <c r="AI453" s="175" t="s">
        <v>2039</v>
      </c>
      <c r="AJ453" s="204" t="s">
        <v>3895</v>
      </c>
      <c r="AK453" s="204"/>
      <c r="AL453" s="205" t="s">
        <v>939</v>
      </c>
      <c r="AM453" s="155">
        <v>39709</v>
      </c>
      <c r="AN453" s="296"/>
      <c r="AO453" s="154"/>
      <c r="AP453" s="155"/>
      <c r="AQ453" s="156">
        <v>39800</v>
      </c>
      <c r="AR453" s="179">
        <v>40249</v>
      </c>
      <c r="AS453" s="154">
        <v>40390</v>
      </c>
      <c r="AT453" s="155">
        <v>40418</v>
      </c>
      <c r="AU453" s="187"/>
      <c r="AV453" s="158"/>
      <c r="AW453" s="188">
        <v>3.3</v>
      </c>
      <c r="AX453" s="181">
        <v>2266.060606060606</v>
      </c>
      <c r="AY453" s="207"/>
      <c r="AZ453" s="161"/>
      <c r="BA453" s="191"/>
      <c r="BB453" s="162"/>
      <c r="BC453" s="163"/>
      <c r="BD453" s="164">
        <v>4.4853839441535772</v>
      </c>
      <c r="BE453" s="191">
        <v>668.26340049963915</v>
      </c>
      <c r="BF453" s="159">
        <v>1359.2072558041143</v>
      </c>
      <c r="BG453" s="105">
        <v>1.726397214650785E-2</v>
      </c>
      <c r="BH453" s="166">
        <v>11.260999999999999</v>
      </c>
      <c r="BI453" s="167">
        <v>21.9</v>
      </c>
      <c r="BJ453" s="166">
        <v>14.090999999999999</v>
      </c>
      <c r="BK453" s="166"/>
    </row>
    <row r="454" spans="1:63" ht="70" hidden="1">
      <c r="A454" s="40"/>
      <c r="B454" s="40"/>
      <c r="C454" s="40"/>
      <c r="D454" s="247" t="s">
        <v>1557</v>
      </c>
      <c r="E454" s="168">
        <v>3493</v>
      </c>
      <c r="F454" s="169" t="s">
        <v>1172</v>
      </c>
      <c r="G454" s="131" t="s">
        <v>2033</v>
      </c>
      <c r="H454" s="132" t="s">
        <v>2034</v>
      </c>
      <c r="I454" s="170" t="s">
        <v>1815</v>
      </c>
      <c r="J454" s="171"/>
      <c r="K454" s="172" t="s">
        <v>946</v>
      </c>
      <c r="L454" s="173" t="s">
        <v>2036</v>
      </c>
      <c r="M454" s="174" t="s">
        <v>2037</v>
      </c>
      <c r="N454" s="171" t="s">
        <v>2037</v>
      </c>
      <c r="O454" s="176" t="s">
        <v>3785</v>
      </c>
      <c r="P454" s="177">
        <v>8.6199999999999992</v>
      </c>
      <c r="Q454" s="178"/>
      <c r="R454" s="137">
        <v>7</v>
      </c>
      <c r="S454" s="201">
        <v>0</v>
      </c>
      <c r="T454" s="179">
        <v>40418</v>
      </c>
      <c r="U454" s="178">
        <v>20.213899999999999</v>
      </c>
      <c r="V454" s="177">
        <v>89.222904109589038</v>
      </c>
      <c r="W454" s="178">
        <v>175.47013698630136</v>
      </c>
      <c r="X454" s="130" t="s">
        <v>3889</v>
      </c>
      <c r="Y454" s="180"/>
      <c r="Z454" s="143">
        <v>9.9789999999999992</v>
      </c>
      <c r="AA454" s="138"/>
      <c r="AB454" s="138">
        <v>9.9789999999999992</v>
      </c>
      <c r="AC454" s="179">
        <v>41136</v>
      </c>
      <c r="AD454" s="155">
        <v>40928</v>
      </c>
      <c r="AE454" s="191">
        <v>12.044383561643835</v>
      </c>
      <c r="AF454" s="182">
        <v>0.82851894818252125</v>
      </c>
      <c r="AG454" s="181">
        <v>23.933333333333334</v>
      </c>
      <c r="AH454" s="159"/>
      <c r="AI454" s="184" t="s">
        <v>3889</v>
      </c>
      <c r="AJ454" s="185" t="s">
        <v>3895</v>
      </c>
      <c r="AK454" s="185"/>
      <c r="AL454" s="186" t="s">
        <v>1396</v>
      </c>
      <c r="AM454" s="155">
        <v>39766</v>
      </c>
      <c r="AN454" s="296"/>
      <c r="AO454" s="154"/>
      <c r="AP454" s="155"/>
      <c r="AQ454" s="156">
        <v>39933</v>
      </c>
      <c r="AR454" s="179">
        <v>40267</v>
      </c>
      <c r="AS454" s="154">
        <v>40390</v>
      </c>
      <c r="AT454" s="155">
        <v>40418</v>
      </c>
      <c r="AU454" s="187"/>
      <c r="AV454" s="158"/>
      <c r="AW454" s="188">
        <v>4.3499999999999996</v>
      </c>
      <c r="AX454" s="189">
        <v>1988.2758620689656</v>
      </c>
      <c r="AY454" s="190"/>
      <c r="AZ454" s="161"/>
      <c r="BA454" s="191"/>
      <c r="BB454" s="162"/>
      <c r="BC454" s="163"/>
      <c r="BD454" s="164">
        <v>4.5365183246073295</v>
      </c>
      <c r="BE454" s="191">
        <v>526.27822791268329</v>
      </c>
      <c r="BF454" s="159">
        <v>1042.8777757717999</v>
      </c>
      <c r="BG454" s="105">
        <v>1.8891580253325255E-2</v>
      </c>
      <c r="BH454" s="159">
        <v>9.07</v>
      </c>
      <c r="BI454" s="164">
        <v>12.25</v>
      </c>
      <c r="BJ454" s="166">
        <v>15.71</v>
      </c>
      <c r="BK454" s="166">
        <v>23.686769944141858</v>
      </c>
    </row>
    <row r="455" spans="1:63" ht="56" hidden="1">
      <c r="A455" s="40"/>
      <c r="B455" s="40"/>
      <c r="C455" s="40"/>
      <c r="D455" s="247" t="s">
        <v>1558</v>
      </c>
      <c r="E455" s="168">
        <v>3494</v>
      </c>
      <c r="F455" s="199" t="s">
        <v>1173</v>
      </c>
      <c r="G455" s="170" t="s">
        <v>2033</v>
      </c>
      <c r="H455" s="171" t="s">
        <v>2034</v>
      </c>
      <c r="I455" s="172" t="s">
        <v>1815</v>
      </c>
      <c r="J455" s="175"/>
      <c r="K455" s="172" t="s">
        <v>1748</v>
      </c>
      <c r="L455" s="173" t="s">
        <v>2036</v>
      </c>
      <c r="M455" s="174" t="s">
        <v>2037</v>
      </c>
      <c r="N455" s="171" t="s">
        <v>2037</v>
      </c>
      <c r="O455" s="176" t="s">
        <v>3785</v>
      </c>
      <c r="P455" s="177">
        <v>6.6890000000000001</v>
      </c>
      <c r="Q455" s="178"/>
      <c r="R455" s="137">
        <v>10</v>
      </c>
      <c r="S455" s="201">
        <v>0</v>
      </c>
      <c r="T455" s="179">
        <v>40374</v>
      </c>
      <c r="U455" s="178">
        <v>16.495074000000002</v>
      </c>
      <c r="V455" s="177">
        <v>66.89</v>
      </c>
      <c r="W455" s="178">
        <v>66.89</v>
      </c>
      <c r="X455" s="130" t="s">
        <v>3889</v>
      </c>
      <c r="Y455" s="180"/>
      <c r="Z455" s="202">
        <v>9.4730000000000008</v>
      </c>
      <c r="AA455" s="201"/>
      <c r="AB455" s="138">
        <v>9.4730000000000008</v>
      </c>
      <c r="AC455" s="179">
        <v>41352</v>
      </c>
      <c r="AD455" s="155">
        <v>40959</v>
      </c>
      <c r="AE455" s="191">
        <v>10.72072602739726</v>
      </c>
      <c r="AF455" s="182">
        <v>0.88361552900347939</v>
      </c>
      <c r="AG455" s="181">
        <v>32.6</v>
      </c>
      <c r="AH455" s="159"/>
      <c r="AI455" s="175" t="s">
        <v>3889</v>
      </c>
      <c r="AJ455" s="204" t="s">
        <v>3895</v>
      </c>
      <c r="AK455" s="204"/>
      <c r="AL455" s="205" t="s">
        <v>1174</v>
      </c>
      <c r="AM455" s="155">
        <v>39960</v>
      </c>
      <c r="AN455" s="296"/>
      <c r="AO455" s="154"/>
      <c r="AP455" s="155"/>
      <c r="AQ455" s="156">
        <v>39840</v>
      </c>
      <c r="AR455" s="334">
        <v>40254</v>
      </c>
      <c r="AS455" s="154">
        <v>40330</v>
      </c>
      <c r="AT455" s="155">
        <v>40374</v>
      </c>
      <c r="AU455" s="187"/>
      <c r="AV455" s="158"/>
      <c r="AW455" s="188">
        <v>3</v>
      </c>
      <c r="AX455" s="181">
        <v>2405.3333333333335</v>
      </c>
      <c r="AY455" s="207"/>
      <c r="AZ455" s="161"/>
      <c r="BA455" s="191"/>
      <c r="BB455" s="162"/>
      <c r="BC455" s="163"/>
      <c r="BD455" s="273"/>
      <c r="BE455" s="191"/>
      <c r="BF455" s="159"/>
      <c r="BG455" s="161"/>
      <c r="BH455" s="166">
        <v>8.58</v>
      </c>
      <c r="BI455" s="167">
        <v>12.25</v>
      </c>
      <c r="BJ455" s="166"/>
      <c r="BK455" s="166"/>
    </row>
    <row r="456" spans="1:63" ht="42" hidden="1">
      <c r="A456" s="40"/>
      <c r="B456" s="40"/>
      <c r="C456" s="40"/>
      <c r="D456" s="247" t="s">
        <v>1562</v>
      </c>
      <c r="E456" s="168">
        <v>3511</v>
      </c>
      <c r="F456" s="199" t="s">
        <v>2481</v>
      </c>
      <c r="G456" s="170" t="s">
        <v>2033</v>
      </c>
      <c r="H456" s="171" t="s">
        <v>2034</v>
      </c>
      <c r="I456" s="172" t="s">
        <v>1815</v>
      </c>
      <c r="J456" s="175"/>
      <c r="K456" s="170" t="s">
        <v>1728</v>
      </c>
      <c r="L456" s="173" t="s">
        <v>2036</v>
      </c>
      <c r="M456" s="174" t="s">
        <v>2037</v>
      </c>
      <c r="N456" s="171" t="s">
        <v>2037</v>
      </c>
      <c r="O456" s="176" t="s">
        <v>3785</v>
      </c>
      <c r="P456" s="177">
        <v>15.7</v>
      </c>
      <c r="Q456" s="178"/>
      <c r="R456" s="177">
        <v>10</v>
      </c>
      <c r="S456" s="201">
        <v>0</v>
      </c>
      <c r="T456" s="179">
        <v>40437</v>
      </c>
      <c r="U456" s="178">
        <v>35.952999999999996</v>
      </c>
      <c r="V456" s="177">
        <v>157</v>
      </c>
      <c r="W456" s="178">
        <v>157</v>
      </c>
      <c r="X456" s="130" t="s">
        <v>2039</v>
      </c>
      <c r="Y456" s="180"/>
      <c r="Z456" s="202">
        <v>14.407</v>
      </c>
      <c r="AA456" s="178"/>
      <c r="AB456" s="178">
        <v>14.407</v>
      </c>
      <c r="AC456" s="179">
        <v>41793</v>
      </c>
      <c r="AD456" s="155">
        <v>40847</v>
      </c>
      <c r="AE456" s="191">
        <v>17.635616438356163</v>
      </c>
      <c r="AF456" s="182">
        <v>0.81692636321267675</v>
      </c>
      <c r="AG456" s="181">
        <v>45.2</v>
      </c>
      <c r="AH456" s="159"/>
      <c r="AI456" s="175" t="s">
        <v>3888</v>
      </c>
      <c r="AJ456" s="204" t="s">
        <v>3895</v>
      </c>
      <c r="AK456" s="204"/>
      <c r="AL456" s="205" t="s">
        <v>2041</v>
      </c>
      <c r="AM456" s="155">
        <v>39597</v>
      </c>
      <c r="AN456" s="296"/>
      <c r="AO456" s="154"/>
      <c r="AP456" s="155"/>
      <c r="AQ456" s="156">
        <v>39650</v>
      </c>
      <c r="AR456" s="179">
        <v>40256</v>
      </c>
      <c r="AS456" s="154">
        <v>40409</v>
      </c>
      <c r="AT456" s="155">
        <v>40437</v>
      </c>
      <c r="AU456" s="343"/>
      <c r="AV456" s="341"/>
      <c r="AW456" s="188">
        <v>7.5</v>
      </c>
      <c r="AX456" s="181">
        <v>2599.9679999999998</v>
      </c>
      <c r="AY456" s="207"/>
      <c r="AZ456" s="161"/>
      <c r="BA456" s="191"/>
      <c r="BB456" s="162"/>
      <c r="BC456" s="163"/>
      <c r="BD456" s="164">
        <v>9.4458987783595099</v>
      </c>
      <c r="BE456" s="191">
        <v>601.6496037171662</v>
      </c>
      <c r="BF456" s="159">
        <v>1259.4531704479346</v>
      </c>
      <c r="BG456" s="105">
        <v>1.6293730267560414E-2</v>
      </c>
      <c r="BH456" s="166">
        <v>10.56</v>
      </c>
      <c r="BI456" s="167">
        <v>12.28</v>
      </c>
      <c r="BJ456" s="166"/>
      <c r="BK456" s="166"/>
    </row>
    <row r="457" spans="1:63" ht="28" hidden="1">
      <c r="A457" s="40"/>
      <c r="B457" s="40"/>
      <c r="C457" s="40"/>
      <c r="D457" s="247" t="s">
        <v>1563</v>
      </c>
      <c r="E457" s="168">
        <v>3516</v>
      </c>
      <c r="F457" s="199" t="s">
        <v>2740</v>
      </c>
      <c r="G457" s="170" t="s">
        <v>2033</v>
      </c>
      <c r="H457" s="171" t="s">
        <v>2034</v>
      </c>
      <c r="I457" s="172" t="s">
        <v>1815</v>
      </c>
      <c r="J457" s="175"/>
      <c r="K457" s="172" t="s">
        <v>917</v>
      </c>
      <c r="L457" s="173" t="s">
        <v>2036</v>
      </c>
      <c r="M457" s="174" t="s">
        <v>2037</v>
      </c>
      <c r="N457" s="171" t="s">
        <v>2037</v>
      </c>
      <c r="O457" s="176" t="s">
        <v>3785</v>
      </c>
      <c r="P457" s="177">
        <v>5.65</v>
      </c>
      <c r="Q457" s="178"/>
      <c r="R457" s="137">
        <v>10</v>
      </c>
      <c r="S457" s="201">
        <v>0</v>
      </c>
      <c r="T457" s="140">
        <v>40417</v>
      </c>
      <c r="U457" s="138">
        <v>13.249250000000002</v>
      </c>
      <c r="V457" s="177">
        <v>56.5</v>
      </c>
      <c r="W457" s="178">
        <v>56.5</v>
      </c>
      <c r="X457" s="130" t="s">
        <v>2039</v>
      </c>
      <c r="Y457" s="180"/>
      <c r="Z457" s="202"/>
      <c r="AA457" s="178"/>
      <c r="AB457" s="178"/>
      <c r="AC457" s="179"/>
      <c r="AD457" s="155"/>
      <c r="AE457" s="191"/>
      <c r="AF457" s="203"/>
      <c r="AG457" s="181">
        <v>48</v>
      </c>
      <c r="AH457" s="159"/>
      <c r="AI457" s="175"/>
      <c r="AJ457" s="204" t="s">
        <v>3895</v>
      </c>
      <c r="AK457" s="204"/>
      <c r="AL457" s="205" t="s">
        <v>3529</v>
      </c>
      <c r="AM457" s="155">
        <v>39700</v>
      </c>
      <c r="AN457" s="296"/>
      <c r="AO457" s="154"/>
      <c r="AP457" s="155"/>
      <c r="AQ457" s="156">
        <v>39738</v>
      </c>
      <c r="AR457" s="179">
        <v>40259</v>
      </c>
      <c r="AS457" s="154">
        <v>40389</v>
      </c>
      <c r="AT457" s="155">
        <v>40417</v>
      </c>
      <c r="AU457" s="187"/>
      <c r="AV457" s="158"/>
      <c r="AW457" s="188">
        <v>3.75</v>
      </c>
      <c r="AX457" s="181">
        <v>1733.3333333333333</v>
      </c>
      <c r="AY457" s="207"/>
      <c r="AZ457" s="161"/>
      <c r="BA457" s="191"/>
      <c r="BB457" s="162"/>
      <c r="BC457" s="163"/>
      <c r="BD457" s="164">
        <v>4.1252181500872593</v>
      </c>
      <c r="BE457" s="191">
        <v>730.12710621013434</v>
      </c>
      <c r="BF457" s="159">
        <v>1100.0581733566023</v>
      </c>
      <c r="BG457" s="161"/>
      <c r="BH457" s="166">
        <v>11.065</v>
      </c>
      <c r="BI457" s="167"/>
      <c r="BJ457" s="166"/>
      <c r="BK457" s="166"/>
    </row>
    <row r="458" spans="1:63" ht="28" hidden="1">
      <c r="A458" s="40"/>
      <c r="B458" s="40"/>
      <c r="C458" s="40"/>
      <c r="D458" s="247" t="s">
        <v>1564</v>
      </c>
      <c r="E458" s="168">
        <v>3533</v>
      </c>
      <c r="F458" s="199" t="s">
        <v>2741</v>
      </c>
      <c r="G458" s="170" t="s">
        <v>2033</v>
      </c>
      <c r="H458" s="171" t="s">
        <v>2034</v>
      </c>
      <c r="I458" s="172" t="s">
        <v>1815</v>
      </c>
      <c r="J458" s="175"/>
      <c r="K458" s="172" t="s">
        <v>2035</v>
      </c>
      <c r="L458" s="173" t="s">
        <v>2036</v>
      </c>
      <c r="M458" s="174" t="s">
        <v>2037</v>
      </c>
      <c r="N458" s="171" t="s">
        <v>2037</v>
      </c>
      <c r="O458" s="176" t="s">
        <v>3785</v>
      </c>
      <c r="P458" s="177">
        <v>5.8079999999999998</v>
      </c>
      <c r="Q458" s="178"/>
      <c r="R458" s="137">
        <v>10</v>
      </c>
      <c r="S458" s="201">
        <v>0</v>
      </c>
      <c r="T458" s="140">
        <v>40417</v>
      </c>
      <c r="U458" s="138">
        <v>13.637184</v>
      </c>
      <c r="V458" s="177">
        <v>58.08</v>
      </c>
      <c r="W458" s="178">
        <v>58.08</v>
      </c>
      <c r="X458" s="130" t="s">
        <v>1755</v>
      </c>
      <c r="Y458" s="180"/>
      <c r="Z458" s="221">
        <v>11.759</v>
      </c>
      <c r="AA458" s="69"/>
      <c r="AB458" s="138">
        <v>11.759</v>
      </c>
      <c r="AC458" s="179">
        <v>41100</v>
      </c>
      <c r="AD458" s="155">
        <v>41274</v>
      </c>
      <c r="AE458" s="191">
        <v>13.636865753424656</v>
      </c>
      <c r="AF458" s="182">
        <v>0.86229491531416858</v>
      </c>
      <c r="AG458" s="181">
        <v>22.766666666666666</v>
      </c>
      <c r="AH458" s="159"/>
      <c r="AI458" s="175" t="s">
        <v>1755</v>
      </c>
      <c r="AJ458" s="204" t="s">
        <v>3895</v>
      </c>
      <c r="AK458" s="204" t="s">
        <v>1473</v>
      </c>
      <c r="AL458" s="205" t="s">
        <v>2742</v>
      </c>
      <c r="AM458" s="155">
        <v>39862</v>
      </c>
      <c r="AN458" s="296"/>
      <c r="AO458" s="154"/>
      <c r="AP458" s="155"/>
      <c r="AQ458" s="156">
        <v>39995</v>
      </c>
      <c r="AR458" s="179">
        <v>40263</v>
      </c>
      <c r="AS458" s="154">
        <v>40389</v>
      </c>
      <c r="AT458" s="155">
        <v>40417</v>
      </c>
      <c r="AU458" s="187"/>
      <c r="AV458" s="158"/>
      <c r="AW458" s="188">
        <v>3.2</v>
      </c>
      <c r="AX458" s="181">
        <v>1927.1875</v>
      </c>
      <c r="AY458" s="207"/>
      <c r="AZ458" s="161"/>
      <c r="BA458" s="191"/>
      <c r="BB458" s="162"/>
      <c r="BC458" s="163"/>
      <c r="BD458" s="164">
        <v>4.0139616055846421</v>
      </c>
      <c r="BE458" s="191">
        <v>691.10909187063407</v>
      </c>
      <c r="BF458" s="159">
        <v>1254.3630017452006</v>
      </c>
      <c r="BG458" s="105">
        <v>1.497236703363604E-2</v>
      </c>
      <c r="BH458" s="166">
        <v>9.18</v>
      </c>
      <c r="BI458" s="167">
        <v>15.75</v>
      </c>
      <c r="BJ458" s="166">
        <v>11.14</v>
      </c>
      <c r="BK458" s="166">
        <v>11.843384972070929</v>
      </c>
    </row>
    <row r="459" spans="1:63" ht="28" hidden="1">
      <c r="A459" s="40"/>
      <c r="B459" s="40"/>
      <c r="C459" s="40"/>
      <c r="D459" s="247" t="s">
        <v>1565</v>
      </c>
      <c r="E459" s="168">
        <v>3550</v>
      </c>
      <c r="F459" s="199" t="s">
        <v>2743</v>
      </c>
      <c r="G459" s="170" t="s">
        <v>2033</v>
      </c>
      <c r="H459" s="171" t="s">
        <v>2034</v>
      </c>
      <c r="I459" s="172" t="s">
        <v>1815</v>
      </c>
      <c r="J459" s="175"/>
      <c r="K459" s="172" t="s">
        <v>917</v>
      </c>
      <c r="L459" s="304" t="s">
        <v>2036</v>
      </c>
      <c r="M459" s="174" t="s">
        <v>2037</v>
      </c>
      <c r="N459" s="171" t="s">
        <v>2037</v>
      </c>
      <c r="O459" s="176" t="s">
        <v>3785</v>
      </c>
      <c r="P459" s="352">
        <v>2.976</v>
      </c>
      <c r="Q459" s="178"/>
      <c r="R459" s="137">
        <v>10</v>
      </c>
      <c r="S459" s="201">
        <v>0</v>
      </c>
      <c r="T459" s="179">
        <v>40437</v>
      </c>
      <c r="U459" s="178">
        <v>6.8150399999999998</v>
      </c>
      <c r="V459" s="177">
        <v>29.759999999999998</v>
      </c>
      <c r="W459" s="178">
        <v>29.759999999999998</v>
      </c>
      <c r="X459" s="130" t="s">
        <v>1755</v>
      </c>
      <c r="Y459" s="180"/>
      <c r="Z459" s="202">
        <v>3.3370000000000002</v>
      </c>
      <c r="AA459" s="178"/>
      <c r="AB459" s="178">
        <v>3.3370000000000002</v>
      </c>
      <c r="AC459" s="179">
        <v>41627</v>
      </c>
      <c r="AD459" s="155">
        <v>40909</v>
      </c>
      <c r="AE459" s="191">
        <v>3.8484164383561645</v>
      </c>
      <c r="AF459" s="182">
        <v>0.8671099018133771</v>
      </c>
      <c r="AG459" s="181">
        <v>39.666666666666664</v>
      </c>
      <c r="AH459" s="159"/>
      <c r="AI459" s="175" t="s">
        <v>2718</v>
      </c>
      <c r="AJ459" s="204" t="s">
        <v>3895</v>
      </c>
      <c r="AK459" s="204"/>
      <c r="AL459" s="205" t="s">
        <v>3529</v>
      </c>
      <c r="AM459" s="155">
        <v>39899</v>
      </c>
      <c r="AN459" s="296"/>
      <c r="AO459" s="154"/>
      <c r="AP459" s="155"/>
      <c r="AQ459" s="156">
        <v>40358</v>
      </c>
      <c r="AR459" s="179">
        <v>40263</v>
      </c>
      <c r="AS459" s="154">
        <v>40382</v>
      </c>
      <c r="AT459" s="155">
        <v>40437</v>
      </c>
      <c r="AU459" s="206" t="s">
        <v>3596</v>
      </c>
      <c r="AV459" s="158"/>
      <c r="AW459" s="188">
        <v>1.5</v>
      </c>
      <c r="AX459" s="181">
        <v>1512</v>
      </c>
      <c r="AY459" s="207"/>
      <c r="AZ459" s="161"/>
      <c r="BA459" s="191"/>
      <c r="BB459" s="162"/>
      <c r="BC459" s="163"/>
      <c r="BD459" s="164">
        <v>1.9851657940663174</v>
      </c>
      <c r="BE459" s="191">
        <v>667.05839854378951</v>
      </c>
      <c r="BF459" s="159">
        <v>1323.4438627108782</v>
      </c>
      <c r="BG459" s="105">
        <v>1.5598812404544613E-2</v>
      </c>
      <c r="BH459" s="166">
        <v>7.48</v>
      </c>
      <c r="BI459" s="167"/>
      <c r="BJ459" s="166">
        <v>9.0399999999999991</v>
      </c>
      <c r="BK459" s="166"/>
    </row>
    <row r="460" spans="1:63" ht="28" hidden="1">
      <c r="A460" s="40"/>
      <c r="B460" s="40"/>
      <c r="C460" s="40"/>
      <c r="D460" s="247" t="s">
        <v>1248</v>
      </c>
      <c r="E460" s="168">
        <v>3553</v>
      </c>
      <c r="F460" s="199" t="s">
        <v>2512</v>
      </c>
      <c r="G460" s="170" t="s">
        <v>2033</v>
      </c>
      <c r="H460" s="171" t="s">
        <v>2034</v>
      </c>
      <c r="I460" s="172" t="s">
        <v>1815</v>
      </c>
      <c r="J460" s="175"/>
      <c r="K460" s="170" t="s">
        <v>2513</v>
      </c>
      <c r="L460" s="304" t="s">
        <v>2036</v>
      </c>
      <c r="M460" s="174" t="s">
        <v>2037</v>
      </c>
      <c r="N460" s="171" t="s">
        <v>2037</v>
      </c>
      <c r="O460" s="176" t="s">
        <v>3785</v>
      </c>
      <c r="P460" s="177">
        <v>6.3680000000000003</v>
      </c>
      <c r="Q460" s="178"/>
      <c r="R460" s="177">
        <v>10</v>
      </c>
      <c r="S460" s="201">
        <v>0</v>
      </c>
      <c r="T460" s="179">
        <v>40679</v>
      </c>
      <c r="U460" s="178">
        <v>10.316160000000002</v>
      </c>
      <c r="V460" s="177">
        <v>61.359605479452057</v>
      </c>
      <c r="W460" s="178">
        <v>63.680000000000007</v>
      </c>
      <c r="X460" s="130" t="s">
        <v>1755</v>
      </c>
      <c r="Y460" s="180"/>
      <c r="Z460" s="202"/>
      <c r="AA460" s="178"/>
      <c r="AB460" s="178"/>
      <c r="AC460" s="179"/>
      <c r="AD460" s="349"/>
      <c r="AE460" s="191"/>
      <c r="AF460" s="174"/>
      <c r="AG460" s="181">
        <v>39.266666666666666</v>
      </c>
      <c r="AH460" s="159"/>
      <c r="AI460" s="175"/>
      <c r="AJ460" s="204" t="s">
        <v>3895</v>
      </c>
      <c r="AK460" s="204"/>
      <c r="AL460" s="205" t="s">
        <v>2514</v>
      </c>
      <c r="AM460" s="155">
        <v>40005</v>
      </c>
      <c r="AN460" s="296"/>
      <c r="AO460" s="154"/>
      <c r="AP460" s="155"/>
      <c r="AQ460" s="156">
        <v>40134</v>
      </c>
      <c r="AR460" s="179">
        <v>40265</v>
      </c>
      <c r="AS460" s="154">
        <v>40651</v>
      </c>
      <c r="AT460" s="155">
        <v>40679</v>
      </c>
      <c r="AU460" s="353"/>
      <c r="AV460" s="158"/>
      <c r="AW460" s="159">
        <v>2.75</v>
      </c>
      <c r="AX460" s="181">
        <v>2309.4545454545455</v>
      </c>
      <c r="AY460" s="207"/>
      <c r="AZ460" s="161"/>
      <c r="BA460" s="191"/>
      <c r="BB460" s="162"/>
      <c r="BC460" s="163"/>
      <c r="BD460" s="164">
        <v>3.7085514834205933</v>
      </c>
      <c r="BE460" s="191">
        <v>582.37303445675138</v>
      </c>
      <c r="BF460" s="159">
        <v>1348.5641757893065</v>
      </c>
      <c r="BG460" s="161"/>
      <c r="BH460" s="166" t="s">
        <v>236</v>
      </c>
      <c r="BI460" s="167">
        <v>13</v>
      </c>
      <c r="BJ460" s="166" t="s">
        <v>236</v>
      </c>
      <c r="BK460" s="166"/>
    </row>
    <row r="461" spans="1:63" ht="28" hidden="1">
      <c r="A461" s="40"/>
      <c r="B461" s="40"/>
      <c r="C461" s="40"/>
      <c r="D461" s="247" t="s">
        <v>1566</v>
      </c>
      <c r="E461" s="168">
        <v>3554</v>
      </c>
      <c r="F461" s="199" t="s">
        <v>3091</v>
      </c>
      <c r="G461" s="170" t="s">
        <v>2033</v>
      </c>
      <c r="H461" s="171" t="s">
        <v>2034</v>
      </c>
      <c r="I461" s="172" t="s">
        <v>1815</v>
      </c>
      <c r="J461" s="175"/>
      <c r="K461" s="172" t="s">
        <v>917</v>
      </c>
      <c r="L461" s="173" t="s">
        <v>2036</v>
      </c>
      <c r="M461" s="174" t="s">
        <v>2037</v>
      </c>
      <c r="N461" s="171" t="s">
        <v>2037</v>
      </c>
      <c r="O461" s="176" t="s">
        <v>3785</v>
      </c>
      <c r="P461" s="177">
        <v>2.129</v>
      </c>
      <c r="Q461" s="178"/>
      <c r="R461" s="137">
        <v>10</v>
      </c>
      <c r="S461" s="201">
        <v>0</v>
      </c>
      <c r="T461" s="179">
        <v>40269</v>
      </c>
      <c r="U461" s="178">
        <v>5.8611370000000003</v>
      </c>
      <c r="V461" s="177">
        <v>21.29</v>
      </c>
      <c r="W461" s="178">
        <v>21.29</v>
      </c>
      <c r="X461" s="130" t="s">
        <v>1755</v>
      </c>
      <c r="Y461" s="180"/>
      <c r="Z461" s="202">
        <v>5.3170000000000002</v>
      </c>
      <c r="AA461" s="201"/>
      <c r="AB461" s="138">
        <v>5.3170000000000002</v>
      </c>
      <c r="AC461" s="179">
        <v>41352</v>
      </c>
      <c r="AD461" s="155">
        <v>40908</v>
      </c>
      <c r="AE461" s="191">
        <v>3.7272082191780824</v>
      </c>
      <c r="AF461" s="182">
        <v>1.4265368842668242</v>
      </c>
      <c r="AG461" s="181">
        <v>27.966666666666665</v>
      </c>
      <c r="AH461" s="159"/>
      <c r="AI461" s="175" t="s">
        <v>1755</v>
      </c>
      <c r="AJ461" s="204" t="s">
        <v>3895</v>
      </c>
      <c r="AK461" s="204"/>
      <c r="AL461" s="205" t="s">
        <v>3529</v>
      </c>
      <c r="AM461" s="155">
        <v>39899</v>
      </c>
      <c r="AN461" s="296"/>
      <c r="AO461" s="154"/>
      <c r="AP461" s="155"/>
      <c r="AQ461" s="156">
        <v>39993</v>
      </c>
      <c r="AR461" s="179">
        <v>40265</v>
      </c>
      <c r="AS461" s="154">
        <v>40485</v>
      </c>
      <c r="AT461" s="155">
        <v>40513</v>
      </c>
      <c r="AU461" s="187"/>
      <c r="AV461" s="158"/>
      <c r="AW461" s="188">
        <v>1.5</v>
      </c>
      <c r="AX461" s="181">
        <v>1786.6666666666667</v>
      </c>
      <c r="AY461" s="207"/>
      <c r="AZ461" s="161"/>
      <c r="BA461" s="191"/>
      <c r="BB461" s="162"/>
      <c r="BC461" s="163"/>
      <c r="BD461" s="164">
        <v>1.9782722513089004</v>
      </c>
      <c r="BE461" s="191">
        <v>929.20256050206694</v>
      </c>
      <c r="BF461" s="159">
        <v>1318.848167539267</v>
      </c>
      <c r="BG461" s="105">
        <v>1.8422724321758704E-2</v>
      </c>
      <c r="BH461" s="166">
        <v>10.4</v>
      </c>
      <c r="BI461" s="167">
        <v>12.75</v>
      </c>
      <c r="BJ461" s="166">
        <v>13</v>
      </c>
      <c r="BK461" s="166">
        <v>24.871108441348952</v>
      </c>
    </row>
    <row r="462" spans="1:63" ht="28" hidden="1">
      <c r="A462" s="40"/>
      <c r="B462" s="40"/>
      <c r="C462" s="40"/>
      <c r="D462" s="247" t="s">
        <v>1567</v>
      </c>
      <c r="E462" s="168">
        <v>3563</v>
      </c>
      <c r="F462" s="169" t="s">
        <v>3092</v>
      </c>
      <c r="G462" s="131" t="s">
        <v>2033</v>
      </c>
      <c r="H462" s="132" t="s">
        <v>2034</v>
      </c>
      <c r="I462" s="170" t="s">
        <v>1815</v>
      </c>
      <c r="J462" s="171"/>
      <c r="K462" s="172" t="s">
        <v>3093</v>
      </c>
      <c r="L462" s="200" t="s">
        <v>2036</v>
      </c>
      <c r="M462" s="174" t="s">
        <v>3510</v>
      </c>
      <c r="N462" s="175" t="s">
        <v>2929</v>
      </c>
      <c r="O462" s="176" t="s">
        <v>3785</v>
      </c>
      <c r="P462" s="177">
        <v>45.048000000000002</v>
      </c>
      <c r="Q462" s="178"/>
      <c r="R462" s="177">
        <v>10</v>
      </c>
      <c r="S462" s="201">
        <v>0</v>
      </c>
      <c r="T462" s="179">
        <v>40448</v>
      </c>
      <c r="U462" s="178">
        <v>101.80847999999999</v>
      </c>
      <c r="V462" s="177">
        <v>450.48</v>
      </c>
      <c r="W462" s="178">
        <v>450.48</v>
      </c>
      <c r="X462" s="130" t="s">
        <v>3889</v>
      </c>
      <c r="Y462" s="180"/>
      <c r="Z462" s="143"/>
      <c r="AA462" s="138"/>
      <c r="AB462" s="138"/>
      <c r="AC462" s="179"/>
      <c r="AD462" s="155"/>
      <c r="AE462" s="191"/>
      <c r="AF462" s="191"/>
      <c r="AG462" s="181">
        <v>46.966666666666669</v>
      </c>
      <c r="AH462" s="159"/>
      <c r="AI462" s="184"/>
      <c r="AJ462" s="185" t="s">
        <v>3895</v>
      </c>
      <c r="AK462" s="185"/>
      <c r="AL462" s="186" t="s">
        <v>3411</v>
      </c>
      <c r="AM462" s="155">
        <v>39758</v>
      </c>
      <c r="AN462" s="296"/>
      <c r="AO462" s="154"/>
      <c r="AP462" s="155"/>
      <c r="AQ462" s="156">
        <v>40046</v>
      </c>
      <c r="AR462" s="179">
        <v>40263</v>
      </c>
      <c r="AS462" s="154">
        <v>40397</v>
      </c>
      <c r="AT462" s="155">
        <v>40448</v>
      </c>
      <c r="AU462" s="206" t="s">
        <v>3596</v>
      </c>
      <c r="AV462" s="158"/>
      <c r="AW462" s="188">
        <v>10</v>
      </c>
      <c r="AX462" s="189">
        <v>5631.1</v>
      </c>
      <c r="AY462" s="190"/>
      <c r="AZ462" s="161"/>
      <c r="BA462" s="191"/>
      <c r="BB462" s="162"/>
      <c r="BC462" s="163"/>
      <c r="BD462" s="164"/>
      <c r="BE462" s="191"/>
      <c r="BF462" s="159"/>
      <c r="BG462" s="161"/>
      <c r="BH462" s="159"/>
      <c r="BI462" s="164"/>
      <c r="BJ462" s="166"/>
      <c r="BK462" s="166"/>
    </row>
    <row r="463" spans="1:63" ht="42" hidden="1">
      <c r="A463" s="40"/>
      <c r="B463" s="40"/>
      <c r="C463" s="40"/>
      <c r="D463" s="247" t="s">
        <v>1568</v>
      </c>
      <c r="E463" s="168">
        <v>3568</v>
      </c>
      <c r="F463" s="199" t="s">
        <v>2544</v>
      </c>
      <c r="G463" s="170" t="s">
        <v>2033</v>
      </c>
      <c r="H463" s="171" t="s">
        <v>2034</v>
      </c>
      <c r="I463" s="172" t="s">
        <v>1815</v>
      </c>
      <c r="J463" s="175"/>
      <c r="K463" s="170" t="s">
        <v>2498</v>
      </c>
      <c r="L463" s="173" t="s">
        <v>2036</v>
      </c>
      <c r="M463" s="174" t="s">
        <v>3878</v>
      </c>
      <c r="N463" s="175" t="s">
        <v>1723</v>
      </c>
      <c r="O463" s="176" t="s">
        <v>3785</v>
      </c>
      <c r="P463" s="177">
        <v>32.159999999999997</v>
      </c>
      <c r="Q463" s="178"/>
      <c r="R463" s="177">
        <v>10</v>
      </c>
      <c r="S463" s="201">
        <v>0</v>
      </c>
      <c r="T463" s="179">
        <v>40425</v>
      </c>
      <c r="U463" s="178">
        <v>74.804159999999996</v>
      </c>
      <c r="V463" s="177">
        <v>321.59999999999997</v>
      </c>
      <c r="W463" s="178">
        <v>321.59999999999997</v>
      </c>
      <c r="X463" s="130" t="s">
        <v>3888</v>
      </c>
      <c r="Y463" s="180"/>
      <c r="Z463" s="202">
        <v>23.6</v>
      </c>
      <c r="AA463" s="178"/>
      <c r="AB463" s="138">
        <v>23.6</v>
      </c>
      <c r="AC463" s="179">
        <v>41247</v>
      </c>
      <c r="AD463" s="155">
        <v>40939</v>
      </c>
      <c r="AE463" s="191">
        <v>45.288328767123282</v>
      </c>
      <c r="AF463" s="182">
        <v>0.52110556168573485</v>
      </c>
      <c r="AG463" s="181">
        <v>27.4</v>
      </c>
      <c r="AH463" s="159"/>
      <c r="AI463" s="175" t="s">
        <v>3888</v>
      </c>
      <c r="AJ463" s="204" t="s">
        <v>3895</v>
      </c>
      <c r="AK463" s="204"/>
      <c r="AL463" s="205" t="s">
        <v>1726</v>
      </c>
      <c r="AM463" s="155">
        <v>39497</v>
      </c>
      <c r="AN463" s="296"/>
      <c r="AO463" s="154"/>
      <c r="AP463" s="155"/>
      <c r="AQ463" s="156">
        <v>39650</v>
      </c>
      <c r="AR463" s="179">
        <v>40266</v>
      </c>
      <c r="AS463" s="154">
        <v>40397</v>
      </c>
      <c r="AT463" s="155">
        <v>40425</v>
      </c>
      <c r="AU463" s="187"/>
      <c r="AV463" s="158"/>
      <c r="AW463" s="354">
        <v>13</v>
      </c>
      <c r="AX463" s="181">
        <v>2938.4615384615386</v>
      </c>
      <c r="AY463" s="207"/>
      <c r="AZ463" s="161"/>
      <c r="BA463" s="191"/>
      <c r="BB463" s="162"/>
      <c r="BC463" s="163"/>
      <c r="BD463" s="164">
        <v>12.480366492146596</v>
      </c>
      <c r="BE463" s="191">
        <v>388.07109739261807</v>
      </c>
      <c r="BF463" s="159">
        <v>960.02819170358418</v>
      </c>
      <c r="BG463" s="105">
        <v>1.6113714167953826E-2</v>
      </c>
      <c r="BH463" s="166">
        <v>12.38</v>
      </c>
      <c r="BI463" s="167"/>
      <c r="BJ463" s="166">
        <v>14.88</v>
      </c>
      <c r="BK463" s="166"/>
    </row>
    <row r="464" spans="1:63" ht="28" hidden="1">
      <c r="A464" s="40"/>
      <c r="B464" s="40"/>
      <c r="C464" s="40"/>
      <c r="D464" s="247" t="s">
        <v>1569</v>
      </c>
      <c r="E464" s="168">
        <v>3575</v>
      </c>
      <c r="F464" s="199" t="s">
        <v>2545</v>
      </c>
      <c r="G464" s="170" t="s">
        <v>2033</v>
      </c>
      <c r="H464" s="171" t="s">
        <v>2034</v>
      </c>
      <c r="I464" s="172" t="s">
        <v>1815</v>
      </c>
      <c r="J464" s="175"/>
      <c r="K464" s="172" t="s">
        <v>2498</v>
      </c>
      <c r="L464" s="173" t="s">
        <v>2036</v>
      </c>
      <c r="M464" s="174" t="s">
        <v>2037</v>
      </c>
      <c r="N464" s="171" t="s">
        <v>2037</v>
      </c>
      <c r="O464" s="176" t="s">
        <v>3785</v>
      </c>
      <c r="P464" s="177">
        <v>6.4359999999999999</v>
      </c>
      <c r="Q464" s="178"/>
      <c r="R464" s="137">
        <v>10</v>
      </c>
      <c r="S464" s="201">
        <v>0</v>
      </c>
      <c r="T464" s="179">
        <v>40423</v>
      </c>
      <c r="U464" s="178">
        <v>15.008751999999999</v>
      </c>
      <c r="V464" s="177">
        <v>64.36</v>
      </c>
      <c r="W464" s="178">
        <v>64.36</v>
      </c>
      <c r="X464" s="130" t="s">
        <v>1729</v>
      </c>
      <c r="Y464" s="180"/>
      <c r="Z464" s="202">
        <v>8.8000000000000007</v>
      </c>
      <c r="AA464" s="201"/>
      <c r="AB464" s="138">
        <v>8.8000000000000007</v>
      </c>
      <c r="AC464" s="179">
        <v>41166</v>
      </c>
      <c r="AD464" s="155">
        <v>40940</v>
      </c>
      <c r="AE464" s="191">
        <v>9.1161972602739727</v>
      </c>
      <c r="AF464" s="182">
        <v>0.96531478518440161</v>
      </c>
      <c r="AG464" s="181">
        <v>24.766666666666666</v>
      </c>
      <c r="AH464" s="159"/>
      <c r="AI464" s="175" t="s">
        <v>1729</v>
      </c>
      <c r="AJ464" s="204" t="s">
        <v>3895</v>
      </c>
      <c r="AK464" s="204"/>
      <c r="AL464" s="205" t="s">
        <v>2546</v>
      </c>
      <c r="AM464" s="155">
        <v>39693</v>
      </c>
      <c r="AN464" s="296"/>
      <c r="AO464" s="154"/>
      <c r="AP464" s="155"/>
      <c r="AQ464" s="156">
        <v>40001</v>
      </c>
      <c r="AR464" s="179">
        <v>40267</v>
      </c>
      <c r="AS464" s="154">
        <v>40395</v>
      </c>
      <c r="AT464" s="155">
        <v>40423</v>
      </c>
      <c r="AU464" s="187"/>
      <c r="AV464" s="158"/>
      <c r="AW464" s="188">
        <v>3</v>
      </c>
      <c r="AX464" s="181">
        <v>2533.3333333333335</v>
      </c>
      <c r="AY464" s="207"/>
      <c r="AZ464" s="161"/>
      <c r="BA464" s="191"/>
      <c r="BB464" s="162"/>
      <c r="BC464" s="163"/>
      <c r="BD464" s="164">
        <v>4.1012216404886557</v>
      </c>
      <c r="BE464" s="191">
        <v>637.23145439537848</v>
      </c>
      <c r="BF464" s="159">
        <v>1367.0738801628852</v>
      </c>
      <c r="BG464" s="105">
        <v>1.81782888184699E-2</v>
      </c>
      <c r="BH464" s="166">
        <v>8.99</v>
      </c>
      <c r="BI464" s="167">
        <v>10</v>
      </c>
      <c r="BJ464" s="166">
        <v>13.36</v>
      </c>
      <c r="BK464" s="166"/>
    </row>
    <row r="465" spans="1:63" ht="28" hidden="1">
      <c r="A465" s="40"/>
      <c r="B465" s="40"/>
      <c r="C465" s="40"/>
      <c r="D465" s="247" t="s">
        <v>1570</v>
      </c>
      <c r="E465" s="168">
        <v>3578</v>
      </c>
      <c r="F465" s="169" t="s">
        <v>2547</v>
      </c>
      <c r="G465" s="131" t="s">
        <v>2033</v>
      </c>
      <c r="H465" s="132" t="s">
        <v>2034</v>
      </c>
      <c r="I465" s="170" t="s">
        <v>1815</v>
      </c>
      <c r="J465" s="171"/>
      <c r="K465" s="172" t="s">
        <v>1739</v>
      </c>
      <c r="L465" s="173" t="s">
        <v>2036</v>
      </c>
      <c r="M465" s="174" t="s">
        <v>2037</v>
      </c>
      <c r="N465" s="171" t="s">
        <v>2037</v>
      </c>
      <c r="O465" s="176" t="s">
        <v>3785</v>
      </c>
      <c r="P465" s="177">
        <v>16.413</v>
      </c>
      <c r="Q465" s="178"/>
      <c r="R465" s="137">
        <v>7</v>
      </c>
      <c r="S465" s="201">
        <v>0</v>
      </c>
      <c r="T465" s="179">
        <v>40429</v>
      </c>
      <c r="U465" s="178">
        <v>37.946855999999997</v>
      </c>
      <c r="V465" s="177">
        <v>169.39115342465755</v>
      </c>
      <c r="W465" s="178">
        <v>333.61108767123284</v>
      </c>
      <c r="X465" s="130" t="s">
        <v>1729</v>
      </c>
      <c r="Y465" s="180"/>
      <c r="Z465" s="143"/>
      <c r="AA465" s="138"/>
      <c r="AB465" s="138"/>
      <c r="AC465" s="179"/>
      <c r="AD465" s="155"/>
      <c r="AE465" s="191"/>
      <c r="AF465" s="191"/>
      <c r="AG465" s="181">
        <v>47.6</v>
      </c>
      <c r="AH465" s="159"/>
      <c r="AI465" s="184"/>
      <c r="AJ465" s="185" t="s">
        <v>3895</v>
      </c>
      <c r="AK465" s="185"/>
      <c r="AL465" s="186" t="s">
        <v>2548</v>
      </c>
      <c r="AM465" s="155">
        <v>39756</v>
      </c>
      <c r="AN465" s="296"/>
      <c r="AO465" s="154"/>
      <c r="AP465" s="155"/>
      <c r="AQ465" s="156">
        <v>40266</v>
      </c>
      <c r="AR465" s="179">
        <v>40267</v>
      </c>
      <c r="AS465" s="154">
        <v>40401</v>
      </c>
      <c r="AT465" s="155">
        <v>40429</v>
      </c>
      <c r="AU465" s="187"/>
      <c r="AV465" s="158"/>
      <c r="AW465" s="188">
        <v>7.5</v>
      </c>
      <c r="AX465" s="189"/>
      <c r="AY465" s="190"/>
      <c r="AZ465" s="161"/>
      <c r="BA465" s="191"/>
      <c r="BB465" s="162"/>
      <c r="BC465" s="163"/>
      <c r="BD465" s="164">
        <v>9.5767888307155324</v>
      </c>
      <c r="BE465" s="191">
        <v>583.48801746880713</v>
      </c>
      <c r="BF465" s="159">
        <v>1276.9051774287377</v>
      </c>
      <c r="BG465" s="161"/>
      <c r="BH465" s="166">
        <v>9.19</v>
      </c>
      <c r="BI465" s="167">
        <v>12.09</v>
      </c>
      <c r="BJ465" s="166">
        <v>12.11</v>
      </c>
      <c r="BK465" s="166"/>
    </row>
    <row r="466" spans="1:63" ht="42" hidden="1">
      <c r="A466" s="40"/>
      <c r="B466" s="40"/>
      <c r="C466" s="40"/>
      <c r="D466" s="247" t="s">
        <v>1571</v>
      </c>
      <c r="E466" s="168">
        <v>3584</v>
      </c>
      <c r="F466" s="199" t="s">
        <v>2549</v>
      </c>
      <c r="G466" s="170" t="s">
        <v>2033</v>
      </c>
      <c r="H466" s="171" t="s">
        <v>2034</v>
      </c>
      <c r="I466" s="172" t="s">
        <v>1815</v>
      </c>
      <c r="J466" s="175"/>
      <c r="K466" s="170" t="s">
        <v>1748</v>
      </c>
      <c r="L466" s="173" t="s">
        <v>2036</v>
      </c>
      <c r="M466" s="174" t="s">
        <v>2037</v>
      </c>
      <c r="N466" s="171" t="s">
        <v>2037</v>
      </c>
      <c r="O466" s="176" t="s">
        <v>3785</v>
      </c>
      <c r="P466" s="177">
        <v>3.234</v>
      </c>
      <c r="Q466" s="178"/>
      <c r="R466" s="177">
        <v>10</v>
      </c>
      <c r="S466" s="201">
        <v>0</v>
      </c>
      <c r="T466" s="179">
        <v>40425</v>
      </c>
      <c r="U466" s="178">
        <v>7.5125820000000001</v>
      </c>
      <c r="V466" s="177">
        <v>32.340000000000003</v>
      </c>
      <c r="W466" s="178">
        <v>32.340000000000003</v>
      </c>
      <c r="X466" s="130" t="s">
        <v>3888</v>
      </c>
      <c r="Y466" s="180"/>
      <c r="Z466" s="202"/>
      <c r="AA466" s="178"/>
      <c r="AB466" s="178"/>
      <c r="AC466" s="179"/>
      <c r="AD466" s="155"/>
      <c r="AE466" s="191"/>
      <c r="AF466" s="203"/>
      <c r="AG466" s="181">
        <v>47.733333333333334</v>
      </c>
      <c r="AH466" s="159"/>
      <c r="AI466" s="175"/>
      <c r="AJ466" s="204" t="s">
        <v>3895</v>
      </c>
      <c r="AK466" s="204"/>
      <c r="AL466" s="205" t="s">
        <v>1726</v>
      </c>
      <c r="AM466" s="155">
        <v>39487</v>
      </c>
      <c r="AN466" s="296"/>
      <c r="AO466" s="154"/>
      <c r="AP466" s="155"/>
      <c r="AQ466" s="156">
        <v>39650</v>
      </c>
      <c r="AR466" s="179">
        <v>40267</v>
      </c>
      <c r="AS466" s="154">
        <v>40397</v>
      </c>
      <c r="AT466" s="155">
        <v>40425</v>
      </c>
      <c r="AU466" s="187"/>
      <c r="AV466" s="158"/>
      <c r="AW466" s="354">
        <v>1.25</v>
      </c>
      <c r="AX466" s="181">
        <v>2784</v>
      </c>
      <c r="AY466" s="207"/>
      <c r="AZ466" s="161"/>
      <c r="BA466" s="191"/>
      <c r="BB466" s="162"/>
      <c r="BC466" s="163"/>
      <c r="BD466" s="164">
        <v>1.3743455497382198</v>
      </c>
      <c r="BE466" s="191">
        <v>424.9677024546134</v>
      </c>
      <c r="BF466" s="159">
        <v>1099.4764397905758</v>
      </c>
      <c r="BG466" s="161"/>
      <c r="BH466" s="166">
        <v>9.76</v>
      </c>
      <c r="BI466" s="167"/>
      <c r="BJ466" s="166">
        <v>13.95</v>
      </c>
      <c r="BK466" s="166"/>
    </row>
    <row r="467" spans="1:63" ht="42" hidden="1">
      <c r="A467" s="40"/>
      <c r="B467" s="40"/>
      <c r="C467" s="40"/>
      <c r="D467" s="247" t="s">
        <v>1572</v>
      </c>
      <c r="E467" s="127">
        <v>3586</v>
      </c>
      <c r="F467" s="199" t="s">
        <v>3085</v>
      </c>
      <c r="G467" s="170" t="s">
        <v>2033</v>
      </c>
      <c r="H467" s="171" t="s">
        <v>2034</v>
      </c>
      <c r="I467" s="172" t="s">
        <v>1815</v>
      </c>
      <c r="J467" s="175"/>
      <c r="K467" s="170" t="s">
        <v>1728</v>
      </c>
      <c r="L467" s="173" t="s">
        <v>2036</v>
      </c>
      <c r="M467" s="174" t="s">
        <v>2037</v>
      </c>
      <c r="N467" s="171" t="s">
        <v>2037</v>
      </c>
      <c r="O467" s="176" t="s">
        <v>3785</v>
      </c>
      <c r="P467" s="352">
        <v>5.1840000000000002</v>
      </c>
      <c r="Q467" s="178"/>
      <c r="R467" s="177">
        <v>10</v>
      </c>
      <c r="S467" s="201">
        <v>0</v>
      </c>
      <c r="T467" s="179">
        <v>40591</v>
      </c>
      <c r="U467" s="178">
        <v>9.6837120000000017</v>
      </c>
      <c r="V467" s="177">
        <v>51.200876712328764</v>
      </c>
      <c r="W467" s="178">
        <v>51.84</v>
      </c>
      <c r="X467" s="130" t="s">
        <v>3888</v>
      </c>
      <c r="Y467" s="180"/>
      <c r="Z467" s="202"/>
      <c r="AA467" s="178"/>
      <c r="AB467" s="178"/>
      <c r="AC467" s="179"/>
      <c r="AD467" s="155"/>
      <c r="AE467" s="191"/>
      <c r="AF467" s="203"/>
      <c r="AG467" s="181">
        <v>42.2</v>
      </c>
      <c r="AH467" s="159"/>
      <c r="AI467" s="175"/>
      <c r="AJ467" s="204" t="s">
        <v>3895</v>
      </c>
      <c r="AK467" s="204"/>
      <c r="AL467" s="205" t="s">
        <v>3086</v>
      </c>
      <c r="AM467" s="155">
        <v>39297</v>
      </c>
      <c r="AN467" s="296">
        <v>39593</v>
      </c>
      <c r="AO467" s="154" t="s">
        <v>1573</v>
      </c>
      <c r="AP467" s="155"/>
      <c r="AQ467" s="156">
        <v>39350</v>
      </c>
      <c r="AR467" s="179">
        <v>40267</v>
      </c>
      <c r="AS467" s="154">
        <v>40544</v>
      </c>
      <c r="AT467" s="155">
        <v>40591</v>
      </c>
      <c r="AU467" s="206" t="s">
        <v>3596</v>
      </c>
      <c r="AV467" s="341"/>
      <c r="AW467" s="188">
        <v>3</v>
      </c>
      <c r="AX467" s="181">
        <v>1920</v>
      </c>
      <c r="AY467" s="207"/>
      <c r="AZ467" s="161"/>
      <c r="BA467" s="191"/>
      <c r="BB467" s="162"/>
      <c r="BC467" s="163"/>
      <c r="BD467" s="164">
        <v>2.9166666666666661</v>
      </c>
      <c r="BE467" s="191">
        <v>562.62860082304508</v>
      </c>
      <c r="BF467" s="159">
        <v>972.22222222222194</v>
      </c>
      <c r="BG467" s="161"/>
      <c r="BH467" s="166">
        <v>9.6</v>
      </c>
      <c r="BI467" s="167"/>
      <c r="BJ467" s="166">
        <v>12.8</v>
      </c>
      <c r="BK467" s="166"/>
    </row>
    <row r="468" spans="1:63" ht="70" hidden="1">
      <c r="A468" s="40"/>
      <c r="B468" s="40"/>
      <c r="C468" s="40"/>
      <c r="D468" s="247" t="s">
        <v>1574</v>
      </c>
      <c r="E468" s="168">
        <v>3591</v>
      </c>
      <c r="F468" s="355" t="s">
        <v>3087</v>
      </c>
      <c r="G468" s="172" t="s">
        <v>2033</v>
      </c>
      <c r="H468" s="175" t="s">
        <v>2034</v>
      </c>
      <c r="I468" s="172" t="s">
        <v>1815</v>
      </c>
      <c r="J468" s="175"/>
      <c r="K468" s="170" t="s">
        <v>2928</v>
      </c>
      <c r="L468" s="173" t="s">
        <v>2036</v>
      </c>
      <c r="M468" s="174" t="s">
        <v>3510</v>
      </c>
      <c r="N468" s="175" t="s">
        <v>2929</v>
      </c>
      <c r="O468" s="176" t="s">
        <v>3785</v>
      </c>
      <c r="P468" s="202">
        <v>59.856000000000002</v>
      </c>
      <c r="Q468" s="178"/>
      <c r="R468" s="177">
        <v>10</v>
      </c>
      <c r="S468" s="201">
        <v>0</v>
      </c>
      <c r="T468" s="192">
        <v>40817</v>
      </c>
      <c r="U468" s="202">
        <v>74.939712</v>
      </c>
      <c r="V468" s="177">
        <v>554.11896986301372</v>
      </c>
      <c r="W468" s="178">
        <v>598.56000000000006</v>
      </c>
      <c r="X468" s="130" t="s">
        <v>2039</v>
      </c>
      <c r="Y468" s="180"/>
      <c r="Z468" s="202">
        <v>38.832999999999998</v>
      </c>
      <c r="AA468" s="178"/>
      <c r="AB468" s="138">
        <v>38.832999999999998</v>
      </c>
      <c r="AC468" s="179">
        <v>41495</v>
      </c>
      <c r="AD468" s="155">
        <v>41121</v>
      </c>
      <c r="AE468" s="191">
        <v>49.852668493150688</v>
      </c>
      <c r="AF468" s="182">
        <v>0.77895529314213752</v>
      </c>
      <c r="AG468" s="181">
        <v>22.6</v>
      </c>
      <c r="AH468" s="159"/>
      <c r="AI468" s="175" t="s">
        <v>2039</v>
      </c>
      <c r="AJ468" s="204" t="s">
        <v>3895</v>
      </c>
      <c r="AK468" s="204"/>
      <c r="AL468" s="205" t="s">
        <v>3088</v>
      </c>
      <c r="AM468" s="155">
        <v>39255</v>
      </c>
      <c r="AN468" s="296"/>
      <c r="AO468" s="154"/>
      <c r="AP468" s="155"/>
      <c r="AQ468" s="156">
        <v>39251</v>
      </c>
      <c r="AR468" s="179">
        <v>40267</v>
      </c>
      <c r="AS468" s="154">
        <v>40424</v>
      </c>
      <c r="AT468" s="155">
        <v>40464</v>
      </c>
      <c r="AU468" s="356" t="s">
        <v>3596</v>
      </c>
      <c r="AV468" s="158"/>
      <c r="AW468" s="188">
        <v>12</v>
      </c>
      <c r="AX468" s="181">
        <v>7239.166666666667</v>
      </c>
      <c r="AY468" s="207"/>
      <c r="AZ468" s="161"/>
      <c r="BA468" s="191"/>
      <c r="BB468" s="162"/>
      <c r="BC468" s="163"/>
      <c r="BD468" s="164">
        <v>10.379144851657939</v>
      </c>
      <c r="BE468" s="191">
        <v>173.40191211671242</v>
      </c>
      <c r="BF468" s="159">
        <v>864.92873763816158</v>
      </c>
      <c r="BG468" s="105">
        <v>5.3906346265744233E-2</v>
      </c>
      <c r="BH468" s="166"/>
      <c r="BI468" s="167"/>
      <c r="BJ468" s="166"/>
      <c r="BK468" s="166"/>
    </row>
    <row r="469" spans="1:63" ht="56" hidden="1">
      <c r="A469" s="40"/>
      <c r="B469" s="40"/>
      <c r="C469" s="40"/>
      <c r="D469" s="247" t="s">
        <v>1575</v>
      </c>
      <c r="E469" s="168">
        <v>3594</v>
      </c>
      <c r="F469" s="199" t="s">
        <v>1182</v>
      </c>
      <c r="G469" s="170" t="s">
        <v>2033</v>
      </c>
      <c r="H469" s="171" t="s">
        <v>2034</v>
      </c>
      <c r="I469" s="346" t="s">
        <v>1815</v>
      </c>
      <c r="J469" s="346"/>
      <c r="K469" s="170" t="s">
        <v>2498</v>
      </c>
      <c r="L469" s="173" t="s">
        <v>2036</v>
      </c>
      <c r="M469" s="174" t="s">
        <v>3878</v>
      </c>
      <c r="N469" s="175" t="s">
        <v>1723</v>
      </c>
      <c r="O469" s="176" t="s">
        <v>3785</v>
      </c>
      <c r="P469" s="177">
        <v>5.1539999999999999</v>
      </c>
      <c r="Q469" s="178"/>
      <c r="R469" s="177">
        <v>10</v>
      </c>
      <c r="S469" s="201">
        <v>0</v>
      </c>
      <c r="T469" s="179">
        <v>40421</v>
      </c>
      <c r="U469" s="178">
        <v>12.044898000000002</v>
      </c>
      <c r="V469" s="177">
        <v>51.54</v>
      </c>
      <c r="W469" s="178">
        <v>51.54</v>
      </c>
      <c r="X469" s="130" t="s">
        <v>2039</v>
      </c>
      <c r="Y469" s="180"/>
      <c r="Z469" s="202">
        <v>8.0890000000000004</v>
      </c>
      <c r="AA469" s="201"/>
      <c r="AB469" s="138">
        <v>8.0890000000000004</v>
      </c>
      <c r="AC469" s="179">
        <v>41369</v>
      </c>
      <c r="AD469" s="155">
        <v>40816</v>
      </c>
      <c r="AE469" s="191">
        <v>5.5776164383561646</v>
      </c>
      <c r="AF469" s="182">
        <v>1.4502610728793661</v>
      </c>
      <c r="AG469" s="183">
        <v>31.6</v>
      </c>
      <c r="AH469" s="159"/>
      <c r="AI469" s="175" t="s">
        <v>2039</v>
      </c>
      <c r="AJ469" s="204" t="s">
        <v>3895</v>
      </c>
      <c r="AK469" s="204"/>
      <c r="AL469" s="205" t="s">
        <v>2459</v>
      </c>
      <c r="AM469" s="155">
        <v>39588</v>
      </c>
      <c r="AN469" s="296"/>
      <c r="AO469" s="154"/>
      <c r="AP469" s="155"/>
      <c r="AQ469" s="156">
        <v>39709</v>
      </c>
      <c r="AR469" s="156">
        <v>40267</v>
      </c>
      <c r="AS469" s="179">
        <v>40393</v>
      </c>
      <c r="AT469" s="155">
        <v>40421</v>
      </c>
      <c r="AU469" s="357"/>
      <c r="AV469" s="341"/>
      <c r="AW469" s="188">
        <v>6</v>
      </c>
      <c r="AX469" s="191">
        <v>1010.6666666666666</v>
      </c>
      <c r="AY469" s="207"/>
      <c r="AZ469" s="161"/>
      <c r="BA469" s="191"/>
      <c r="BB469" s="162"/>
      <c r="BC469" s="163"/>
      <c r="BD469" s="164">
        <v>3.2384380453752177</v>
      </c>
      <c r="BE469" s="191">
        <v>628.33489432968918</v>
      </c>
      <c r="BF469" s="159">
        <v>539.73967422920305</v>
      </c>
      <c r="BG469" s="105">
        <v>2.7697224890109198E-2</v>
      </c>
      <c r="BH469" s="166">
        <v>7.94</v>
      </c>
      <c r="BI469" s="167">
        <v>10.25</v>
      </c>
      <c r="BJ469" s="166"/>
      <c r="BK469" s="166"/>
    </row>
    <row r="470" spans="1:63" ht="14" hidden="1">
      <c r="A470" s="40"/>
      <c r="B470" s="40"/>
      <c r="C470" s="40"/>
      <c r="D470" s="247" t="s">
        <v>1576</v>
      </c>
      <c r="E470" s="168">
        <v>3598</v>
      </c>
      <c r="F470" s="169" t="s">
        <v>1183</v>
      </c>
      <c r="G470" s="131" t="s">
        <v>2033</v>
      </c>
      <c r="H470" s="132" t="s">
        <v>2034</v>
      </c>
      <c r="I470" s="170" t="s">
        <v>1815</v>
      </c>
      <c r="J470" s="171"/>
      <c r="K470" s="170" t="s">
        <v>3893</v>
      </c>
      <c r="L470" s="173" t="s">
        <v>2036</v>
      </c>
      <c r="M470" s="174" t="s">
        <v>3878</v>
      </c>
      <c r="N470" s="175" t="s">
        <v>1723</v>
      </c>
      <c r="O470" s="176" t="s">
        <v>3785</v>
      </c>
      <c r="P470" s="177">
        <v>19.931999999999999</v>
      </c>
      <c r="Q470" s="178"/>
      <c r="R470" s="137">
        <v>7</v>
      </c>
      <c r="S470" s="201">
        <v>0</v>
      </c>
      <c r="T470" s="179">
        <v>40408</v>
      </c>
      <c r="U470" s="178">
        <v>45.544620000000002</v>
      </c>
      <c r="V470" s="177">
        <v>206.85593424657534</v>
      </c>
      <c r="W470" s="178">
        <v>406.28515068493147</v>
      </c>
      <c r="X470" s="177" t="s">
        <v>3888</v>
      </c>
      <c r="Y470" s="180"/>
      <c r="Z470" s="143">
        <v>12.459</v>
      </c>
      <c r="AA470" s="138"/>
      <c r="AB470" s="138">
        <v>12.459</v>
      </c>
      <c r="AC470" s="179">
        <v>40970</v>
      </c>
      <c r="AD470" s="155">
        <v>40633</v>
      </c>
      <c r="AE470" s="191">
        <v>12.286849315068492</v>
      </c>
      <c r="AF470" s="182">
        <v>1.0140109706334872</v>
      </c>
      <c r="AG470" s="181">
        <v>17.7</v>
      </c>
      <c r="AH470" s="159"/>
      <c r="AI470" s="184" t="s">
        <v>3888</v>
      </c>
      <c r="AJ470" s="185" t="s">
        <v>3895</v>
      </c>
      <c r="AK470" s="185"/>
      <c r="AL470" s="186" t="s">
        <v>3896</v>
      </c>
      <c r="AM470" s="155">
        <v>39759</v>
      </c>
      <c r="AN470" s="296"/>
      <c r="AO470" s="154"/>
      <c r="AP470" s="155"/>
      <c r="AQ470" s="156">
        <v>39709</v>
      </c>
      <c r="AR470" s="179">
        <v>40268</v>
      </c>
      <c r="AS470" s="154">
        <v>40411</v>
      </c>
      <c r="AT470" s="155">
        <v>40439</v>
      </c>
      <c r="AU470" s="187"/>
      <c r="AV470" s="158"/>
      <c r="AW470" s="188">
        <v>4.5</v>
      </c>
      <c r="AX470" s="189">
        <v>5468.8888888888887</v>
      </c>
      <c r="AY470" s="190">
        <v>0.81499999999999995</v>
      </c>
      <c r="AZ470" s="161"/>
      <c r="BA470" s="191"/>
      <c r="BB470" s="162"/>
      <c r="BC470" s="163"/>
      <c r="BD470" s="164">
        <v>7.4607329842931929</v>
      </c>
      <c r="BE470" s="191">
        <v>374.30930083750718</v>
      </c>
      <c r="BF470" s="159">
        <v>1657.9406631762649</v>
      </c>
      <c r="BG470" s="105">
        <v>3.2508226807017544E-2</v>
      </c>
      <c r="BH470" s="159">
        <v>9.42</v>
      </c>
      <c r="BI470" s="164">
        <v>12.75</v>
      </c>
      <c r="BJ470" s="166">
        <v>14.1</v>
      </c>
      <c r="BK470" s="166">
        <v>15.396400463692208</v>
      </c>
    </row>
    <row r="471" spans="1:63" ht="28" hidden="1">
      <c r="A471" s="40"/>
      <c r="B471" s="40"/>
      <c r="C471" s="40"/>
      <c r="D471" s="247" t="s">
        <v>1577</v>
      </c>
      <c r="E471" s="168">
        <v>3611</v>
      </c>
      <c r="F471" s="128" t="s">
        <v>2489</v>
      </c>
      <c r="G471" s="129" t="s">
        <v>2033</v>
      </c>
      <c r="H471" s="130" t="s">
        <v>2034</v>
      </c>
      <c r="I471" s="131" t="s">
        <v>1815</v>
      </c>
      <c r="J471" s="132"/>
      <c r="K471" s="129" t="s">
        <v>917</v>
      </c>
      <c r="L471" s="173" t="s">
        <v>2036</v>
      </c>
      <c r="M471" s="134" t="s">
        <v>2037</v>
      </c>
      <c r="N471" s="130" t="s">
        <v>2037</v>
      </c>
      <c r="O471" s="136" t="s">
        <v>2038</v>
      </c>
      <c r="P471" s="137">
        <v>24.085000000000001</v>
      </c>
      <c r="Q471" s="138"/>
      <c r="R471" s="137">
        <v>10</v>
      </c>
      <c r="S471" s="139">
        <v>0</v>
      </c>
      <c r="T471" s="179">
        <v>40408</v>
      </c>
      <c r="U471" s="178">
        <v>55.034225000000006</v>
      </c>
      <c r="V471" s="137">
        <v>240.85000000000002</v>
      </c>
      <c r="W471" s="138">
        <v>240.85000000000002</v>
      </c>
      <c r="X471" s="130" t="s">
        <v>3888</v>
      </c>
      <c r="Y471" s="142"/>
      <c r="Z471" s="143"/>
      <c r="AA471" s="138"/>
      <c r="AB471" s="138"/>
      <c r="AC471" s="140"/>
      <c r="AD471" s="152"/>
      <c r="AE471" s="165"/>
      <c r="AF471" s="147"/>
      <c r="AG471" s="146">
        <v>47.266666666666666</v>
      </c>
      <c r="AH471" s="149"/>
      <c r="AI471" s="132"/>
      <c r="AJ471" s="150" t="s">
        <v>1560</v>
      </c>
      <c r="AK471" s="150"/>
      <c r="AL471" s="151" t="s">
        <v>3143</v>
      </c>
      <c r="AM471" s="152">
        <v>40074</v>
      </c>
      <c r="AN471" s="297"/>
      <c r="AO471" s="192"/>
      <c r="AP471" s="152"/>
      <c r="AQ471" s="156">
        <v>40129</v>
      </c>
      <c r="AR471" s="140">
        <v>40275</v>
      </c>
      <c r="AS471" s="192">
        <v>40411</v>
      </c>
      <c r="AT471" s="152">
        <v>40439</v>
      </c>
      <c r="AU471" s="153"/>
      <c r="AV471" s="209"/>
      <c r="AW471" s="149">
        <v>14.4</v>
      </c>
      <c r="AX471" s="146">
        <v>2540.1388888888887</v>
      </c>
      <c r="AY471" s="160"/>
      <c r="AZ471" s="196"/>
      <c r="BA471" s="165"/>
      <c r="BB471" s="210"/>
      <c r="BC471" s="211"/>
      <c r="BD471" s="195">
        <v>16.718586387434552</v>
      </c>
      <c r="BE471" s="191">
        <v>694.14932063253275</v>
      </c>
      <c r="BF471" s="149">
        <v>1161.0129435718438</v>
      </c>
      <c r="BG471" s="196"/>
      <c r="BH471" s="197">
        <v>8.8699999999999992</v>
      </c>
      <c r="BI471" s="198"/>
      <c r="BJ471" s="197"/>
      <c r="BK471" s="197"/>
    </row>
    <row r="472" spans="1:63" ht="42" hidden="1">
      <c r="A472" s="40"/>
      <c r="B472" s="40"/>
      <c r="C472" s="40"/>
      <c r="D472" s="247" t="s">
        <v>1578</v>
      </c>
      <c r="E472" s="168">
        <v>3631</v>
      </c>
      <c r="F472" s="199" t="s">
        <v>1184</v>
      </c>
      <c r="G472" s="170" t="s">
        <v>2033</v>
      </c>
      <c r="H472" s="171" t="s">
        <v>2034</v>
      </c>
      <c r="I472" s="172" t="s">
        <v>1815</v>
      </c>
      <c r="J472" s="175"/>
      <c r="K472" s="172" t="s">
        <v>1748</v>
      </c>
      <c r="L472" s="173" t="s">
        <v>2036</v>
      </c>
      <c r="M472" s="174" t="s">
        <v>2037</v>
      </c>
      <c r="N472" s="171" t="s">
        <v>2037</v>
      </c>
      <c r="O472" s="176" t="s">
        <v>3785</v>
      </c>
      <c r="P472" s="177">
        <v>10.304</v>
      </c>
      <c r="Q472" s="178"/>
      <c r="R472" s="137">
        <v>7</v>
      </c>
      <c r="S472" s="201">
        <v>0</v>
      </c>
      <c r="T472" s="179">
        <v>40437</v>
      </c>
      <c r="U472" s="178">
        <v>23.596160000000001</v>
      </c>
      <c r="V472" s="177">
        <v>106.11708493150687</v>
      </c>
      <c r="W472" s="178">
        <v>209.21354520547948</v>
      </c>
      <c r="X472" s="130" t="s">
        <v>2039</v>
      </c>
      <c r="Y472" s="180"/>
      <c r="Z472" s="202"/>
      <c r="AA472" s="178"/>
      <c r="AB472" s="178"/>
      <c r="AC472" s="179"/>
      <c r="AD472" s="155"/>
      <c r="AE472" s="191"/>
      <c r="AF472" s="203"/>
      <c r="AG472" s="181">
        <v>47.333333333333336</v>
      </c>
      <c r="AH472" s="159"/>
      <c r="AI472" s="175"/>
      <c r="AJ472" s="204" t="s">
        <v>944</v>
      </c>
      <c r="AK472" s="204"/>
      <c r="AL472" s="205" t="s">
        <v>1185</v>
      </c>
      <c r="AM472" s="155">
        <v>39886</v>
      </c>
      <c r="AN472" s="296"/>
      <c r="AO472" s="154"/>
      <c r="AP472" s="155"/>
      <c r="AQ472" s="156">
        <v>40046</v>
      </c>
      <c r="AR472" s="179">
        <v>40281</v>
      </c>
      <c r="AS472" s="154">
        <v>40409</v>
      </c>
      <c r="AT472" s="155">
        <v>40437</v>
      </c>
      <c r="AU472" s="206"/>
      <c r="AV472" s="158"/>
      <c r="AW472" s="188">
        <v>5</v>
      </c>
      <c r="AX472" s="181">
        <v>2240</v>
      </c>
      <c r="AY472" s="207"/>
      <c r="AZ472" s="161"/>
      <c r="BA472" s="191"/>
      <c r="BB472" s="162"/>
      <c r="BC472" s="163"/>
      <c r="BD472" s="164">
        <v>5.654450261780104</v>
      </c>
      <c r="BE472" s="191">
        <v>548.76264186530511</v>
      </c>
      <c r="BF472" s="159">
        <v>1130.8900523560208</v>
      </c>
      <c r="BG472" s="161"/>
      <c r="BH472" s="166">
        <v>11.48</v>
      </c>
      <c r="BI472" s="167">
        <v>12.75</v>
      </c>
      <c r="BJ472" s="166">
        <v>15.75</v>
      </c>
      <c r="BK472" s="166">
        <v>15.396400463692208</v>
      </c>
    </row>
    <row r="473" spans="1:63" ht="112" hidden="1">
      <c r="A473" s="40"/>
      <c r="B473" s="40"/>
      <c r="C473" s="40"/>
      <c r="D473" s="247" t="s">
        <v>1579</v>
      </c>
      <c r="E473" s="168">
        <v>3632</v>
      </c>
      <c r="F473" s="128" t="s">
        <v>2469</v>
      </c>
      <c r="G473" s="129" t="s">
        <v>2033</v>
      </c>
      <c r="H473" s="130" t="s">
        <v>2034</v>
      </c>
      <c r="I473" s="131" t="s">
        <v>1815</v>
      </c>
      <c r="J473" s="132"/>
      <c r="K473" s="129" t="s">
        <v>1728</v>
      </c>
      <c r="L473" s="173" t="s">
        <v>2036</v>
      </c>
      <c r="M473" s="134" t="s">
        <v>2037</v>
      </c>
      <c r="N473" s="135" t="s">
        <v>2037</v>
      </c>
      <c r="O473" s="136" t="s">
        <v>3785</v>
      </c>
      <c r="P473" s="137">
        <v>29.443000000000001</v>
      </c>
      <c r="Q473" s="138"/>
      <c r="R473" s="137">
        <v>7</v>
      </c>
      <c r="S473" s="201">
        <v>0</v>
      </c>
      <c r="T473" s="140">
        <v>40439</v>
      </c>
      <c r="U473" s="138">
        <v>67.277255000000011</v>
      </c>
      <c r="V473" s="137">
        <v>303.06123561643841</v>
      </c>
      <c r="W473" s="138">
        <v>597.65256712328767</v>
      </c>
      <c r="X473" s="130" t="s">
        <v>2309</v>
      </c>
      <c r="Y473" s="142"/>
      <c r="Z473" s="143">
        <v>57.395000000000003</v>
      </c>
      <c r="AA473" s="138"/>
      <c r="AB473" s="138">
        <v>57.395000000000003</v>
      </c>
      <c r="AC473" s="140">
        <v>40947</v>
      </c>
      <c r="AD473" s="152">
        <v>41274</v>
      </c>
      <c r="AE473" s="165">
        <v>67.355904109589034</v>
      </c>
      <c r="AF473" s="182">
        <v>0.85211535289642171</v>
      </c>
      <c r="AG473" s="148">
        <v>16.933333333333334</v>
      </c>
      <c r="AH473" s="149"/>
      <c r="AI473" s="132" t="s">
        <v>2309</v>
      </c>
      <c r="AJ473" s="204" t="s">
        <v>3895</v>
      </c>
      <c r="AK473" s="204" t="s">
        <v>3802</v>
      </c>
      <c r="AL473" s="151" t="s">
        <v>2716</v>
      </c>
      <c r="AM473" s="152">
        <v>40183</v>
      </c>
      <c r="AN473" s="297"/>
      <c r="AO473" s="154"/>
      <c r="AP473" s="155"/>
      <c r="AQ473" s="156">
        <v>40254</v>
      </c>
      <c r="AR473" s="333">
        <v>40277</v>
      </c>
      <c r="AS473" s="179">
        <v>40411</v>
      </c>
      <c r="AT473" s="194">
        <v>40439</v>
      </c>
      <c r="AU473" s="157"/>
      <c r="AV473" s="358"/>
      <c r="AW473" s="149">
        <v>14.85</v>
      </c>
      <c r="AX473" s="165">
        <v>2149.4949494949497</v>
      </c>
      <c r="AY473" s="160">
        <v>0.92242499999999983</v>
      </c>
      <c r="AZ473" s="161"/>
      <c r="BA473" s="165"/>
      <c r="BB473" s="162"/>
      <c r="BC473" s="163"/>
      <c r="BD473" s="195">
        <v>21.318542757417102</v>
      </c>
      <c r="BE473" s="191">
        <v>724.06150043871548</v>
      </c>
      <c r="BF473" s="149">
        <v>1435.5921048765724</v>
      </c>
      <c r="BG473" s="105">
        <v>1.4122259267426048E-2</v>
      </c>
      <c r="BH473" s="197">
        <v>7.06</v>
      </c>
      <c r="BI473" s="198">
        <v>14.76</v>
      </c>
      <c r="BJ473" s="359"/>
      <c r="BK473" s="197">
        <v>17.765077458106393</v>
      </c>
    </row>
    <row r="474" spans="1:63" ht="42" hidden="1">
      <c r="A474" s="40"/>
      <c r="B474" s="40"/>
      <c r="C474" s="40"/>
      <c r="D474" s="247" t="s">
        <v>1872</v>
      </c>
      <c r="E474" s="127">
        <v>3635</v>
      </c>
      <c r="F474" s="128" t="s">
        <v>1873</v>
      </c>
      <c r="G474" s="129" t="s">
        <v>3945</v>
      </c>
      <c r="H474" s="130" t="s">
        <v>3946</v>
      </c>
      <c r="I474" s="131" t="s">
        <v>1815</v>
      </c>
      <c r="J474" s="132"/>
      <c r="K474" s="129" t="s">
        <v>3947</v>
      </c>
      <c r="L474" s="133" t="s">
        <v>2036</v>
      </c>
      <c r="M474" s="134" t="s">
        <v>2037</v>
      </c>
      <c r="N474" s="135" t="s">
        <v>2037</v>
      </c>
      <c r="O474" s="136" t="s">
        <v>3785</v>
      </c>
      <c r="P474" s="137">
        <v>7.4770000000000003</v>
      </c>
      <c r="Q474" s="138"/>
      <c r="R474" s="137">
        <v>10</v>
      </c>
      <c r="S474" s="139">
        <v>0</v>
      </c>
      <c r="T474" s="140">
        <v>41282</v>
      </c>
      <c r="U474" s="138">
        <v>0</v>
      </c>
      <c r="V474" s="137">
        <v>59.693090410958902</v>
      </c>
      <c r="W474" s="138">
        <v>74.77000000000001</v>
      </c>
      <c r="X474" s="130" t="s">
        <v>3966</v>
      </c>
      <c r="Y474" s="142"/>
      <c r="Z474" s="143"/>
      <c r="AA474" s="138"/>
      <c r="AB474" s="138"/>
      <c r="AC474" s="144"/>
      <c r="AD474" s="360"/>
      <c r="AE474" s="165"/>
      <c r="AF474" s="147"/>
      <c r="AG474" s="146">
        <v>19.166666666666668</v>
      </c>
      <c r="AH474" s="149"/>
      <c r="AI474" s="132"/>
      <c r="AJ474" s="150" t="s">
        <v>1560</v>
      </c>
      <c r="AK474" s="150"/>
      <c r="AL474" s="151" t="s">
        <v>1332</v>
      </c>
      <c r="AM474" s="152">
        <v>40374</v>
      </c>
      <c r="AN474" s="297"/>
      <c r="AO474" s="154"/>
      <c r="AP474" s="155"/>
      <c r="AQ474" s="156">
        <v>41003</v>
      </c>
      <c r="AR474" s="179">
        <v>41261</v>
      </c>
      <c r="AS474" s="154">
        <v>41488</v>
      </c>
      <c r="AT474" s="194">
        <v>41282</v>
      </c>
      <c r="AU474" s="157"/>
      <c r="AV474" s="158"/>
      <c r="AW474" s="159">
        <v>3.95</v>
      </c>
      <c r="AX474" s="146">
        <v>2035.1898734177214</v>
      </c>
      <c r="AY474" s="160" t="s">
        <v>1874</v>
      </c>
      <c r="AZ474" s="161"/>
      <c r="BA474" s="149"/>
      <c r="BB474" s="162"/>
      <c r="BC474" s="163"/>
      <c r="BD474" s="164">
        <v>4.8734729493891793</v>
      </c>
      <c r="BE474" s="165">
        <v>651.79523196324442</v>
      </c>
      <c r="BF474" s="149">
        <v>1233.7906200985262</v>
      </c>
      <c r="BG474" s="196"/>
      <c r="BH474" s="166" t="s">
        <v>3967</v>
      </c>
      <c r="BI474" s="167" t="s">
        <v>3967</v>
      </c>
      <c r="BJ474" s="166" t="s">
        <v>3967</v>
      </c>
      <c r="BK474" s="166">
        <v>16.5807389608993</v>
      </c>
    </row>
    <row r="475" spans="1:63" ht="28" hidden="1">
      <c r="A475" s="40"/>
      <c r="B475" s="40"/>
      <c r="C475" s="40"/>
      <c r="D475" s="247" t="s">
        <v>280</v>
      </c>
      <c r="E475" s="127">
        <v>3638</v>
      </c>
      <c r="F475" s="361" t="s">
        <v>279</v>
      </c>
      <c r="G475" s="129" t="s">
        <v>3945</v>
      </c>
      <c r="H475" s="130" t="s">
        <v>3946</v>
      </c>
      <c r="I475" s="131" t="s">
        <v>1815</v>
      </c>
      <c r="J475" s="132"/>
      <c r="K475" s="129" t="s">
        <v>1333</v>
      </c>
      <c r="L475" s="133" t="s">
        <v>2036</v>
      </c>
      <c r="M475" s="134" t="s">
        <v>2037</v>
      </c>
      <c r="N475" s="135" t="s">
        <v>2037</v>
      </c>
      <c r="O475" s="136" t="s">
        <v>3785</v>
      </c>
      <c r="P475" s="135">
        <v>2.9940000000000002</v>
      </c>
      <c r="Q475" s="138"/>
      <c r="R475" s="137">
        <v>10</v>
      </c>
      <c r="S475" s="139">
        <v>0</v>
      </c>
      <c r="T475" s="140">
        <v>41274</v>
      </c>
      <c r="U475" s="138">
        <v>8.9820000000000004E-3</v>
      </c>
      <c r="V475" s="137">
        <v>23.968405479452056</v>
      </c>
      <c r="W475" s="138">
        <v>29.94</v>
      </c>
      <c r="X475" s="130" t="s">
        <v>3966</v>
      </c>
      <c r="Y475" s="142"/>
      <c r="Z475" s="143"/>
      <c r="AA475" s="138"/>
      <c r="AB475" s="138"/>
      <c r="AC475" s="144"/>
      <c r="AD475" s="360"/>
      <c r="AE475" s="165"/>
      <c r="AF475" s="147"/>
      <c r="AG475" s="146">
        <v>19.433333333333334</v>
      </c>
      <c r="AH475" s="149"/>
      <c r="AI475" s="132"/>
      <c r="AJ475" s="150" t="s">
        <v>1560</v>
      </c>
      <c r="AK475" s="150"/>
      <c r="AL475" s="151" t="s">
        <v>1320</v>
      </c>
      <c r="AM475" s="155">
        <v>39807</v>
      </c>
      <c r="AN475" s="297">
        <v>40425</v>
      </c>
      <c r="AO475" s="192" t="s">
        <v>278</v>
      </c>
      <c r="AP475" s="152"/>
      <c r="AQ475" s="156">
        <v>39840</v>
      </c>
      <c r="AR475" s="179">
        <v>41274</v>
      </c>
      <c r="AS475" s="154">
        <v>41453</v>
      </c>
      <c r="AT475" s="194">
        <v>41274</v>
      </c>
      <c r="AU475" s="157"/>
      <c r="AV475" s="158"/>
      <c r="AW475" s="159">
        <v>1.5</v>
      </c>
      <c r="AX475" s="146">
        <v>2164</v>
      </c>
      <c r="AY475" s="160">
        <v>0.92249999999999988</v>
      </c>
      <c r="AZ475" s="161"/>
      <c r="BA475" s="149"/>
      <c r="BB475" s="162"/>
      <c r="BC475" s="163"/>
      <c r="BD475" s="164">
        <v>2.0615183246073299</v>
      </c>
      <c r="BE475" s="165">
        <v>688.54987461834651</v>
      </c>
      <c r="BF475" s="149">
        <v>1374.3455497382199</v>
      </c>
      <c r="BG475" s="196"/>
      <c r="BH475" s="166">
        <v>7.9</v>
      </c>
      <c r="BI475" s="167">
        <v>13.61</v>
      </c>
      <c r="BJ475" s="166"/>
      <c r="BK475" s="166"/>
    </row>
    <row r="476" spans="1:63" ht="28" hidden="1">
      <c r="A476" s="40"/>
      <c r="B476" s="40"/>
      <c r="C476" s="40"/>
      <c r="D476" s="247" t="s">
        <v>3968</v>
      </c>
      <c r="E476" s="127">
        <v>3640</v>
      </c>
      <c r="F476" s="361" t="s">
        <v>3969</v>
      </c>
      <c r="G476" s="129" t="s">
        <v>3970</v>
      </c>
      <c r="H476" s="130" t="s">
        <v>3971</v>
      </c>
      <c r="I476" s="131" t="s">
        <v>1815</v>
      </c>
      <c r="J476" s="132"/>
      <c r="K476" s="129" t="s">
        <v>3972</v>
      </c>
      <c r="L476" s="133" t="s">
        <v>2036</v>
      </c>
      <c r="M476" s="134" t="s">
        <v>2037</v>
      </c>
      <c r="N476" s="135" t="s">
        <v>2037</v>
      </c>
      <c r="O476" s="136" t="s">
        <v>3973</v>
      </c>
      <c r="P476" s="137">
        <v>10.333</v>
      </c>
      <c r="Q476" s="138"/>
      <c r="R476" s="137">
        <v>10</v>
      </c>
      <c r="S476" s="139">
        <v>0</v>
      </c>
      <c r="T476" s="140">
        <v>41374</v>
      </c>
      <c r="U476" s="138">
        <v>0</v>
      </c>
      <c r="V476" s="137">
        <v>79.889660273972595</v>
      </c>
      <c r="W476" s="138">
        <v>103.33</v>
      </c>
      <c r="X476" s="130" t="s">
        <v>3974</v>
      </c>
      <c r="Y476" s="142"/>
      <c r="Z476" s="143"/>
      <c r="AA476" s="138"/>
      <c r="AB476" s="138"/>
      <c r="AC476" s="144"/>
      <c r="AD476" s="360"/>
      <c r="AE476" s="165"/>
      <c r="AF476" s="147"/>
      <c r="AG476" s="146">
        <v>16.100000000000001</v>
      </c>
      <c r="AH476" s="149"/>
      <c r="AI476" s="132"/>
      <c r="AJ476" s="150" t="s">
        <v>3975</v>
      </c>
      <c r="AK476" s="150"/>
      <c r="AL476" s="151" t="s">
        <v>3976</v>
      </c>
      <c r="AM476" s="152">
        <v>40470</v>
      </c>
      <c r="AN476" s="296"/>
      <c r="AO476" s="154"/>
      <c r="AP476" s="155"/>
      <c r="AQ476" s="156">
        <v>40497</v>
      </c>
      <c r="AR476" s="179">
        <v>41374</v>
      </c>
      <c r="AS476" s="154">
        <v>41527</v>
      </c>
      <c r="AT476" s="194">
        <v>41374</v>
      </c>
      <c r="AU476" s="157"/>
      <c r="AV476" s="158"/>
      <c r="AW476" s="159">
        <v>6.5</v>
      </c>
      <c r="AX476" s="146">
        <v>1724.3076923076924</v>
      </c>
      <c r="AY476" s="160">
        <v>0.92249999999999988</v>
      </c>
      <c r="AZ476" s="161"/>
      <c r="BA476" s="149"/>
      <c r="BB476" s="162"/>
      <c r="BC476" s="163"/>
      <c r="BD476" s="164">
        <v>7.5056064572425827</v>
      </c>
      <c r="BE476" s="191">
        <v>726.37244336035837</v>
      </c>
      <c r="BF476" s="149">
        <v>1154.7086857296281</v>
      </c>
      <c r="BG476" s="196"/>
      <c r="BH476" s="166" t="s">
        <v>236</v>
      </c>
      <c r="BI476" s="167"/>
      <c r="BJ476" s="166"/>
      <c r="BK476" s="166"/>
    </row>
    <row r="477" spans="1:63" ht="28" hidden="1">
      <c r="A477" s="40"/>
      <c r="B477" s="40"/>
      <c r="C477" s="40"/>
      <c r="D477" s="247" t="s">
        <v>1580</v>
      </c>
      <c r="E477" s="168">
        <v>3642</v>
      </c>
      <c r="F477" s="128" t="s">
        <v>2490</v>
      </c>
      <c r="G477" s="129" t="s">
        <v>2033</v>
      </c>
      <c r="H477" s="130" t="s">
        <v>2034</v>
      </c>
      <c r="I477" s="131" t="s">
        <v>1815</v>
      </c>
      <c r="J477" s="132"/>
      <c r="K477" s="129" t="s">
        <v>2491</v>
      </c>
      <c r="L477" s="173" t="s">
        <v>2036</v>
      </c>
      <c r="M477" s="134" t="s">
        <v>2037</v>
      </c>
      <c r="N477" s="135" t="s">
        <v>2037</v>
      </c>
      <c r="O477" s="136" t="s">
        <v>2038</v>
      </c>
      <c r="P477" s="137">
        <v>141.61699999999999</v>
      </c>
      <c r="Q477" s="138"/>
      <c r="R477" s="137">
        <v>7</v>
      </c>
      <c r="S477" s="139">
        <v>0</v>
      </c>
      <c r="T477" s="140">
        <v>40579</v>
      </c>
      <c r="U477" s="138">
        <v>269.63876799999997</v>
      </c>
      <c r="V477" s="137">
        <v>1403.3662712328767</v>
      </c>
      <c r="W477" s="138">
        <v>2820.3122547945204</v>
      </c>
      <c r="X477" s="130" t="s">
        <v>3977</v>
      </c>
      <c r="Y477" s="142"/>
      <c r="Z477" s="143">
        <v>140.55099999999999</v>
      </c>
      <c r="AA477" s="138"/>
      <c r="AB477" s="138">
        <v>140.55099999999999</v>
      </c>
      <c r="AC477" s="140">
        <v>41411</v>
      </c>
      <c r="AD477" s="152">
        <v>40999</v>
      </c>
      <c r="AE477" s="165">
        <v>162.95654794520547</v>
      </c>
      <c r="AF477" s="182">
        <v>0.86250599790111282</v>
      </c>
      <c r="AG477" s="146">
        <v>27.733333333333334</v>
      </c>
      <c r="AH477" s="149"/>
      <c r="AI477" s="132" t="s">
        <v>1729</v>
      </c>
      <c r="AJ477" s="150" t="s">
        <v>1560</v>
      </c>
      <c r="AK477" s="150"/>
      <c r="AL477" s="151" t="s">
        <v>1730</v>
      </c>
      <c r="AM477" s="155">
        <v>39814</v>
      </c>
      <c r="AN477" s="297">
        <v>40191</v>
      </c>
      <c r="AO477" s="192" t="s">
        <v>1581</v>
      </c>
      <c r="AP477" s="152"/>
      <c r="AQ477" s="156">
        <v>39981</v>
      </c>
      <c r="AR477" s="179">
        <v>40281</v>
      </c>
      <c r="AS477" s="154">
        <v>40551</v>
      </c>
      <c r="AT477" s="155">
        <v>40579</v>
      </c>
      <c r="AU477" s="157"/>
      <c r="AV477" s="158"/>
      <c r="AW477" s="149">
        <v>67.5</v>
      </c>
      <c r="AX477" s="146">
        <v>2284.9777777777776</v>
      </c>
      <c r="AY477" s="160"/>
      <c r="AZ477" s="161"/>
      <c r="BA477" s="165"/>
      <c r="BB477" s="162"/>
      <c r="BC477" s="163"/>
      <c r="BD477" s="195">
        <v>58.900523560209422</v>
      </c>
      <c r="BE477" s="191">
        <v>415.914216232581</v>
      </c>
      <c r="BF477" s="149">
        <v>872.60034904013958</v>
      </c>
      <c r="BG477" s="105">
        <v>2.4885112292063489E-2</v>
      </c>
      <c r="BH477" s="197" t="s">
        <v>236</v>
      </c>
      <c r="BI477" s="198">
        <v>12.5</v>
      </c>
      <c r="BJ477" s="197" t="s">
        <v>236</v>
      </c>
      <c r="BK477" s="197">
        <v>12</v>
      </c>
    </row>
    <row r="478" spans="1:63" ht="14">
      <c r="A478" s="692" t="s">
        <v>3068</v>
      </c>
      <c r="B478" s="40"/>
      <c r="C478" s="40"/>
      <c r="D478" s="247" t="s">
        <v>1582</v>
      </c>
      <c r="E478" s="168">
        <v>3676</v>
      </c>
      <c r="F478" s="199" t="s">
        <v>2492</v>
      </c>
      <c r="G478" s="170" t="s">
        <v>2033</v>
      </c>
      <c r="H478" s="171" t="s">
        <v>2034</v>
      </c>
      <c r="I478" s="172" t="s">
        <v>1815</v>
      </c>
      <c r="J478" s="175"/>
      <c r="K478" s="170" t="s">
        <v>3893</v>
      </c>
      <c r="L478" s="173" t="s">
        <v>2036</v>
      </c>
      <c r="M478" s="174" t="s">
        <v>3878</v>
      </c>
      <c r="N478" s="175" t="s">
        <v>1723</v>
      </c>
      <c r="O478" s="176" t="s">
        <v>2038</v>
      </c>
      <c r="P478" s="177">
        <v>378.56400000000002</v>
      </c>
      <c r="Q478" s="178"/>
      <c r="R478" s="177">
        <v>7</v>
      </c>
      <c r="S478" s="201">
        <v>0</v>
      </c>
      <c r="T478" s="179">
        <v>40909</v>
      </c>
      <c r="U478" s="202">
        <v>378.56400000000002</v>
      </c>
      <c r="V478" s="202">
        <v>3409.1503232876712</v>
      </c>
      <c r="W478" s="178">
        <v>7196.8646465753427</v>
      </c>
      <c r="X478" s="130" t="s">
        <v>3888</v>
      </c>
      <c r="Y478" s="180"/>
      <c r="Z478" s="202"/>
      <c r="AA478" s="178"/>
      <c r="AB478" s="178"/>
      <c r="AC478" s="179"/>
      <c r="AD478" s="155"/>
      <c r="AE478" s="191"/>
      <c r="AF478" s="203"/>
      <c r="AG478" s="181">
        <v>31.6</v>
      </c>
      <c r="AH478" s="159"/>
      <c r="AI478" s="175"/>
      <c r="AJ478" s="204" t="s">
        <v>3895</v>
      </c>
      <c r="AK478" s="204"/>
      <c r="AL478" s="205" t="s">
        <v>3896</v>
      </c>
      <c r="AM478" s="155">
        <v>39492</v>
      </c>
      <c r="AN478" s="187"/>
      <c r="AO478" s="154"/>
      <c r="AP478" s="155"/>
      <c r="AQ478" s="156">
        <v>39401</v>
      </c>
      <c r="AR478" s="179">
        <v>40303</v>
      </c>
      <c r="AS478" s="154">
        <v>40425</v>
      </c>
      <c r="AT478" s="155">
        <v>40472</v>
      </c>
      <c r="AU478" s="206" t="s">
        <v>3596</v>
      </c>
      <c r="AV478" s="158"/>
      <c r="AW478" s="354">
        <v>100</v>
      </c>
      <c r="AX478" s="181">
        <v>4640</v>
      </c>
      <c r="AY478" s="207"/>
      <c r="AZ478" s="161"/>
      <c r="BA478" s="191"/>
      <c r="BB478" s="162"/>
      <c r="BC478" s="163"/>
      <c r="BD478" s="164">
        <v>126.52705061082024</v>
      </c>
      <c r="BE478" s="191">
        <v>334.22895629489392</v>
      </c>
      <c r="BF478" s="159">
        <v>1265.2705061082024</v>
      </c>
      <c r="BG478" s="161"/>
      <c r="BH478" s="166">
        <v>11.69</v>
      </c>
      <c r="BI478" s="167">
        <v>13.36</v>
      </c>
      <c r="BJ478" s="166"/>
      <c r="BK478" s="166"/>
    </row>
    <row r="479" spans="1:63" ht="42" hidden="1">
      <c r="A479" s="40"/>
      <c r="B479" s="40"/>
      <c r="C479" s="40"/>
      <c r="D479" s="247" t="s">
        <v>1875</v>
      </c>
      <c r="E479" s="168">
        <v>3680</v>
      </c>
      <c r="F479" s="199" t="s">
        <v>1876</v>
      </c>
      <c r="G479" s="170" t="s">
        <v>2033</v>
      </c>
      <c r="H479" s="171" t="s">
        <v>2034</v>
      </c>
      <c r="I479" s="172" t="s">
        <v>1815</v>
      </c>
      <c r="J479" s="175"/>
      <c r="K479" s="170" t="s">
        <v>3893</v>
      </c>
      <c r="L479" s="173" t="s">
        <v>2036</v>
      </c>
      <c r="M479" s="174" t="s">
        <v>178</v>
      </c>
      <c r="N479" s="348" t="s">
        <v>216</v>
      </c>
      <c r="O479" s="176" t="s">
        <v>2529</v>
      </c>
      <c r="P479" s="177">
        <v>74.691999999999993</v>
      </c>
      <c r="Q479" s="178"/>
      <c r="R479" s="177">
        <v>7</v>
      </c>
      <c r="S479" s="201">
        <v>0</v>
      </c>
      <c r="T479" s="179">
        <v>40453</v>
      </c>
      <c r="U479" s="202">
        <v>167.83292399999996</v>
      </c>
      <c r="V479" s="202">
        <v>765.95111232876707</v>
      </c>
      <c r="W479" s="178">
        <v>1513.2803835616437</v>
      </c>
      <c r="X479" s="130" t="s">
        <v>3888</v>
      </c>
      <c r="Y479" s="180"/>
      <c r="Z479" s="202"/>
      <c r="AA479" s="178"/>
      <c r="AB479" s="178"/>
      <c r="AC479" s="179"/>
      <c r="AD479" s="349"/>
      <c r="AE479" s="191"/>
      <c r="AF479" s="174"/>
      <c r="AG479" s="181">
        <v>46.8</v>
      </c>
      <c r="AH479" s="159"/>
      <c r="AI479" s="175"/>
      <c r="AJ479" s="204" t="s">
        <v>944</v>
      </c>
      <c r="AK479" s="204"/>
      <c r="AL479" s="205" t="s">
        <v>941</v>
      </c>
      <c r="AM479" s="155">
        <v>39996</v>
      </c>
      <c r="AN479" s="296"/>
      <c r="AO479" s="154"/>
      <c r="AP479" s="155"/>
      <c r="AQ479" s="156">
        <v>40259</v>
      </c>
      <c r="AR479" s="179">
        <v>40305</v>
      </c>
      <c r="AS479" s="154">
        <v>40425</v>
      </c>
      <c r="AT479" s="155">
        <v>40453</v>
      </c>
      <c r="AU479" s="157"/>
      <c r="AV479" s="158"/>
      <c r="AW479" s="78"/>
      <c r="AX479" s="181"/>
      <c r="AY479" s="207"/>
      <c r="AZ479" s="161"/>
      <c r="BA479" s="191"/>
      <c r="BB479" s="162"/>
      <c r="BC479" s="163"/>
      <c r="BD479" s="108"/>
      <c r="BE479" s="191"/>
      <c r="BF479" s="159"/>
      <c r="BG479" s="161"/>
      <c r="BH479" s="111"/>
      <c r="BI479" s="112"/>
      <c r="BJ479" s="111"/>
      <c r="BK479" s="111"/>
    </row>
    <row r="480" spans="1:63" ht="28">
      <c r="A480" s="688" t="s">
        <v>3068</v>
      </c>
      <c r="B480" s="693" t="s">
        <v>4277</v>
      </c>
      <c r="C480" s="40"/>
      <c r="D480" s="247" t="s">
        <v>2903</v>
      </c>
      <c r="E480" s="168">
        <v>3690</v>
      </c>
      <c r="F480" s="169" t="s">
        <v>2493</v>
      </c>
      <c r="G480" s="131" t="s">
        <v>2033</v>
      </c>
      <c r="H480" s="132" t="s">
        <v>2034</v>
      </c>
      <c r="I480" s="170" t="s">
        <v>1815</v>
      </c>
      <c r="J480" s="171"/>
      <c r="K480" s="172" t="s">
        <v>2494</v>
      </c>
      <c r="L480" s="200" t="s">
        <v>2036</v>
      </c>
      <c r="M480" s="174" t="s">
        <v>920</v>
      </c>
      <c r="N480" s="175" t="s">
        <v>921</v>
      </c>
      <c r="O480" s="176" t="s">
        <v>922</v>
      </c>
      <c r="P480" s="177">
        <v>2245.875</v>
      </c>
      <c r="Q480" s="178"/>
      <c r="R480" s="177">
        <v>10</v>
      </c>
      <c r="S480" s="201">
        <v>0</v>
      </c>
      <c r="T480" s="179">
        <v>40908</v>
      </c>
      <c r="U480" s="202">
        <v>0</v>
      </c>
      <c r="V480" s="202">
        <v>20231.334246575341</v>
      </c>
      <c r="W480" s="178">
        <v>22458.75</v>
      </c>
      <c r="X480" s="130" t="s">
        <v>3889</v>
      </c>
      <c r="Y480" s="180"/>
      <c r="Z480" s="143"/>
      <c r="AA480" s="138"/>
      <c r="AB480" s="138"/>
      <c r="AC480" s="179"/>
      <c r="AD480" s="155"/>
      <c r="AE480" s="191"/>
      <c r="AF480" s="191"/>
      <c r="AG480" s="181">
        <v>31.633333333333333</v>
      </c>
      <c r="AH480" s="159"/>
      <c r="AI480" s="184"/>
      <c r="AJ480" s="185" t="s">
        <v>3895</v>
      </c>
      <c r="AK480" s="185"/>
      <c r="AL480" s="186" t="s">
        <v>2495</v>
      </c>
      <c r="AM480" s="155">
        <v>39765</v>
      </c>
      <c r="AN480" s="296"/>
      <c r="AO480" s="154"/>
      <c r="AP480" s="155"/>
      <c r="AQ480" s="156">
        <v>39850</v>
      </c>
      <c r="AR480" s="179">
        <v>40309</v>
      </c>
      <c r="AS480" s="154">
        <v>40425</v>
      </c>
      <c r="AT480" s="155">
        <v>40472</v>
      </c>
      <c r="AU480" s="206" t="s">
        <v>3596</v>
      </c>
      <c r="AV480" s="158"/>
      <c r="AW480" s="188">
        <v>3960</v>
      </c>
      <c r="AX480" s="189">
        <v>6587.5199494949493</v>
      </c>
      <c r="AY480" s="190"/>
      <c r="AZ480" s="161"/>
      <c r="BA480" s="191"/>
      <c r="BB480" s="162"/>
      <c r="BC480" s="163"/>
      <c r="BD480" s="164">
        <v>3130.6500872600345</v>
      </c>
      <c r="BE480" s="191">
        <v>1393.9556240930749</v>
      </c>
      <c r="BF480" s="159">
        <v>790.56820385354411</v>
      </c>
      <c r="BG480" s="161"/>
      <c r="BH480" s="159"/>
      <c r="BI480" s="164"/>
      <c r="BJ480" s="166"/>
      <c r="BK480" s="166"/>
    </row>
    <row r="481" spans="1:63" ht="56" hidden="1">
      <c r="A481" s="40"/>
      <c r="B481" s="40"/>
      <c r="C481" s="40"/>
      <c r="D481" s="247" t="s">
        <v>2904</v>
      </c>
      <c r="E481" s="168">
        <v>3700</v>
      </c>
      <c r="F481" s="128" t="s">
        <v>2470</v>
      </c>
      <c r="G481" s="129" t="s">
        <v>2033</v>
      </c>
      <c r="H481" s="130" t="s">
        <v>2034</v>
      </c>
      <c r="I481" s="131" t="s">
        <v>1815</v>
      </c>
      <c r="J481" s="132"/>
      <c r="K481" s="129" t="s">
        <v>1334</v>
      </c>
      <c r="L481" s="173" t="s">
        <v>2036</v>
      </c>
      <c r="M481" s="134" t="s">
        <v>2037</v>
      </c>
      <c r="N481" s="135" t="s">
        <v>2037</v>
      </c>
      <c r="O481" s="136" t="s">
        <v>1335</v>
      </c>
      <c r="P481" s="137">
        <v>26.475000000000001</v>
      </c>
      <c r="Q481" s="138"/>
      <c r="R481" s="137">
        <v>10</v>
      </c>
      <c r="S481" s="139">
        <v>0</v>
      </c>
      <c r="T481" s="140">
        <v>40550</v>
      </c>
      <c r="U481" s="138">
        <v>52.446975000000002</v>
      </c>
      <c r="V481" s="137">
        <v>264.45986301369862</v>
      </c>
      <c r="W481" s="138">
        <v>264.75</v>
      </c>
      <c r="X481" s="130" t="s">
        <v>3948</v>
      </c>
      <c r="Y481" s="142"/>
      <c r="Z481" s="143">
        <v>50.356999999999999</v>
      </c>
      <c r="AA481" s="138"/>
      <c r="AB481" s="138">
        <v>50.356999999999999</v>
      </c>
      <c r="AC481" s="144">
        <v>41565</v>
      </c>
      <c r="AD481" s="360">
        <v>41122</v>
      </c>
      <c r="AE481" s="165">
        <v>41.48958904109589</v>
      </c>
      <c r="AF481" s="182">
        <v>1.2137261699584645</v>
      </c>
      <c r="AG481" s="146">
        <v>33.833333333333336</v>
      </c>
      <c r="AH481" s="149"/>
      <c r="AI481" s="132" t="s">
        <v>2718</v>
      </c>
      <c r="AJ481" s="150" t="s">
        <v>1560</v>
      </c>
      <c r="AK481" s="150"/>
      <c r="AL481" s="151" t="s">
        <v>1336</v>
      </c>
      <c r="AM481" s="155">
        <v>39849</v>
      </c>
      <c r="AN481" s="297"/>
      <c r="AO481" s="192"/>
      <c r="AP481" s="152"/>
      <c r="AQ481" s="156">
        <v>40085</v>
      </c>
      <c r="AR481" s="179">
        <v>40311</v>
      </c>
      <c r="AS481" s="154">
        <v>40522</v>
      </c>
      <c r="AT481" s="155">
        <v>40550</v>
      </c>
      <c r="AU481" s="157"/>
      <c r="AV481" s="158"/>
      <c r="AW481" s="149">
        <v>13.75</v>
      </c>
      <c r="AX481" s="181">
        <v>1996.3636363636363</v>
      </c>
      <c r="AY481" s="207"/>
      <c r="AZ481" s="161"/>
      <c r="BA481" s="149"/>
      <c r="BB481" s="162"/>
      <c r="BC481" s="163"/>
      <c r="BD481" s="195">
        <v>12.746378708551482</v>
      </c>
      <c r="BE481" s="191">
        <v>481.44962071960276</v>
      </c>
      <c r="BF481" s="149">
        <v>927.00936062192591</v>
      </c>
      <c r="BG481" s="105">
        <v>3.0251792529677982E-2</v>
      </c>
      <c r="BH481" s="197">
        <v>9.1999999999999993</v>
      </c>
      <c r="BI481" s="198">
        <v>12.25</v>
      </c>
      <c r="BJ481" s="197">
        <v>12.61</v>
      </c>
      <c r="BK481" s="197">
        <v>17.765077458106393</v>
      </c>
    </row>
    <row r="482" spans="1:63" ht="42" hidden="1">
      <c r="A482" s="40"/>
      <c r="B482" s="40"/>
      <c r="C482" s="40"/>
      <c r="D482" s="247" t="s">
        <v>2906</v>
      </c>
      <c r="E482" s="168">
        <v>3710</v>
      </c>
      <c r="F482" s="199" t="s">
        <v>2418</v>
      </c>
      <c r="G482" s="170" t="s">
        <v>2033</v>
      </c>
      <c r="H482" s="171" t="s">
        <v>2034</v>
      </c>
      <c r="I482" s="172" t="s">
        <v>1815</v>
      </c>
      <c r="J482" s="346"/>
      <c r="K482" s="170" t="s">
        <v>1748</v>
      </c>
      <c r="L482" s="294" t="s">
        <v>2036</v>
      </c>
      <c r="M482" s="174" t="s">
        <v>2037</v>
      </c>
      <c r="N482" s="338" t="s">
        <v>2037</v>
      </c>
      <c r="O482" s="176" t="s">
        <v>3785</v>
      </c>
      <c r="P482" s="202">
        <v>15.61</v>
      </c>
      <c r="Q482" s="178"/>
      <c r="R482" s="340">
        <v>10</v>
      </c>
      <c r="S482" s="201">
        <v>0</v>
      </c>
      <c r="T482" s="155">
        <v>40540</v>
      </c>
      <c r="U482" s="178">
        <v>31.34488</v>
      </c>
      <c r="V482" s="202">
        <v>156.1</v>
      </c>
      <c r="W482" s="178">
        <v>156.1</v>
      </c>
      <c r="X482" s="130" t="s">
        <v>1729</v>
      </c>
      <c r="Y482" s="180"/>
      <c r="Z482" s="202">
        <v>11.048</v>
      </c>
      <c r="AA482" s="178"/>
      <c r="AB482" s="178">
        <v>11.048</v>
      </c>
      <c r="AC482" s="156">
        <v>41715</v>
      </c>
      <c r="AD482" s="155">
        <v>41049</v>
      </c>
      <c r="AE482" s="191">
        <v>21.768465753424657</v>
      </c>
      <c r="AF482" s="182">
        <v>0.50752313576632779</v>
      </c>
      <c r="AG482" s="181">
        <v>39.166666666666664</v>
      </c>
      <c r="AH482" s="159"/>
      <c r="AI482" s="175" t="s">
        <v>3888</v>
      </c>
      <c r="AJ482" s="204" t="s">
        <v>3895</v>
      </c>
      <c r="AK482" s="204"/>
      <c r="AL482" s="205" t="s">
        <v>2041</v>
      </c>
      <c r="AM482" s="155">
        <v>39512</v>
      </c>
      <c r="AN482" s="296"/>
      <c r="AO482" s="154"/>
      <c r="AP482" s="155"/>
      <c r="AQ482" s="156">
        <v>39443</v>
      </c>
      <c r="AR482" s="155">
        <v>40332</v>
      </c>
      <c r="AS482" s="154">
        <v>40512</v>
      </c>
      <c r="AT482" s="155">
        <v>40540</v>
      </c>
      <c r="AU482" s="337"/>
      <c r="AV482" s="341"/>
      <c r="AW482" s="188">
        <v>6</v>
      </c>
      <c r="AX482" s="191">
        <v>2799.6666666666665</v>
      </c>
      <c r="AY482" s="207"/>
      <c r="AZ482" s="161"/>
      <c r="BA482" s="191"/>
      <c r="BB482" s="162"/>
      <c r="BC482" s="163"/>
      <c r="BD482" s="164">
        <v>7.1989528795811513</v>
      </c>
      <c r="BE482" s="191">
        <v>461.17571297765221</v>
      </c>
      <c r="BF482" s="159">
        <v>1199.8254799301919</v>
      </c>
      <c r="BG482" s="105">
        <v>1.3205980839435614E-2</v>
      </c>
      <c r="BH482" s="166">
        <v>8.16</v>
      </c>
      <c r="BI482" s="167"/>
      <c r="BJ482" s="166">
        <v>9.08</v>
      </c>
      <c r="BK482" s="166"/>
    </row>
    <row r="483" spans="1:63" ht="42" hidden="1">
      <c r="A483" s="40"/>
      <c r="B483" s="40"/>
      <c r="C483" s="40"/>
      <c r="D483" s="247" t="s">
        <v>2907</v>
      </c>
      <c r="E483" s="168">
        <v>3712</v>
      </c>
      <c r="F483" s="199" t="s">
        <v>2908</v>
      </c>
      <c r="G483" s="170" t="s">
        <v>2033</v>
      </c>
      <c r="H483" s="171" t="s">
        <v>2034</v>
      </c>
      <c r="I483" s="172" t="s">
        <v>1815</v>
      </c>
      <c r="J483" s="175"/>
      <c r="K483" s="170" t="s">
        <v>2699</v>
      </c>
      <c r="L483" s="173" t="s">
        <v>2036</v>
      </c>
      <c r="M483" s="174" t="s">
        <v>2519</v>
      </c>
      <c r="N483" s="175" t="s">
        <v>3725</v>
      </c>
      <c r="O483" s="176" t="s">
        <v>1547</v>
      </c>
      <c r="P483" s="177">
        <v>45.725000000000001</v>
      </c>
      <c r="Q483" s="178"/>
      <c r="R483" s="177">
        <v>10</v>
      </c>
      <c r="S483" s="201">
        <v>0</v>
      </c>
      <c r="T483" s="179">
        <v>40492</v>
      </c>
      <c r="U483" s="178">
        <v>97.942949999999996</v>
      </c>
      <c r="V483" s="177">
        <v>457.25</v>
      </c>
      <c r="W483" s="178">
        <v>457.25</v>
      </c>
      <c r="X483" s="130" t="s">
        <v>1729</v>
      </c>
      <c r="Y483" s="180"/>
      <c r="Z483" s="202">
        <v>34.325000000000003</v>
      </c>
      <c r="AA483" s="178"/>
      <c r="AB483" s="138">
        <v>34.325000000000003</v>
      </c>
      <c r="AC483" s="179">
        <v>41341</v>
      </c>
      <c r="AD483" s="155">
        <v>40908</v>
      </c>
      <c r="AE483" s="191">
        <v>52.113972602739729</v>
      </c>
      <c r="AF483" s="182">
        <v>0.6586525318585188</v>
      </c>
      <c r="AG483" s="181">
        <v>28.3</v>
      </c>
      <c r="AH483" s="159"/>
      <c r="AI483" s="175" t="s">
        <v>1729</v>
      </c>
      <c r="AJ483" s="204" t="s">
        <v>3895</v>
      </c>
      <c r="AK483" s="204"/>
      <c r="AL483" s="205" t="s">
        <v>2909</v>
      </c>
      <c r="AM483" s="155">
        <v>39507</v>
      </c>
      <c r="AN483" s="296"/>
      <c r="AO483" s="154"/>
      <c r="AP483" s="155"/>
      <c r="AQ483" s="156">
        <v>39443</v>
      </c>
      <c r="AR483" s="179">
        <v>40316</v>
      </c>
      <c r="AS483" s="154">
        <v>40446</v>
      </c>
      <c r="AT483" s="155">
        <v>40492</v>
      </c>
      <c r="AU483" s="206" t="s">
        <v>3596</v>
      </c>
      <c r="AV483" s="158"/>
      <c r="AW483" s="354">
        <v>15</v>
      </c>
      <c r="AX483" s="181">
        <v>7260</v>
      </c>
      <c r="AY483" s="207"/>
      <c r="AZ483" s="161"/>
      <c r="BA483" s="191"/>
      <c r="BB483" s="162"/>
      <c r="BC483" s="163"/>
      <c r="BD483" s="164">
        <v>12.325479930191971</v>
      </c>
      <c r="BE483" s="191">
        <v>269.5566961222957</v>
      </c>
      <c r="BF483" s="159">
        <v>821.69866201279808</v>
      </c>
      <c r="BG483" s="105">
        <v>2.9321587985023826E-2</v>
      </c>
      <c r="BH483" s="166"/>
      <c r="BI483" s="167"/>
      <c r="BJ483" s="166"/>
      <c r="BK483" s="166"/>
    </row>
    <row r="484" spans="1:63" ht="28" hidden="1">
      <c r="A484" s="40"/>
      <c r="B484" s="40"/>
      <c r="C484" s="40"/>
      <c r="D484" s="247" t="s">
        <v>2910</v>
      </c>
      <c r="E484" s="168">
        <v>3724</v>
      </c>
      <c r="F484" s="199" t="s">
        <v>2419</v>
      </c>
      <c r="G484" s="170" t="s">
        <v>2033</v>
      </c>
      <c r="H484" s="171" t="s">
        <v>2034</v>
      </c>
      <c r="I484" s="172" t="s">
        <v>1815</v>
      </c>
      <c r="J484" s="175"/>
      <c r="K484" s="172" t="s">
        <v>1728</v>
      </c>
      <c r="L484" s="173" t="s">
        <v>2036</v>
      </c>
      <c r="M484" s="174" t="s">
        <v>2037</v>
      </c>
      <c r="N484" s="171" t="s">
        <v>2037</v>
      </c>
      <c r="O484" s="176" t="s">
        <v>3785</v>
      </c>
      <c r="P484" s="177">
        <v>16.181000000000001</v>
      </c>
      <c r="Q484" s="178"/>
      <c r="R484" s="137">
        <v>10</v>
      </c>
      <c r="S484" s="201">
        <v>0</v>
      </c>
      <c r="T484" s="179">
        <v>40493</v>
      </c>
      <c r="U484" s="178">
        <v>34.578797000000002</v>
      </c>
      <c r="V484" s="177">
        <v>161.81</v>
      </c>
      <c r="W484" s="178">
        <v>161.81</v>
      </c>
      <c r="X484" s="130" t="s">
        <v>2039</v>
      </c>
      <c r="Y484" s="180"/>
      <c r="Z484" s="202">
        <v>26.57</v>
      </c>
      <c r="AA484" s="178"/>
      <c r="AB484" s="178">
        <v>26.57</v>
      </c>
      <c r="AC484" s="179">
        <v>41624</v>
      </c>
      <c r="AD484" s="155">
        <v>41121</v>
      </c>
      <c r="AE484" s="191">
        <v>27.840186301369865</v>
      </c>
      <c r="AF484" s="182">
        <v>0.95437579735925238</v>
      </c>
      <c r="AG484" s="181">
        <v>37.700000000000003</v>
      </c>
      <c r="AH484" s="159"/>
      <c r="AI484" s="175"/>
      <c r="AJ484" s="204" t="s">
        <v>3895</v>
      </c>
      <c r="AK484" s="204"/>
      <c r="AL484" s="205" t="s">
        <v>2420</v>
      </c>
      <c r="AM484" s="155">
        <v>39945</v>
      </c>
      <c r="AN484" s="296"/>
      <c r="AO484" s="154"/>
      <c r="AP484" s="155"/>
      <c r="AQ484" s="156">
        <v>40210</v>
      </c>
      <c r="AR484" s="179">
        <v>40345</v>
      </c>
      <c r="AS484" s="154">
        <v>40465</v>
      </c>
      <c r="AT484" s="155">
        <v>40493</v>
      </c>
      <c r="AU484" s="187"/>
      <c r="AV484" s="158"/>
      <c r="AW484" s="188">
        <v>9.6</v>
      </c>
      <c r="AX484" s="181">
        <v>1987.8125</v>
      </c>
      <c r="AY484" s="207"/>
      <c r="AZ484" s="161"/>
      <c r="BA484" s="191"/>
      <c r="BB484" s="162"/>
      <c r="BC484" s="163"/>
      <c r="BD484" s="164">
        <v>11.2565445026178</v>
      </c>
      <c r="BE484" s="191">
        <v>695.66432869524749</v>
      </c>
      <c r="BF484" s="159">
        <v>1172.5567190226875</v>
      </c>
      <c r="BG484" s="105">
        <v>1.6462694860020739E-2</v>
      </c>
      <c r="BH484" s="166">
        <v>9.61</v>
      </c>
      <c r="BI484" s="167">
        <v>12.1</v>
      </c>
      <c r="BJ484" s="166">
        <v>12.46</v>
      </c>
      <c r="BK484" s="166">
        <v>11.843384972070929</v>
      </c>
    </row>
    <row r="485" spans="1:63" ht="42" hidden="1">
      <c r="A485" s="40"/>
      <c r="B485" s="40"/>
      <c r="C485" s="40"/>
      <c r="D485" s="247" t="s">
        <v>2911</v>
      </c>
      <c r="E485" s="168">
        <v>3735</v>
      </c>
      <c r="F485" s="169" t="s">
        <v>2421</v>
      </c>
      <c r="G485" s="131" t="s">
        <v>2033</v>
      </c>
      <c r="H485" s="132" t="s">
        <v>2034</v>
      </c>
      <c r="I485" s="172" t="s">
        <v>1815</v>
      </c>
      <c r="J485" s="175"/>
      <c r="K485" s="170" t="s">
        <v>2498</v>
      </c>
      <c r="L485" s="173" t="s">
        <v>2036</v>
      </c>
      <c r="M485" s="174" t="s">
        <v>2037</v>
      </c>
      <c r="N485" s="171" t="s">
        <v>2037</v>
      </c>
      <c r="O485" s="176" t="s">
        <v>3785</v>
      </c>
      <c r="P485" s="177">
        <v>7.5910000000000002</v>
      </c>
      <c r="Q485" s="178"/>
      <c r="R485" s="137">
        <v>10</v>
      </c>
      <c r="S485" s="201">
        <v>0</v>
      </c>
      <c r="T485" s="179">
        <v>40488</v>
      </c>
      <c r="U485" s="178">
        <v>16.343423000000001</v>
      </c>
      <c r="V485" s="177">
        <v>75.91</v>
      </c>
      <c r="W485" s="178">
        <v>75.91</v>
      </c>
      <c r="X485" s="130" t="s">
        <v>2039</v>
      </c>
      <c r="Y485" s="180"/>
      <c r="Z485" s="221">
        <v>6.0919999999999996</v>
      </c>
      <c r="AA485" s="69"/>
      <c r="AB485" s="138">
        <v>6.0919999999999996</v>
      </c>
      <c r="AC485" s="179">
        <v>41115</v>
      </c>
      <c r="AD485" s="155">
        <v>40847</v>
      </c>
      <c r="AE485" s="191">
        <v>7.466216438356164</v>
      </c>
      <c r="AF485" s="182">
        <v>0.81594205717150015</v>
      </c>
      <c r="AG485" s="181">
        <v>20.9</v>
      </c>
      <c r="AH485" s="159"/>
      <c r="AI485" s="175" t="s">
        <v>2039</v>
      </c>
      <c r="AJ485" s="204" t="s">
        <v>3895</v>
      </c>
      <c r="AK485" s="204"/>
      <c r="AL485" s="205" t="s">
        <v>939</v>
      </c>
      <c r="AM485" s="155">
        <v>39710</v>
      </c>
      <c r="AN485" s="296"/>
      <c r="AO485" s="154"/>
      <c r="AP485" s="155"/>
      <c r="AQ485" s="156">
        <v>39800</v>
      </c>
      <c r="AR485" s="179">
        <v>40343</v>
      </c>
      <c r="AS485" s="154">
        <v>40460</v>
      </c>
      <c r="AT485" s="155">
        <v>40488</v>
      </c>
      <c r="AU485" s="187"/>
      <c r="AV485" s="158"/>
      <c r="AW485" s="188">
        <v>3.75</v>
      </c>
      <c r="AX485" s="181">
        <v>2190.1333333333332</v>
      </c>
      <c r="AY485" s="207"/>
      <c r="AZ485" s="161"/>
      <c r="BA485" s="191"/>
      <c r="BB485" s="162"/>
      <c r="BC485" s="163"/>
      <c r="BD485" s="164">
        <v>4.0248691099476437</v>
      </c>
      <c r="BE485" s="191">
        <v>530.21592806582055</v>
      </c>
      <c r="BF485" s="159">
        <v>1073.2984293193717</v>
      </c>
      <c r="BG485" s="105">
        <v>1.8466636266050683E-2</v>
      </c>
      <c r="BH485" s="166">
        <v>10.56</v>
      </c>
      <c r="BI485" s="167">
        <v>11.7</v>
      </c>
      <c r="BJ485" s="166">
        <v>16.29</v>
      </c>
      <c r="BK485" s="166"/>
    </row>
    <row r="486" spans="1:63" ht="28" hidden="1">
      <c r="A486" s="40"/>
      <c r="B486" s="40"/>
      <c r="C486" s="40"/>
      <c r="D486" s="247" t="s">
        <v>2912</v>
      </c>
      <c r="E486" s="168">
        <v>3742</v>
      </c>
      <c r="F486" s="199" t="s">
        <v>3867</v>
      </c>
      <c r="G486" s="170" t="s">
        <v>2033</v>
      </c>
      <c r="H486" s="171" t="s">
        <v>2034</v>
      </c>
      <c r="I486" s="172" t="s">
        <v>1815</v>
      </c>
      <c r="J486" s="175"/>
      <c r="K486" s="172" t="s">
        <v>3868</v>
      </c>
      <c r="L486" s="173" t="s">
        <v>2036</v>
      </c>
      <c r="M486" s="174" t="s">
        <v>2037</v>
      </c>
      <c r="N486" s="171" t="s">
        <v>2037</v>
      </c>
      <c r="O486" s="176" t="s">
        <v>3785</v>
      </c>
      <c r="P486" s="177">
        <v>11.233000000000001</v>
      </c>
      <c r="Q486" s="178"/>
      <c r="R486" s="137">
        <v>10</v>
      </c>
      <c r="S486" s="201">
        <v>0</v>
      </c>
      <c r="T486" s="140">
        <v>40492</v>
      </c>
      <c r="U486" s="138">
        <v>24.038620000000002</v>
      </c>
      <c r="V486" s="177">
        <v>112.33000000000001</v>
      </c>
      <c r="W486" s="178">
        <v>112.33000000000001</v>
      </c>
      <c r="X486" s="130" t="s">
        <v>2039</v>
      </c>
      <c r="Y486" s="180"/>
      <c r="Z486" s="202">
        <v>22.285</v>
      </c>
      <c r="AA486" s="178"/>
      <c r="AB486" s="178">
        <v>22.285</v>
      </c>
      <c r="AC486" s="179">
        <v>41715</v>
      </c>
      <c r="AD486" s="155">
        <v>41122</v>
      </c>
      <c r="AE486" s="191">
        <v>19.388465753424658</v>
      </c>
      <c r="AF486" s="182">
        <v>1.1493947114440304</v>
      </c>
      <c r="AG486" s="181">
        <v>40.766666666666666</v>
      </c>
      <c r="AH486" s="159"/>
      <c r="AI486" s="175" t="s">
        <v>2718</v>
      </c>
      <c r="AJ486" s="204" t="s">
        <v>3895</v>
      </c>
      <c r="AK486" s="204"/>
      <c r="AL486" s="205" t="s">
        <v>3869</v>
      </c>
      <c r="AM486" s="155">
        <v>39945</v>
      </c>
      <c r="AN486" s="296"/>
      <c r="AO486" s="154"/>
      <c r="AP486" s="155"/>
      <c r="AQ486" s="156">
        <v>40210</v>
      </c>
      <c r="AR486" s="179">
        <v>40344</v>
      </c>
      <c r="AS486" s="154">
        <v>40464</v>
      </c>
      <c r="AT486" s="155">
        <v>40492</v>
      </c>
      <c r="AU486" s="187"/>
      <c r="AV486" s="158"/>
      <c r="AW486" s="188">
        <v>6.2</v>
      </c>
      <c r="AX486" s="181">
        <v>2108.8709677419356</v>
      </c>
      <c r="AY486" s="207"/>
      <c r="AZ486" s="161"/>
      <c r="BA486" s="191"/>
      <c r="BB486" s="162"/>
      <c r="BC486" s="163"/>
      <c r="BD486" s="164">
        <v>7.657068062827225</v>
      </c>
      <c r="BE486" s="191">
        <v>681.6583337333949</v>
      </c>
      <c r="BF486" s="159">
        <v>1235.0109778753588</v>
      </c>
      <c r="BG486" s="105">
        <v>2.0234090679690678E-2</v>
      </c>
      <c r="BH486" s="166">
        <v>9.74</v>
      </c>
      <c r="BI486" s="167">
        <v>12.25</v>
      </c>
      <c r="BJ486" s="166">
        <v>11.2</v>
      </c>
      <c r="BK486" s="166">
        <v>14.212061966485114</v>
      </c>
    </row>
    <row r="487" spans="1:63" ht="42" hidden="1">
      <c r="A487" s="40"/>
      <c r="B487" s="40"/>
      <c r="C487" s="40"/>
      <c r="D487" s="247" t="s">
        <v>2913</v>
      </c>
      <c r="E487" s="168">
        <v>3761</v>
      </c>
      <c r="F487" s="199" t="s">
        <v>3870</v>
      </c>
      <c r="G487" s="170" t="s">
        <v>2033</v>
      </c>
      <c r="H487" s="171" t="s">
        <v>2034</v>
      </c>
      <c r="I487" s="172" t="s">
        <v>1815</v>
      </c>
      <c r="J487" s="175"/>
      <c r="K487" s="170" t="s">
        <v>2498</v>
      </c>
      <c r="L487" s="294" t="s">
        <v>2036</v>
      </c>
      <c r="M487" s="174" t="s">
        <v>3878</v>
      </c>
      <c r="N487" s="175" t="s">
        <v>1723</v>
      </c>
      <c r="O487" s="176" t="s">
        <v>3785</v>
      </c>
      <c r="P487" s="177">
        <v>8.8490000000000002</v>
      </c>
      <c r="Q487" s="178"/>
      <c r="R487" s="177">
        <v>10</v>
      </c>
      <c r="S487" s="201">
        <v>0</v>
      </c>
      <c r="T487" s="140">
        <v>40488</v>
      </c>
      <c r="U487" s="138">
        <v>19.034198999999997</v>
      </c>
      <c r="V487" s="177">
        <v>88.490000000000009</v>
      </c>
      <c r="W487" s="178">
        <v>88.490000000000009</v>
      </c>
      <c r="X487" s="130" t="s">
        <v>3888</v>
      </c>
      <c r="Y487" s="180"/>
      <c r="Z487" s="202"/>
      <c r="AA487" s="178"/>
      <c r="AB487" s="178"/>
      <c r="AC487" s="179"/>
      <c r="AD487" s="155"/>
      <c r="AE487" s="191"/>
      <c r="AF487" s="182"/>
      <c r="AG487" s="181">
        <v>45.633333333333333</v>
      </c>
      <c r="AH487" s="159"/>
      <c r="AI487" s="175"/>
      <c r="AJ487" s="204" t="s">
        <v>3895</v>
      </c>
      <c r="AK487" s="204"/>
      <c r="AL487" s="205" t="s">
        <v>1726</v>
      </c>
      <c r="AM487" s="155">
        <v>39497</v>
      </c>
      <c r="AN487" s="187"/>
      <c r="AO487" s="154"/>
      <c r="AP487" s="155"/>
      <c r="AQ487" s="156">
        <v>39650</v>
      </c>
      <c r="AR487" s="179">
        <v>40340</v>
      </c>
      <c r="AS487" s="154">
        <v>40460</v>
      </c>
      <c r="AT487" s="155">
        <v>40488</v>
      </c>
      <c r="AU487" s="187"/>
      <c r="AV487" s="158"/>
      <c r="AW487" s="354">
        <v>4</v>
      </c>
      <c r="AX487" s="181">
        <v>3825</v>
      </c>
      <c r="AY487" s="207"/>
      <c r="AZ487" s="161"/>
      <c r="BA487" s="191"/>
      <c r="BB487" s="162"/>
      <c r="BC487" s="163"/>
      <c r="BD487" s="164">
        <v>4.1077661431064572</v>
      </c>
      <c r="BE487" s="191">
        <v>464.2068192006393</v>
      </c>
      <c r="BF487" s="159">
        <v>1026.9415357766143</v>
      </c>
      <c r="BG487" s="161"/>
      <c r="BH487" s="166">
        <v>7.68</v>
      </c>
      <c r="BI487" s="167">
        <v>11</v>
      </c>
      <c r="BJ487" s="166">
        <v>13.64</v>
      </c>
      <c r="BK487" s="166"/>
    </row>
    <row r="488" spans="1:63" ht="42" hidden="1">
      <c r="A488" s="40"/>
      <c r="B488" s="40"/>
      <c r="C488" s="40"/>
      <c r="D488" s="247" t="s">
        <v>2914</v>
      </c>
      <c r="E488" s="168">
        <v>3763</v>
      </c>
      <c r="F488" s="199" t="s">
        <v>2698</v>
      </c>
      <c r="G488" s="170" t="s">
        <v>2033</v>
      </c>
      <c r="H488" s="171" t="s">
        <v>2034</v>
      </c>
      <c r="I488" s="172" t="s">
        <v>1815</v>
      </c>
      <c r="J488" s="175"/>
      <c r="K488" s="172" t="s">
        <v>2699</v>
      </c>
      <c r="L488" s="200" t="s">
        <v>2036</v>
      </c>
      <c r="M488" s="174" t="s">
        <v>3510</v>
      </c>
      <c r="N488" s="175" t="s">
        <v>2929</v>
      </c>
      <c r="O488" s="176" t="s">
        <v>2694</v>
      </c>
      <c r="P488" s="177">
        <v>110.157</v>
      </c>
      <c r="Q488" s="178"/>
      <c r="R488" s="137">
        <v>10</v>
      </c>
      <c r="S488" s="201">
        <v>0</v>
      </c>
      <c r="T488" s="179">
        <v>40528</v>
      </c>
      <c r="U488" s="178">
        <v>224.83043699999999</v>
      </c>
      <c r="V488" s="177">
        <v>1101.57</v>
      </c>
      <c r="W488" s="178">
        <v>1101.57</v>
      </c>
      <c r="X488" s="130" t="s">
        <v>3888</v>
      </c>
      <c r="Y488" s="180"/>
      <c r="Z488" s="202"/>
      <c r="AA488" s="178"/>
      <c r="AB488" s="178"/>
      <c r="AC488" s="179"/>
      <c r="AD488" s="155"/>
      <c r="AE488" s="191"/>
      <c r="AF488" s="182"/>
      <c r="AG488" s="181">
        <v>44.3</v>
      </c>
      <c r="AH488" s="159"/>
      <c r="AI488" s="175"/>
      <c r="AJ488" s="204" t="s">
        <v>3895</v>
      </c>
      <c r="AK488" s="204"/>
      <c r="AL488" s="205" t="s">
        <v>3013</v>
      </c>
      <c r="AM488" s="155">
        <v>39701</v>
      </c>
      <c r="AN488" s="296"/>
      <c r="AO488" s="154"/>
      <c r="AP488" s="155"/>
      <c r="AQ488" s="156">
        <v>39920</v>
      </c>
      <c r="AR488" s="179">
        <v>40337</v>
      </c>
      <c r="AS488" s="154">
        <v>40481</v>
      </c>
      <c r="AT488" s="155">
        <v>40528</v>
      </c>
      <c r="AU488" s="206" t="s">
        <v>3596</v>
      </c>
      <c r="AV488" s="158"/>
      <c r="AW488" s="188">
        <v>15.8</v>
      </c>
      <c r="AX488" s="181">
        <v>6821.7721518987337</v>
      </c>
      <c r="AY488" s="207"/>
      <c r="AZ488" s="161"/>
      <c r="BA488" s="191"/>
      <c r="BB488" s="162"/>
      <c r="BC488" s="163"/>
      <c r="BD488" s="108"/>
      <c r="BE488" s="191"/>
      <c r="BF488" s="159"/>
      <c r="BG488" s="161"/>
      <c r="BH488" s="166"/>
      <c r="BI488" s="167"/>
      <c r="BJ488" s="166"/>
      <c r="BK488" s="166"/>
    </row>
    <row r="489" spans="1:63" ht="28" hidden="1">
      <c r="A489" s="40"/>
      <c r="B489" s="40"/>
      <c r="C489" s="40"/>
      <c r="D489" s="247" t="s">
        <v>2915</v>
      </c>
      <c r="E489" s="168">
        <v>3783</v>
      </c>
      <c r="F489" s="199" t="s">
        <v>3871</v>
      </c>
      <c r="G489" s="170" t="s">
        <v>2033</v>
      </c>
      <c r="H489" s="171" t="s">
        <v>2034</v>
      </c>
      <c r="I489" s="172" t="s">
        <v>1815</v>
      </c>
      <c r="J489" s="175"/>
      <c r="K489" s="172" t="s">
        <v>2705</v>
      </c>
      <c r="L489" s="173" t="s">
        <v>2036</v>
      </c>
      <c r="M489" s="174" t="s">
        <v>2037</v>
      </c>
      <c r="N489" s="338" t="s">
        <v>2037</v>
      </c>
      <c r="O489" s="176" t="s">
        <v>3785</v>
      </c>
      <c r="P489" s="202">
        <v>14.327</v>
      </c>
      <c r="Q489" s="178"/>
      <c r="R489" s="137">
        <v>10</v>
      </c>
      <c r="S489" s="201">
        <v>0</v>
      </c>
      <c r="T489" s="179">
        <v>40492</v>
      </c>
      <c r="U489" s="178">
        <v>30.659780000000001</v>
      </c>
      <c r="V489" s="177">
        <v>143.27000000000001</v>
      </c>
      <c r="W489" s="178">
        <v>143.27000000000001</v>
      </c>
      <c r="X489" s="130" t="s">
        <v>2309</v>
      </c>
      <c r="Y489" s="180"/>
      <c r="Z489" s="202">
        <v>12.506</v>
      </c>
      <c r="AA489" s="178"/>
      <c r="AB489" s="178">
        <v>12.506</v>
      </c>
      <c r="AC489" s="179">
        <v>41830</v>
      </c>
      <c r="AD489" s="155">
        <v>40847</v>
      </c>
      <c r="AE489" s="191">
        <v>13.934479452054795</v>
      </c>
      <c r="AF489" s="182"/>
      <c r="AG489" s="181">
        <v>44.6</v>
      </c>
      <c r="AH489" s="159"/>
      <c r="AI489" s="175"/>
      <c r="AJ489" s="204" t="s">
        <v>3895</v>
      </c>
      <c r="AK489" s="204"/>
      <c r="AL489" s="205" t="s">
        <v>2706</v>
      </c>
      <c r="AM489" s="155">
        <v>39729</v>
      </c>
      <c r="AN489" s="296"/>
      <c r="AO489" s="154"/>
      <c r="AP489" s="155"/>
      <c r="AQ489" s="156">
        <v>39916</v>
      </c>
      <c r="AR489" s="179">
        <v>40343</v>
      </c>
      <c r="AS489" s="154">
        <v>40464</v>
      </c>
      <c r="AT489" s="155">
        <v>40492</v>
      </c>
      <c r="AU489" s="187"/>
      <c r="AV489" s="158"/>
      <c r="AW489" s="188">
        <v>8.5</v>
      </c>
      <c r="AX489" s="181"/>
      <c r="AY489" s="207"/>
      <c r="AZ489" s="161"/>
      <c r="BA489" s="191"/>
      <c r="BB489" s="162"/>
      <c r="BC489" s="163"/>
      <c r="BD489" s="164">
        <v>11.004450261780104</v>
      </c>
      <c r="BE489" s="191">
        <v>768.09173321561423</v>
      </c>
      <c r="BF489" s="159">
        <v>1294.6412072682474</v>
      </c>
      <c r="BG489" s="161"/>
      <c r="BH489" s="166" t="s">
        <v>250</v>
      </c>
      <c r="BI489" s="167" t="s">
        <v>250</v>
      </c>
      <c r="BJ489" s="166" t="s">
        <v>250</v>
      </c>
      <c r="BK489" s="166"/>
    </row>
    <row r="490" spans="1:63" ht="28" hidden="1">
      <c r="A490" s="40"/>
      <c r="B490" s="40"/>
      <c r="C490" s="40"/>
      <c r="D490" s="247" t="s">
        <v>2916</v>
      </c>
      <c r="E490" s="168">
        <v>3785</v>
      </c>
      <c r="F490" s="199" t="s">
        <v>3089</v>
      </c>
      <c r="G490" s="170" t="s">
        <v>2033</v>
      </c>
      <c r="H490" s="171" t="s">
        <v>2034</v>
      </c>
      <c r="I490" s="172" t="s">
        <v>1815</v>
      </c>
      <c r="J490" s="175"/>
      <c r="K490" s="172" t="s">
        <v>1748</v>
      </c>
      <c r="L490" s="173" t="s">
        <v>2036</v>
      </c>
      <c r="M490" s="174" t="s">
        <v>2037</v>
      </c>
      <c r="N490" s="171" t="s">
        <v>2037</v>
      </c>
      <c r="O490" s="176" t="s">
        <v>3785</v>
      </c>
      <c r="P490" s="202">
        <v>15.666</v>
      </c>
      <c r="Q490" s="178"/>
      <c r="R490" s="137">
        <v>10</v>
      </c>
      <c r="S490" s="201">
        <v>0</v>
      </c>
      <c r="T490" s="179">
        <v>40492</v>
      </c>
      <c r="U490" s="178">
        <v>33.525240000000004</v>
      </c>
      <c r="V490" s="177">
        <v>156.66</v>
      </c>
      <c r="W490" s="178">
        <v>156.66</v>
      </c>
      <c r="X490" s="130" t="s">
        <v>2309</v>
      </c>
      <c r="Y490" s="180"/>
      <c r="Z490" s="202"/>
      <c r="AA490" s="178"/>
      <c r="AB490" s="178"/>
      <c r="AC490" s="179"/>
      <c r="AD490" s="155"/>
      <c r="AE490" s="191"/>
      <c r="AF490" s="182"/>
      <c r="AG490" s="181">
        <v>45.5</v>
      </c>
      <c r="AH490" s="159"/>
      <c r="AI490" s="175"/>
      <c r="AJ490" s="204" t="s">
        <v>3895</v>
      </c>
      <c r="AK490" s="204"/>
      <c r="AL490" s="205" t="s">
        <v>3090</v>
      </c>
      <c r="AM490" s="155">
        <v>39701</v>
      </c>
      <c r="AN490" s="296"/>
      <c r="AO490" s="154"/>
      <c r="AP490" s="155"/>
      <c r="AQ490" s="156">
        <v>40234</v>
      </c>
      <c r="AR490" s="179">
        <v>40343</v>
      </c>
      <c r="AS490" s="154">
        <v>40464</v>
      </c>
      <c r="AT490" s="155">
        <v>40492</v>
      </c>
      <c r="AU490" s="187"/>
      <c r="AV490" s="158"/>
      <c r="AW490" s="188">
        <v>7.75</v>
      </c>
      <c r="AX490" s="181">
        <v>2294.0645161290322</v>
      </c>
      <c r="AY490" s="207"/>
      <c r="AZ490" s="161"/>
      <c r="BA490" s="191"/>
      <c r="BB490" s="162"/>
      <c r="BC490" s="163"/>
      <c r="BD490" s="164">
        <v>2.7362129144851655</v>
      </c>
      <c r="BE490" s="191">
        <v>174.65932047013695</v>
      </c>
      <c r="BF490" s="159">
        <v>353.05973090131164</v>
      </c>
      <c r="BG490" s="161"/>
      <c r="BH490" s="166" t="s">
        <v>250</v>
      </c>
      <c r="BI490" s="167" t="s">
        <v>250</v>
      </c>
      <c r="BJ490" s="166" t="s">
        <v>250</v>
      </c>
      <c r="BK490" s="166"/>
    </row>
    <row r="491" spans="1:63" ht="42" hidden="1">
      <c r="A491" s="40"/>
      <c r="B491" s="40"/>
      <c r="C491" s="40"/>
      <c r="D491" s="247" t="s">
        <v>2917</v>
      </c>
      <c r="E491" s="168">
        <v>3801</v>
      </c>
      <c r="F491" s="128" t="s">
        <v>3599</v>
      </c>
      <c r="G491" s="129" t="s">
        <v>2033</v>
      </c>
      <c r="H491" s="130" t="s">
        <v>2034</v>
      </c>
      <c r="I491" s="172" t="s">
        <v>1815</v>
      </c>
      <c r="J491" s="175"/>
      <c r="K491" s="170" t="s">
        <v>3893</v>
      </c>
      <c r="L491" s="173" t="s">
        <v>2036</v>
      </c>
      <c r="M491" s="174" t="s">
        <v>3878</v>
      </c>
      <c r="N491" s="348" t="s">
        <v>1723</v>
      </c>
      <c r="O491" s="176" t="s">
        <v>3785</v>
      </c>
      <c r="P491" s="202">
        <v>34.148000000000003</v>
      </c>
      <c r="Q491" s="178"/>
      <c r="R491" s="177">
        <v>10</v>
      </c>
      <c r="S491" s="201">
        <v>0</v>
      </c>
      <c r="T491" s="179">
        <v>40551</v>
      </c>
      <c r="U491" s="178">
        <v>67.544744000000009</v>
      </c>
      <c r="V491" s="177">
        <v>341.0122191780822</v>
      </c>
      <c r="W491" s="178">
        <v>341.48</v>
      </c>
      <c r="X491" s="130" t="s">
        <v>2039</v>
      </c>
      <c r="Y491" s="180"/>
      <c r="Z491" s="202"/>
      <c r="AA491" s="178"/>
      <c r="AB491" s="178"/>
      <c r="AC491" s="179"/>
      <c r="AD491" s="349"/>
      <c r="AE491" s="191"/>
      <c r="AF491" s="174"/>
      <c r="AG491" s="181">
        <v>43.533333333333331</v>
      </c>
      <c r="AH491" s="159"/>
      <c r="AI491" s="175"/>
      <c r="AJ491" s="204" t="s">
        <v>3895</v>
      </c>
      <c r="AK491" s="204"/>
      <c r="AL491" s="205" t="s">
        <v>3600</v>
      </c>
      <c r="AM491" s="155">
        <v>39994</v>
      </c>
      <c r="AN491" s="296"/>
      <c r="AO491" s="154"/>
      <c r="AP491" s="155"/>
      <c r="AQ491" s="156">
        <v>40137</v>
      </c>
      <c r="AR491" s="179">
        <v>40443</v>
      </c>
      <c r="AS491" s="154">
        <v>40523</v>
      </c>
      <c r="AT491" s="155">
        <v>40551</v>
      </c>
      <c r="AU491" s="157"/>
      <c r="AV491" s="158"/>
      <c r="AW491" s="159">
        <v>9</v>
      </c>
      <c r="AX491" s="181">
        <v>5362.2222222222226</v>
      </c>
      <c r="AY491" s="207"/>
      <c r="AZ491" s="161"/>
      <c r="BA491" s="191"/>
      <c r="BB491" s="162"/>
      <c r="BC491" s="163"/>
      <c r="BD491" s="164"/>
      <c r="BE491" s="191"/>
      <c r="BF491" s="159"/>
      <c r="BG491" s="161"/>
      <c r="BH491" s="166">
        <v>8.8800000000000008</v>
      </c>
      <c r="BI491" s="167">
        <v>15.29</v>
      </c>
      <c r="BJ491" s="166">
        <v>15.12</v>
      </c>
      <c r="BK491" s="166"/>
    </row>
    <row r="492" spans="1:63" ht="42" hidden="1">
      <c r="A492" s="40"/>
      <c r="B492" s="40"/>
      <c r="C492" s="40"/>
      <c r="D492" s="247" t="s">
        <v>2918</v>
      </c>
      <c r="E492" s="168">
        <v>3802</v>
      </c>
      <c r="F492" s="199" t="s">
        <v>3601</v>
      </c>
      <c r="G492" s="170" t="s">
        <v>2033</v>
      </c>
      <c r="H492" s="171" t="s">
        <v>2034</v>
      </c>
      <c r="I492" s="172" t="s">
        <v>1815</v>
      </c>
      <c r="J492" s="175"/>
      <c r="K492" s="172" t="s">
        <v>3602</v>
      </c>
      <c r="L492" s="173" t="s">
        <v>2036</v>
      </c>
      <c r="M492" s="174" t="s">
        <v>2037</v>
      </c>
      <c r="N492" s="171" t="s">
        <v>2037</v>
      </c>
      <c r="O492" s="176" t="s">
        <v>3785</v>
      </c>
      <c r="P492" s="177">
        <v>23.571000000000002</v>
      </c>
      <c r="Q492" s="178"/>
      <c r="R492" s="137">
        <v>10</v>
      </c>
      <c r="S492" s="201">
        <v>0</v>
      </c>
      <c r="T492" s="156">
        <v>40512</v>
      </c>
      <c r="U492" s="178">
        <v>49.145535000000002</v>
      </c>
      <c r="V492" s="177">
        <v>235.71</v>
      </c>
      <c r="W492" s="178">
        <v>235.71</v>
      </c>
      <c r="X492" s="130" t="s">
        <v>2039</v>
      </c>
      <c r="Y492" s="180"/>
      <c r="Z492" s="202"/>
      <c r="AA492" s="178"/>
      <c r="AB492" s="178"/>
      <c r="AC492" s="179"/>
      <c r="AD492" s="155"/>
      <c r="AE492" s="191"/>
      <c r="AF492" s="203"/>
      <c r="AG492" s="181">
        <v>44.833333333333336</v>
      </c>
      <c r="AH492" s="159"/>
      <c r="AI492" s="175"/>
      <c r="AJ492" s="204" t="s">
        <v>3895</v>
      </c>
      <c r="AK492" s="204"/>
      <c r="AL492" s="205" t="s">
        <v>3603</v>
      </c>
      <c r="AM492" s="155">
        <v>39898</v>
      </c>
      <c r="AN492" s="296"/>
      <c r="AO492" s="154"/>
      <c r="AP492" s="155"/>
      <c r="AQ492" s="156">
        <v>39993</v>
      </c>
      <c r="AR492" s="179">
        <v>40361</v>
      </c>
      <c r="AS492" s="155">
        <v>40484</v>
      </c>
      <c r="AT492" s="156">
        <v>40512</v>
      </c>
      <c r="AU492" s="187"/>
      <c r="AV492" s="158"/>
      <c r="AW492" s="188">
        <v>14.1</v>
      </c>
      <c r="AX492" s="181">
        <v>1845.1914893617022</v>
      </c>
      <c r="AY492" s="207"/>
      <c r="AZ492" s="161"/>
      <c r="BA492" s="191"/>
      <c r="BB492" s="162"/>
      <c r="BC492" s="163"/>
      <c r="BD492" s="345">
        <v>20.009838568935425</v>
      </c>
      <c r="BE492" s="191">
        <v>848.91767718533049</v>
      </c>
      <c r="BF492" s="159">
        <v>1419.137487158541</v>
      </c>
      <c r="BG492" s="161"/>
      <c r="BH492" s="166">
        <v>7.92</v>
      </c>
      <c r="BI492" s="167">
        <v>11.69</v>
      </c>
      <c r="BJ492" s="166">
        <v>9.74</v>
      </c>
      <c r="BK492" s="166"/>
    </row>
    <row r="493" spans="1:63" ht="28" hidden="1">
      <c r="A493" s="40"/>
      <c r="B493" s="40"/>
      <c r="C493" s="40"/>
      <c r="D493" s="247" t="s">
        <v>2919</v>
      </c>
      <c r="E493" s="168">
        <v>3805</v>
      </c>
      <c r="F493" s="186" t="s">
        <v>3152</v>
      </c>
      <c r="G493" s="170" t="s">
        <v>2033</v>
      </c>
      <c r="H493" s="171" t="s">
        <v>2034</v>
      </c>
      <c r="I493" s="172" t="s">
        <v>1815</v>
      </c>
      <c r="J493" s="175"/>
      <c r="K493" s="172" t="s">
        <v>3153</v>
      </c>
      <c r="L493" s="173" t="s">
        <v>2036</v>
      </c>
      <c r="M493" s="174" t="s">
        <v>2037</v>
      </c>
      <c r="N493" s="171" t="s">
        <v>2037</v>
      </c>
      <c r="O493" s="176" t="s">
        <v>3785</v>
      </c>
      <c r="P493" s="177">
        <v>8.9939999999999998</v>
      </c>
      <c r="Q493" s="178"/>
      <c r="R493" s="137">
        <v>10</v>
      </c>
      <c r="S493" s="201">
        <v>0</v>
      </c>
      <c r="T493" s="156">
        <v>40502</v>
      </c>
      <c r="U493" s="178">
        <v>18.995328000000001</v>
      </c>
      <c r="V493" s="177">
        <v>89.94</v>
      </c>
      <c r="W493" s="178">
        <v>89.94</v>
      </c>
      <c r="X493" s="130" t="s">
        <v>2039</v>
      </c>
      <c r="Y493" s="180"/>
      <c r="Z493" s="202"/>
      <c r="AA493" s="178"/>
      <c r="AB493" s="178"/>
      <c r="AC493" s="179"/>
      <c r="AD493" s="155"/>
      <c r="AE493" s="191"/>
      <c r="AF493" s="203"/>
      <c r="AG493" s="181">
        <v>45.166666666666664</v>
      </c>
      <c r="AH493" s="159"/>
      <c r="AI493" s="175"/>
      <c r="AJ493" s="204" t="s">
        <v>3895</v>
      </c>
      <c r="AK493" s="204"/>
      <c r="AL493" s="205" t="s">
        <v>3154</v>
      </c>
      <c r="AM493" s="155">
        <v>39849</v>
      </c>
      <c r="AN493" s="296"/>
      <c r="AO493" s="154"/>
      <c r="AP493" s="155"/>
      <c r="AQ493" s="156">
        <v>40147</v>
      </c>
      <c r="AR493" s="179">
        <v>40353</v>
      </c>
      <c r="AS493" s="154">
        <v>40474</v>
      </c>
      <c r="AT493" s="155">
        <v>40502</v>
      </c>
      <c r="AU493" s="187"/>
      <c r="AV493" s="158"/>
      <c r="AW493" s="188">
        <v>5.3999999999999995</v>
      </c>
      <c r="AX493" s="181">
        <v>1752.0370370370372</v>
      </c>
      <c r="AY493" s="362"/>
      <c r="AZ493" s="161"/>
      <c r="BA493" s="191"/>
      <c r="BB493" s="162"/>
      <c r="BC493" s="163"/>
      <c r="BD493" s="164">
        <v>6.5881326352530536</v>
      </c>
      <c r="BE493" s="191">
        <v>732.50307263209402</v>
      </c>
      <c r="BF493" s="159">
        <v>1220.0245620838989</v>
      </c>
      <c r="BG493" s="161"/>
      <c r="BH493" s="166">
        <v>11</v>
      </c>
      <c r="BI493" s="167">
        <v>12.25</v>
      </c>
      <c r="BJ493" s="166">
        <v>13.51</v>
      </c>
      <c r="BK493" s="166"/>
    </row>
    <row r="494" spans="1:63" ht="56" hidden="1">
      <c r="A494" s="40"/>
      <c r="B494" s="40"/>
      <c r="C494" s="40"/>
      <c r="D494" s="247" t="s">
        <v>2920</v>
      </c>
      <c r="E494" s="168">
        <v>3813</v>
      </c>
      <c r="F494" s="199" t="s">
        <v>3155</v>
      </c>
      <c r="G494" s="170" t="s">
        <v>2033</v>
      </c>
      <c r="H494" s="171" t="s">
        <v>2034</v>
      </c>
      <c r="I494" s="131" t="s">
        <v>1815</v>
      </c>
      <c r="J494" s="132"/>
      <c r="K494" s="129" t="s">
        <v>1728</v>
      </c>
      <c r="L494" s="173" t="s">
        <v>2036</v>
      </c>
      <c r="M494" s="134" t="s">
        <v>2037</v>
      </c>
      <c r="N494" s="130" t="s">
        <v>2037</v>
      </c>
      <c r="O494" s="176" t="s">
        <v>3785</v>
      </c>
      <c r="P494" s="363">
        <v>1.095</v>
      </c>
      <c r="Q494" s="178"/>
      <c r="R494" s="137">
        <v>10</v>
      </c>
      <c r="S494" s="139">
        <v>0</v>
      </c>
      <c r="T494" s="140">
        <v>40634</v>
      </c>
      <c r="U494" s="138">
        <v>3.3762135</v>
      </c>
      <c r="V494" s="177">
        <v>10.686</v>
      </c>
      <c r="W494" s="178">
        <v>10.95</v>
      </c>
      <c r="X494" s="130" t="s">
        <v>3156</v>
      </c>
      <c r="Y494" s="180"/>
      <c r="Z494" s="202"/>
      <c r="AA494" s="178"/>
      <c r="AB494" s="178"/>
      <c r="AC494" s="179"/>
      <c r="AD494" s="349"/>
      <c r="AE494" s="191"/>
      <c r="AF494" s="174"/>
      <c r="AG494" s="181">
        <v>40.766666666666666</v>
      </c>
      <c r="AH494" s="159"/>
      <c r="AI494" s="175"/>
      <c r="AJ494" s="150" t="s">
        <v>3895</v>
      </c>
      <c r="AK494" s="150"/>
      <c r="AL494" s="151" t="s">
        <v>3157</v>
      </c>
      <c r="AM494" s="152">
        <v>40107</v>
      </c>
      <c r="AN494" s="297"/>
      <c r="AO494" s="154"/>
      <c r="AP494" s="155"/>
      <c r="AQ494" s="156">
        <v>40134</v>
      </c>
      <c r="AR494" s="179">
        <v>40357</v>
      </c>
      <c r="AS494" s="154">
        <v>40591</v>
      </c>
      <c r="AT494" s="155">
        <v>40619</v>
      </c>
      <c r="AU494" s="157"/>
      <c r="AV494" s="158"/>
      <c r="AW494" s="159">
        <v>0.6</v>
      </c>
      <c r="AX494" s="181">
        <v>2015</v>
      </c>
      <c r="AY494" s="207"/>
      <c r="AZ494" s="161"/>
      <c r="BA494" s="165"/>
      <c r="BB494" s="162"/>
      <c r="BC494" s="163"/>
      <c r="BD494" s="164">
        <v>0.80405759162303647</v>
      </c>
      <c r="BE494" s="191">
        <v>734.2991704319968</v>
      </c>
      <c r="BF494" s="149">
        <v>1340.0959860383941</v>
      </c>
      <c r="BG494" s="196"/>
      <c r="BH494" s="166">
        <v>12.25</v>
      </c>
      <c r="BI494" s="167">
        <v>16.14</v>
      </c>
      <c r="BJ494" s="359"/>
      <c r="BK494" s="308"/>
    </row>
    <row r="495" spans="1:63" ht="56" hidden="1">
      <c r="A495" s="40"/>
      <c r="B495" s="40"/>
      <c r="C495" s="40"/>
      <c r="D495" s="247" t="s">
        <v>2921</v>
      </c>
      <c r="E495" s="168">
        <v>3815</v>
      </c>
      <c r="F495" s="128" t="s">
        <v>2700</v>
      </c>
      <c r="G495" s="129" t="s">
        <v>2033</v>
      </c>
      <c r="H495" s="130" t="s">
        <v>2034</v>
      </c>
      <c r="I495" s="131" t="s">
        <v>1815</v>
      </c>
      <c r="J495" s="132"/>
      <c r="K495" s="129" t="s">
        <v>2701</v>
      </c>
      <c r="L495" s="173" t="s">
        <v>2036</v>
      </c>
      <c r="M495" s="134" t="s">
        <v>2037</v>
      </c>
      <c r="N495" s="130" t="s">
        <v>2037</v>
      </c>
      <c r="O495" s="136" t="s">
        <v>3785</v>
      </c>
      <c r="P495" s="143">
        <v>11.661</v>
      </c>
      <c r="Q495" s="138"/>
      <c r="R495" s="137">
        <v>10</v>
      </c>
      <c r="S495" s="139">
        <v>0</v>
      </c>
      <c r="T495" s="179">
        <v>40502</v>
      </c>
      <c r="U495" s="178">
        <v>24.663015000000001</v>
      </c>
      <c r="V495" s="137">
        <v>116.61</v>
      </c>
      <c r="W495" s="138">
        <v>116.61</v>
      </c>
      <c r="X495" s="130" t="s">
        <v>3156</v>
      </c>
      <c r="Y495" s="142"/>
      <c r="Z495" s="143">
        <v>10.292</v>
      </c>
      <c r="AA495" s="138"/>
      <c r="AB495" s="138">
        <v>10.292</v>
      </c>
      <c r="AC495" s="140">
        <v>41178</v>
      </c>
      <c r="AD495" s="152">
        <v>40871</v>
      </c>
      <c r="AE495" s="165">
        <v>11.788791780821917</v>
      </c>
      <c r="AF495" s="182">
        <v>0.87303263908207218</v>
      </c>
      <c r="AG495" s="146">
        <v>22.533333333333335</v>
      </c>
      <c r="AH495" s="149"/>
      <c r="AI495" s="132" t="s">
        <v>1469</v>
      </c>
      <c r="AJ495" s="150" t="s">
        <v>1560</v>
      </c>
      <c r="AK495" s="150"/>
      <c r="AL495" s="151" t="s">
        <v>2702</v>
      </c>
      <c r="AM495" s="152">
        <v>40065</v>
      </c>
      <c r="AN495" s="297"/>
      <c r="AO495" s="192"/>
      <c r="AP495" s="152"/>
      <c r="AQ495" s="156">
        <v>40129</v>
      </c>
      <c r="AR495" s="140">
        <v>40358</v>
      </c>
      <c r="AS495" s="192">
        <v>40474</v>
      </c>
      <c r="AT495" s="152">
        <v>40502</v>
      </c>
      <c r="AU495" s="153"/>
      <c r="AV495" s="209"/>
      <c r="AW495" s="149">
        <v>6.05</v>
      </c>
      <c r="AX495" s="364"/>
      <c r="AY495" s="365"/>
      <c r="AZ495" s="196"/>
      <c r="BA495" s="165"/>
      <c r="BB495" s="210"/>
      <c r="BC495" s="211"/>
      <c r="BD495" s="262"/>
      <c r="BE495" s="165"/>
      <c r="BF495" s="149"/>
      <c r="BG495" s="196"/>
      <c r="BH495" s="208" t="s">
        <v>236</v>
      </c>
      <c r="BI495" s="366"/>
      <c r="BJ495" s="208" t="s">
        <v>236</v>
      </c>
      <c r="BK495" s="208"/>
    </row>
    <row r="496" spans="1:63" ht="42" hidden="1">
      <c r="A496" s="40"/>
      <c r="B496" s="40"/>
      <c r="C496" s="40"/>
      <c r="D496" s="247" t="s">
        <v>2922</v>
      </c>
      <c r="E496" s="168">
        <v>3818</v>
      </c>
      <c r="F496" s="199" t="s">
        <v>2703</v>
      </c>
      <c r="G496" s="170" t="s">
        <v>2033</v>
      </c>
      <c r="H496" s="171" t="s">
        <v>2034</v>
      </c>
      <c r="I496" s="172" t="s">
        <v>1815</v>
      </c>
      <c r="J496" s="175"/>
      <c r="K496" s="172" t="s">
        <v>2494</v>
      </c>
      <c r="L496" s="200" t="s">
        <v>2036</v>
      </c>
      <c r="M496" s="174" t="s">
        <v>2037</v>
      </c>
      <c r="N496" s="171" t="s">
        <v>2037</v>
      </c>
      <c r="O496" s="176" t="s">
        <v>3785</v>
      </c>
      <c r="P496" s="202">
        <v>20.033000000000001</v>
      </c>
      <c r="Q496" s="178"/>
      <c r="R496" s="137">
        <v>10</v>
      </c>
      <c r="S496" s="201">
        <v>0</v>
      </c>
      <c r="T496" s="179">
        <v>40523</v>
      </c>
      <c r="U496" s="178">
        <v>41.167815000000004</v>
      </c>
      <c r="V496" s="177">
        <v>200.33</v>
      </c>
      <c r="W496" s="178">
        <v>200.33</v>
      </c>
      <c r="X496" s="130" t="s">
        <v>3889</v>
      </c>
      <c r="Y496" s="180"/>
      <c r="Z496" s="202"/>
      <c r="AA496" s="178"/>
      <c r="AB496" s="178"/>
      <c r="AC496" s="179"/>
      <c r="AD496" s="155"/>
      <c r="AE496" s="191"/>
      <c r="AF496" s="203"/>
      <c r="AG496" s="181">
        <v>44.466666666666669</v>
      </c>
      <c r="AH496" s="159"/>
      <c r="AI496" s="175"/>
      <c r="AJ496" s="204" t="s">
        <v>3895</v>
      </c>
      <c r="AK496" s="204"/>
      <c r="AL496" s="205" t="s">
        <v>2704</v>
      </c>
      <c r="AM496" s="155">
        <v>39949</v>
      </c>
      <c r="AN496" s="296"/>
      <c r="AO496" s="154"/>
      <c r="AP496" s="155"/>
      <c r="AQ496" s="156">
        <v>39994</v>
      </c>
      <c r="AR496" s="179">
        <v>40357</v>
      </c>
      <c r="AS496" s="154">
        <v>40478</v>
      </c>
      <c r="AT496" s="155">
        <v>40523</v>
      </c>
      <c r="AU496" s="206" t="s">
        <v>3596</v>
      </c>
      <c r="AV496" s="158"/>
      <c r="AW496" s="188">
        <v>10.8</v>
      </c>
      <c r="AX496" s="181">
        <v>1971.0185185185185</v>
      </c>
      <c r="AY496" s="207"/>
      <c r="AZ496" s="161"/>
      <c r="BA496" s="191"/>
      <c r="BB496" s="162"/>
      <c r="BC496" s="163"/>
      <c r="BD496" s="164">
        <v>14.12805410122164</v>
      </c>
      <c r="BE496" s="191">
        <v>705.23906061107368</v>
      </c>
      <c r="BF496" s="159">
        <v>1308.153157520522</v>
      </c>
      <c r="BG496" s="161"/>
      <c r="BH496" s="166">
        <v>9.59</v>
      </c>
      <c r="BI496" s="167">
        <v>13</v>
      </c>
      <c r="BJ496" s="166">
        <v>13.15</v>
      </c>
      <c r="BK496" s="166">
        <v>24.871108441348952</v>
      </c>
    </row>
    <row r="497" spans="1:63" ht="56" hidden="1">
      <c r="A497" s="40"/>
      <c r="B497" s="40"/>
      <c r="C497" s="40"/>
      <c r="D497" s="247" t="s">
        <v>2923</v>
      </c>
      <c r="E497" s="168">
        <v>3822</v>
      </c>
      <c r="F497" s="169" t="s">
        <v>2475</v>
      </c>
      <c r="G497" s="131" t="s">
        <v>2033</v>
      </c>
      <c r="H497" s="132" t="s">
        <v>2034</v>
      </c>
      <c r="I497" s="170" t="s">
        <v>1815</v>
      </c>
      <c r="J497" s="171"/>
      <c r="K497" s="170" t="s">
        <v>1748</v>
      </c>
      <c r="L497" s="173" t="s">
        <v>2036</v>
      </c>
      <c r="M497" s="174" t="s">
        <v>3510</v>
      </c>
      <c r="N497" s="175" t="s">
        <v>2693</v>
      </c>
      <c r="O497" s="176" t="s">
        <v>2694</v>
      </c>
      <c r="P497" s="202">
        <v>80.385000000000005</v>
      </c>
      <c r="Q497" s="178"/>
      <c r="R497" s="177">
        <v>10</v>
      </c>
      <c r="S497" s="201">
        <v>0</v>
      </c>
      <c r="T497" s="179">
        <v>40544</v>
      </c>
      <c r="U497" s="178">
        <v>160.77000000000001</v>
      </c>
      <c r="V497" s="177">
        <v>803.85</v>
      </c>
      <c r="W497" s="178">
        <v>803.85</v>
      </c>
      <c r="X497" s="177" t="s">
        <v>2039</v>
      </c>
      <c r="Y497" s="180"/>
      <c r="Z497" s="202"/>
      <c r="AA497" s="178"/>
      <c r="AB497" s="178"/>
      <c r="AC497" s="179"/>
      <c r="AD497" s="349"/>
      <c r="AE497" s="191"/>
      <c r="AF497" s="174"/>
      <c r="AG497" s="181">
        <v>43.766666666666666</v>
      </c>
      <c r="AH497" s="159"/>
      <c r="AI497" s="175"/>
      <c r="AJ497" s="185" t="s">
        <v>3895</v>
      </c>
      <c r="AK497" s="185"/>
      <c r="AL497" s="186" t="s">
        <v>2476</v>
      </c>
      <c r="AM497" s="155">
        <v>39778</v>
      </c>
      <c r="AN497" s="296"/>
      <c r="AO497" s="154" t="s">
        <v>2924</v>
      </c>
      <c r="AP497" s="155"/>
      <c r="AQ497" s="156">
        <v>38411</v>
      </c>
      <c r="AR497" s="179">
        <v>40366</v>
      </c>
      <c r="AS497" s="154">
        <v>40488</v>
      </c>
      <c r="AT497" s="155">
        <v>40516</v>
      </c>
      <c r="AU497" s="157"/>
      <c r="AV497" s="158"/>
      <c r="AW497" s="188">
        <v>20</v>
      </c>
      <c r="AX497" s="181">
        <v>5955.3</v>
      </c>
      <c r="AY497" s="207"/>
      <c r="AZ497" s="161"/>
      <c r="BA497" s="191"/>
      <c r="BB497" s="162"/>
      <c r="BC497" s="163"/>
      <c r="BD497" s="273"/>
      <c r="BE497" s="191"/>
      <c r="BF497" s="159"/>
      <c r="BG497" s="161"/>
      <c r="BH497" s="166"/>
      <c r="BI497" s="167"/>
      <c r="BJ497" s="166"/>
      <c r="BK497" s="166"/>
    </row>
    <row r="498" spans="1:63" ht="84" hidden="1">
      <c r="A498" s="40"/>
      <c r="B498" s="40"/>
      <c r="C498" s="40"/>
      <c r="D498" s="247" t="s">
        <v>2925</v>
      </c>
      <c r="E498" s="168">
        <v>3839</v>
      </c>
      <c r="F498" s="199" t="s">
        <v>2590</v>
      </c>
      <c r="G498" s="170" t="s">
        <v>2033</v>
      </c>
      <c r="H498" s="171" t="s">
        <v>2034</v>
      </c>
      <c r="I498" s="172" t="s">
        <v>1815</v>
      </c>
      <c r="J498" s="175"/>
      <c r="K498" s="172" t="s">
        <v>2035</v>
      </c>
      <c r="L498" s="173" t="s">
        <v>2036</v>
      </c>
      <c r="M498" s="174" t="s">
        <v>2037</v>
      </c>
      <c r="N498" s="171" t="s">
        <v>2037</v>
      </c>
      <c r="O498" s="176" t="s">
        <v>2038</v>
      </c>
      <c r="P498" s="202">
        <v>32.787999999999997</v>
      </c>
      <c r="Q498" s="178"/>
      <c r="R498" s="137">
        <v>10</v>
      </c>
      <c r="S498" s="201">
        <v>0</v>
      </c>
      <c r="T498" s="179">
        <v>40509</v>
      </c>
      <c r="U498" s="178">
        <v>68.723647999999997</v>
      </c>
      <c r="V498" s="177">
        <v>327.88</v>
      </c>
      <c r="W498" s="178">
        <v>327.88</v>
      </c>
      <c r="X498" s="130" t="s">
        <v>2309</v>
      </c>
      <c r="Y498" s="180"/>
      <c r="Z498" s="202">
        <v>35.439</v>
      </c>
      <c r="AA498" s="178"/>
      <c r="AB498" s="138">
        <v>35.439</v>
      </c>
      <c r="AC498" s="179">
        <v>41376</v>
      </c>
      <c r="AD498" s="155">
        <v>41029</v>
      </c>
      <c r="AE498" s="191">
        <v>46.711671232876704</v>
      </c>
      <c r="AF498" s="182">
        <v>0.75867548868723089</v>
      </c>
      <c r="AG498" s="181">
        <v>28.9</v>
      </c>
      <c r="AH498" s="159"/>
      <c r="AI498" s="175" t="s">
        <v>2309</v>
      </c>
      <c r="AJ498" s="204" t="s">
        <v>3895</v>
      </c>
      <c r="AK498" s="204"/>
      <c r="AL498" s="205" t="s">
        <v>2926</v>
      </c>
      <c r="AM498" s="155">
        <v>39941</v>
      </c>
      <c r="AN498" s="296"/>
      <c r="AO498" s="154"/>
      <c r="AP498" s="155"/>
      <c r="AQ498" s="156">
        <v>40134</v>
      </c>
      <c r="AR498" s="179">
        <v>40367</v>
      </c>
      <c r="AS498" s="154">
        <v>40481</v>
      </c>
      <c r="AT498" s="155">
        <v>40509</v>
      </c>
      <c r="AU498" s="187"/>
      <c r="AV498" s="158"/>
      <c r="AW498" s="188">
        <v>20</v>
      </c>
      <c r="AX498" s="181">
        <v>2080</v>
      </c>
      <c r="AY498" s="207"/>
      <c r="AZ498" s="161"/>
      <c r="BA498" s="191"/>
      <c r="BB498" s="162"/>
      <c r="BC498" s="163"/>
      <c r="BD498" s="108"/>
      <c r="BE498" s="191"/>
      <c r="BF498" s="159"/>
      <c r="BG498" s="161"/>
      <c r="BH498" s="166">
        <v>7.6</v>
      </c>
      <c r="BI498" s="167">
        <v>8.15</v>
      </c>
      <c r="BJ498" s="166">
        <v>11.9</v>
      </c>
      <c r="BK498" s="166"/>
    </row>
    <row r="499" spans="1:63" ht="28" hidden="1">
      <c r="A499" s="40"/>
      <c r="B499" s="40"/>
      <c r="C499" s="40"/>
      <c r="D499" s="247" t="s">
        <v>2927</v>
      </c>
      <c r="E499" s="168">
        <v>3853</v>
      </c>
      <c r="F499" s="199" t="s">
        <v>2320</v>
      </c>
      <c r="G499" s="170" t="s">
        <v>2033</v>
      </c>
      <c r="H499" s="171" t="s">
        <v>2034</v>
      </c>
      <c r="I499" s="172" t="s">
        <v>1815</v>
      </c>
      <c r="J499" s="175"/>
      <c r="K499" s="170" t="s">
        <v>1744</v>
      </c>
      <c r="L499" s="173" t="s">
        <v>2036</v>
      </c>
      <c r="M499" s="174" t="s">
        <v>3878</v>
      </c>
      <c r="N499" s="175" t="s">
        <v>1723</v>
      </c>
      <c r="O499" s="176" t="s">
        <v>1422</v>
      </c>
      <c r="P499" s="352">
        <v>8.6679999999999993</v>
      </c>
      <c r="Q499" s="178"/>
      <c r="R499" s="177">
        <v>7</v>
      </c>
      <c r="S499" s="201">
        <v>0</v>
      </c>
      <c r="T499" s="140">
        <v>40515</v>
      </c>
      <c r="U499" s="178">
        <v>18.003435999999997</v>
      </c>
      <c r="V499" s="202">
        <v>87.416186301369848</v>
      </c>
      <c r="W499" s="178">
        <v>174.14368219178078</v>
      </c>
      <c r="X499" s="130" t="s">
        <v>3888</v>
      </c>
      <c r="Y499" s="180"/>
      <c r="Z499" s="202"/>
      <c r="AA499" s="178"/>
      <c r="AB499" s="178"/>
      <c r="AC499" s="179"/>
      <c r="AD499" s="155"/>
      <c r="AE499" s="191"/>
      <c r="AF499" s="203"/>
      <c r="AG499" s="181">
        <v>44.733333333333334</v>
      </c>
      <c r="AH499" s="159"/>
      <c r="AI499" s="175"/>
      <c r="AJ499" s="204" t="s">
        <v>3895</v>
      </c>
      <c r="AK499" s="204"/>
      <c r="AL499" s="205" t="s">
        <v>2321</v>
      </c>
      <c r="AM499" s="155">
        <v>39246</v>
      </c>
      <c r="AN499" s="296">
        <v>39569</v>
      </c>
      <c r="AO499" s="154" t="s">
        <v>2322</v>
      </c>
      <c r="AP499" s="155"/>
      <c r="AQ499" s="156">
        <v>39153</v>
      </c>
      <c r="AR499" s="179">
        <v>40379</v>
      </c>
      <c r="AS499" s="154">
        <v>40487</v>
      </c>
      <c r="AT499" s="155">
        <v>40515</v>
      </c>
      <c r="AU499" s="343"/>
      <c r="AV499" s="341"/>
      <c r="AW499" s="188">
        <v>3.1150000000000002</v>
      </c>
      <c r="AX499" s="181">
        <v>2465.489566613162</v>
      </c>
      <c r="AY499" s="207"/>
      <c r="AZ499" s="161"/>
      <c r="BA499" s="191"/>
      <c r="BB499" s="162"/>
      <c r="BC499" s="163"/>
      <c r="BD499" s="164">
        <v>13.608202443280975</v>
      </c>
      <c r="BE499" s="191">
        <v>1569.9356764283546</v>
      </c>
      <c r="BF499" s="159">
        <v>4368.6043156600235</v>
      </c>
      <c r="BG499" s="161"/>
      <c r="BH499" s="166">
        <v>7.59</v>
      </c>
      <c r="BI499" s="167">
        <v>10.44</v>
      </c>
      <c r="BJ499" s="166">
        <v>10.25</v>
      </c>
      <c r="BK499" s="166"/>
    </row>
    <row r="500" spans="1:63" ht="112" hidden="1">
      <c r="A500" s="40"/>
      <c r="B500" s="40"/>
      <c r="C500" s="40"/>
      <c r="D500" s="247" t="s">
        <v>2323</v>
      </c>
      <c r="E500" s="168">
        <v>3854</v>
      </c>
      <c r="F500" s="199" t="s">
        <v>2471</v>
      </c>
      <c r="G500" s="170" t="s">
        <v>2033</v>
      </c>
      <c r="H500" s="171" t="s">
        <v>2034</v>
      </c>
      <c r="I500" s="172" t="s">
        <v>1815</v>
      </c>
      <c r="J500" s="175"/>
      <c r="K500" s="170" t="s">
        <v>917</v>
      </c>
      <c r="L500" s="173" t="s">
        <v>2036</v>
      </c>
      <c r="M500" s="174" t="s">
        <v>2037</v>
      </c>
      <c r="N500" s="171" t="s">
        <v>2037</v>
      </c>
      <c r="O500" s="176" t="s">
        <v>2038</v>
      </c>
      <c r="P500" s="202">
        <v>33.347999999999999</v>
      </c>
      <c r="Q500" s="178"/>
      <c r="R500" s="177">
        <v>10</v>
      </c>
      <c r="S500" s="201">
        <v>0</v>
      </c>
      <c r="T500" s="154">
        <v>40526</v>
      </c>
      <c r="U500" s="202">
        <v>68.263356000000002</v>
      </c>
      <c r="V500" s="202">
        <v>333.48</v>
      </c>
      <c r="W500" s="178">
        <v>333.48</v>
      </c>
      <c r="X500" s="130" t="s">
        <v>3888</v>
      </c>
      <c r="Y500" s="180"/>
      <c r="Z500" s="202">
        <v>65.504000000000005</v>
      </c>
      <c r="AA500" s="178"/>
      <c r="AB500" s="138">
        <v>65.504000000000005</v>
      </c>
      <c r="AC500" s="179">
        <v>41001</v>
      </c>
      <c r="AD500" s="155">
        <v>41274</v>
      </c>
      <c r="AE500" s="191">
        <v>68.340558904109585</v>
      </c>
      <c r="AF500" s="182">
        <v>0.95849377076225506</v>
      </c>
      <c r="AG500" s="181">
        <v>15.833333333333334</v>
      </c>
      <c r="AH500" s="159"/>
      <c r="AI500" s="175" t="s">
        <v>2324</v>
      </c>
      <c r="AJ500" s="204" t="s">
        <v>3802</v>
      </c>
      <c r="AK500" s="204"/>
      <c r="AL500" s="205" t="s">
        <v>2041</v>
      </c>
      <c r="AM500" s="155">
        <v>39273</v>
      </c>
      <c r="AN500" s="296"/>
      <c r="AO500" s="154"/>
      <c r="AP500" s="155"/>
      <c r="AQ500" s="156">
        <v>39493</v>
      </c>
      <c r="AR500" s="179">
        <v>40378</v>
      </c>
      <c r="AS500" s="154">
        <v>40498</v>
      </c>
      <c r="AT500" s="155">
        <v>40526</v>
      </c>
      <c r="AU500" s="187"/>
      <c r="AV500" s="158"/>
      <c r="AW500" s="188">
        <v>20</v>
      </c>
      <c r="AX500" s="181">
        <v>1839.6</v>
      </c>
      <c r="AY500" s="207">
        <v>0.90637500000000004</v>
      </c>
      <c r="AZ500" s="161"/>
      <c r="BA500" s="191"/>
      <c r="BB500" s="162"/>
      <c r="BC500" s="163"/>
      <c r="BD500" s="164">
        <v>22.523996509598604</v>
      </c>
      <c r="BE500" s="191">
        <v>675.422709295868</v>
      </c>
      <c r="BF500" s="159">
        <v>1126.19982547993</v>
      </c>
      <c r="BG500" s="105">
        <v>1.7029224944387619E-2</v>
      </c>
      <c r="BH500" s="166">
        <v>9.09</v>
      </c>
      <c r="BI500" s="167">
        <v>13.7</v>
      </c>
      <c r="BJ500" s="166"/>
      <c r="BK500" s="166"/>
    </row>
    <row r="501" spans="1:63" ht="42" hidden="1">
      <c r="A501" s="40"/>
      <c r="B501" s="40"/>
      <c r="C501" s="40"/>
      <c r="D501" s="247" t="s">
        <v>2325</v>
      </c>
      <c r="E501" s="168">
        <v>3855</v>
      </c>
      <c r="F501" s="199" t="s">
        <v>1208</v>
      </c>
      <c r="G501" s="170" t="s">
        <v>2033</v>
      </c>
      <c r="H501" s="171" t="s">
        <v>2034</v>
      </c>
      <c r="I501" s="172" t="s">
        <v>1815</v>
      </c>
      <c r="J501" s="175"/>
      <c r="K501" s="172" t="s">
        <v>1728</v>
      </c>
      <c r="L501" s="173" t="s">
        <v>2036</v>
      </c>
      <c r="M501" s="174" t="s">
        <v>2037</v>
      </c>
      <c r="N501" s="171" t="s">
        <v>2037</v>
      </c>
      <c r="O501" s="176" t="s">
        <v>3785</v>
      </c>
      <c r="P501" s="177">
        <v>19.164000000000001</v>
      </c>
      <c r="Q501" s="178"/>
      <c r="R501" s="137">
        <v>10</v>
      </c>
      <c r="S501" s="201">
        <v>0</v>
      </c>
      <c r="T501" s="179">
        <v>40523</v>
      </c>
      <c r="U501" s="178">
        <v>39.439512000000001</v>
      </c>
      <c r="V501" s="177">
        <v>191.64000000000001</v>
      </c>
      <c r="W501" s="178">
        <v>191.64000000000001</v>
      </c>
      <c r="X501" s="130" t="s">
        <v>3889</v>
      </c>
      <c r="Y501" s="180"/>
      <c r="Z501" s="202">
        <v>17.492000000000001</v>
      </c>
      <c r="AA501" s="178"/>
      <c r="AB501" s="138">
        <v>17.492000000000001</v>
      </c>
      <c r="AC501" s="179">
        <v>41340</v>
      </c>
      <c r="AD501" s="155">
        <v>40908</v>
      </c>
      <c r="AE501" s="191">
        <v>20.214082191780822</v>
      </c>
      <c r="AF501" s="182">
        <v>0.86533733434171756</v>
      </c>
      <c r="AG501" s="181">
        <v>27.233333333333334</v>
      </c>
      <c r="AH501" s="159"/>
      <c r="AI501" s="175" t="s">
        <v>3889</v>
      </c>
      <c r="AJ501" s="204" t="s">
        <v>3895</v>
      </c>
      <c r="AK501" s="204"/>
      <c r="AL501" s="205" t="s">
        <v>1209</v>
      </c>
      <c r="AM501" s="155">
        <v>39911</v>
      </c>
      <c r="AN501" s="296"/>
      <c r="AO501" s="154"/>
      <c r="AP501" s="155"/>
      <c r="AQ501" s="156">
        <v>39738</v>
      </c>
      <c r="AR501" s="179">
        <v>40381</v>
      </c>
      <c r="AS501" s="154">
        <v>40495</v>
      </c>
      <c r="AT501" s="155">
        <v>40523</v>
      </c>
      <c r="AU501" s="187"/>
      <c r="AV501" s="158"/>
      <c r="AW501" s="188">
        <v>10.5</v>
      </c>
      <c r="AX501" s="181">
        <v>2466.6666666666665</v>
      </c>
      <c r="AY501" s="207"/>
      <c r="AZ501" s="161"/>
      <c r="BA501" s="191"/>
      <c r="BB501" s="162"/>
      <c r="BC501" s="163"/>
      <c r="BD501" s="164">
        <v>13.678010471204187</v>
      </c>
      <c r="BE501" s="191">
        <v>713.73463114194249</v>
      </c>
      <c r="BF501" s="159">
        <v>1302.6676639242082</v>
      </c>
      <c r="BG501" s="105">
        <v>1.4548891925681973E-2</v>
      </c>
      <c r="BH501" s="166">
        <v>5.76</v>
      </c>
      <c r="BI501" s="167">
        <v>9.3000000000000007</v>
      </c>
      <c r="BJ501" s="166">
        <v>8.07</v>
      </c>
      <c r="BK501" s="166"/>
    </row>
    <row r="502" spans="1:63" ht="28" hidden="1">
      <c r="A502" s="40"/>
      <c r="B502" s="40"/>
      <c r="C502" s="40"/>
      <c r="D502" s="247" t="s">
        <v>2326</v>
      </c>
      <c r="E502" s="168">
        <v>3863</v>
      </c>
      <c r="F502" s="199" t="s">
        <v>1210</v>
      </c>
      <c r="G502" s="170" t="s">
        <v>2033</v>
      </c>
      <c r="H502" s="171" t="s">
        <v>2034</v>
      </c>
      <c r="I502" s="172" t="s">
        <v>1815</v>
      </c>
      <c r="J502" s="175"/>
      <c r="K502" s="170" t="s">
        <v>1211</v>
      </c>
      <c r="L502" s="294" t="s">
        <v>2036</v>
      </c>
      <c r="M502" s="174" t="s">
        <v>2037</v>
      </c>
      <c r="N502" s="171" t="s">
        <v>2037</v>
      </c>
      <c r="O502" s="176" t="s">
        <v>3785</v>
      </c>
      <c r="P502" s="352">
        <v>3.274</v>
      </c>
      <c r="Q502" s="178"/>
      <c r="R502" s="177">
        <v>10</v>
      </c>
      <c r="S502" s="201">
        <v>0</v>
      </c>
      <c r="T502" s="155">
        <v>40517</v>
      </c>
      <c r="U502" s="202">
        <v>6.7804540000000006</v>
      </c>
      <c r="V502" s="202">
        <v>32.74</v>
      </c>
      <c r="W502" s="178">
        <v>32.74</v>
      </c>
      <c r="X502" s="338" t="s">
        <v>3888</v>
      </c>
      <c r="Y502" s="180"/>
      <c r="Z502" s="202"/>
      <c r="AA502" s="178"/>
      <c r="AB502" s="178"/>
      <c r="AC502" s="179"/>
      <c r="AD502" s="155"/>
      <c r="AE502" s="191"/>
      <c r="AF502" s="203"/>
      <c r="AG502" s="183">
        <v>44.666666666666664</v>
      </c>
      <c r="AH502" s="159"/>
      <c r="AI502" s="175"/>
      <c r="AJ502" s="204" t="s">
        <v>3895</v>
      </c>
      <c r="AK502" s="204"/>
      <c r="AL502" s="205" t="s">
        <v>1212</v>
      </c>
      <c r="AM502" s="155">
        <v>39353</v>
      </c>
      <c r="AN502" s="296"/>
      <c r="AO502" s="154"/>
      <c r="AP502" s="155"/>
      <c r="AQ502" s="156">
        <v>39470</v>
      </c>
      <c r="AR502" s="156">
        <v>40379</v>
      </c>
      <c r="AS502" s="179">
        <v>40489</v>
      </c>
      <c r="AT502" s="155">
        <v>40517</v>
      </c>
      <c r="AU502" s="187"/>
      <c r="AV502" s="358"/>
      <c r="AW502" s="188">
        <v>1.6</v>
      </c>
      <c r="AX502" s="181">
        <v>2200</v>
      </c>
      <c r="AY502" s="207"/>
      <c r="AZ502" s="161"/>
      <c r="BA502" s="191"/>
      <c r="BB502" s="162"/>
      <c r="BC502" s="163"/>
      <c r="BD502" s="164">
        <v>0.65445026178010468</v>
      </c>
      <c r="BE502" s="191">
        <v>199.89317708616514</v>
      </c>
      <c r="BF502" s="159">
        <v>409.03141361256542</v>
      </c>
      <c r="BG502" s="161"/>
      <c r="BH502" s="166" t="s">
        <v>250</v>
      </c>
      <c r="BI502" s="167">
        <v>15.91</v>
      </c>
      <c r="BJ502" s="166" t="s">
        <v>250</v>
      </c>
      <c r="BK502" s="166"/>
    </row>
    <row r="503" spans="1:63" ht="182" hidden="1">
      <c r="A503" s="40"/>
      <c r="B503" s="40"/>
      <c r="C503" s="40"/>
      <c r="D503" s="247" t="s">
        <v>2327</v>
      </c>
      <c r="E503" s="168">
        <v>3870</v>
      </c>
      <c r="F503" s="199" t="s">
        <v>2472</v>
      </c>
      <c r="G503" s="170" t="s">
        <v>2033</v>
      </c>
      <c r="H503" s="171" t="s">
        <v>2034</v>
      </c>
      <c r="I503" s="172" t="s">
        <v>1815</v>
      </c>
      <c r="J503" s="175"/>
      <c r="K503" s="172" t="s">
        <v>2498</v>
      </c>
      <c r="L503" s="173" t="s">
        <v>2036</v>
      </c>
      <c r="M503" s="174" t="s">
        <v>2037</v>
      </c>
      <c r="N503" s="171" t="s">
        <v>2037</v>
      </c>
      <c r="O503" s="176" t="s">
        <v>2038</v>
      </c>
      <c r="P503" s="177">
        <v>93.734999999999999</v>
      </c>
      <c r="Q503" s="178"/>
      <c r="R503" s="137">
        <v>10</v>
      </c>
      <c r="S503" s="201">
        <v>0</v>
      </c>
      <c r="T503" s="179">
        <v>40522</v>
      </c>
      <c r="U503" s="178">
        <v>193.0941</v>
      </c>
      <c r="V503" s="177">
        <v>937.35</v>
      </c>
      <c r="W503" s="178">
        <v>937.35</v>
      </c>
      <c r="X503" s="130" t="s">
        <v>2039</v>
      </c>
      <c r="Y503" s="180"/>
      <c r="Z503" s="202">
        <v>174.21899999999999</v>
      </c>
      <c r="AA503" s="178"/>
      <c r="AB503" s="138">
        <v>174.21899999999999</v>
      </c>
      <c r="AC503" s="179">
        <v>41135</v>
      </c>
      <c r="AD503" s="155">
        <v>41274</v>
      </c>
      <c r="AE503" s="191">
        <v>193.1197808219178</v>
      </c>
      <c r="AF503" s="182">
        <v>0.90212923429450842</v>
      </c>
      <c r="AG503" s="181">
        <v>20.433333333333334</v>
      </c>
      <c r="AH503" s="159"/>
      <c r="AI503" s="175" t="s">
        <v>2039</v>
      </c>
      <c r="AJ503" s="204" t="s">
        <v>3895</v>
      </c>
      <c r="AK503" s="204" t="s">
        <v>3978</v>
      </c>
      <c r="AL503" s="205" t="s">
        <v>2473</v>
      </c>
      <c r="AM503" s="155">
        <v>39744</v>
      </c>
      <c r="AN503" s="296"/>
      <c r="AO503" s="154"/>
      <c r="AP503" s="155"/>
      <c r="AQ503" s="156">
        <v>40246</v>
      </c>
      <c r="AR503" s="179">
        <v>40382</v>
      </c>
      <c r="AS503" s="154">
        <v>40494</v>
      </c>
      <c r="AT503" s="155">
        <v>40522</v>
      </c>
      <c r="AU503" s="187"/>
      <c r="AV503" s="158"/>
      <c r="AW503" s="188">
        <v>37.950000000000003</v>
      </c>
      <c r="AX503" s="181">
        <v>2770.7773386034255</v>
      </c>
      <c r="AY503" s="207"/>
      <c r="AZ503" s="161"/>
      <c r="BA503" s="191"/>
      <c r="BB503" s="162"/>
      <c r="BC503" s="163"/>
      <c r="BD503" s="164">
        <v>57.395287958115176</v>
      </c>
      <c r="BE503" s="191">
        <v>612.31437518659175</v>
      </c>
      <c r="BF503" s="159">
        <v>1512.3923045616646</v>
      </c>
      <c r="BG503" s="105">
        <v>1.7679726706130668E-2</v>
      </c>
      <c r="BH503" s="166">
        <v>9.0500000000000007</v>
      </c>
      <c r="BI503" s="167">
        <v>12</v>
      </c>
      <c r="BJ503" s="166"/>
      <c r="BK503" s="166"/>
    </row>
    <row r="504" spans="1:63" ht="42" hidden="1">
      <c r="A504" s="40"/>
      <c r="B504" s="40"/>
      <c r="C504" s="40"/>
      <c r="D504" s="247" t="s">
        <v>2328</v>
      </c>
      <c r="E504" s="127">
        <v>3880</v>
      </c>
      <c r="F504" s="128" t="s">
        <v>2329</v>
      </c>
      <c r="G504" s="129" t="s">
        <v>2033</v>
      </c>
      <c r="H504" s="130" t="s">
        <v>2034</v>
      </c>
      <c r="I504" s="131" t="s">
        <v>1815</v>
      </c>
      <c r="J504" s="132"/>
      <c r="K504" s="129" t="s">
        <v>2933</v>
      </c>
      <c r="L504" s="173" t="s">
        <v>2036</v>
      </c>
      <c r="M504" s="134" t="s">
        <v>3665</v>
      </c>
      <c r="N504" s="135" t="s">
        <v>1446</v>
      </c>
      <c r="O504" s="136" t="s">
        <v>2529</v>
      </c>
      <c r="P504" s="137">
        <v>26.577999999999999</v>
      </c>
      <c r="Q504" s="138"/>
      <c r="R504" s="137">
        <v>7</v>
      </c>
      <c r="S504" s="139">
        <v>0</v>
      </c>
      <c r="T504" s="140">
        <v>40606</v>
      </c>
      <c r="U504" s="138">
        <v>48.637740000000001</v>
      </c>
      <c r="V504" s="137">
        <v>261.41101369863014</v>
      </c>
      <c r="W504" s="138">
        <v>527.33664657534246</v>
      </c>
      <c r="X504" s="130" t="s">
        <v>3888</v>
      </c>
      <c r="Y504" s="142"/>
      <c r="Z504" s="143">
        <v>33.71</v>
      </c>
      <c r="AA504" s="138">
        <v>4.3129999999999997</v>
      </c>
      <c r="AB504" s="138">
        <v>38.023000000000003</v>
      </c>
      <c r="AC504" s="140">
        <v>41339</v>
      </c>
      <c r="AD504" s="152">
        <v>41364</v>
      </c>
      <c r="AE504" s="165">
        <v>55.194860273972608</v>
      </c>
      <c r="AF504" s="182">
        <v>0.68888660667431612</v>
      </c>
      <c r="AG504" s="146">
        <v>24.433333333333334</v>
      </c>
      <c r="AH504" s="149"/>
      <c r="AI504" s="132" t="s">
        <v>3888</v>
      </c>
      <c r="AJ504" s="150" t="s">
        <v>1560</v>
      </c>
      <c r="AK504" s="150"/>
      <c r="AL504" s="151" t="s">
        <v>2330</v>
      </c>
      <c r="AM504" s="155">
        <v>39680</v>
      </c>
      <c r="AN504" s="297">
        <v>40130</v>
      </c>
      <c r="AO504" s="192" t="s">
        <v>2331</v>
      </c>
      <c r="AP504" s="152"/>
      <c r="AQ504" s="156">
        <v>39304</v>
      </c>
      <c r="AR504" s="179">
        <v>40511</v>
      </c>
      <c r="AS504" s="154">
        <v>40558</v>
      </c>
      <c r="AT504" s="155">
        <v>40606</v>
      </c>
      <c r="AU504" s="206" t="s">
        <v>3596</v>
      </c>
      <c r="AV504" s="158"/>
      <c r="AW504" s="149">
        <v>5.5</v>
      </c>
      <c r="AX504" s="146">
        <v>6002.909090909091</v>
      </c>
      <c r="AY504" s="160"/>
      <c r="AZ504" s="161"/>
      <c r="BA504" s="165"/>
      <c r="BB504" s="162"/>
      <c r="BC504" s="163"/>
      <c r="BD504" s="367"/>
      <c r="BE504" s="191"/>
      <c r="BF504" s="149"/>
      <c r="BG504" s="196"/>
      <c r="BH504" s="197">
        <v>1.99</v>
      </c>
      <c r="BI504" s="198">
        <v>9.5</v>
      </c>
      <c r="BJ504" s="197">
        <v>11.46</v>
      </c>
      <c r="BK504" s="197"/>
    </row>
    <row r="505" spans="1:63" ht="28" hidden="1">
      <c r="A505" s="40"/>
      <c r="B505" s="40"/>
      <c r="C505" s="40"/>
      <c r="D505" s="247" t="s">
        <v>2332</v>
      </c>
      <c r="E505" s="168">
        <v>3884</v>
      </c>
      <c r="F505" s="128" t="s">
        <v>3561</v>
      </c>
      <c r="G505" s="129" t="s">
        <v>2033</v>
      </c>
      <c r="H505" s="130" t="s">
        <v>2034</v>
      </c>
      <c r="I505" s="368" t="s">
        <v>1815</v>
      </c>
      <c r="J505" s="368"/>
      <c r="K505" s="129" t="s">
        <v>3947</v>
      </c>
      <c r="L505" s="173" t="s">
        <v>2036</v>
      </c>
      <c r="M505" s="134" t="s">
        <v>2037</v>
      </c>
      <c r="N505" s="130" t="s">
        <v>2037</v>
      </c>
      <c r="O505" s="136" t="s">
        <v>2038</v>
      </c>
      <c r="P505" s="137">
        <v>80.087000000000003</v>
      </c>
      <c r="Q505" s="138"/>
      <c r="R505" s="137">
        <v>7</v>
      </c>
      <c r="S505" s="139">
        <v>0</v>
      </c>
      <c r="T505" s="140">
        <v>40530</v>
      </c>
      <c r="U505" s="138">
        <v>163.21730599999998</v>
      </c>
      <c r="V505" s="137">
        <v>804.38066301369872</v>
      </c>
      <c r="W505" s="138">
        <v>1605.6894958904111</v>
      </c>
      <c r="X505" s="130" t="s">
        <v>3888</v>
      </c>
      <c r="Y505" s="142"/>
      <c r="Z505" s="143">
        <v>55.174999999999997</v>
      </c>
      <c r="AA505" s="138"/>
      <c r="AB505" s="138">
        <v>55.174999999999997</v>
      </c>
      <c r="AC505" s="140">
        <v>41233</v>
      </c>
      <c r="AD505" s="152">
        <v>40897</v>
      </c>
      <c r="AE505" s="165">
        <v>80.525832876712329</v>
      </c>
      <c r="AF505" s="182">
        <v>0.68518384757938133</v>
      </c>
      <c r="AG505" s="148">
        <v>23.433333333333334</v>
      </c>
      <c r="AH505" s="149"/>
      <c r="AI505" s="132" t="s">
        <v>1729</v>
      </c>
      <c r="AJ505" s="150" t="s">
        <v>1560</v>
      </c>
      <c r="AK505" s="150"/>
      <c r="AL505" s="151" t="s">
        <v>1560</v>
      </c>
      <c r="AM505" s="152">
        <v>40079</v>
      </c>
      <c r="AN505" s="297"/>
      <c r="AO505" s="192"/>
      <c r="AP505" s="152"/>
      <c r="AQ505" s="156">
        <v>40134</v>
      </c>
      <c r="AR505" s="235">
        <v>40389</v>
      </c>
      <c r="AS505" s="140">
        <v>40502</v>
      </c>
      <c r="AT505" s="152">
        <v>40530</v>
      </c>
      <c r="AU505" s="369"/>
      <c r="AV505" s="209"/>
      <c r="AW505" s="149">
        <v>49.5</v>
      </c>
      <c r="AX505" s="165">
        <v>2617.4880000000003</v>
      </c>
      <c r="AY505" s="160"/>
      <c r="AZ505" s="196"/>
      <c r="BA505" s="165"/>
      <c r="BB505" s="210"/>
      <c r="BC505" s="211"/>
      <c r="BD505" s="195">
        <v>43.625654450261777</v>
      </c>
      <c r="BE505" s="191">
        <v>544.72828861440405</v>
      </c>
      <c r="BF505" s="149">
        <v>881.32635253054093</v>
      </c>
      <c r="BG505" s="105">
        <v>1.5094142057257495E-2</v>
      </c>
      <c r="BH505" s="197">
        <v>6.7</v>
      </c>
      <c r="BI505" s="198">
        <v>13.16</v>
      </c>
      <c r="BJ505" s="208"/>
      <c r="BK505" s="197">
        <v>23.686769944141858</v>
      </c>
    </row>
    <row r="506" spans="1:63" ht="42" hidden="1">
      <c r="A506" s="40"/>
      <c r="B506" s="40"/>
      <c r="C506" s="40"/>
      <c r="D506" s="247" t="s">
        <v>2333</v>
      </c>
      <c r="E506" s="168">
        <v>3907</v>
      </c>
      <c r="F506" s="199" t="s">
        <v>1213</v>
      </c>
      <c r="G506" s="170" t="s">
        <v>2033</v>
      </c>
      <c r="H506" s="171" t="s">
        <v>2034</v>
      </c>
      <c r="I506" s="172" t="s">
        <v>1815</v>
      </c>
      <c r="J506" s="175"/>
      <c r="K506" s="170" t="s">
        <v>1744</v>
      </c>
      <c r="L506" s="173" t="s">
        <v>2036</v>
      </c>
      <c r="M506" s="174" t="s">
        <v>3510</v>
      </c>
      <c r="N506" s="175" t="s">
        <v>2929</v>
      </c>
      <c r="O506" s="176" t="s">
        <v>2529</v>
      </c>
      <c r="P506" s="177">
        <v>37.393000000000001</v>
      </c>
      <c r="Q506" s="178"/>
      <c r="R506" s="177">
        <v>7</v>
      </c>
      <c r="S506" s="201">
        <v>0</v>
      </c>
      <c r="T506" s="179">
        <v>40530</v>
      </c>
      <c r="U506" s="178">
        <v>76.20693399999999</v>
      </c>
      <c r="V506" s="177">
        <v>375.56914520547946</v>
      </c>
      <c r="W506" s="178">
        <v>749.70403835616435</v>
      </c>
      <c r="X506" s="130" t="s">
        <v>2039</v>
      </c>
      <c r="Y506" s="180"/>
      <c r="Z506" s="202">
        <v>37.125999999999998</v>
      </c>
      <c r="AA506" s="178"/>
      <c r="AB506" s="138">
        <v>37.125999999999998</v>
      </c>
      <c r="AC506" s="179">
        <v>41369</v>
      </c>
      <c r="AD506" s="155">
        <v>40894</v>
      </c>
      <c r="AE506" s="191">
        <v>37.290553424657539</v>
      </c>
      <c r="AF506" s="182">
        <v>0.99558726246876417</v>
      </c>
      <c r="AG506" s="181">
        <v>27.966666666666665</v>
      </c>
      <c r="AH506" s="159"/>
      <c r="AI506" s="175" t="s">
        <v>2039</v>
      </c>
      <c r="AJ506" s="204" t="s">
        <v>3895</v>
      </c>
      <c r="AK506" s="204"/>
      <c r="AL506" s="205" t="s">
        <v>1214</v>
      </c>
      <c r="AM506" s="155">
        <v>39581</v>
      </c>
      <c r="AN506" s="296"/>
      <c r="AO506" s="154"/>
      <c r="AP506" s="155"/>
      <c r="AQ506" s="156">
        <v>39664</v>
      </c>
      <c r="AR506" s="179">
        <v>40400</v>
      </c>
      <c r="AS506" s="154">
        <v>40502</v>
      </c>
      <c r="AT506" s="155">
        <v>40530</v>
      </c>
      <c r="AU506" s="343"/>
      <c r="AV506" s="341"/>
      <c r="AW506" s="188">
        <v>5.2</v>
      </c>
      <c r="AX506" s="181">
        <v>6480</v>
      </c>
      <c r="AY506" s="207"/>
      <c r="AZ506" s="161"/>
      <c r="BA506" s="191"/>
      <c r="BB506" s="162"/>
      <c r="BC506" s="163"/>
      <c r="BD506" s="108"/>
      <c r="BE506" s="191"/>
      <c r="BF506" s="159"/>
      <c r="BG506" s="161"/>
      <c r="BH506" s="166"/>
      <c r="BI506" s="167"/>
      <c r="BJ506" s="166"/>
      <c r="BK506" s="166"/>
    </row>
    <row r="507" spans="1:63" ht="42" hidden="1">
      <c r="A507" s="40"/>
      <c r="B507" s="40"/>
      <c r="C507" s="40"/>
      <c r="D507" s="247" t="s">
        <v>2515</v>
      </c>
      <c r="E507" s="168">
        <v>3912</v>
      </c>
      <c r="F507" s="169" t="s">
        <v>2516</v>
      </c>
      <c r="G507" s="131" t="s">
        <v>2033</v>
      </c>
      <c r="H507" s="132" t="s">
        <v>2034</v>
      </c>
      <c r="I507" s="172" t="s">
        <v>1815</v>
      </c>
      <c r="J507" s="175"/>
      <c r="K507" s="170" t="s">
        <v>2498</v>
      </c>
      <c r="L507" s="304" t="s">
        <v>2036</v>
      </c>
      <c r="M507" s="174" t="s">
        <v>2037</v>
      </c>
      <c r="N507" s="171" t="s">
        <v>2037</v>
      </c>
      <c r="O507" s="176" t="s">
        <v>3785</v>
      </c>
      <c r="P507" s="177">
        <v>7.5910000000000002</v>
      </c>
      <c r="Q507" s="178"/>
      <c r="R507" s="137">
        <v>10</v>
      </c>
      <c r="S507" s="201">
        <v>0</v>
      </c>
      <c r="T507" s="179">
        <v>40662</v>
      </c>
      <c r="U507" s="178">
        <v>12.730107</v>
      </c>
      <c r="V507" s="177">
        <v>73.497517808219186</v>
      </c>
      <c r="W507" s="178">
        <v>75.91</v>
      </c>
      <c r="X507" s="130" t="s">
        <v>2039</v>
      </c>
      <c r="Y507" s="180"/>
      <c r="Z507" s="202">
        <v>5.1349999999999998</v>
      </c>
      <c r="AA507" s="178"/>
      <c r="AB507" s="138">
        <v>5.1349999999999998</v>
      </c>
      <c r="AC507" s="179">
        <v>41445</v>
      </c>
      <c r="AD507" s="155">
        <v>41029</v>
      </c>
      <c r="AE507" s="191">
        <v>7.6325945205479453</v>
      </c>
      <c r="AF507" s="182">
        <v>0.6727725396882942</v>
      </c>
      <c r="AG507" s="181">
        <v>26.1</v>
      </c>
      <c r="AH507" s="159"/>
      <c r="AI507" s="175" t="s">
        <v>2039</v>
      </c>
      <c r="AJ507" s="204" t="s">
        <v>3895</v>
      </c>
      <c r="AK507" s="204"/>
      <c r="AL507" s="205" t="s">
        <v>939</v>
      </c>
      <c r="AM507" s="155">
        <v>39710</v>
      </c>
      <c r="AN507" s="296"/>
      <c r="AO507" s="154"/>
      <c r="AP507" s="155"/>
      <c r="AQ507" s="156">
        <v>39916</v>
      </c>
      <c r="AR507" s="179">
        <v>40423</v>
      </c>
      <c r="AS507" s="154">
        <v>40634</v>
      </c>
      <c r="AT507" s="155">
        <v>40662</v>
      </c>
      <c r="AU507" s="187"/>
      <c r="AV507" s="158"/>
      <c r="AW507" s="188">
        <v>3.75</v>
      </c>
      <c r="AX507" s="181">
        <v>2178.9333333333334</v>
      </c>
      <c r="AY507" s="207"/>
      <c r="AZ507" s="161"/>
      <c r="BA507" s="191"/>
      <c r="BB507" s="162"/>
      <c r="BC507" s="163"/>
      <c r="BD507" s="164">
        <v>4.1426701570680624</v>
      </c>
      <c r="BE507" s="191">
        <v>545.73444303360066</v>
      </c>
      <c r="BF507" s="159">
        <v>1104.7120418848167</v>
      </c>
      <c r="BG507" s="105">
        <v>1.4793404703178067E-2</v>
      </c>
      <c r="BH507" s="166">
        <v>10.23</v>
      </c>
      <c r="BI507" s="167">
        <v>11.76</v>
      </c>
      <c r="BJ507" s="166">
        <v>14.1</v>
      </c>
      <c r="BK507" s="166"/>
    </row>
    <row r="508" spans="1:63" ht="28" hidden="1">
      <c r="A508" s="40"/>
      <c r="B508" s="40"/>
      <c r="C508" s="40"/>
      <c r="D508" s="247" t="s">
        <v>2334</v>
      </c>
      <c r="E508" s="168">
        <v>3920</v>
      </c>
      <c r="F508" s="128" t="s">
        <v>1215</v>
      </c>
      <c r="G508" s="129" t="s">
        <v>2033</v>
      </c>
      <c r="H508" s="130" t="s">
        <v>2034</v>
      </c>
      <c r="I508" s="368" t="s">
        <v>1815</v>
      </c>
      <c r="J508" s="368"/>
      <c r="K508" s="129" t="s">
        <v>1317</v>
      </c>
      <c r="L508" s="173" t="s">
        <v>2036</v>
      </c>
      <c r="M508" s="134" t="s">
        <v>2037</v>
      </c>
      <c r="N508" s="135" t="s">
        <v>2037</v>
      </c>
      <c r="O508" s="136" t="s">
        <v>3785</v>
      </c>
      <c r="P508" s="135">
        <v>2.2090000000000001</v>
      </c>
      <c r="Q508" s="138"/>
      <c r="R508" s="137">
        <v>10</v>
      </c>
      <c r="S508" s="139">
        <v>0</v>
      </c>
      <c r="T508" s="140">
        <v>40535</v>
      </c>
      <c r="U508" s="139">
        <v>4.4665979999999994</v>
      </c>
      <c r="V508" s="137">
        <v>22.09</v>
      </c>
      <c r="W508" s="138">
        <v>22.09</v>
      </c>
      <c r="X508" s="130" t="s">
        <v>3648</v>
      </c>
      <c r="Y508" s="142"/>
      <c r="Z508" s="143"/>
      <c r="AA508" s="138"/>
      <c r="AB508" s="138"/>
      <c r="AC508" s="140"/>
      <c r="AD508" s="152"/>
      <c r="AE508" s="165"/>
      <c r="AF508" s="147"/>
      <c r="AG508" s="148">
        <v>44.06666666666667</v>
      </c>
      <c r="AH508" s="149"/>
      <c r="AI508" s="132"/>
      <c r="AJ508" s="150" t="s">
        <v>1560</v>
      </c>
      <c r="AK508" s="150"/>
      <c r="AL508" s="151" t="s">
        <v>1216</v>
      </c>
      <c r="AM508" s="152">
        <v>40129</v>
      </c>
      <c r="AN508" s="297"/>
      <c r="AO508" s="154"/>
      <c r="AP508" s="155"/>
      <c r="AQ508" s="156">
        <v>40253</v>
      </c>
      <c r="AR508" s="156">
        <v>40406</v>
      </c>
      <c r="AS508" s="179">
        <v>40508</v>
      </c>
      <c r="AT508" s="155">
        <v>40535</v>
      </c>
      <c r="AU508" s="157"/>
      <c r="AV508" s="358"/>
      <c r="AW508" s="149">
        <v>1.25</v>
      </c>
      <c r="AX508" s="146">
        <v>1920</v>
      </c>
      <c r="AY508" s="160"/>
      <c r="AZ508" s="161"/>
      <c r="BA508" s="165"/>
      <c r="BB508" s="162"/>
      <c r="BC508" s="163"/>
      <c r="BD508" s="195">
        <v>1.5161431064572424</v>
      </c>
      <c r="BE508" s="191">
        <v>686.34816951436949</v>
      </c>
      <c r="BF508" s="149">
        <v>1212.9144851657938</v>
      </c>
      <c r="BG508" s="196"/>
      <c r="BH508" s="197">
        <v>8.58</v>
      </c>
      <c r="BI508" s="198">
        <v>14.6</v>
      </c>
      <c r="BJ508" s="359"/>
      <c r="BK508" s="359"/>
    </row>
    <row r="509" spans="1:63" ht="56" hidden="1">
      <c r="A509" s="40"/>
      <c r="B509" s="40"/>
      <c r="C509" s="40"/>
      <c r="D509" s="247" t="s">
        <v>2335</v>
      </c>
      <c r="E509" s="168">
        <v>3940</v>
      </c>
      <c r="F509" s="199" t="s">
        <v>1217</v>
      </c>
      <c r="G509" s="170" t="s">
        <v>2033</v>
      </c>
      <c r="H509" s="171" t="s">
        <v>2034</v>
      </c>
      <c r="I509" s="172" t="s">
        <v>1815</v>
      </c>
      <c r="J509" s="175"/>
      <c r="K509" s="172" t="s">
        <v>1728</v>
      </c>
      <c r="L509" s="173" t="s">
        <v>2036</v>
      </c>
      <c r="M509" s="174" t="s">
        <v>2037</v>
      </c>
      <c r="N509" s="171" t="s">
        <v>2037</v>
      </c>
      <c r="O509" s="176" t="s">
        <v>3785</v>
      </c>
      <c r="P509" s="352">
        <v>2.536</v>
      </c>
      <c r="Q509" s="178"/>
      <c r="R509" s="137">
        <v>7</v>
      </c>
      <c r="S509" s="201">
        <v>0</v>
      </c>
      <c r="T509" s="179">
        <v>40537</v>
      </c>
      <c r="U509" s="201">
        <v>5.1125759999999998</v>
      </c>
      <c r="V509" s="177">
        <v>25.422531506849314</v>
      </c>
      <c r="W509" s="178">
        <v>50.796427397260274</v>
      </c>
      <c r="X509" s="130" t="s">
        <v>1745</v>
      </c>
      <c r="Y509" s="180"/>
      <c r="Z509" s="202"/>
      <c r="AA509" s="178"/>
      <c r="AB509" s="178"/>
      <c r="AC509" s="179"/>
      <c r="AD509" s="155"/>
      <c r="AE509" s="191"/>
      <c r="AF509" s="203"/>
      <c r="AG509" s="181">
        <v>44</v>
      </c>
      <c r="AH509" s="159"/>
      <c r="AI509" s="175"/>
      <c r="AJ509" s="204" t="s">
        <v>3895</v>
      </c>
      <c r="AK509" s="204"/>
      <c r="AL509" s="205" t="s">
        <v>1740</v>
      </c>
      <c r="AM509" s="155">
        <v>39660</v>
      </c>
      <c r="AN509" s="296"/>
      <c r="AO509" s="154"/>
      <c r="AP509" s="155"/>
      <c r="AQ509" s="156">
        <v>39624</v>
      </c>
      <c r="AR509" s="179">
        <v>40415</v>
      </c>
      <c r="AS509" s="154">
        <v>40509</v>
      </c>
      <c r="AT509" s="155">
        <v>40537</v>
      </c>
      <c r="AU509" s="293"/>
      <c r="AV509" s="158"/>
      <c r="AW509" s="188">
        <v>1.2</v>
      </c>
      <c r="AX509" s="181">
        <v>2373.96</v>
      </c>
      <c r="AY509" s="207"/>
      <c r="AZ509" s="161"/>
      <c r="BA509" s="191"/>
      <c r="BB509" s="162"/>
      <c r="BC509" s="163"/>
      <c r="BD509" s="164">
        <v>1.5052356020942408</v>
      </c>
      <c r="BE509" s="191">
        <v>593.54716170908546</v>
      </c>
      <c r="BF509" s="159">
        <v>1254.3630017452008</v>
      </c>
      <c r="BG509" s="161"/>
      <c r="BH509" s="166">
        <v>9.51</v>
      </c>
      <c r="BI509" s="167">
        <v>14</v>
      </c>
      <c r="BJ509" s="166">
        <v>14.27</v>
      </c>
      <c r="BK509" s="166"/>
    </row>
    <row r="510" spans="1:63" ht="14" hidden="1">
      <c r="A510" s="40"/>
      <c r="B510" s="40"/>
      <c r="C510" s="40"/>
      <c r="D510" s="247" t="s">
        <v>2336</v>
      </c>
      <c r="E510" s="168">
        <v>3946</v>
      </c>
      <c r="F510" s="199" t="s">
        <v>1218</v>
      </c>
      <c r="G510" s="170" t="s">
        <v>2033</v>
      </c>
      <c r="H510" s="171" t="s">
        <v>2034</v>
      </c>
      <c r="I510" s="172" t="s">
        <v>1815</v>
      </c>
      <c r="J510" s="175"/>
      <c r="K510" s="172" t="s">
        <v>2035</v>
      </c>
      <c r="L510" s="304" t="s">
        <v>2036</v>
      </c>
      <c r="M510" s="174" t="s">
        <v>2037</v>
      </c>
      <c r="N510" s="171" t="s">
        <v>2037</v>
      </c>
      <c r="O510" s="176" t="s">
        <v>3785</v>
      </c>
      <c r="P510" s="177">
        <v>13.321</v>
      </c>
      <c r="Q510" s="178"/>
      <c r="R510" s="137">
        <v>10</v>
      </c>
      <c r="S510" s="201">
        <v>0</v>
      </c>
      <c r="T510" s="179">
        <v>40548</v>
      </c>
      <c r="U510" s="178">
        <v>26.455506</v>
      </c>
      <c r="V510" s="177">
        <v>133.13700821917809</v>
      </c>
      <c r="W510" s="178">
        <v>133.21</v>
      </c>
      <c r="X510" s="130" t="s">
        <v>2039</v>
      </c>
      <c r="Y510" s="180"/>
      <c r="Z510" s="202"/>
      <c r="AA510" s="178"/>
      <c r="AB510" s="178"/>
      <c r="AC510" s="179"/>
      <c r="AD510" s="155"/>
      <c r="AE510" s="191"/>
      <c r="AF510" s="203"/>
      <c r="AG510" s="181">
        <v>43.633333333333333</v>
      </c>
      <c r="AH510" s="159"/>
      <c r="AI510" s="175"/>
      <c r="AJ510" s="204" t="s">
        <v>3895</v>
      </c>
      <c r="AK510" s="204"/>
      <c r="AL510" s="205" t="s">
        <v>3134</v>
      </c>
      <c r="AM510" s="155">
        <v>39918</v>
      </c>
      <c r="AN510" s="296"/>
      <c r="AO510" s="154"/>
      <c r="AP510" s="155"/>
      <c r="AQ510" s="156">
        <v>40046</v>
      </c>
      <c r="AR510" s="179">
        <v>40452</v>
      </c>
      <c r="AS510" s="154">
        <v>40519</v>
      </c>
      <c r="AT510" s="155">
        <v>40548</v>
      </c>
      <c r="AU510" s="293"/>
      <c r="AV510" s="158"/>
      <c r="AW510" s="188">
        <v>7.5</v>
      </c>
      <c r="AX510" s="181">
        <v>2084.88</v>
      </c>
      <c r="AY510" s="207"/>
      <c r="AZ510" s="161"/>
      <c r="BA510" s="191"/>
      <c r="BB510" s="162"/>
      <c r="BC510" s="163"/>
      <c r="BD510" s="164">
        <v>0.98145724258289702</v>
      </c>
      <c r="BE510" s="191">
        <v>73.677444830185195</v>
      </c>
      <c r="BF510" s="159">
        <v>130.86096567771961</v>
      </c>
      <c r="BG510" s="161"/>
      <c r="BH510" s="166">
        <v>11.85</v>
      </c>
      <c r="BI510" s="167"/>
      <c r="BJ510" s="166">
        <v>15.7</v>
      </c>
      <c r="BK510" s="166"/>
    </row>
    <row r="511" spans="1:63" ht="14" hidden="1">
      <c r="A511" s="40"/>
      <c r="B511" s="40"/>
      <c r="C511" s="40"/>
      <c r="D511" s="247" t="s">
        <v>2337</v>
      </c>
      <c r="E511" s="168">
        <v>3964</v>
      </c>
      <c r="F511" s="199" t="s">
        <v>1219</v>
      </c>
      <c r="G511" s="170" t="s">
        <v>2033</v>
      </c>
      <c r="H511" s="171" t="s">
        <v>2034</v>
      </c>
      <c r="I511" s="131" t="s">
        <v>1815</v>
      </c>
      <c r="J511" s="132"/>
      <c r="K511" s="129" t="s">
        <v>1211</v>
      </c>
      <c r="L511" s="304" t="s">
        <v>2036</v>
      </c>
      <c r="M511" s="134" t="s">
        <v>2037</v>
      </c>
      <c r="N511" s="130" t="s">
        <v>2037</v>
      </c>
      <c r="O511" s="176" t="s">
        <v>1335</v>
      </c>
      <c r="P511" s="177">
        <v>22.635999999999999</v>
      </c>
      <c r="Q511" s="178"/>
      <c r="R511" s="137">
        <v>10</v>
      </c>
      <c r="S511" s="139">
        <v>0</v>
      </c>
      <c r="T511" s="140">
        <v>40513</v>
      </c>
      <c r="U511" s="138">
        <v>47.157578799999996</v>
      </c>
      <c r="V511" s="177">
        <v>226.35999999999999</v>
      </c>
      <c r="W511" s="178">
        <v>226.35999999999999</v>
      </c>
      <c r="X511" s="130" t="s">
        <v>3889</v>
      </c>
      <c r="Y511" s="180"/>
      <c r="Z511" s="202"/>
      <c r="AA511" s="178"/>
      <c r="AB511" s="178"/>
      <c r="AC511" s="179"/>
      <c r="AD511" s="349"/>
      <c r="AE511" s="191"/>
      <c r="AF511" s="174"/>
      <c r="AG511" s="181">
        <v>42.966666666666669</v>
      </c>
      <c r="AH511" s="159"/>
      <c r="AI511" s="175"/>
      <c r="AJ511" s="150" t="s">
        <v>3895</v>
      </c>
      <c r="AK511" s="150"/>
      <c r="AL511" s="151" t="s">
        <v>1560</v>
      </c>
      <c r="AM511" s="152">
        <v>40101</v>
      </c>
      <c r="AN511" s="297"/>
      <c r="AO511" s="154"/>
      <c r="AP511" s="155"/>
      <c r="AQ511" s="156">
        <v>40378</v>
      </c>
      <c r="AR511" s="179">
        <v>40445</v>
      </c>
      <c r="AS511" s="154">
        <v>40509</v>
      </c>
      <c r="AT511" s="155">
        <v>40568</v>
      </c>
      <c r="AU511" s="206" t="s">
        <v>3596</v>
      </c>
      <c r="AV511" s="158"/>
      <c r="AW511" s="159">
        <v>9.6</v>
      </c>
      <c r="AX511" s="181">
        <v>2543.75</v>
      </c>
      <c r="AY511" s="207"/>
      <c r="AZ511" s="161"/>
      <c r="BA511" s="165"/>
      <c r="BB511" s="162"/>
      <c r="BC511" s="163"/>
      <c r="BD511" s="164">
        <v>13.392233856893542</v>
      </c>
      <c r="BE511" s="191">
        <v>591.63429302410066</v>
      </c>
      <c r="BF511" s="149">
        <v>1395.0243600930773</v>
      </c>
      <c r="BG511" s="196"/>
      <c r="BH511" s="166">
        <v>10.31</v>
      </c>
      <c r="BI511" s="167">
        <v>13</v>
      </c>
      <c r="BJ511" s="197">
        <v>14.58</v>
      </c>
      <c r="BK511" s="166">
        <v>20.121911067548506</v>
      </c>
    </row>
    <row r="512" spans="1:63" ht="70" hidden="1">
      <c r="A512" s="40"/>
      <c r="B512" s="40"/>
      <c r="C512" s="40"/>
      <c r="D512" s="247" t="s">
        <v>2338</v>
      </c>
      <c r="E512" s="168">
        <v>3966</v>
      </c>
      <c r="F512" s="370" t="s">
        <v>1220</v>
      </c>
      <c r="G512" s="129" t="s">
        <v>2033</v>
      </c>
      <c r="H512" s="130" t="s">
        <v>2034</v>
      </c>
      <c r="I512" s="131" t="s">
        <v>1815</v>
      </c>
      <c r="J512" s="368"/>
      <c r="K512" s="129" t="s">
        <v>3893</v>
      </c>
      <c r="L512" s="294" t="s">
        <v>2036</v>
      </c>
      <c r="M512" s="134" t="s">
        <v>3878</v>
      </c>
      <c r="N512" s="371" t="s">
        <v>1723</v>
      </c>
      <c r="O512" s="136" t="s">
        <v>3785</v>
      </c>
      <c r="P512" s="143">
        <v>16.373000000000001</v>
      </c>
      <c r="Q512" s="138"/>
      <c r="R512" s="339">
        <v>10</v>
      </c>
      <c r="S512" s="139">
        <v>0</v>
      </c>
      <c r="T512" s="152">
        <v>40535</v>
      </c>
      <c r="U512" s="138">
        <v>33.155324999999998</v>
      </c>
      <c r="V512" s="143">
        <v>163.73000000000002</v>
      </c>
      <c r="W512" s="138">
        <v>163.73000000000002</v>
      </c>
      <c r="X512" s="141" t="s">
        <v>3888</v>
      </c>
      <c r="Y512" s="142"/>
      <c r="Z512" s="143">
        <v>19.358000000000001</v>
      </c>
      <c r="AA512" s="138"/>
      <c r="AB512" s="138">
        <v>19.358000000000001</v>
      </c>
      <c r="AC512" s="140">
        <v>41352</v>
      </c>
      <c r="AD512" s="192">
        <v>41121</v>
      </c>
      <c r="AE512" s="146">
        <v>26.286515068493152</v>
      </c>
      <c r="AF512" s="372">
        <v>0.73642321736297311</v>
      </c>
      <c r="AG512" s="146">
        <v>27.233333333333334</v>
      </c>
      <c r="AH512" s="149"/>
      <c r="AI512" s="132" t="s">
        <v>3888</v>
      </c>
      <c r="AJ512" s="150" t="s">
        <v>1560</v>
      </c>
      <c r="AK512" s="150"/>
      <c r="AL512" s="169" t="s">
        <v>2724</v>
      </c>
      <c r="AM512" s="152">
        <v>40057</v>
      </c>
      <c r="AN512" s="297"/>
      <c r="AO512" s="192"/>
      <c r="AP512" s="152"/>
      <c r="AQ512" s="156">
        <v>40134</v>
      </c>
      <c r="AR512" s="152">
        <v>40431</v>
      </c>
      <c r="AS512" s="192">
        <v>40507</v>
      </c>
      <c r="AT512" s="152">
        <v>40535</v>
      </c>
      <c r="AU512" s="369"/>
      <c r="AV512" s="209"/>
      <c r="AW512" s="149">
        <v>4</v>
      </c>
      <c r="AX512" s="165">
        <v>5540.7</v>
      </c>
      <c r="AY512" s="160"/>
      <c r="AZ512" s="196"/>
      <c r="BA512" s="165"/>
      <c r="BB512" s="210"/>
      <c r="BC512" s="211"/>
      <c r="BD512" s="195">
        <v>7.6852094240837694</v>
      </c>
      <c r="BE512" s="191">
        <v>469.38309558930979</v>
      </c>
      <c r="BF512" s="149">
        <v>1921.3023560209424</v>
      </c>
      <c r="BG512" s="105">
        <v>1.8827006535590586E-2</v>
      </c>
      <c r="BH512" s="197">
        <v>12.21</v>
      </c>
      <c r="BI512" s="198">
        <v>15.81</v>
      </c>
      <c r="BJ512" s="208"/>
      <c r="BK512" s="208"/>
    </row>
    <row r="513" spans="1:63" ht="28" hidden="1">
      <c r="A513" s="40"/>
      <c r="B513" s="40"/>
      <c r="C513" s="40"/>
      <c r="D513" s="247" t="s">
        <v>2339</v>
      </c>
      <c r="E513" s="168">
        <v>3973</v>
      </c>
      <c r="F513" s="199" t="s">
        <v>2725</v>
      </c>
      <c r="G513" s="170" t="s">
        <v>2033</v>
      </c>
      <c r="H513" s="171" t="s">
        <v>2034</v>
      </c>
      <c r="I513" s="172" t="s">
        <v>1815</v>
      </c>
      <c r="J513" s="175"/>
      <c r="K513" s="170" t="s">
        <v>2035</v>
      </c>
      <c r="L513" s="173" t="s">
        <v>2036</v>
      </c>
      <c r="M513" s="174" t="s">
        <v>2037</v>
      </c>
      <c r="N513" s="171" t="s">
        <v>2037</v>
      </c>
      <c r="O513" s="176" t="s">
        <v>3785</v>
      </c>
      <c r="P513" s="177">
        <v>6.9560000000000004</v>
      </c>
      <c r="Q513" s="178"/>
      <c r="R513" s="177">
        <v>10</v>
      </c>
      <c r="S513" s="201">
        <v>0</v>
      </c>
      <c r="T513" s="179">
        <v>40544</v>
      </c>
      <c r="U513" s="178">
        <v>13.912000000000001</v>
      </c>
      <c r="V513" s="177">
        <v>69.56</v>
      </c>
      <c r="W513" s="178">
        <v>69.56</v>
      </c>
      <c r="X513" s="130" t="s">
        <v>3889</v>
      </c>
      <c r="Y513" s="180"/>
      <c r="Z513" s="202">
        <v>7.6429999999999998</v>
      </c>
      <c r="AA513" s="201"/>
      <c r="AB513" s="138">
        <v>7.6429999999999998</v>
      </c>
      <c r="AC513" s="179">
        <v>41257</v>
      </c>
      <c r="AD513" s="349">
        <v>41001</v>
      </c>
      <c r="AE513" s="191">
        <v>8.7092931506849318</v>
      </c>
      <c r="AF513" s="182">
        <v>0.87756834771360581</v>
      </c>
      <c r="AG513" s="181">
        <v>23.766666666666666</v>
      </c>
      <c r="AH513" s="159"/>
      <c r="AI513" s="175" t="s">
        <v>2324</v>
      </c>
      <c r="AJ513" s="204" t="s">
        <v>3895</v>
      </c>
      <c r="AK513" s="204"/>
      <c r="AL513" s="205" t="s">
        <v>2726</v>
      </c>
      <c r="AM513" s="155">
        <v>39989</v>
      </c>
      <c r="AN513" s="296"/>
      <c r="AO513" s="154"/>
      <c r="AP513" s="155"/>
      <c r="AQ513" s="156">
        <v>40129</v>
      </c>
      <c r="AR513" s="179">
        <v>40446</v>
      </c>
      <c r="AS513" s="154">
        <v>40509</v>
      </c>
      <c r="AT513" s="155">
        <v>40537</v>
      </c>
      <c r="AU513" s="157"/>
      <c r="AV513" s="158"/>
      <c r="AW513" s="159">
        <v>4</v>
      </c>
      <c r="AX513" s="181">
        <v>1920</v>
      </c>
      <c r="AY513" s="207"/>
      <c r="AZ513" s="161"/>
      <c r="BA513" s="191"/>
      <c r="BB513" s="162"/>
      <c r="BC513" s="163"/>
      <c r="BD513" s="108"/>
      <c r="BE513" s="191"/>
      <c r="BF513" s="159"/>
      <c r="BG513" s="161"/>
      <c r="BH513" s="166">
        <v>8.1199999999999992</v>
      </c>
      <c r="BI513" s="167">
        <v>12.25</v>
      </c>
      <c r="BJ513" s="166">
        <v>11.23</v>
      </c>
      <c r="BK513" s="111"/>
    </row>
    <row r="514" spans="1:63" ht="28" hidden="1">
      <c r="A514" s="40"/>
      <c r="B514" s="40"/>
      <c r="C514" s="40"/>
      <c r="D514" s="247" t="s">
        <v>2340</v>
      </c>
      <c r="E514" s="168">
        <v>3977</v>
      </c>
      <c r="F514" s="128" t="s">
        <v>2727</v>
      </c>
      <c r="G514" s="129" t="s">
        <v>2033</v>
      </c>
      <c r="H514" s="130" t="s">
        <v>2034</v>
      </c>
      <c r="I514" s="131" t="s">
        <v>1815</v>
      </c>
      <c r="J514" s="132"/>
      <c r="K514" s="129" t="s">
        <v>3964</v>
      </c>
      <c r="L514" s="173" t="s">
        <v>2036</v>
      </c>
      <c r="M514" s="134" t="s">
        <v>2037</v>
      </c>
      <c r="N514" s="135" t="s">
        <v>2037</v>
      </c>
      <c r="O514" s="136" t="s">
        <v>1335</v>
      </c>
      <c r="P514" s="135">
        <v>1.9390000000000001</v>
      </c>
      <c r="Q514" s="138"/>
      <c r="R514" s="137">
        <v>10</v>
      </c>
      <c r="S514" s="139">
        <v>0</v>
      </c>
      <c r="T514" s="140">
        <v>40544</v>
      </c>
      <c r="U514" s="138">
        <v>3.8780000000000001</v>
      </c>
      <c r="V514" s="137">
        <v>19.39</v>
      </c>
      <c r="W514" s="138">
        <v>19.39</v>
      </c>
      <c r="X514" s="130" t="s">
        <v>3948</v>
      </c>
      <c r="Y514" s="142"/>
      <c r="Z514" s="143"/>
      <c r="AA514" s="138"/>
      <c r="AB514" s="138"/>
      <c r="AC514" s="140"/>
      <c r="AD514" s="152"/>
      <c r="AE514" s="165"/>
      <c r="AF514" s="147"/>
      <c r="AG514" s="146">
        <v>43.766666666666666</v>
      </c>
      <c r="AH514" s="149"/>
      <c r="AI514" s="132"/>
      <c r="AJ514" s="150" t="s">
        <v>1560</v>
      </c>
      <c r="AK514" s="150"/>
      <c r="AL514" s="151" t="s">
        <v>1337</v>
      </c>
      <c r="AM514" s="152">
        <v>40218</v>
      </c>
      <c r="AN514" s="297"/>
      <c r="AO514" s="154"/>
      <c r="AP514" s="155"/>
      <c r="AQ514" s="156">
        <v>40259</v>
      </c>
      <c r="AR514" s="179">
        <v>40452</v>
      </c>
      <c r="AS514" s="154">
        <v>40507</v>
      </c>
      <c r="AT514" s="155">
        <v>40535</v>
      </c>
      <c r="AU514" s="157"/>
      <c r="AV514" s="158"/>
      <c r="AW514" s="149">
        <v>1.2</v>
      </c>
      <c r="AX514" s="181">
        <v>1751.6666666666667</v>
      </c>
      <c r="AY514" s="207"/>
      <c r="AZ514" s="161"/>
      <c r="BA514" s="165"/>
      <c r="BB514" s="162"/>
      <c r="BC514" s="163"/>
      <c r="BD514" s="195">
        <v>1.4048865619546247</v>
      </c>
      <c r="BE514" s="191">
        <v>724.54180606220973</v>
      </c>
      <c r="BF514" s="159">
        <v>1170.7388016288539</v>
      </c>
      <c r="BG514" s="161"/>
      <c r="BH514" s="197">
        <v>11.3</v>
      </c>
      <c r="BI514" s="198">
        <v>13.63</v>
      </c>
      <c r="BJ514" s="359"/>
      <c r="BK514" s="359"/>
    </row>
    <row r="515" spans="1:63" ht="42" hidden="1">
      <c r="A515" s="40"/>
      <c r="B515" s="40"/>
      <c r="C515" s="40"/>
      <c r="D515" s="247" t="s">
        <v>2341</v>
      </c>
      <c r="E515" s="168">
        <v>3981</v>
      </c>
      <c r="F515" s="199" t="s">
        <v>1954</v>
      </c>
      <c r="G515" s="170" t="s">
        <v>2033</v>
      </c>
      <c r="H515" s="171" t="s">
        <v>2034</v>
      </c>
      <c r="I515" s="172" t="s">
        <v>1815</v>
      </c>
      <c r="J515" s="175"/>
      <c r="K515" s="172" t="s">
        <v>1748</v>
      </c>
      <c r="L515" s="173" t="s">
        <v>2036</v>
      </c>
      <c r="M515" s="174" t="s">
        <v>2037</v>
      </c>
      <c r="N515" s="171" t="s">
        <v>2037</v>
      </c>
      <c r="O515" s="176" t="s">
        <v>3785</v>
      </c>
      <c r="P515" s="352">
        <v>3.3210000000000002</v>
      </c>
      <c r="Q515" s="178"/>
      <c r="R515" s="137">
        <v>10</v>
      </c>
      <c r="S515" s="201">
        <v>0</v>
      </c>
      <c r="T515" s="179">
        <v>40544</v>
      </c>
      <c r="U515" s="178">
        <v>6.6420000000000003</v>
      </c>
      <c r="V515" s="177">
        <v>33.21</v>
      </c>
      <c r="W515" s="178">
        <v>33.21</v>
      </c>
      <c r="X515" s="130" t="s">
        <v>1729</v>
      </c>
      <c r="Y515" s="180"/>
      <c r="Z515" s="202"/>
      <c r="AA515" s="178"/>
      <c r="AB515" s="178"/>
      <c r="AC515" s="179"/>
      <c r="AD515" s="155"/>
      <c r="AE515" s="191"/>
      <c r="AF515" s="203"/>
      <c r="AG515" s="181">
        <v>43.766666666666666</v>
      </c>
      <c r="AH515" s="159"/>
      <c r="AI515" s="175"/>
      <c r="AJ515" s="204" t="s">
        <v>3895</v>
      </c>
      <c r="AK515" s="204"/>
      <c r="AL515" s="205" t="s">
        <v>1726</v>
      </c>
      <c r="AM515" s="155">
        <v>39703</v>
      </c>
      <c r="AN515" s="296"/>
      <c r="AO515" s="154"/>
      <c r="AP515" s="155"/>
      <c r="AQ515" s="156">
        <v>39694</v>
      </c>
      <c r="AR515" s="179">
        <v>40436</v>
      </c>
      <c r="AS515" s="154">
        <v>40516</v>
      </c>
      <c r="AT515" s="155">
        <v>40544</v>
      </c>
      <c r="AU515" s="187"/>
      <c r="AV515" s="158"/>
      <c r="AW515" s="188">
        <v>1.5</v>
      </c>
      <c r="AX515" s="181">
        <v>2653.3333333333335</v>
      </c>
      <c r="AY515" s="207"/>
      <c r="AZ515" s="161"/>
      <c r="BA515" s="191"/>
      <c r="BB515" s="162"/>
      <c r="BC515" s="163"/>
      <c r="BD515" s="164">
        <v>2.071116928446771</v>
      </c>
      <c r="BE515" s="191">
        <v>623.64255599119872</v>
      </c>
      <c r="BF515" s="159">
        <v>1380.7446189645141</v>
      </c>
      <c r="BG515" s="161"/>
      <c r="BH515" s="166">
        <v>4.82</v>
      </c>
      <c r="BI515" s="167"/>
      <c r="BJ515" s="166">
        <v>8.7899999999999991</v>
      </c>
      <c r="BK515" s="166"/>
    </row>
    <row r="516" spans="1:63" ht="42" hidden="1">
      <c r="A516" s="40"/>
      <c r="B516" s="40"/>
      <c r="C516" s="40"/>
      <c r="D516" s="247" t="s">
        <v>2342</v>
      </c>
      <c r="E516" s="168">
        <v>3996</v>
      </c>
      <c r="F516" s="199" t="s">
        <v>3562</v>
      </c>
      <c r="G516" s="170" t="s">
        <v>2033</v>
      </c>
      <c r="H516" s="171" t="s">
        <v>2034</v>
      </c>
      <c r="I516" s="172" t="s">
        <v>1815</v>
      </c>
      <c r="J516" s="175"/>
      <c r="K516" s="172" t="s">
        <v>2494</v>
      </c>
      <c r="L516" s="173" t="s">
        <v>2036</v>
      </c>
      <c r="M516" s="174" t="s">
        <v>2037</v>
      </c>
      <c r="N516" s="171" t="s">
        <v>2037</v>
      </c>
      <c r="O516" s="176" t="s">
        <v>2038</v>
      </c>
      <c r="P516" s="177">
        <v>45.850999999999999</v>
      </c>
      <c r="Q516" s="178"/>
      <c r="R516" s="137">
        <v>10</v>
      </c>
      <c r="S516" s="201">
        <v>0</v>
      </c>
      <c r="T516" s="179">
        <v>40188</v>
      </c>
      <c r="U516" s="178">
        <v>90.464022999999997</v>
      </c>
      <c r="V516" s="177">
        <v>458.51</v>
      </c>
      <c r="W516" s="178">
        <v>458.51</v>
      </c>
      <c r="X516" s="130" t="s">
        <v>3889</v>
      </c>
      <c r="Y516" s="180"/>
      <c r="Z516" s="202"/>
      <c r="AA516" s="178"/>
      <c r="AB516" s="178"/>
      <c r="AC516" s="179"/>
      <c r="AD516" s="155"/>
      <c r="AE516" s="191"/>
      <c r="AF516" s="203"/>
      <c r="AG516" s="181">
        <v>43.466666666666669</v>
      </c>
      <c r="AH516" s="159"/>
      <c r="AI516" s="175"/>
      <c r="AJ516" s="204" t="s">
        <v>3895</v>
      </c>
      <c r="AK516" s="204"/>
      <c r="AL516" s="205" t="s">
        <v>3563</v>
      </c>
      <c r="AM516" s="155">
        <v>39878</v>
      </c>
      <c r="AN516" s="296"/>
      <c r="AO516" s="154"/>
      <c r="AP516" s="155"/>
      <c r="AQ516" s="156">
        <v>40142</v>
      </c>
      <c r="AR516" s="179">
        <v>40443</v>
      </c>
      <c r="AS516" s="154">
        <v>40525</v>
      </c>
      <c r="AT516" s="155">
        <v>40553</v>
      </c>
      <c r="AU516" s="187"/>
      <c r="AV516" s="158"/>
      <c r="AW516" s="188">
        <v>22.5</v>
      </c>
      <c r="AX516" s="181">
        <v>1971</v>
      </c>
      <c r="AY516" s="207"/>
      <c r="AZ516" s="161"/>
      <c r="BA516" s="191"/>
      <c r="BB516" s="162"/>
      <c r="BC516" s="163"/>
      <c r="BD516" s="164">
        <v>28.675174520069806</v>
      </c>
      <c r="BE516" s="191">
        <v>625.3991084179147</v>
      </c>
      <c r="BF516" s="159">
        <v>1274.4522008919914</v>
      </c>
      <c r="BG516" s="161"/>
      <c r="BH516" s="166">
        <v>5.93</v>
      </c>
      <c r="BI516" s="167"/>
      <c r="BJ516" s="166">
        <v>8.36</v>
      </c>
      <c r="BK516" s="166"/>
    </row>
    <row r="517" spans="1:63" ht="42" hidden="1">
      <c r="A517" s="40"/>
      <c r="B517" s="40"/>
      <c r="C517" s="40"/>
      <c r="D517" s="247" t="s">
        <v>2343</v>
      </c>
      <c r="E517" s="168">
        <v>4018</v>
      </c>
      <c r="F517" s="128" t="s">
        <v>2043</v>
      </c>
      <c r="G517" s="129" t="s">
        <v>2033</v>
      </c>
      <c r="H517" s="130" t="s">
        <v>2034</v>
      </c>
      <c r="I517" s="368" t="s">
        <v>1815</v>
      </c>
      <c r="J517" s="368"/>
      <c r="K517" s="129" t="s">
        <v>3947</v>
      </c>
      <c r="L517" s="173" t="s">
        <v>2036</v>
      </c>
      <c r="M517" s="134" t="s">
        <v>2037</v>
      </c>
      <c r="N517" s="135" t="s">
        <v>2037</v>
      </c>
      <c r="O517" s="136" t="s">
        <v>1335</v>
      </c>
      <c r="P517" s="137">
        <v>7.9320000000000004</v>
      </c>
      <c r="Q517" s="138"/>
      <c r="R517" s="137">
        <v>7</v>
      </c>
      <c r="S517" s="139">
        <v>0</v>
      </c>
      <c r="T517" s="235">
        <v>40544</v>
      </c>
      <c r="U517" s="138">
        <v>15.864000000000001</v>
      </c>
      <c r="V517" s="137">
        <v>79.363463013698635</v>
      </c>
      <c r="W517" s="138">
        <v>158.72692602739727</v>
      </c>
      <c r="X517" s="130" t="s">
        <v>3648</v>
      </c>
      <c r="Y517" s="142"/>
      <c r="Z517" s="143"/>
      <c r="AA517" s="138"/>
      <c r="AB517" s="138"/>
      <c r="AC517" s="144"/>
      <c r="AD517" s="360"/>
      <c r="AE517" s="165"/>
      <c r="AF517" s="147"/>
      <c r="AG517" s="148">
        <v>43.2</v>
      </c>
      <c r="AH517" s="149"/>
      <c r="AI517" s="132"/>
      <c r="AJ517" s="150" t="s">
        <v>1338</v>
      </c>
      <c r="AK517" s="150"/>
      <c r="AL517" s="151" t="s">
        <v>3979</v>
      </c>
      <c r="AM517" s="152">
        <v>40282</v>
      </c>
      <c r="AN517" s="297"/>
      <c r="AO517" s="154"/>
      <c r="AP517" s="155"/>
      <c r="AQ517" s="156">
        <v>40408</v>
      </c>
      <c r="AR517" s="156">
        <v>40455</v>
      </c>
      <c r="AS517" s="179">
        <v>40520</v>
      </c>
      <c r="AT517" s="155">
        <v>40561</v>
      </c>
      <c r="AU517" s="206" t="s">
        <v>3596</v>
      </c>
      <c r="AV517" s="358"/>
      <c r="AW517" s="149">
        <v>3.5999999999999996</v>
      </c>
      <c r="AX517" s="191">
        <v>2333.6640000000002</v>
      </c>
      <c r="AY517" s="207"/>
      <c r="AZ517" s="161"/>
      <c r="BA517" s="149"/>
      <c r="BB517" s="162"/>
      <c r="BC517" s="163"/>
      <c r="BD517" s="195">
        <v>3.9267015706806281</v>
      </c>
      <c r="BE517" s="191">
        <v>495.04558379735602</v>
      </c>
      <c r="BF517" s="149">
        <v>1090.7504363001744</v>
      </c>
      <c r="BG517" s="196"/>
      <c r="BH517" s="197" t="s">
        <v>3967</v>
      </c>
      <c r="BI517" s="198"/>
      <c r="BJ517" s="197"/>
      <c r="BK517" s="197"/>
    </row>
    <row r="518" spans="1:63" ht="56" hidden="1">
      <c r="A518" s="40"/>
      <c r="B518" s="40"/>
      <c r="C518" s="40"/>
      <c r="D518" s="247" t="s">
        <v>2344</v>
      </c>
      <c r="E518" s="168">
        <v>4025</v>
      </c>
      <c r="F518" s="199" t="s">
        <v>2345</v>
      </c>
      <c r="G518" s="170" t="s">
        <v>2033</v>
      </c>
      <c r="H518" s="171" t="s">
        <v>2034</v>
      </c>
      <c r="I518" s="172" t="s">
        <v>1815</v>
      </c>
      <c r="J518" s="175"/>
      <c r="K518" s="172" t="s">
        <v>2933</v>
      </c>
      <c r="L518" s="200" t="s">
        <v>2036</v>
      </c>
      <c r="M518" s="174" t="s">
        <v>3510</v>
      </c>
      <c r="N518" s="175" t="s">
        <v>2929</v>
      </c>
      <c r="O518" s="176" t="s">
        <v>2529</v>
      </c>
      <c r="P518" s="177">
        <v>18.282</v>
      </c>
      <c r="Q518" s="178"/>
      <c r="R518" s="137">
        <v>10</v>
      </c>
      <c r="S518" s="201">
        <v>0</v>
      </c>
      <c r="T518" s="179">
        <v>40576</v>
      </c>
      <c r="U518" s="178">
        <v>34.918619999999997</v>
      </c>
      <c r="V518" s="177">
        <v>181.31736986301368</v>
      </c>
      <c r="W518" s="178">
        <v>182.82</v>
      </c>
      <c r="X518" s="130" t="s">
        <v>2039</v>
      </c>
      <c r="Y518" s="180"/>
      <c r="Z518" s="202"/>
      <c r="AA518" s="178"/>
      <c r="AB518" s="178"/>
      <c r="AC518" s="179"/>
      <c r="AD518" s="155"/>
      <c r="AE518" s="191"/>
      <c r="AF518" s="203"/>
      <c r="AG518" s="181">
        <v>42.7</v>
      </c>
      <c r="AH518" s="159"/>
      <c r="AI518" s="175"/>
      <c r="AJ518" s="204" t="s">
        <v>944</v>
      </c>
      <c r="AK518" s="204"/>
      <c r="AL518" s="205" t="s">
        <v>2346</v>
      </c>
      <c r="AM518" s="155">
        <v>39732</v>
      </c>
      <c r="AN518" s="296"/>
      <c r="AO518" s="154"/>
      <c r="AP518" s="155"/>
      <c r="AQ518" s="156">
        <v>39840</v>
      </c>
      <c r="AR518" s="179">
        <v>40459</v>
      </c>
      <c r="AS518" s="154">
        <v>40523</v>
      </c>
      <c r="AT518" s="155">
        <v>40576</v>
      </c>
      <c r="AU518" s="206" t="s">
        <v>3596</v>
      </c>
      <c r="AV518" s="158"/>
      <c r="AW518" s="188">
        <v>4.8</v>
      </c>
      <c r="AX518" s="181">
        <v>6237</v>
      </c>
      <c r="AY518" s="207"/>
      <c r="AZ518" s="161"/>
      <c r="BA518" s="191"/>
      <c r="BB518" s="162"/>
      <c r="BC518" s="163"/>
      <c r="BD518" s="164">
        <v>5.8464223385689351</v>
      </c>
      <c r="BE518" s="191">
        <v>319.79117922376844</v>
      </c>
      <c r="BF518" s="159">
        <v>1218.0046538685283</v>
      </c>
      <c r="BG518" s="161"/>
      <c r="BH518" s="166">
        <v>6.75</v>
      </c>
      <c r="BI518" s="167"/>
      <c r="BJ518" s="166">
        <v>11.4</v>
      </c>
      <c r="BK518" s="166"/>
    </row>
    <row r="519" spans="1:63" ht="112" hidden="1">
      <c r="A519" s="40"/>
      <c r="B519" s="40"/>
      <c r="C519" s="40"/>
      <c r="D519" s="247" t="s">
        <v>2347</v>
      </c>
      <c r="E519" s="168">
        <v>4026</v>
      </c>
      <c r="F519" s="199" t="s">
        <v>3564</v>
      </c>
      <c r="G519" s="170" t="s">
        <v>2033</v>
      </c>
      <c r="H519" s="171" t="s">
        <v>2034</v>
      </c>
      <c r="I519" s="172" t="s">
        <v>1815</v>
      </c>
      <c r="J519" s="175"/>
      <c r="K519" s="170" t="s">
        <v>1728</v>
      </c>
      <c r="L519" s="344" t="s">
        <v>2036</v>
      </c>
      <c r="M519" s="174" t="s">
        <v>2037</v>
      </c>
      <c r="N519" s="171" t="s">
        <v>2037</v>
      </c>
      <c r="O519" s="176" t="s">
        <v>2038</v>
      </c>
      <c r="P519" s="177">
        <v>54.46</v>
      </c>
      <c r="Q519" s="178"/>
      <c r="R519" s="177">
        <v>7</v>
      </c>
      <c r="S519" s="201">
        <v>0</v>
      </c>
      <c r="T519" s="179">
        <v>40560</v>
      </c>
      <c r="U519" s="178">
        <v>106.52376</v>
      </c>
      <c r="V519" s="177">
        <v>542.51112328767124</v>
      </c>
      <c r="W519" s="178">
        <v>1087.4095342465753</v>
      </c>
      <c r="X519" s="130" t="s">
        <v>1729</v>
      </c>
      <c r="Y519" s="180"/>
      <c r="Z519" s="143">
        <v>44.524000000000001</v>
      </c>
      <c r="AA519" s="138"/>
      <c r="AB519" s="138">
        <v>44.524000000000001</v>
      </c>
      <c r="AC519" s="179">
        <v>41122</v>
      </c>
      <c r="AD519" s="155">
        <v>41274</v>
      </c>
      <c r="AE519" s="191">
        <v>106.53271232876712</v>
      </c>
      <c r="AF519" s="182">
        <v>0.41793735489054235</v>
      </c>
      <c r="AG519" s="181">
        <v>18.733333333333334</v>
      </c>
      <c r="AH519" s="159"/>
      <c r="AI519" s="175" t="s">
        <v>1729</v>
      </c>
      <c r="AJ519" s="204" t="s">
        <v>3761</v>
      </c>
      <c r="AK519" s="204"/>
      <c r="AL519" s="205" t="s">
        <v>2348</v>
      </c>
      <c r="AM519" s="155">
        <v>39536</v>
      </c>
      <c r="AN519" s="296"/>
      <c r="AO519" s="154"/>
      <c r="AP519" s="155"/>
      <c r="AQ519" s="156">
        <v>39443</v>
      </c>
      <c r="AR519" s="179">
        <v>40458</v>
      </c>
      <c r="AS519" s="154">
        <v>40532</v>
      </c>
      <c r="AT519" s="155">
        <v>40560</v>
      </c>
      <c r="AU519" s="187"/>
      <c r="AV519" s="158"/>
      <c r="AW519" s="188">
        <v>30</v>
      </c>
      <c r="AX519" s="181">
        <v>1874.8</v>
      </c>
      <c r="AY519" s="207"/>
      <c r="AZ519" s="161"/>
      <c r="BA519" s="191"/>
      <c r="BB519" s="162"/>
      <c r="BC519" s="163"/>
      <c r="BD519" s="164">
        <v>32.722513089005233</v>
      </c>
      <c r="BE519" s="191">
        <v>600.85407802066163</v>
      </c>
      <c r="BF519" s="159">
        <v>1090.7504363001742</v>
      </c>
      <c r="BG519" s="105">
        <v>8.346865640336135E-3</v>
      </c>
      <c r="BH519" s="166"/>
      <c r="BI519" s="167"/>
      <c r="BJ519" s="166"/>
      <c r="BK519" s="166"/>
    </row>
    <row r="520" spans="1:63" ht="70" hidden="1">
      <c r="A520" s="40"/>
      <c r="B520" s="40"/>
      <c r="C520" s="40"/>
      <c r="D520" s="247" t="s">
        <v>2349</v>
      </c>
      <c r="E520" s="168">
        <v>4039</v>
      </c>
      <c r="F520" s="199" t="s">
        <v>1807</v>
      </c>
      <c r="G520" s="170" t="s">
        <v>2033</v>
      </c>
      <c r="H520" s="171" t="s">
        <v>2034</v>
      </c>
      <c r="I520" s="172" t="s">
        <v>1815</v>
      </c>
      <c r="J520" s="175"/>
      <c r="K520" s="170" t="s">
        <v>1744</v>
      </c>
      <c r="L520" s="344" t="s">
        <v>2036</v>
      </c>
      <c r="M520" s="174" t="s">
        <v>3878</v>
      </c>
      <c r="N520" s="175" t="s">
        <v>1723</v>
      </c>
      <c r="O520" s="176" t="s">
        <v>3785</v>
      </c>
      <c r="P520" s="177">
        <v>11.65</v>
      </c>
      <c r="Q520" s="178"/>
      <c r="R520" s="137">
        <v>10</v>
      </c>
      <c r="S520" s="201">
        <v>0</v>
      </c>
      <c r="T520" s="179">
        <v>40558</v>
      </c>
      <c r="U520" s="178">
        <v>22.82235</v>
      </c>
      <c r="V520" s="177">
        <v>116.11698630136988</v>
      </c>
      <c r="W520" s="178">
        <v>116.5</v>
      </c>
      <c r="X520" s="130" t="s">
        <v>3888</v>
      </c>
      <c r="Y520" s="180"/>
      <c r="Z520" s="202"/>
      <c r="AA520" s="178"/>
      <c r="AB520" s="178"/>
      <c r="AC520" s="179"/>
      <c r="AD520" s="155"/>
      <c r="AE520" s="191"/>
      <c r="AF520" s="203"/>
      <c r="AG520" s="181">
        <v>43.3</v>
      </c>
      <c r="AH520" s="159"/>
      <c r="AI520" s="175"/>
      <c r="AJ520" s="204" t="s">
        <v>3895</v>
      </c>
      <c r="AK520" s="204"/>
      <c r="AL520" s="205" t="s">
        <v>1808</v>
      </c>
      <c r="AM520" s="155">
        <v>39961</v>
      </c>
      <c r="AN520" s="296"/>
      <c r="AO520" s="154"/>
      <c r="AP520" s="155"/>
      <c r="AQ520" s="156">
        <v>39994</v>
      </c>
      <c r="AR520" s="179">
        <v>40469</v>
      </c>
      <c r="AS520" s="154">
        <v>40530</v>
      </c>
      <c r="AT520" s="155">
        <v>40558</v>
      </c>
      <c r="AU520" s="293"/>
      <c r="AV520" s="158"/>
      <c r="AW520" s="188">
        <v>3</v>
      </c>
      <c r="AX520" s="181">
        <v>6000</v>
      </c>
      <c r="AY520" s="207"/>
      <c r="AZ520" s="161"/>
      <c r="BA520" s="191"/>
      <c r="BB520" s="162"/>
      <c r="BC520" s="163"/>
      <c r="BD520" s="164">
        <v>4.9083769633507845</v>
      </c>
      <c r="BE520" s="191">
        <v>421.31991101723469</v>
      </c>
      <c r="BF520" s="159">
        <v>1636.1256544502617</v>
      </c>
      <c r="BG520" s="161"/>
      <c r="BH520" s="166">
        <v>10.27</v>
      </c>
      <c r="BI520" s="167"/>
      <c r="BJ520" s="166"/>
      <c r="BK520" s="166"/>
    </row>
    <row r="521" spans="1:63" ht="56" hidden="1">
      <c r="A521" s="40"/>
      <c r="B521" s="40"/>
      <c r="C521" s="40"/>
      <c r="D521" s="247" t="s">
        <v>2350</v>
      </c>
      <c r="E521" s="168">
        <v>4050</v>
      </c>
      <c r="F521" s="199" t="s">
        <v>2935</v>
      </c>
      <c r="G521" s="170" t="s">
        <v>2033</v>
      </c>
      <c r="H521" s="171" t="s">
        <v>2034</v>
      </c>
      <c r="I521" s="172" t="s">
        <v>1815</v>
      </c>
      <c r="J521" s="175"/>
      <c r="K521" s="170" t="s">
        <v>1728</v>
      </c>
      <c r="L521" s="304" t="s">
        <v>2036</v>
      </c>
      <c r="M521" s="174" t="s">
        <v>2037</v>
      </c>
      <c r="N521" s="338" t="s">
        <v>2037</v>
      </c>
      <c r="O521" s="176" t="s">
        <v>3785</v>
      </c>
      <c r="P521" s="352">
        <v>5.4749999999999996</v>
      </c>
      <c r="Q521" s="178"/>
      <c r="R521" s="177">
        <v>10</v>
      </c>
      <c r="S521" s="201">
        <v>0</v>
      </c>
      <c r="T521" s="179">
        <v>40634</v>
      </c>
      <c r="U521" s="178">
        <v>9.5812499999999989</v>
      </c>
      <c r="V521" s="177">
        <v>53.429999999999993</v>
      </c>
      <c r="W521" s="178">
        <v>54.75</v>
      </c>
      <c r="X521" s="130" t="s">
        <v>3888</v>
      </c>
      <c r="Y521" s="180"/>
      <c r="Z521" s="202"/>
      <c r="AA521" s="178"/>
      <c r="AB521" s="178"/>
      <c r="AC521" s="179"/>
      <c r="AD521" s="349"/>
      <c r="AE521" s="191"/>
      <c r="AF521" s="174"/>
      <c r="AG521" s="181">
        <v>40.766666666666666</v>
      </c>
      <c r="AH521" s="159"/>
      <c r="AI521" s="175"/>
      <c r="AJ521" s="204" t="s">
        <v>3895</v>
      </c>
      <c r="AK521" s="204"/>
      <c r="AL521" s="205" t="s">
        <v>1209</v>
      </c>
      <c r="AM521" s="155">
        <v>40044</v>
      </c>
      <c r="AN521" s="296"/>
      <c r="AO521" s="154"/>
      <c r="AP521" s="155"/>
      <c r="AQ521" s="156">
        <v>40014</v>
      </c>
      <c r="AR521" s="179">
        <v>40570</v>
      </c>
      <c r="AS521" s="154">
        <v>40620</v>
      </c>
      <c r="AT521" s="155">
        <v>40570</v>
      </c>
      <c r="AU521" s="353"/>
      <c r="AV521" s="158"/>
      <c r="AW521" s="159">
        <v>3</v>
      </c>
      <c r="AX521" s="181">
        <v>1933.3333333333333</v>
      </c>
      <c r="AY521" s="207"/>
      <c r="AZ521" s="161"/>
      <c r="BA521" s="191"/>
      <c r="BB521" s="162"/>
      <c r="BC521" s="163"/>
      <c r="BD521" s="164">
        <v>3.9594240837696333</v>
      </c>
      <c r="BE521" s="191">
        <v>723.1824810538144</v>
      </c>
      <c r="BF521" s="159">
        <v>1319.8080279232111</v>
      </c>
      <c r="BG521" s="161"/>
      <c r="BH521" s="166">
        <v>10.91</v>
      </c>
      <c r="BI521" s="167">
        <v>12.75</v>
      </c>
      <c r="BJ521" s="166">
        <v>13.68</v>
      </c>
      <c r="BK521" s="166">
        <v>20.133754452520581</v>
      </c>
    </row>
    <row r="522" spans="1:63" ht="42" hidden="1">
      <c r="A522" s="40"/>
      <c r="B522" s="40"/>
      <c r="C522" s="40"/>
      <c r="D522" s="247" t="s">
        <v>2351</v>
      </c>
      <c r="E522" s="168">
        <v>4057</v>
      </c>
      <c r="F522" s="199" t="s">
        <v>2477</v>
      </c>
      <c r="G522" s="170" t="s">
        <v>2033</v>
      </c>
      <c r="H522" s="171" t="s">
        <v>2034</v>
      </c>
      <c r="I522" s="131" t="s">
        <v>1815</v>
      </c>
      <c r="J522" s="132"/>
      <c r="K522" s="129" t="s">
        <v>2498</v>
      </c>
      <c r="L522" s="173" t="s">
        <v>2036</v>
      </c>
      <c r="M522" s="134" t="s">
        <v>3510</v>
      </c>
      <c r="N522" s="130" t="s">
        <v>2693</v>
      </c>
      <c r="O522" s="176" t="s">
        <v>2694</v>
      </c>
      <c r="P522" s="177">
        <v>27.829000000000001</v>
      </c>
      <c r="Q522" s="178"/>
      <c r="R522" s="137">
        <v>10</v>
      </c>
      <c r="S522" s="139">
        <v>0</v>
      </c>
      <c r="T522" s="140">
        <v>40591</v>
      </c>
      <c r="U522" s="138">
        <v>51.984572000000007</v>
      </c>
      <c r="V522" s="177">
        <v>274.85902739726026</v>
      </c>
      <c r="W522" s="178">
        <v>278.29000000000002</v>
      </c>
      <c r="X522" s="130" t="s">
        <v>3948</v>
      </c>
      <c r="Y522" s="180"/>
      <c r="Z522" s="202"/>
      <c r="AA522" s="178"/>
      <c r="AB522" s="178"/>
      <c r="AC522" s="179"/>
      <c r="AD522" s="349"/>
      <c r="AE522" s="191"/>
      <c r="AF522" s="174"/>
      <c r="AG522" s="181">
        <v>42.2</v>
      </c>
      <c r="AH522" s="159"/>
      <c r="AI522" s="175"/>
      <c r="AJ522" s="150" t="s">
        <v>2352</v>
      </c>
      <c r="AK522" s="150"/>
      <c r="AL522" s="151" t="s">
        <v>2478</v>
      </c>
      <c r="AM522" s="152">
        <v>40095</v>
      </c>
      <c r="AN522" s="297"/>
      <c r="AO522" s="154"/>
      <c r="AP522" s="155"/>
      <c r="AQ522" s="156">
        <v>40373</v>
      </c>
      <c r="AR522" s="179">
        <v>40476</v>
      </c>
      <c r="AS522" s="154">
        <v>40536</v>
      </c>
      <c r="AT522" s="155">
        <v>40591</v>
      </c>
      <c r="AU522" s="356" t="s">
        <v>3596</v>
      </c>
      <c r="AV522" s="158"/>
      <c r="AW522" s="159">
        <v>31</v>
      </c>
      <c r="AX522" s="181">
        <v>3420.1935483870966</v>
      </c>
      <c r="AY522" s="207"/>
      <c r="AZ522" s="161"/>
      <c r="BA522" s="149"/>
      <c r="BB522" s="162"/>
      <c r="BC522" s="163"/>
      <c r="BD522" s="345">
        <v>21.188917975567186</v>
      </c>
      <c r="BE522" s="191">
        <v>761.39703099526344</v>
      </c>
      <c r="BF522" s="149">
        <v>683.5134830828124</v>
      </c>
      <c r="BG522" s="196"/>
      <c r="BH522" s="166">
        <v>9.67</v>
      </c>
      <c r="BI522" s="167"/>
      <c r="BJ522" s="197">
        <v>14.86</v>
      </c>
      <c r="BK522" s="308"/>
    </row>
    <row r="523" spans="1:63" ht="42" hidden="1">
      <c r="A523" s="40"/>
      <c r="B523" s="40"/>
      <c r="C523" s="40"/>
      <c r="D523" s="247" t="s">
        <v>2353</v>
      </c>
      <c r="E523" s="168">
        <v>4062</v>
      </c>
      <c r="F523" s="128" t="s">
        <v>2354</v>
      </c>
      <c r="G523" s="170" t="s">
        <v>2033</v>
      </c>
      <c r="H523" s="171" t="s">
        <v>2034</v>
      </c>
      <c r="I523" s="131" t="s">
        <v>1815</v>
      </c>
      <c r="J523" s="132"/>
      <c r="K523" s="129" t="s">
        <v>1333</v>
      </c>
      <c r="L523" s="200" t="s">
        <v>2036</v>
      </c>
      <c r="M523" s="134" t="s">
        <v>2037</v>
      </c>
      <c r="N523" s="135" t="s">
        <v>2037</v>
      </c>
      <c r="O523" s="136" t="s">
        <v>240</v>
      </c>
      <c r="P523" s="137">
        <v>9.548</v>
      </c>
      <c r="Q523" s="138"/>
      <c r="R523" s="137">
        <v>10</v>
      </c>
      <c r="S523" s="139">
        <v>0</v>
      </c>
      <c r="T523" s="140">
        <v>40581</v>
      </c>
      <c r="U523" s="138">
        <v>18.131651999999999</v>
      </c>
      <c r="V523" s="137">
        <v>94.564438356164374</v>
      </c>
      <c r="W523" s="138">
        <v>95.48</v>
      </c>
      <c r="X523" s="130" t="s">
        <v>3977</v>
      </c>
      <c r="Y523" s="142"/>
      <c r="Z523" s="143">
        <v>5.9560000000000004</v>
      </c>
      <c r="AA523" s="138"/>
      <c r="AB523" s="138">
        <v>5.9560000000000004</v>
      </c>
      <c r="AC523" s="144">
        <v>41386</v>
      </c>
      <c r="AD523" s="360">
        <v>40939</v>
      </c>
      <c r="AE523" s="165">
        <v>9.3648876712328768</v>
      </c>
      <c r="AF523" s="182">
        <v>0.63599267915360913</v>
      </c>
      <c r="AG523" s="146">
        <v>26.833333333333332</v>
      </c>
      <c r="AH523" s="149"/>
      <c r="AI523" s="132" t="s">
        <v>1729</v>
      </c>
      <c r="AJ523" s="150" t="s">
        <v>1560</v>
      </c>
      <c r="AK523" s="150"/>
      <c r="AL523" s="151" t="s">
        <v>3980</v>
      </c>
      <c r="AM523" s="155">
        <v>39812</v>
      </c>
      <c r="AN523" s="297">
        <v>40342</v>
      </c>
      <c r="AO523" s="192" t="s">
        <v>2355</v>
      </c>
      <c r="AP523" s="152"/>
      <c r="AQ523" s="235">
        <v>39920</v>
      </c>
      <c r="AR523" s="140">
        <v>40472</v>
      </c>
      <c r="AS523" s="192">
        <v>40527</v>
      </c>
      <c r="AT523" s="155">
        <v>40581</v>
      </c>
      <c r="AU523" s="356" t="s">
        <v>3596</v>
      </c>
      <c r="AV523" s="209"/>
      <c r="AW523" s="149">
        <v>5</v>
      </c>
      <c r="AX523" s="146">
        <v>2107.1999999999998</v>
      </c>
      <c r="AY523" s="160"/>
      <c r="AZ523" s="196"/>
      <c r="BA523" s="149"/>
      <c r="BB523" s="210"/>
      <c r="BC523" s="211"/>
      <c r="BD523" s="195">
        <v>5.5388307155322858</v>
      </c>
      <c r="BE523" s="165">
        <v>580.10376157648568</v>
      </c>
      <c r="BF523" s="149">
        <v>1107.7661431064571</v>
      </c>
      <c r="BG523" s="105">
        <v>1.3156115604392705E-2</v>
      </c>
      <c r="BH523" s="197">
        <v>11.12</v>
      </c>
      <c r="BI523" s="198"/>
      <c r="BJ523" s="197">
        <v>14.58</v>
      </c>
      <c r="BK523" s="359"/>
    </row>
    <row r="524" spans="1:63" ht="42" hidden="1">
      <c r="A524" s="40"/>
      <c r="B524" s="40"/>
      <c r="C524" s="40"/>
      <c r="D524" s="247" t="s">
        <v>2534</v>
      </c>
      <c r="E524" s="127">
        <v>4063</v>
      </c>
      <c r="F524" s="128" t="s">
        <v>2535</v>
      </c>
      <c r="G524" s="129" t="s">
        <v>2033</v>
      </c>
      <c r="H524" s="130" t="s">
        <v>2034</v>
      </c>
      <c r="I524" s="131" t="s">
        <v>1815</v>
      </c>
      <c r="J524" s="132"/>
      <c r="K524" s="129" t="s">
        <v>917</v>
      </c>
      <c r="L524" s="173" t="s">
        <v>2036</v>
      </c>
      <c r="M524" s="134" t="s">
        <v>3510</v>
      </c>
      <c r="N524" s="135" t="s">
        <v>2571</v>
      </c>
      <c r="O524" s="136" t="s">
        <v>1335</v>
      </c>
      <c r="P524" s="137">
        <v>52.811999999999998</v>
      </c>
      <c r="Q524" s="138"/>
      <c r="R524" s="137">
        <v>7</v>
      </c>
      <c r="S524" s="139">
        <v>0</v>
      </c>
      <c r="T524" s="140">
        <v>40817</v>
      </c>
      <c r="U524" s="138">
        <v>66.015000000000001</v>
      </c>
      <c r="V524" s="137">
        <v>488.90889863013695</v>
      </c>
      <c r="W524" s="138">
        <v>1017.3182794520546</v>
      </c>
      <c r="X524" s="130" t="s">
        <v>3888</v>
      </c>
      <c r="Y524" s="142"/>
      <c r="Z524" s="143"/>
      <c r="AA524" s="138"/>
      <c r="AB524" s="138"/>
      <c r="AC524" s="140"/>
      <c r="AD524" s="152"/>
      <c r="AE524" s="165"/>
      <c r="AF524" s="147"/>
      <c r="AG524" s="146">
        <v>34.666666666666664</v>
      </c>
      <c r="AH524" s="149"/>
      <c r="AI524" s="132"/>
      <c r="AJ524" s="150" t="s">
        <v>944</v>
      </c>
      <c r="AK524" s="150"/>
      <c r="AL524" s="151" t="s">
        <v>941</v>
      </c>
      <c r="AM524" s="152">
        <v>40163</v>
      </c>
      <c r="AN524" s="297"/>
      <c r="AO524" s="154"/>
      <c r="AP524" s="155"/>
      <c r="AQ524" s="156">
        <v>40357</v>
      </c>
      <c r="AR524" s="179">
        <v>40577</v>
      </c>
      <c r="AS524" s="154">
        <v>40638</v>
      </c>
      <c r="AT524" s="155">
        <v>40675</v>
      </c>
      <c r="AU524" s="356" t="s">
        <v>3596</v>
      </c>
      <c r="AV524" s="158"/>
      <c r="AW524" s="149">
        <v>10</v>
      </c>
      <c r="AX524" s="146">
        <v>6058.8</v>
      </c>
      <c r="AY524" s="160">
        <v>0.84000000000000008</v>
      </c>
      <c r="AZ524" s="161"/>
      <c r="BA524" s="149"/>
      <c r="BB524" s="162"/>
      <c r="BC524" s="163"/>
      <c r="BD524" s="195">
        <v>12.832111692844677</v>
      </c>
      <c r="BE524" s="191">
        <v>242.97719633501245</v>
      </c>
      <c r="BF524" s="149">
        <v>1283.2111692844676</v>
      </c>
      <c r="BG524" s="196"/>
      <c r="BH524" s="197">
        <v>11.91</v>
      </c>
      <c r="BI524" s="198">
        <v>13.41</v>
      </c>
      <c r="BJ524" s="197">
        <v>18.72</v>
      </c>
      <c r="BK524" s="197">
        <v>13.027723469278023</v>
      </c>
    </row>
    <row r="525" spans="1:63" ht="42" hidden="1">
      <c r="A525" s="40"/>
      <c r="B525" s="40"/>
      <c r="C525" s="40"/>
      <c r="D525" s="247" t="s">
        <v>2541</v>
      </c>
      <c r="E525" s="168">
        <v>4072</v>
      </c>
      <c r="F525" s="199" t="s">
        <v>2542</v>
      </c>
      <c r="G525" s="170" t="s">
        <v>2033</v>
      </c>
      <c r="H525" s="171" t="s">
        <v>2034</v>
      </c>
      <c r="I525" s="172" t="s">
        <v>1815</v>
      </c>
      <c r="J525" s="175"/>
      <c r="K525" s="170" t="s">
        <v>1728</v>
      </c>
      <c r="L525" s="304" t="s">
        <v>2036</v>
      </c>
      <c r="M525" s="174" t="s">
        <v>2037</v>
      </c>
      <c r="N525" s="171" t="s">
        <v>2037</v>
      </c>
      <c r="O525" s="176" t="s">
        <v>2038</v>
      </c>
      <c r="P525" s="177">
        <v>64.506</v>
      </c>
      <c r="Q525" s="178"/>
      <c r="R525" s="177">
        <v>10</v>
      </c>
      <c r="S525" s="201">
        <v>0</v>
      </c>
      <c r="T525" s="179">
        <v>40691</v>
      </c>
      <c r="U525" s="178">
        <v>102.88706999999999</v>
      </c>
      <c r="V525" s="177">
        <v>619.43432876712325</v>
      </c>
      <c r="W525" s="178">
        <v>645.05999999999995</v>
      </c>
      <c r="X525" s="171" t="s">
        <v>3889</v>
      </c>
      <c r="Y525" s="180"/>
      <c r="Z525" s="202"/>
      <c r="AA525" s="178"/>
      <c r="AB525" s="178"/>
      <c r="AC525" s="179"/>
      <c r="AD525" s="349"/>
      <c r="AE525" s="191"/>
      <c r="AF525" s="170"/>
      <c r="AG525" s="181">
        <v>38.866666666666667</v>
      </c>
      <c r="AH525" s="159"/>
      <c r="AI525" s="175"/>
      <c r="AJ525" s="204" t="s">
        <v>3895</v>
      </c>
      <c r="AK525" s="204"/>
      <c r="AL525" s="205" t="s">
        <v>2543</v>
      </c>
      <c r="AM525" s="155">
        <v>39458</v>
      </c>
      <c r="AN525" s="296"/>
      <c r="AO525" s="154"/>
      <c r="AP525" s="155"/>
      <c r="AQ525" s="156">
        <v>39827</v>
      </c>
      <c r="AR525" s="179">
        <v>40612</v>
      </c>
      <c r="AS525" s="154">
        <v>40663</v>
      </c>
      <c r="AT525" s="155">
        <v>40691</v>
      </c>
      <c r="AU525" s="373"/>
      <c r="AV525" s="158"/>
      <c r="AW525" s="188">
        <v>32.5</v>
      </c>
      <c r="AX525" s="181">
        <v>2125</v>
      </c>
      <c r="AY525" s="207"/>
      <c r="AZ525" s="161"/>
      <c r="BA525" s="191"/>
      <c r="BB525" s="162"/>
      <c r="BC525" s="163"/>
      <c r="BD525" s="164">
        <v>37.78032286212914</v>
      </c>
      <c r="BE525" s="191">
        <v>585.68695721528445</v>
      </c>
      <c r="BF525" s="159">
        <v>1162.4714726808966</v>
      </c>
      <c r="BG525" s="161"/>
      <c r="BH525" s="166">
        <v>12.1</v>
      </c>
      <c r="BI525" s="167"/>
      <c r="BJ525" s="166">
        <v>15.49</v>
      </c>
      <c r="BK525" s="166"/>
    </row>
    <row r="526" spans="1:63" ht="56" hidden="1">
      <c r="A526" s="40"/>
      <c r="B526" s="40"/>
      <c r="C526" s="40"/>
      <c r="D526" s="247" t="s">
        <v>2356</v>
      </c>
      <c r="E526" s="168">
        <v>4078</v>
      </c>
      <c r="F526" s="361" t="s">
        <v>2936</v>
      </c>
      <c r="G526" s="129" t="s">
        <v>3945</v>
      </c>
      <c r="H526" s="130" t="s">
        <v>3946</v>
      </c>
      <c r="I526" s="131" t="s">
        <v>1815</v>
      </c>
      <c r="J526" s="132"/>
      <c r="K526" s="129" t="s">
        <v>3964</v>
      </c>
      <c r="L526" s="173" t="s">
        <v>2036</v>
      </c>
      <c r="M526" s="134" t="s">
        <v>3510</v>
      </c>
      <c r="N526" s="371" t="s">
        <v>2571</v>
      </c>
      <c r="O526" s="374" t="s">
        <v>3785</v>
      </c>
      <c r="P526" s="137">
        <v>49.765999999999998</v>
      </c>
      <c r="Q526" s="138"/>
      <c r="R526" s="137">
        <v>10</v>
      </c>
      <c r="S526" s="139">
        <v>0</v>
      </c>
      <c r="T526" s="140">
        <v>40569</v>
      </c>
      <c r="U526" s="138">
        <v>96.147911999999991</v>
      </c>
      <c r="V526" s="137">
        <v>494.52406027397262</v>
      </c>
      <c r="W526" s="138">
        <v>497.65999999999997</v>
      </c>
      <c r="X526" s="130" t="s">
        <v>3948</v>
      </c>
      <c r="Y526" s="142"/>
      <c r="Z526" s="143">
        <v>10.346</v>
      </c>
      <c r="AA526" s="138"/>
      <c r="AB526" s="138">
        <v>10.346</v>
      </c>
      <c r="AC526" s="144">
        <v>41066</v>
      </c>
      <c r="AD526" s="360">
        <v>40633</v>
      </c>
      <c r="AE526" s="165">
        <v>8.7260931506849317</v>
      </c>
      <c r="AF526" s="182">
        <v>1.1856394174737772</v>
      </c>
      <c r="AG526" s="146">
        <v>16.566666666666666</v>
      </c>
      <c r="AH526" s="149"/>
      <c r="AI526" s="132" t="s">
        <v>2039</v>
      </c>
      <c r="AJ526" s="150" t="s">
        <v>3981</v>
      </c>
      <c r="AK526" s="375"/>
      <c r="AL526" s="151" t="s">
        <v>1174</v>
      </c>
      <c r="AM526" s="152">
        <v>40397</v>
      </c>
      <c r="AN526" s="297"/>
      <c r="AO526" s="192"/>
      <c r="AP526" s="152"/>
      <c r="AQ526" s="156">
        <v>39934</v>
      </c>
      <c r="AR526" s="179">
        <v>40479</v>
      </c>
      <c r="AS526" s="154">
        <v>40541</v>
      </c>
      <c r="AT526" s="155">
        <v>40569</v>
      </c>
      <c r="AU526" s="353"/>
      <c r="AV526" s="158"/>
      <c r="AW526" s="159">
        <v>10</v>
      </c>
      <c r="AX526" s="146">
        <v>5220.7</v>
      </c>
      <c r="AY526" s="160"/>
      <c r="AZ526" s="161"/>
      <c r="BA526" s="149"/>
      <c r="BB526" s="162"/>
      <c r="BC526" s="163"/>
      <c r="BD526" s="164">
        <v>10.811518324607329</v>
      </c>
      <c r="BE526" s="165">
        <v>217.24708283983702</v>
      </c>
      <c r="BF526" s="149">
        <v>1081.151832460733</v>
      </c>
      <c r="BG526" s="105">
        <v>6.5490743644067803E-2</v>
      </c>
      <c r="BH526" s="166">
        <v>6.06</v>
      </c>
      <c r="BI526" s="167">
        <v>13</v>
      </c>
      <c r="BJ526" s="166">
        <v>14.34</v>
      </c>
      <c r="BK526" s="111"/>
    </row>
    <row r="527" spans="1:63" ht="28" hidden="1">
      <c r="A527" s="40"/>
      <c r="B527" s="40"/>
      <c r="C527" s="40"/>
      <c r="D527" s="247" t="s">
        <v>2357</v>
      </c>
      <c r="E527" s="168">
        <v>4081</v>
      </c>
      <c r="F527" s="199" t="s">
        <v>2937</v>
      </c>
      <c r="G527" s="170" t="s">
        <v>2033</v>
      </c>
      <c r="H527" s="171" t="s">
        <v>2034</v>
      </c>
      <c r="I527" s="172" t="s">
        <v>1815</v>
      </c>
      <c r="J527" s="175"/>
      <c r="K527" s="172" t="s">
        <v>1748</v>
      </c>
      <c r="L527" s="173" t="s">
        <v>2036</v>
      </c>
      <c r="M527" s="174" t="s">
        <v>2037</v>
      </c>
      <c r="N527" s="171" t="s">
        <v>2037</v>
      </c>
      <c r="O527" s="176" t="s">
        <v>3785</v>
      </c>
      <c r="P527" s="352">
        <v>7.9009999999999998</v>
      </c>
      <c r="Q527" s="178"/>
      <c r="R527" s="137">
        <v>10</v>
      </c>
      <c r="S527" s="201">
        <v>0</v>
      </c>
      <c r="T527" s="179">
        <v>40563</v>
      </c>
      <c r="U527" s="178">
        <v>15.367445</v>
      </c>
      <c r="V527" s="177">
        <v>78.642008219178081</v>
      </c>
      <c r="W527" s="178">
        <v>79.009999999999991</v>
      </c>
      <c r="X527" s="130" t="s">
        <v>2039</v>
      </c>
      <c r="Y527" s="180"/>
      <c r="Z527" s="221">
        <v>6.4029999999999996</v>
      </c>
      <c r="AA527" s="69"/>
      <c r="AB527" s="138">
        <v>6.4029999999999996</v>
      </c>
      <c r="AC527" s="179">
        <v>41152</v>
      </c>
      <c r="AD527" s="155">
        <v>40884</v>
      </c>
      <c r="AE527" s="191">
        <v>6.9485506849315071</v>
      </c>
      <c r="AF527" s="182">
        <v>0.92148712592475168</v>
      </c>
      <c r="AG527" s="181">
        <v>19.633333333333333</v>
      </c>
      <c r="AH527" s="159"/>
      <c r="AI527" s="175" t="s">
        <v>2309</v>
      </c>
      <c r="AJ527" s="204" t="s">
        <v>3895</v>
      </c>
      <c r="AK527" s="204"/>
      <c r="AL527" s="205" t="s">
        <v>2938</v>
      </c>
      <c r="AM527" s="155">
        <v>39673</v>
      </c>
      <c r="AN527" s="296"/>
      <c r="AO527" s="154"/>
      <c r="AP527" s="155"/>
      <c r="AQ527" s="156">
        <v>39825</v>
      </c>
      <c r="AR527" s="179">
        <v>40486</v>
      </c>
      <c r="AS527" s="154">
        <v>40535</v>
      </c>
      <c r="AT527" s="155">
        <v>40563</v>
      </c>
      <c r="AU527" s="293"/>
      <c r="AV527" s="158"/>
      <c r="AW527" s="188">
        <v>3.4</v>
      </c>
      <c r="AX527" s="181">
        <v>2202.3529411764707</v>
      </c>
      <c r="AY527" s="207"/>
      <c r="AZ527" s="161"/>
      <c r="BA527" s="191"/>
      <c r="BB527" s="162"/>
      <c r="BC527" s="163"/>
      <c r="BD527" s="164">
        <v>3.8331806282722507</v>
      </c>
      <c r="BE527" s="191">
        <v>485.15132619570318</v>
      </c>
      <c r="BF527" s="159">
        <v>1127.4060671388972</v>
      </c>
      <c r="BG527" s="105">
        <v>2.2792569893205741E-2</v>
      </c>
      <c r="BH527" s="166">
        <v>9.82</v>
      </c>
      <c r="BI527" s="167"/>
      <c r="BJ527" s="166">
        <v>14.43</v>
      </c>
      <c r="BK527" s="166"/>
    </row>
    <row r="528" spans="1:63" ht="42" hidden="1">
      <c r="A528" s="40"/>
      <c r="B528" s="40"/>
      <c r="C528" s="40"/>
      <c r="D528" s="247" t="s">
        <v>2358</v>
      </c>
      <c r="E528" s="168">
        <v>4100</v>
      </c>
      <c r="F528" s="199" t="s">
        <v>2044</v>
      </c>
      <c r="G528" s="170" t="s">
        <v>2033</v>
      </c>
      <c r="H528" s="171" t="s">
        <v>2034</v>
      </c>
      <c r="I528" s="172" t="s">
        <v>1815</v>
      </c>
      <c r="J528" s="175"/>
      <c r="K528" s="172" t="s">
        <v>1748</v>
      </c>
      <c r="L528" s="173" t="s">
        <v>2036</v>
      </c>
      <c r="M528" s="174" t="s">
        <v>2037</v>
      </c>
      <c r="N528" s="171" t="s">
        <v>2037</v>
      </c>
      <c r="O528" s="176" t="s">
        <v>3785</v>
      </c>
      <c r="P528" s="177">
        <v>7.13</v>
      </c>
      <c r="Q528" s="178"/>
      <c r="R528" s="137">
        <v>10</v>
      </c>
      <c r="S528" s="201">
        <v>0</v>
      </c>
      <c r="T528" s="140">
        <v>40569</v>
      </c>
      <c r="U528" s="143">
        <v>13.753769999999999</v>
      </c>
      <c r="V528" s="202">
        <v>70.850712328767116</v>
      </c>
      <c r="W528" s="178">
        <v>71.3</v>
      </c>
      <c r="X528" s="130" t="s">
        <v>1755</v>
      </c>
      <c r="Y528" s="180"/>
      <c r="Z528" s="202">
        <v>4.4989999999999997</v>
      </c>
      <c r="AA528" s="178"/>
      <c r="AB528" s="178">
        <v>4.4989999999999997</v>
      </c>
      <c r="AC528" s="179">
        <v>41537</v>
      </c>
      <c r="AD528" s="155">
        <v>40897</v>
      </c>
      <c r="AE528" s="191">
        <v>6.4072328767123281</v>
      </c>
      <c r="AF528" s="182">
        <v>0.70217519584031751</v>
      </c>
      <c r="AG528" s="181">
        <v>32.266666666666666</v>
      </c>
      <c r="AH528" s="159"/>
      <c r="AI528" s="175" t="s">
        <v>1755</v>
      </c>
      <c r="AJ528" s="204" t="s">
        <v>3895</v>
      </c>
      <c r="AK528" s="204"/>
      <c r="AL528" s="205" t="s">
        <v>2045</v>
      </c>
      <c r="AM528" s="155">
        <v>39961</v>
      </c>
      <c r="AN528" s="296"/>
      <c r="AO528" s="154"/>
      <c r="AP528" s="155"/>
      <c r="AQ528" s="156">
        <v>39993</v>
      </c>
      <c r="AR528" s="179">
        <v>40490</v>
      </c>
      <c r="AS528" s="154">
        <v>40541</v>
      </c>
      <c r="AT528" s="155">
        <v>40569</v>
      </c>
      <c r="AU528" s="293"/>
      <c r="AV528" s="158"/>
      <c r="AW528" s="188">
        <v>2.75</v>
      </c>
      <c r="AX528" s="181">
        <v>2800</v>
      </c>
      <c r="AY528" s="207"/>
      <c r="AZ528" s="161"/>
      <c r="BA528" s="191"/>
      <c r="BB528" s="162"/>
      <c r="BC528" s="163"/>
      <c r="BD528" s="164">
        <v>3.4554973821989527</v>
      </c>
      <c r="BE528" s="191">
        <v>484.6419890882122</v>
      </c>
      <c r="BF528" s="159">
        <v>1256.5445026178011</v>
      </c>
      <c r="BG528" s="105">
        <v>1.7386240853658533E-2</v>
      </c>
      <c r="BH528" s="166">
        <v>8.7899999999999991</v>
      </c>
      <c r="BI528" s="167"/>
      <c r="BJ528" s="166">
        <v>13.17</v>
      </c>
      <c r="BK528" s="166"/>
    </row>
    <row r="529" spans="1:63" ht="28" hidden="1">
      <c r="A529" s="40"/>
      <c r="B529" s="40"/>
      <c r="C529" s="40"/>
      <c r="D529" s="247" t="s">
        <v>2359</v>
      </c>
      <c r="E529" s="168">
        <v>4107</v>
      </c>
      <c r="F529" s="199" t="s">
        <v>2046</v>
      </c>
      <c r="G529" s="170" t="s">
        <v>2033</v>
      </c>
      <c r="H529" s="171" t="s">
        <v>2034</v>
      </c>
      <c r="I529" s="172" t="s">
        <v>1815</v>
      </c>
      <c r="J529" s="175"/>
      <c r="K529" s="172" t="s">
        <v>2494</v>
      </c>
      <c r="L529" s="173" t="s">
        <v>2036</v>
      </c>
      <c r="M529" s="174" t="s">
        <v>3510</v>
      </c>
      <c r="N529" s="175" t="s">
        <v>2571</v>
      </c>
      <c r="O529" s="176" t="s">
        <v>3785</v>
      </c>
      <c r="P529" s="177">
        <v>29.259</v>
      </c>
      <c r="Q529" s="178"/>
      <c r="R529" s="137">
        <v>7</v>
      </c>
      <c r="S529" s="201">
        <v>0</v>
      </c>
      <c r="T529" s="179">
        <v>40634</v>
      </c>
      <c r="U529" s="178">
        <v>51.203249999999997</v>
      </c>
      <c r="V529" s="177">
        <v>285.53577534246574</v>
      </c>
      <c r="W529" s="178">
        <v>578.28609863013696</v>
      </c>
      <c r="X529" s="130" t="s">
        <v>3888</v>
      </c>
      <c r="Y529" s="180"/>
      <c r="Z529" s="202"/>
      <c r="AA529" s="178"/>
      <c r="AB529" s="178"/>
      <c r="AC529" s="179"/>
      <c r="AD529" s="155"/>
      <c r="AE529" s="191"/>
      <c r="AF529" s="203"/>
      <c r="AG529" s="181">
        <v>40.766666666666666</v>
      </c>
      <c r="AH529" s="159"/>
      <c r="AI529" s="175"/>
      <c r="AJ529" s="204" t="s">
        <v>3895</v>
      </c>
      <c r="AK529" s="204"/>
      <c r="AL529" s="205" t="s">
        <v>2047</v>
      </c>
      <c r="AM529" s="155">
        <v>39934</v>
      </c>
      <c r="AN529" s="296"/>
      <c r="AO529" s="154"/>
      <c r="AP529" s="155"/>
      <c r="AQ529" s="156">
        <v>40357</v>
      </c>
      <c r="AR529" s="179">
        <v>40499</v>
      </c>
      <c r="AS529" s="154">
        <v>40551</v>
      </c>
      <c r="AT529" s="155">
        <v>40579</v>
      </c>
      <c r="AU529" s="293"/>
      <c r="AV529" s="158"/>
      <c r="AW529" s="188">
        <v>7.5</v>
      </c>
      <c r="AX529" s="181">
        <v>5518.8</v>
      </c>
      <c r="AY529" s="207"/>
      <c r="AZ529" s="161"/>
      <c r="BA529" s="191"/>
      <c r="BB529" s="162"/>
      <c r="BC529" s="163"/>
      <c r="BD529" s="164">
        <v>7.3625654450261777</v>
      </c>
      <c r="BE529" s="191">
        <v>251.63421323442964</v>
      </c>
      <c r="BF529" s="159">
        <v>981.67539267015707</v>
      </c>
      <c r="BG529" s="161"/>
      <c r="BH529" s="166">
        <v>8.07</v>
      </c>
      <c r="BI529" s="167">
        <v>13.25</v>
      </c>
      <c r="BJ529" s="111"/>
      <c r="BK529" s="111"/>
    </row>
    <row r="530" spans="1:63" ht="42" hidden="1">
      <c r="A530" s="40"/>
      <c r="B530" s="40"/>
      <c r="C530" s="40"/>
      <c r="D530" s="247" t="s">
        <v>1380</v>
      </c>
      <c r="E530" s="127">
        <v>4119</v>
      </c>
      <c r="F530" s="199" t="s">
        <v>1381</v>
      </c>
      <c r="G530" s="170" t="s">
        <v>2033</v>
      </c>
      <c r="H530" s="171" t="s">
        <v>2034</v>
      </c>
      <c r="I530" s="172" t="s">
        <v>1815</v>
      </c>
      <c r="J530" s="175"/>
      <c r="K530" s="172" t="s">
        <v>1748</v>
      </c>
      <c r="L530" s="304" t="s">
        <v>2036</v>
      </c>
      <c r="M530" s="174" t="s">
        <v>2037</v>
      </c>
      <c r="N530" s="171" t="s">
        <v>2037</v>
      </c>
      <c r="O530" s="176" t="s">
        <v>3785</v>
      </c>
      <c r="P530" s="177">
        <v>24.009</v>
      </c>
      <c r="Q530" s="178"/>
      <c r="R530" s="137">
        <v>7</v>
      </c>
      <c r="S530" s="201">
        <v>0</v>
      </c>
      <c r="T530" s="179">
        <v>40746</v>
      </c>
      <c r="U530" s="178">
        <v>34.741023000000006</v>
      </c>
      <c r="V530" s="177">
        <v>226.93438356164384</v>
      </c>
      <c r="W530" s="178">
        <v>467.15593972602738</v>
      </c>
      <c r="X530" s="130" t="s">
        <v>3889</v>
      </c>
      <c r="Y530" s="180"/>
      <c r="Z530" s="202">
        <v>16.619</v>
      </c>
      <c r="AA530" s="178"/>
      <c r="AB530" s="138">
        <v>16.619</v>
      </c>
      <c r="AC530" s="179">
        <v>41422</v>
      </c>
      <c r="AD530" s="155">
        <v>41100</v>
      </c>
      <c r="AE530" s="191">
        <v>23.285441095890413</v>
      </c>
      <c r="AF530" s="182">
        <v>0.71370775977840695</v>
      </c>
      <c r="AG530" s="181">
        <v>22.533333333333335</v>
      </c>
      <c r="AH530" s="159"/>
      <c r="AI530" s="175" t="s">
        <v>3889</v>
      </c>
      <c r="AJ530" s="204" t="s">
        <v>3895</v>
      </c>
      <c r="AK530" s="204"/>
      <c r="AL530" s="205" t="s">
        <v>1382</v>
      </c>
      <c r="AM530" s="155">
        <v>39948</v>
      </c>
      <c r="AN530" s="296"/>
      <c r="AO530" s="154"/>
      <c r="AP530" s="155"/>
      <c r="AQ530" s="156">
        <v>40190</v>
      </c>
      <c r="AR530" s="179">
        <v>40674</v>
      </c>
      <c r="AS530" s="154">
        <v>40718</v>
      </c>
      <c r="AT530" s="155">
        <v>40746</v>
      </c>
      <c r="AU530" s="293"/>
      <c r="AV530" s="158"/>
      <c r="AW530" s="188">
        <v>10.5</v>
      </c>
      <c r="AX530" s="181">
        <v>2466.8571428571427</v>
      </c>
      <c r="AY530" s="207"/>
      <c r="AZ530" s="161"/>
      <c r="BA530" s="191"/>
      <c r="BB530" s="162"/>
      <c r="BC530" s="163"/>
      <c r="BD530" s="164">
        <v>14.409140488656194</v>
      </c>
      <c r="BE530" s="191">
        <v>600.15579527078148</v>
      </c>
      <c r="BF530" s="159">
        <v>1372.2990941577327</v>
      </c>
      <c r="BG530" s="105">
        <v>1.4270449747930384E-2</v>
      </c>
      <c r="BH530" s="166">
        <v>8.58</v>
      </c>
      <c r="BI530" s="167">
        <v>17</v>
      </c>
      <c r="BJ530" s="166">
        <v>14.14</v>
      </c>
      <c r="BK530" s="166">
        <v>22.502431446934764</v>
      </c>
    </row>
    <row r="531" spans="1:63" ht="56" hidden="1">
      <c r="A531" s="40"/>
      <c r="B531" s="40"/>
      <c r="C531" s="40"/>
      <c r="D531" s="247" t="s">
        <v>2360</v>
      </c>
      <c r="E531" s="168">
        <v>4144</v>
      </c>
      <c r="F531" s="199" t="s">
        <v>3565</v>
      </c>
      <c r="G531" s="170" t="s">
        <v>2033</v>
      </c>
      <c r="H531" s="171" t="s">
        <v>2034</v>
      </c>
      <c r="I531" s="172" t="s">
        <v>1815</v>
      </c>
      <c r="J531" s="175"/>
      <c r="K531" s="172" t="s">
        <v>2498</v>
      </c>
      <c r="L531" s="200" t="s">
        <v>2036</v>
      </c>
      <c r="M531" s="174" t="s">
        <v>2037</v>
      </c>
      <c r="N531" s="171" t="s">
        <v>2037</v>
      </c>
      <c r="O531" s="176" t="s">
        <v>2038</v>
      </c>
      <c r="P531" s="177">
        <v>64.094999999999999</v>
      </c>
      <c r="Q531" s="178"/>
      <c r="R531" s="137">
        <v>10</v>
      </c>
      <c r="S531" s="201">
        <v>0</v>
      </c>
      <c r="T531" s="179">
        <v>40634</v>
      </c>
      <c r="U531" s="178">
        <v>112.16624999999999</v>
      </c>
      <c r="V531" s="177">
        <v>625.49695890410953</v>
      </c>
      <c r="W531" s="178">
        <v>640.95000000000005</v>
      </c>
      <c r="X531" s="130" t="s">
        <v>3889</v>
      </c>
      <c r="Y531" s="180"/>
      <c r="Z531" s="202">
        <v>100.19800000000001</v>
      </c>
      <c r="AA531" s="178"/>
      <c r="AB531" s="138">
        <v>100.19800000000001</v>
      </c>
      <c r="AC531" s="179">
        <v>41121</v>
      </c>
      <c r="AD531" s="155">
        <v>41274</v>
      </c>
      <c r="AE531" s="191">
        <v>112.38575342465752</v>
      </c>
      <c r="AF531" s="182">
        <v>0.8915542846555895</v>
      </c>
      <c r="AG531" s="181">
        <v>16.233333333333334</v>
      </c>
      <c r="AH531" s="159"/>
      <c r="AI531" s="175" t="s">
        <v>1755</v>
      </c>
      <c r="AJ531" s="204" t="s">
        <v>3688</v>
      </c>
      <c r="AK531" s="204"/>
      <c r="AL531" s="205" t="s">
        <v>3125</v>
      </c>
      <c r="AM531" s="155">
        <v>39907</v>
      </c>
      <c r="AN531" s="296"/>
      <c r="AO531" s="154"/>
      <c r="AP531" s="155"/>
      <c r="AQ531" s="156">
        <v>40459</v>
      </c>
      <c r="AR531" s="179">
        <v>40506</v>
      </c>
      <c r="AS531" s="154">
        <v>40565</v>
      </c>
      <c r="AT531" s="155">
        <v>40611</v>
      </c>
      <c r="AU531" s="356" t="s">
        <v>3596</v>
      </c>
      <c r="AV531" s="158"/>
      <c r="AW531" s="188">
        <v>31.2</v>
      </c>
      <c r="AX531" s="181">
        <v>2321.3782051282051</v>
      </c>
      <c r="AY531" s="207"/>
      <c r="AZ531" s="161"/>
      <c r="BA531" s="191"/>
      <c r="BB531" s="162"/>
      <c r="BC531" s="163"/>
      <c r="BD531" s="164">
        <v>33.900523560209422</v>
      </c>
      <c r="BE531" s="191">
        <v>528.91057898758743</v>
      </c>
      <c r="BF531" s="159">
        <v>1086.5552423144045</v>
      </c>
      <c r="BG531" s="105">
        <v>2.0227713040540544E-2</v>
      </c>
      <c r="BH531" s="166">
        <v>9.35</v>
      </c>
      <c r="BI531" s="167">
        <v>13.47</v>
      </c>
      <c r="BJ531" s="166"/>
      <c r="BK531" s="166"/>
    </row>
    <row r="532" spans="1:63" ht="56" hidden="1">
      <c r="A532" s="40"/>
      <c r="B532" s="40"/>
      <c r="C532" s="40"/>
      <c r="D532" s="247" t="s">
        <v>2361</v>
      </c>
      <c r="E532" s="168">
        <v>4164</v>
      </c>
      <c r="F532" s="199" t="s">
        <v>2048</v>
      </c>
      <c r="G532" s="170" t="s">
        <v>2033</v>
      </c>
      <c r="H532" s="171" t="s">
        <v>2034</v>
      </c>
      <c r="I532" s="172" t="s">
        <v>1815</v>
      </c>
      <c r="J532" s="175"/>
      <c r="K532" s="172" t="s">
        <v>2498</v>
      </c>
      <c r="L532" s="304" t="s">
        <v>2036</v>
      </c>
      <c r="M532" s="174" t="s">
        <v>3878</v>
      </c>
      <c r="N532" s="175" t="s">
        <v>1723</v>
      </c>
      <c r="O532" s="176" t="s">
        <v>3785</v>
      </c>
      <c r="P532" s="177">
        <v>43.283999999999999</v>
      </c>
      <c r="Q532" s="178"/>
      <c r="R532" s="137">
        <v>10</v>
      </c>
      <c r="S532" s="201">
        <v>0</v>
      </c>
      <c r="T532" s="179">
        <v>40634</v>
      </c>
      <c r="U532" s="178">
        <v>75.747</v>
      </c>
      <c r="V532" s="177">
        <v>422.40440547945207</v>
      </c>
      <c r="W532" s="178">
        <v>432.84</v>
      </c>
      <c r="X532" s="130" t="s">
        <v>3888</v>
      </c>
      <c r="Y532" s="180"/>
      <c r="Z532" s="202"/>
      <c r="AA532" s="178"/>
      <c r="AB532" s="178"/>
      <c r="AC532" s="179"/>
      <c r="AD532" s="155"/>
      <c r="AE532" s="191"/>
      <c r="AF532" s="203"/>
      <c r="AG532" s="181">
        <v>40.766666666666666</v>
      </c>
      <c r="AH532" s="159"/>
      <c r="AI532" s="175"/>
      <c r="AJ532" s="204" t="s">
        <v>3895</v>
      </c>
      <c r="AK532" s="204"/>
      <c r="AL532" s="205" t="s">
        <v>2049</v>
      </c>
      <c r="AM532" s="155">
        <v>39618</v>
      </c>
      <c r="AN532" s="296"/>
      <c r="AO532" s="154"/>
      <c r="AP532" s="155"/>
      <c r="AQ532" s="156">
        <v>39167</v>
      </c>
      <c r="AR532" s="179">
        <v>40577</v>
      </c>
      <c r="AS532" s="154">
        <v>40654</v>
      </c>
      <c r="AT532" s="155">
        <v>40596</v>
      </c>
      <c r="AU532" s="187"/>
      <c r="AV532" s="158"/>
      <c r="AW532" s="188">
        <v>15</v>
      </c>
      <c r="AX532" s="181">
        <v>3366</v>
      </c>
      <c r="AY532" s="207"/>
      <c r="AZ532" s="161"/>
      <c r="BA532" s="191"/>
      <c r="BB532" s="162"/>
      <c r="BC532" s="163"/>
      <c r="BD532" s="164">
        <v>17.207024432809771</v>
      </c>
      <c r="BE532" s="191">
        <v>397.53776066929521</v>
      </c>
      <c r="BF532" s="159">
        <v>1147.1349621873183</v>
      </c>
      <c r="BG532" s="161"/>
      <c r="BH532" s="166">
        <v>13.38</v>
      </c>
      <c r="BI532" s="167">
        <v>15.37</v>
      </c>
      <c r="BJ532" s="166">
        <v>17.600000000000001</v>
      </c>
      <c r="BK532" s="166"/>
    </row>
    <row r="533" spans="1:63" ht="42" hidden="1">
      <c r="A533" s="40"/>
      <c r="B533" s="40"/>
      <c r="C533" s="40"/>
      <c r="D533" s="247" t="s">
        <v>2362</v>
      </c>
      <c r="E533" s="168">
        <v>4197</v>
      </c>
      <c r="F533" s="128" t="s">
        <v>1221</v>
      </c>
      <c r="G533" s="129" t="s">
        <v>2033</v>
      </c>
      <c r="H533" s="130" t="s">
        <v>2034</v>
      </c>
      <c r="I533" s="131" t="s">
        <v>1815</v>
      </c>
      <c r="J533" s="132"/>
      <c r="K533" s="129" t="s">
        <v>917</v>
      </c>
      <c r="L533" s="173" t="s">
        <v>2036</v>
      </c>
      <c r="M533" s="134" t="s">
        <v>2037</v>
      </c>
      <c r="N533" s="135" t="s">
        <v>2037</v>
      </c>
      <c r="O533" s="136" t="s">
        <v>1335</v>
      </c>
      <c r="P533" s="137">
        <v>5.7830000000000004</v>
      </c>
      <c r="Q533" s="138"/>
      <c r="R533" s="137">
        <v>10</v>
      </c>
      <c r="S533" s="139">
        <v>0</v>
      </c>
      <c r="T533" s="140">
        <v>40599</v>
      </c>
      <c r="U533" s="143">
        <v>10.681201</v>
      </c>
      <c r="V533" s="143">
        <v>56.990276712328772</v>
      </c>
      <c r="W533" s="138">
        <v>57.830000000000005</v>
      </c>
      <c r="X533" s="130" t="s">
        <v>2309</v>
      </c>
      <c r="Y533" s="142"/>
      <c r="Z533" s="143"/>
      <c r="AA533" s="138"/>
      <c r="AB533" s="138"/>
      <c r="AC533" s="140"/>
      <c r="AD533" s="152"/>
      <c r="AE533" s="165"/>
      <c r="AF533" s="147"/>
      <c r="AG533" s="146">
        <v>41.93333333333333</v>
      </c>
      <c r="AH533" s="149"/>
      <c r="AI533" s="132"/>
      <c r="AJ533" s="150" t="s">
        <v>1560</v>
      </c>
      <c r="AK533" s="150"/>
      <c r="AL533" s="151" t="s">
        <v>1222</v>
      </c>
      <c r="AM533" s="152">
        <v>40142</v>
      </c>
      <c r="AN533" s="297"/>
      <c r="AO533" s="154"/>
      <c r="AP533" s="155"/>
      <c r="AQ533" s="156">
        <v>40147</v>
      </c>
      <c r="AR533" s="179">
        <v>40518</v>
      </c>
      <c r="AS533" s="154">
        <v>40570</v>
      </c>
      <c r="AT533" s="155">
        <v>40599</v>
      </c>
      <c r="AU533" s="353"/>
      <c r="AV533" s="158"/>
      <c r="AW533" s="149">
        <v>3</v>
      </c>
      <c r="AX533" s="146">
        <v>2200</v>
      </c>
      <c r="AY533" s="160"/>
      <c r="AZ533" s="161"/>
      <c r="BA533" s="165"/>
      <c r="BB533" s="162"/>
      <c r="BC533" s="163"/>
      <c r="BD533" s="195">
        <v>3.9267015706806281</v>
      </c>
      <c r="BE533" s="191">
        <v>679.00770719014838</v>
      </c>
      <c r="BF533" s="149">
        <v>1308.9005235602094</v>
      </c>
      <c r="BG533" s="196"/>
      <c r="BH533" s="197">
        <v>10.76</v>
      </c>
      <c r="BI533" s="198"/>
      <c r="BJ533" s="197">
        <v>14.84</v>
      </c>
      <c r="BK533" s="359"/>
    </row>
    <row r="534" spans="1:63" ht="28" hidden="1">
      <c r="A534" s="40"/>
      <c r="B534" s="40"/>
      <c r="C534" s="40"/>
      <c r="D534" s="247" t="s">
        <v>2363</v>
      </c>
      <c r="E534" s="168">
        <v>4209</v>
      </c>
      <c r="F534" s="199" t="s">
        <v>3126</v>
      </c>
      <c r="G534" s="170" t="s">
        <v>2033</v>
      </c>
      <c r="H534" s="171" t="s">
        <v>2034</v>
      </c>
      <c r="I534" s="131" t="s">
        <v>1815</v>
      </c>
      <c r="J534" s="132"/>
      <c r="K534" s="129" t="s">
        <v>3947</v>
      </c>
      <c r="L534" s="173" t="s">
        <v>2036</v>
      </c>
      <c r="M534" s="134" t="s">
        <v>2037</v>
      </c>
      <c r="N534" s="130" t="s">
        <v>2037</v>
      </c>
      <c r="O534" s="176" t="s">
        <v>2038</v>
      </c>
      <c r="P534" s="177">
        <v>50.003999999999998</v>
      </c>
      <c r="Q534" s="178"/>
      <c r="R534" s="137">
        <v>7</v>
      </c>
      <c r="S534" s="139">
        <v>0</v>
      </c>
      <c r="T534" s="140">
        <v>40528</v>
      </c>
      <c r="U534" s="138">
        <v>102.20817599999999</v>
      </c>
      <c r="V534" s="177">
        <v>502.50595068493146</v>
      </c>
      <c r="W534" s="178">
        <v>1002.8199452054794</v>
      </c>
      <c r="X534" s="130" t="s">
        <v>3888</v>
      </c>
      <c r="Y534" s="180"/>
      <c r="Z534" s="202">
        <v>37.316000000000003</v>
      </c>
      <c r="AA534" s="178"/>
      <c r="AB534" s="138">
        <v>37.316000000000003</v>
      </c>
      <c r="AC534" s="179">
        <v>41227</v>
      </c>
      <c r="AD534" s="349">
        <v>40897</v>
      </c>
      <c r="AE534" s="191">
        <v>50.551989041095887</v>
      </c>
      <c r="AF534" s="182">
        <v>0.73817075663757203</v>
      </c>
      <c r="AG534" s="181">
        <v>23.3</v>
      </c>
      <c r="AH534" s="159"/>
      <c r="AI534" s="132" t="s">
        <v>1729</v>
      </c>
      <c r="AJ534" s="150" t="s">
        <v>1560</v>
      </c>
      <c r="AK534" s="150"/>
      <c r="AL534" s="151" t="s">
        <v>3895</v>
      </c>
      <c r="AM534" s="152">
        <v>40109</v>
      </c>
      <c r="AN534" s="297"/>
      <c r="AO534" s="154"/>
      <c r="AP534" s="155"/>
      <c r="AQ534" s="156">
        <v>40134</v>
      </c>
      <c r="AR534" s="179">
        <v>40525</v>
      </c>
      <c r="AS534" s="154">
        <v>40565</v>
      </c>
      <c r="AT534" s="155">
        <v>40528</v>
      </c>
      <c r="AU534" s="353"/>
      <c r="AV534" s="158"/>
      <c r="AW534" s="159">
        <v>21</v>
      </c>
      <c r="AX534" s="181">
        <v>2562.2999999999997</v>
      </c>
      <c r="AY534" s="207"/>
      <c r="AZ534" s="161"/>
      <c r="BA534" s="165"/>
      <c r="BB534" s="162"/>
      <c r="BC534" s="163"/>
      <c r="BD534" s="164">
        <v>31.908376963350783</v>
      </c>
      <c r="BE534" s="191">
        <v>638.1164899478199</v>
      </c>
      <c r="BF534" s="149">
        <v>1519.4465220643231</v>
      </c>
      <c r="BG534" s="105">
        <v>1.3881554887220055E-2</v>
      </c>
      <c r="BH534" s="166">
        <v>6.78</v>
      </c>
      <c r="BI534" s="167">
        <v>13.59</v>
      </c>
      <c r="BJ534" s="359"/>
      <c r="BK534" s="166">
        <v>20.133754452520581</v>
      </c>
    </row>
    <row r="535" spans="1:63" ht="14" hidden="1">
      <c r="A535" s="40"/>
      <c r="B535" s="40"/>
      <c r="C535" s="40"/>
      <c r="D535" s="247" t="s">
        <v>2364</v>
      </c>
      <c r="E535" s="168">
        <v>4223</v>
      </c>
      <c r="F535" s="128" t="s">
        <v>1223</v>
      </c>
      <c r="G535" s="129" t="s">
        <v>2033</v>
      </c>
      <c r="H535" s="130" t="s">
        <v>2034</v>
      </c>
      <c r="I535" s="131" t="s">
        <v>1815</v>
      </c>
      <c r="J535" s="132"/>
      <c r="K535" s="129" t="s">
        <v>917</v>
      </c>
      <c r="L535" s="173" t="s">
        <v>2036</v>
      </c>
      <c r="M535" s="134" t="s">
        <v>2037</v>
      </c>
      <c r="N535" s="135" t="s">
        <v>2037</v>
      </c>
      <c r="O535" s="136" t="s">
        <v>1335</v>
      </c>
      <c r="P535" s="135">
        <v>2.98</v>
      </c>
      <c r="Q535" s="138"/>
      <c r="R535" s="137">
        <v>10</v>
      </c>
      <c r="S535" s="139">
        <v>0</v>
      </c>
      <c r="T535" s="140">
        <v>38659</v>
      </c>
      <c r="U535" s="138">
        <v>15.373819999999998</v>
      </c>
      <c r="V535" s="137">
        <v>29.8</v>
      </c>
      <c r="W535" s="138">
        <v>29.8</v>
      </c>
      <c r="X535" s="130" t="s">
        <v>1224</v>
      </c>
      <c r="Y535" s="142"/>
      <c r="Z535" s="143"/>
      <c r="AA535" s="138"/>
      <c r="AB535" s="138"/>
      <c r="AC535" s="140"/>
      <c r="AD535" s="152"/>
      <c r="AE535" s="165"/>
      <c r="AF535" s="147"/>
      <c r="AG535" s="146">
        <v>41.666666666666664</v>
      </c>
      <c r="AH535" s="149"/>
      <c r="AI535" s="132"/>
      <c r="AJ535" s="150" t="s">
        <v>1560</v>
      </c>
      <c r="AK535" s="150"/>
      <c r="AL535" s="151" t="s">
        <v>3529</v>
      </c>
      <c r="AM535" s="152">
        <v>40197</v>
      </c>
      <c r="AN535" s="297"/>
      <c r="AO535" s="154"/>
      <c r="AP535" s="155"/>
      <c r="AQ535" s="156">
        <v>40142</v>
      </c>
      <c r="AR535" s="179">
        <v>40522</v>
      </c>
      <c r="AS535" s="154">
        <v>40579</v>
      </c>
      <c r="AT535" s="155">
        <v>40607</v>
      </c>
      <c r="AU535" s="353"/>
      <c r="AV535" s="158"/>
      <c r="AW535" s="149">
        <v>1.5</v>
      </c>
      <c r="AX535" s="146">
        <v>2154</v>
      </c>
      <c r="AY535" s="160"/>
      <c r="AZ535" s="161"/>
      <c r="BA535" s="165"/>
      <c r="BB535" s="162"/>
      <c r="BC535" s="163"/>
      <c r="BD535" s="195">
        <v>2.0010907504363002</v>
      </c>
      <c r="BE535" s="191">
        <v>671.50696323365776</v>
      </c>
      <c r="BF535" s="149">
        <v>1334.0605002908667</v>
      </c>
      <c r="BG535" s="196"/>
      <c r="BH535" s="197">
        <v>10.8</v>
      </c>
      <c r="BI535" s="198">
        <v>14.55</v>
      </c>
      <c r="BJ535" s="359"/>
      <c r="BK535" s="359"/>
    </row>
    <row r="536" spans="1:63" ht="28" hidden="1">
      <c r="A536" s="40"/>
      <c r="B536" s="40"/>
      <c r="C536" s="40"/>
      <c r="D536" s="247" t="s">
        <v>2517</v>
      </c>
      <c r="E536" s="127">
        <v>4249</v>
      </c>
      <c r="F536" s="199" t="s">
        <v>2518</v>
      </c>
      <c r="G536" s="170" t="s">
        <v>2033</v>
      </c>
      <c r="H536" s="171" t="s">
        <v>2034</v>
      </c>
      <c r="I536" s="172" t="s">
        <v>1815</v>
      </c>
      <c r="J536" s="175"/>
      <c r="K536" s="172" t="s">
        <v>2498</v>
      </c>
      <c r="L536" s="344" t="s">
        <v>2036</v>
      </c>
      <c r="M536" s="174" t="s">
        <v>2519</v>
      </c>
      <c r="N536" s="175" t="s">
        <v>2520</v>
      </c>
      <c r="O536" s="176" t="s">
        <v>2521</v>
      </c>
      <c r="P536" s="177">
        <v>71.581000000000003</v>
      </c>
      <c r="Q536" s="178"/>
      <c r="R536" s="137">
        <v>10</v>
      </c>
      <c r="S536" s="201">
        <v>0</v>
      </c>
      <c r="T536" s="179">
        <v>40878</v>
      </c>
      <c r="U536" s="178">
        <v>78.094870999999998</v>
      </c>
      <c r="V536" s="177">
        <v>650.70070684931511</v>
      </c>
      <c r="W536" s="178">
        <v>715.81000000000006</v>
      </c>
      <c r="X536" s="130" t="s">
        <v>2309</v>
      </c>
      <c r="Y536" s="180"/>
      <c r="Z536" s="202">
        <v>29.510999999999999</v>
      </c>
      <c r="AA536" s="178"/>
      <c r="AB536" s="178">
        <v>29.510999999999999</v>
      </c>
      <c r="AC536" s="179">
        <v>41801</v>
      </c>
      <c r="AD536" s="155">
        <v>41152</v>
      </c>
      <c r="AE536" s="191">
        <v>53.734778082191788</v>
      </c>
      <c r="AF536" s="182">
        <v>0.5491973923268183</v>
      </c>
      <c r="AG536" s="181">
        <v>30.766666666666666</v>
      </c>
      <c r="AH536" s="159"/>
      <c r="AI536" s="132" t="s">
        <v>1729</v>
      </c>
      <c r="AJ536" s="204" t="s">
        <v>3895</v>
      </c>
      <c r="AK536" s="204"/>
      <c r="AL536" s="205" t="s">
        <v>2522</v>
      </c>
      <c r="AM536" s="155">
        <v>39639</v>
      </c>
      <c r="AN536" s="296"/>
      <c r="AO536" s="154"/>
      <c r="AP536" s="155"/>
      <c r="AQ536" s="156">
        <v>39694</v>
      </c>
      <c r="AR536" s="179">
        <v>40528</v>
      </c>
      <c r="AS536" s="154">
        <v>40879</v>
      </c>
      <c r="AT536" s="155">
        <v>40823</v>
      </c>
      <c r="AU536" s="187"/>
      <c r="AV536" s="158"/>
      <c r="AW536" s="188">
        <v>15</v>
      </c>
      <c r="AX536" s="181">
        <v>6318.6</v>
      </c>
      <c r="AY536" s="207">
        <v>0.85465000000000002</v>
      </c>
      <c r="AZ536" s="161"/>
      <c r="BA536" s="191"/>
      <c r="BB536" s="162"/>
      <c r="BC536" s="163"/>
      <c r="BD536" s="164">
        <v>11.686300174520071</v>
      </c>
      <c r="BE536" s="191">
        <v>163.25980601724021</v>
      </c>
      <c r="BF536" s="159">
        <v>779.086678301338</v>
      </c>
      <c r="BG536" s="105">
        <v>4.0367368237751548E-2</v>
      </c>
      <c r="BH536" s="166">
        <v>17.78</v>
      </c>
      <c r="BI536" s="167">
        <v>20.38</v>
      </c>
      <c r="BJ536" s="166"/>
      <c r="BK536" s="166"/>
    </row>
    <row r="537" spans="1:63" ht="42" hidden="1">
      <c r="A537" s="40"/>
      <c r="B537" s="40"/>
      <c r="C537" s="40"/>
      <c r="D537" s="247" t="s">
        <v>2367</v>
      </c>
      <c r="E537" s="168">
        <v>4251</v>
      </c>
      <c r="F537" s="199" t="s">
        <v>1225</v>
      </c>
      <c r="G537" s="170" t="s">
        <v>2033</v>
      </c>
      <c r="H537" s="171" t="s">
        <v>2034</v>
      </c>
      <c r="I537" s="172" t="s">
        <v>1815</v>
      </c>
      <c r="J537" s="175"/>
      <c r="K537" s="172" t="s">
        <v>1226</v>
      </c>
      <c r="L537" s="173" t="s">
        <v>2036</v>
      </c>
      <c r="M537" s="174" t="s">
        <v>2037</v>
      </c>
      <c r="N537" s="171" t="s">
        <v>2037</v>
      </c>
      <c r="O537" s="176" t="s">
        <v>3785</v>
      </c>
      <c r="P537" s="177">
        <v>8.5020000000000007</v>
      </c>
      <c r="Q537" s="178"/>
      <c r="R537" s="137">
        <v>10</v>
      </c>
      <c r="S537" s="201">
        <v>0</v>
      </c>
      <c r="T537" s="156">
        <v>40664</v>
      </c>
      <c r="U537" s="178">
        <v>14.172834000000002</v>
      </c>
      <c r="V537" s="177">
        <v>82.271408219178085</v>
      </c>
      <c r="W537" s="178">
        <v>85.02000000000001</v>
      </c>
      <c r="X537" s="130" t="s">
        <v>2039</v>
      </c>
      <c r="Y537" s="180"/>
      <c r="Z537" s="202"/>
      <c r="AA537" s="178"/>
      <c r="AB537" s="178"/>
      <c r="AC537" s="179"/>
      <c r="AD537" s="155"/>
      <c r="AE537" s="191"/>
      <c r="AF537" s="203"/>
      <c r="AG537" s="181">
        <v>39.766666666666666</v>
      </c>
      <c r="AH537" s="159"/>
      <c r="AI537" s="175"/>
      <c r="AJ537" s="204" t="s">
        <v>3895</v>
      </c>
      <c r="AK537" s="204"/>
      <c r="AL537" s="205" t="s">
        <v>1227</v>
      </c>
      <c r="AM537" s="155">
        <v>39618</v>
      </c>
      <c r="AN537" s="296"/>
      <c r="AO537" s="154"/>
      <c r="AP537" s="155"/>
      <c r="AQ537" s="156">
        <v>40444</v>
      </c>
      <c r="AR537" s="179">
        <v>40532</v>
      </c>
      <c r="AS537" s="154">
        <v>40585</v>
      </c>
      <c r="AT537" s="155">
        <v>40532</v>
      </c>
      <c r="AU537" s="187"/>
      <c r="AV537" s="158"/>
      <c r="AW537" s="188">
        <v>5.0999999999999996</v>
      </c>
      <c r="AX537" s="181">
        <v>2280.7843137254904</v>
      </c>
      <c r="AY537" s="207"/>
      <c r="AZ537" s="161"/>
      <c r="BA537" s="191"/>
      <c r="BB537" s="162"/>
      <c r="BC537" s="163"/>
      <c r="BD537" s="164">
        <v>6.7015706806282713</v>
      </c>
      <c r="BE537" s="191">
        <v>788.23461310612458</v>
      </c>
      <c r="BF537" s="159">
        <v>1314.0334667898571</v>
      </c>
      <c r="BG537" s="161"/>
      <c r="BH537" s="166">
        <v>6.83</v>
      </c>
      <c r="BI537" s="167">
        <v>13.94</v>
      </c>
      <c r="BJ537" s="166">
        <v>12.61</v>
      </c>
      <c r="BK537" s="166"/>
    </row>
    <row r="538" spans="1:63" ht="42" hidden="1">
      <c r="A538" s="40"/>
      <c r="B538" s="40"/>
      <c r="C538" s="40"/>
      <c r="D538" s="247" t="s">
        <v>2368</v>
      </c>
      <c r="E538" s="168">
        <v>4272</v>
      </c>
      <c r="F538" s="128" t="s">
        <v>1228</v>
      </c>
      <c r="G538" s="129" t="s">
        <v>2033</v>
      </c>
      <c r="H538" s="130" t="s">
        <v>2034</v>
      </c>
      <c r="I538" s="131" t="s">
        <v>1815</v>
      </c>
      <c r="J538" s="132"/>
      <c r="K538" s="129" t="s">
        <v>3893</v>
      </c>
      <c r="L538" s="173" t="s">
        <v>2036</v>
      </c>
      <c r="M538" s="134" t="s">
        <v>3878</v>
      </c>
      <c r="N538" s="171" t="s">
        <v>1723</v>
      </c>
      <c r="O538" s="136" t="s">
        <v>3785</v>
      </c>
      <c r="P538" s="137">
        <v>20.859000000000002</v>
      </c>
      <c r="Q538" s="138"/>
      <c r="R538" s="137">
        <v>10</v>
      </c>
      <c r="S538" s="201">
        <v>0</v>
      </c>
      <c r="T538" s="140">
        <v>40575</v>
      </c>
      <c r="U538" s="138">
        <v>39.882408000000005</v>
      </c>
      <c r="V538" s="137">
        <v>206.93270958904114</v>
      </c>
      <c r="W538" s="138">
        <v>208.59000000000003</v>
      </c>
      <c r="X538" s="130" t="s">
        <v>2309</v>
      </c>
      <c r="Y538" s="142"/>
      <c r="Z538" s="143"/>
      <c r="AA538" s="138"/>
      <c r="AB538" s="138"/>
      <c r="AC538" s="140"/>
      <c r="AD538" s="152"/>
      <c r="AE538" s="165"/>
      <c r="AF538" s="147"/>
      <c r="AG538" s="146">
        <v>42.733333333333334</v>
      </c>
      <c r="AH538" s="149"/>
      <c r="AI538" s="132"/>
      <c r="AJ538" s="150" t="s">
        <v>3895</v>
      </c>
      <c r="AK538" s="150"/>
      <c r="AL538" s="151" t="s">
        <v>1229</v>
      </c>
      <c r="AM538" s="152">
        <v>40185</v>
      </c>
      <c r="AN538" s="297"/>
      <c r="AO538" s="154"/>
      <c r="AP538" s="155"/>
      <c r="AQ538" s="156">
        <v>40392</v>
      </c>
      <c r="AR538" s="179">
        <v>40532</v>
      </c>
      <c r="AS538" s="154">
        <v>40592</v>
      </c>
      <c r="AT538" s="155">
        <v>40535</v>
      </c>
      <c r="AU538" s="157"/>
      <c r="AV538" s="158"/>
      <c r="AW538" s="149">
        <v>5</v>
      </c>
      <c r="AX538" s="146">
        <v>4966.3999999999996</v>
      </c>
      <c r="AY538" s="160"/>
      <c r="AZ538" s="161"/>
      <c r="BA538" s="165"/>
      <c r="BB538" s="162"/>
      <c r="BC538" s="163"/>
      <c r="BD538" s="195">
        <v>7.8450043630017445</v>
      </c>
      <c r="BE538" s="191">
        <v>376.09685809491077</v>
      </c>
      <c r="BF538" s="149">
        <v>1569.0008726003489</v>
      </c>
      <c r="BG538" s="196"/>
      <c r="BH538" s="197">
        <v>13.72</v>
      </c>
      <c r="BI538" s="198">
        <v>15.72</v>
      </c>
      <c r="BJ538" s="197">
        <v>16.86</v>
      </c>
      <c r="BK538" s="197">
        <v>14.212061966485114</v>
      </c>
    </row>
    <row r="539" spans="1:63" ht="42" hidden="1">
      <c r="A539" s="40"/>
      <c r="B539" s="40"/>
      <c r="C539" s="40"/>
      <c r="D539" s="247" t="s">
        <v>2369</v>
      </c>
      <c r="E539" s="168">
        <v>4280</v>
      </c>
      <c r="F539" s="128" t="s">
        <v>1230</v>
      </c>
      <c r="G539" s="129" t="s">
        <v>2033</v>
      </c>
      <c r="H539" s="130" t="s">
        <v>2034</v>
      </c>
      <c r="I539" s="131" t="s">
        <v>1815</v>
      </c>
      <c r="J539" s="132"/>
      <c r="K539" s="129" t="s">
        <v>3947</v>
      </c>
      <c r="L539" s="376" t="s">
        <v>2036</v>
      </c>
      <c r="M539" s="134" t="s">
        <v>2037</v>
      </c>
      <c r="N539" s="135" t="s">
        <v>2037</v>
      </c>
      <c r="O539" s="136" t="s">
        <v>1335</v>
      </c>
      <c r="P539" s="143">
        <v>14.032999999999999</v>
      </c>
      <c r="Q539" s="138"/>
      <c r="R539" s="339">
        <v>10</v>
      </c>
      <c r="S539" s="139">
        <v>0</v>
      </c>
      <c r="T539" s="152">
        <v>40603</v>
      </c>
      <c r="U539" s="138">
        <v>25.726698899999999</v>
      </c>
      <c r="V539" s="143">
        <v>138.13854520547943</v>
      </c>
      <c r="W539" s="138">
        <v>140.32999999999998</v>
      </c>
      <c r="X539" s="141" t="s">
        <v>3889</v>
      </c>
      <c r="Y539" s="142"/>
      <c r="Z539" s="143">
        <v>17.454999999999998</v>
      </c>
      <c r="AA539" s="138"/>
      <c r="AB539" s="138">
        <v>17.454999999999998</v>
      </c>
      <c r="AC539" s="235">
        <v>41558</v>
      </c>
      <c r="AD539" s="152">
        <v>41105</v>
      </c>
      <c r="AE539" s="165">
        <v>19.300180821917806</v>
      </c>
      <c r="AF539" s="182">
        <v>0.90439567178446478</v>
      </c>
      <c r="AG539" s="146">
        <v>31.833333333333332</v>
      </c>
      <c r="AH539" s="149"/>
      <c r="AI539" s="132" t="s">
        <v>3889</v>
      </c>
      <c r="AJ539" s="150" t="s">
        <v>1560</v>
      </c>
      <c r="AK539" s="150"/>
      <c r="AL539" s="151" t="s">
        <v>1231</v>
      </c>
      <c r="AM539" s="152">
        <v>40088</v>
      </c>
      <c r="AN539" s="153"/>
      <c r="AO539" s="154"/>
      <c r="AP539" s="155"/>
      <c r="AQ539" s="156">
        <v>40071</v>
      </c>
      <c r="AR539" s="193">
        <v>40581</v>
      </c>
      <c r="AS539" s="154">
        <v>40634</v>
      </c>
      <c r="AT539" s="194">
        <v>40581</v>
      </c>
      <c r="AU539" s="157"/>
      <c r="AV539" s="158"/>
      <c r="AW539" s="149">
        <v>6.3</v>
      </c>
      <c r="AX539" s="377"/>
      <c r="AY539" s="378"/>
      <c r="AZ539" s="161"/>
      <c r="BA539" s="165"/>
      <c r="BB539" s="162"/>
      <c r="BC539" s="163"/>
      <c r="BD539" s="379">
        <v>8.9589877835951128</v>
      </c>
      <c r="BE539" s="191">
        <v>638.42284497934247</v>
      </c>
      <c r="BF539" s="149">
        <v>1422.0615529516051</v>
      </c>
      <c r="BG539" s="105">
        <v>1.6999310326629588E-2</v>
      </c>
      <c r="BH539" s="166">
        <v>10.24</v>
      </c>
      <c r="BI539" s="198">
        <v>12.25</v>
      </c>
      <c r="BJ539" s="87"/>
      <c r="BK539" s="208"/>
    </row>
    <row r="540" spans="1:63" ht="28" hidden="1">
      <c r="A540" s="40"/>
      <c r="B540" s="40"/>
      <c r="C540" s="40"/>
      <c r="D540" s="247" t="s">
        <v>2370</v>
      </c>
      <c r="E540" s="127">
        <v>4301</v>
      </c>
      <c r="F540" s="128" t="s">
        <v>2371</v>
      </c>
      <c r="G540" s="129" t="s">
        <v>2033</v>
      </c>
      <c r="H540" s="130" t="s">
        <v>2034</v>
      </c>
      <c r="I540" s="131" t="s">
        <v>1815</v>
      </c>
      <c r="J540" s="132"/>
      <c r="K540" s="129" t="s">
        <v>917</v>
      </c>
      <c r="L540" s="304" t="s">
        <v>2036</v>
      </c>
      <c r="M540" s="134" t="s">
        <v>2037</v>
      </c>
      <c r="N540" s="371" t="s">
        <v>2037</v>
      </c>
      <c r="O540" s="374" t="s">
        <v>2038</v>
      </c>
      <c r="P540" s="143">
        <v>31.196000000000002</v>
      </c>
      <c r="Q540" s="138"/>
      <c r="R540" s="339">
        <v>10</v>
      </c>
      <c r="S540" s="139">
        <v>0</v>
      </c>
      <c r="T540" s="152">
        <v>40705</v>
      </c>
      <c r="U540" s="138">
        <v>17.344976000000003</v>
      </c>
      <c r="V540" s="143">
        <v>298.37050958904109</v>
      </c>
      <c r="W540" s="138">
        <v>311.96000000000004</v>
      </c>
      <c r="X540" s="141" t="s">
        <v>1469</v>
      </c>
      <c r="Y540" s="142"/>
      <c r="Z540" s="143"/>
      <c r="AA540" s="138"/>
      <c r="AB540" s="138"/>
      <c r="AC540" s="235"/>
      <c r="AD540" s="152"/>
      <c r="AE540" s="165"/>
      <c r="AF540" s="147"/>
      <c r="AG540" s="146">
        <v>26.2</v>
      </c>
      <c r="AH540" s="149"/>
      <c r="AI540" s="132"/>
      <c r="AJ540" s="150" t="s">
        <v>3895</v>
      </c>
      <c r="AK540" s="150"/>
      <c r="AL540" s="151" t="s">
        <v>2372</v>
      </c>
      <c r="AM540" s="155">
        <v>38973</v>
      </c>
      <c r="AN540" s="297">
        <v>40205</v>
      </c>
      <c r="AO540" s="192" t="s">
        <v>2373</v>
      </c>
      <c r="AP540" s="152"/>
      <c r="AQ540" s="156">
        <v>39443</v>
      </c>
      <c r="AR540" s="193">
        <v>40540</v>
      </c>
      <c r="AS540" s="154">
        <v>41024</v>
      </c>
      <c r="AT540" s="194">
        <v>41071</v>
      </c>
      <c r="AU540" s="206" t="s">
        <v>3596</v>
      </c>
      <c r="AV540" s="158"/>
      <c r="AW540" s="149">
        <v>20.8</v>
      </c>
      <c r="AX540" s="146">
        <v>1625.8173076923076</v>
      </c>
      <c r="AY540" s="160">
        <v>0.92254999999999998</v>
      </c>
      <c r="AZ540" s="161"/>
      <c r="BA540" s="191"/>
      <c r="BB540" s="162"/>
      <c r="BC540" s="163"/>
      <c r="BD540" s="379">
        <v>18.823298429319372</v>
      </c>
      <c r="BE540" s="191">
        <v>603.38820455569214</v>
      </c>
      <c r="BF540" s="159">
        <v>904.96627064035442</v>
      </c>
      <c r="BG540" s="161"/>
      <c r="BH540" s="197">
        <v>8.67</v>
      </c>
      <c r="BI540" s="198">
        <v>19.75</v>
      </c>
      <c r="BJ540" s="197">
        <v>10.15</v>
      </c>
      <c r="BK540" s="197"/>
    </row>
    <row r="541" spans="1:63" ht="28" hidden="1">
      <c r="A541" s="40"/>
      <c r="B541" s="40"/>
      <c r="C541" s="40"/>
      <c r="D541" s="247" t="s">
        <v>2374</v>
      </c>
      <c r="E541" s="168">
        <v>4309</v>
      </c>
      <c r="F541" s="128" t="s">
        <v>3010</v>
      </c>
      <c r="G541" s="129" t="s">
        <v>2033</v>
      </c>
      <c r="H541" s="130" t="s">
        <v>2034</v>
      </c>
      <c r="I541" s="131" t="s">
        <v>1815</v>
      </c>
      <c r="J541" s="132"/>
      <c r="K541" s="129" t="s">
        <v>3893</v>
      </c>
      <c r="L541" s="173" t="s">
        <v>2036</v>
      </c>
      <c r="M541" s="134" t="s">
        <v>3878</v>
      </c>
      <c r="N541" s="371" t="s">
        <v>1723</v>
      </c>
      <c r="O541" s="374" t="s">
        <v>1335</v>
      </c>
      <c r="P541" s="143">
        <v>18.443000000000001</v>
      </c>
      <c r="Q541" s="138"/>
      <c r="R541" s="339">
        <v>10</v>
      </c>
      <c r="S541" s="139">
        <v>0</v>
      </c>
      <c r="T541" s="152">
        <v>40603</v>
      </c>
      <c r="U541" s="138">
        <v>33.811551899999998</v>
      </c>
      <c r="V541" s="143">
        <v>181.54986027397263</v>
      </c>
      <c r="W541" s="138">
        <v>184.43</v>
      </c>
      <c r="X541" s="141" t="s">
        <v>1745</v>
      </c>
      <c r="Y541" s="142"/>
      <c r="Z541" s="143"/>
      <c r="AA541" s="138"/>
      <c r="AB541" s="138"/>
      <c r="AC541" s="235"/>
      <c r="AD541" s="152"/>
      <c r="AE541" s="165"/>
      <c r="AF541" s="147"/>
      <c r="AG541" s="146">
        <v>41.8</v>
      </c>
      <c r="AH541" s="149"/>
      <c r="AI541" s="132"/>
      <c r="AJ541" s="150" t="s">
        <v>1560</v>
      </c>
      <c r="AK541" s="150"/>
      <c r="AL541" s="151" t="s">
        <v>3011</v>
      </c>
      <c r="AM541" s="152">
        <v>40169</v>
      </c>
      <c r="AN541" s="297"/>
      <c r="AO541" s="154"/>
      <c r="AP541" s="155"/>
      <c r="AQ541" s="156">
        <v>40287</v>
      </c>
      <c r="AR541" s="154">
        <v>40555</v>
      </c>
      <c r="AS541" s="154">
        <v>40611</v>
      </c>
      <c r="AT541" s="155">
        <v>40561</v>
      </c>
      <c r="AU541" s="157"/>
      <c r="AV541" s="158"/>
      <c r="AW541" s="149">
        <v>5</v>
      </c>
      <c r="AX541" s="146">
        <v>4390</v>
      </c>
      <c r="AY541" s="160"/>
      <c r="AZ541" s="161"/>
      <c r="BA541" s="165"/>
      <c r="BB541" s="162"/>
      <c r="BC541" s="163"/>
      <c r="BD541" s="379">
        <v>7.325479930191972</v>
      </c>
      <c r="BE541" s="191">
        <v>397.19568021428029</v>
      </c>
      <c r="BF541" s="149">
        <v>1465.0959860383944</v>
      </c>
      <c r="BG541" s="196"/>
      <c r="BH541" s="359"/>
      <c r="BI541" s="380"/>
      <c r="BJ541" s="359"/>
      <c r="BK541" s="359"/>
    </row>
    <row r="542" spans="1:63" ht="42" hidden="1">
      <c r="A542" s="40"/>
      <c r="B542" s="40"/>
      <c r="C542" s="40"/>
      <c r="D542" s="247" t="s">
        <v>2375</v>
      </c>
      <c r="E542" s="168">
        <v>4313</v>
      </c>
      <c r="F542" s="128" t="s">
        <v>3012</v>
      </c>
      <c r="G542" s="129" t="s">
        <v>2033</v>
      </c>
      <c r="H542" s="130" t="s">
        <v>2034</v>
      </c>
      <c r="I542" s="131" t="s">
        <v>1815</v>
      </c>
      <c r="J542" s="132"/>
      <c r="K542" s="129" t="s">
        <v>1317</v>
      </c>
      <c r="L542" s="376" t="s">
        <v>2036</v>
      </c>
      <c r="M542" s="134" t="s">
        <v>2037</v>
      </c>
      <c r="N542" s="371" t="s">
        <v>2037</v>
      </c>
      <c r="O542" s="136" t="s">
        <v>1335</v>
      </c>
      <c r="P542" s="381">
        <v>3.8740000000000001</v>
      </c>
      <c r="Q542" s="138"/>
      <c r="R542" s="339">
        <v>10</v>
      </c>
      <c r="S542" s="139">
        <v>0</v>
      </c>
      <c r="T542" s="152">
        <v>40609</v>
      </c>
      <c r="U542" s="138">
        <v>7.0468060000000001</v>
      </c>
      <c r="V542" s="143">
        <v>38.071336986301368</v>
      </c>
      <c r="W542" s="138">
        <v>38.74</v>
      </c>
      <c r="X542" s="130" t="s">
        <v>3156</v>
      </c>
      <c r="Y542" s="142"/>
      <c r="Z542" s="143"/>
      <c r="AA542" s="138"/>
      <c r="AB542" s="138"/>
      <c r="AC542" s="235"/>
      <c r="AD542" s="152"/>
      <c r="AE542" s="165"/>
      <c r="AF542" s="147"/>
      <c r="AG542" s="146">
        <v>41.6</v>
      </c>
      <c r="AH542" s="149"/>
      <c r="AI542" s="132"/>
      <c r="AJ542" s="150" t="s">
        <v>1560</v>
      </c>
      <c r="AK542" s="150"/>
      <c r="AL542" s="151" t="s">
        <v>3013</v>
      </c>
      <c r="AM542" s="152">
        <v>40151</v>
      </c>
      <c r="AN542" s="297"/>
      <c r="AO542" s="154"/>
      <c r="AP542" s="155"/>
      <c r="AQ542" s="156">
        <v>40438</v>
      </c>
      <c r="AR542" s="193">
        <v>40541</v>
      </c>
      <c r="AS542" s="154">
        <v>40663</v>
      </c>
      <c r="AT542" s="194">
        <v>40609</v>
      </c>
      <c r="AU542" s="157"/>
      <c r="AV542" s="158"/>
      <c r="AW542" s="149">
        <v>1.7999999999999998</v>
      </c>
      <c r="AX542" s="146">
        <v>2510.0000000000005</v>
      </c>
      <c r="AY542" s="160"/>
      <c r="AZ542" s="161"/>
      <c r="BA542" s="165"/>
      <c r="BB542" s="162"/>
      <c r="BC542" s="163"/>
      <c r="BD542" s="379">
        <v>0.78534031413612559</v>
      </c>
      <c r="BE542" s="191">
        <v>202.72078320498852</v>
      </c>
      <c r="BF542" s="149">
        <v>436.30017452006979</v>
      </c>
      <c r="BG542" s="196"/>
      <c r="BH542" s="359" t="s">
        <v>236</v>
      </c>
      <c r="BI542" s="380"/>
      <c r="BJ542" s="359" t="s">
        <v>236</v>
      </c>
      <c r="BK542" s="359"/>
    </row>
    <row r="543" spans="1:63" ht="42" hidden="1">
      <c r="A543" s="40"/>
      <c r="B543" s="40"/>
      <c r="C543" s="40"/>
      <c r="D543" s="247" t="s">
        <v>2376</v>
      </c>
      <c r="E543" s="168">
        <v>4319</v>
      </c>
      <c r="F543" s="199" t="s">
        <v>3014</v>
      </c>
      <c r="G543" s="170" t="s">
        <v>2033</v>
      </c>
      <c r="H543" s="171" t="s">
        <v>2034</v>
      </c>
      <c r="I543" s="172" t="s">
        <v>1815</v>
      </c>
      <c r="J543" s="175"/>
      <c r="K543" s="170" t="s">
        <v>917</v>
      </c>
      <c r="L543" s="304" t="s">
        <v>2036</v>
      </c>
      <c r="M543" s="174" t="s">
        <v>3510</v>
      </c>
      <c r="N543" s="382" t="s">
        <v>2571</v>
      </c>
      <c r="O543" s="176" t="s">
        <v>3785</v>
      </c>
      <c r="P543" s="202">
        <v>40.244</v>
      </c>
      <c r="Q543" s="178"/>
      <c r="R543" s="340">
        <v>10</v>
      </c>
      <c r="S543" s="201">
        <v>0</v>
      </c>
      <c r="T543" s="155">
        <v>40589</v>
      </c>
      <c r="U543" s="178">
        <v>75.256280000000004</v>
      </c>
      <c r="V543" s="202">
        <v>397.69892602739731</v>
      </c>
      <c r="W543" s="178">
        <v>402.44</v>
      </c>
      <c r="X543" s="130" t="s">
        <v>3888</v>
      </c>
      <c r="Y543" s="180"/>
      <c r="Z543" s="202"/>
      <c r="AA543" s="178"/>
      <c r="AB543" s="178"/>
      <c r="AC543" s="156"/>
      <c r="AD543" s="349"/>
      <c r="AE543" s="191"/>
      <c r="AF543" s="174"/>
      <c r="AG543" s="181">
        <v>42.266666666666666</v>
      </c>
      <c r="AH543" s="159"/>
      <c r="AI543" s="175"/>
      <c r="AJ543" s="204" t="s">
        <v>3895</v>
      </c>
      <c r="AK543" s="204"/>
      <c r="AL543" s="205" t="s">
        <v>3015</v>
      </c>
      <c r="AM543" s="155">
        <v>39134</v>
      </c>
      <c r="AN543" s="296" t="s">
        <v>2377</v>
      </c>
      <c r="AO543" s="154" t="s">
        <v>2378</v>
      </c>
      <c r="AP543" s="155"/>
      <c r="AQ543" s="156">
        <v>39237</v>
      </c>
      <c r="AR543" s="154">
        <v>40582</v>
      </c>
      <c r="AS543" s="154">
        <v>40631</v>
      </c>
      <c r="AT543" s="155">
        <v>40582</v>
      </c>
      <c r="AU543" s="157"/>
      <c r="AV543" s="158"/>
      <c r="AW543" s="159">
        <v>10</v>
      </c>
      <c r="AX543" s="181"/>
      <c r="AY543" s="207"/>
      <c r="AZ543" s="161"/>
      <c r="BA543" s="191"/>
      <c r="BB543" s="162"/>
      <c r="BC543" s="163"/>
      <c r="BD543" s="115"/>
      <c r="BE543" s="191"/>
      <c r="BF543" s="159"/>
      <c r="BG543" s="161"/>
      <c r="BH543" s="166">
        <v>5.9</v>
      </c>
      <c r="BI543" s="167">
        <v>10.25</v>
      </c>
      <c r="BJ543" s="166">
        <v>14.4</v>
      </c>
      <c r="BK543" s="111"/>
    </row>
    <row r="544" spans="1:63" ht="28" hidden="1">
      <c r="A544" s="40"/>
      <c r="B544" s="40"/>
      <c r="C544" s="40"/>
      <c r="D544" s="247" t="s">
        <v>2379</v>
      </c>
      <c r="E544" s="168">
        <v>4332</v>
      </c>
      <c r="F544" s="199" t="s">
        <v>2550</v>
      </c>
      <c r="G544" s="170" t="s">
        <v>2033</v>
      </c>
      <c r="H544" s="171" t="s">
        <v>2034</v>
      </c>
      <c r="I544" s="172" t="s">
        <v>1815</v>
      </c>
      <c r="J544" s="175"/>
      <c r="K544" s="172" t="s">
        <v>2699</v>
      </c>
      <c r="L544" s="294" t="s">
        <v>2036</v>
      </c>
      <c r="M544" s="174" t="s">
        <v>3510</v>
      </c>
      <c r="N544" s="342" t="s">
        <v>2693</v>
      </c>
      <c r="O544" s="176" t="s">
        <v>2694</v>
      </c>
      <c r="P544" s="202">
        <v>34.581000000000003</v>
      </c>
      <c r="Q544" s="178"/>
      <c r="R544" s="339">
        <v>10</v>
      </c>
      <c r="S544" s="201">
        <v>0</v>
      </c>
      <c r="T544" s="152">
        <v>40555</v>
      </c>
      <c r="U544" s="138">
        <v>68.020827000000011</v>
      </c>
      <c r="V544" s="202">
        <v>344.95731780821922</v>
      </c>
      <c r="W544" s="178">
        <v>345.81000000000006</v>
      </c>
      <c r="X544" s="141" t="s">
        <v>3888</v>
      </c>
      <c r="Y544" s="180"/>
      <c r="Z544" s="202"/>
      <c r="AA544" s="178"/>
      <c r="AB544" s="178"/>
      <c r="AC544" s="156"/>
      <c r="AD544" s="155"/>
      <c r="AE544" s="191"/>
      <c r="AF544" s="203"/>
      <c r="AG544" s="181">
        <v>43.4</v>
      </c>
      <c r="AH544" s="159"/>
      <c r="AI544" s="175"/>
      <c r="AJ544" s="204" t="s">
        <v>3895</v>
      </c>
      <c r="AK544" s="204"/>
      <c r="AL544" s="205" t="s">
        <v>2551</v>
      </c>
      <c r="AM544" s="155">
        <v>39630</v>
      </c>
      <c r="AN544" s="296"/>
      <c r="AO544" s="154"/>
      <c r="AP544" s="155"/>
      <c r="AQ544" s="156">
        <v>39687</v>
      </c>
      <c r="AR544" s="154">
        <v>40550</v>
      </c>
      <c r="AS544" s="154">
        <v>40607</v>
      </c>
      <c r="AT544" s="155">
        <v>40555</v>
      </c>
      <c r="AU544" s="187"/>
      <c r="AV544" s="158"/>
      <c r="AW544" s="188">
        <v>27</v>
      </c>
      <c r="AX544" s="181">
        <v>3582.2222222222222</v>
      </c>
      <c r="AY544" s="207"/>
      <c r="AZ544" s="161"/>
      <c r="BA544" s="191"/>
      <c r="BB544" s="162"/>
      <c r="BC544" s="163"/>
      <c r="BD544" s="345">
        <v>24.661867364746943</v>
      </c>
      <c r="BE544" s="191">
        <v>713.16235403102689</v>
      </c>
      <c r="BF544" s="159">
        <v>913.40249499062759</v>
      </c>
      <c r="BG544" s="161"/>
      <c r="BH544" s="166">
        <v>13.82</v>
      </c>
      <c r="BI544" s="167"/>
      <c r="BJ544" s="166">
        <v>16.420000000000002</v>
      </c>
      <c r="BK544" s="166"/>
    </row>
    <row r="545" spans="1:63" ht="56">
      <c r="A545" s="123" t="s">
        <v>2283</v>
      </c>
      <c r="B545" s="40"/>
      <c r="C545" s="40"/>
      <c r="D545" s="247" t="s">
        <v>3555</v>
      </c>
      <c r="E545" s="127">
        <v>4334</v>
      </c>
      <c r="F545" s="128" t="s">
        <v>3556</v>
      </c>
      <c r="G545" s="129" t="s">
        <v>3945</v>
      </c>
      <c r="H545" s="130" t="s">
        <v>3946</v>
      </c>
      <c r="I545" s="131" t="s">
        <v>1815</v>
      </c>
      <c r="J545" s="132"/>
      <c r="K545" s="129" t="s">
        <v>1339</v>
      </c>
      <c r="L545" s="304" t="s">
        <v>2036</v>
      </c>
      <c r="M545" s="134" t="s">
        <v>1176</v>
      </c>
      <c r="N545" s="371" t="s">
        <v>1177</v>
      </c>
      <c r="O545" s="374" t="s">
        <v>1178</v>
      </c>
      <c r="P545" s="143">
        <v>732.61400000000003</v>
      </c>
      <c r="Q545" s="138"/>
      <c r="R545" s="339">
        <v>10</v>
      </c>
      <c r="S545" s="139">
        <v>0</v>
      </c>
      <c r="T545" s="152">
        <v>40817</v>
      </c>
      <c r="U545" s="138">
        <v>917.23272800000007</v>
      </c>
      <c r="V545" s="143">
        <v>6782.1991945205482</v>
      </c>
      <c r="W545" s="138">
        <v>7326.14</v>
      </c>
      <c r="X545" s="141" t="s">
        <v>3977</v>
      </c>
      <c r="Y545" s="142"/>
      <c r="Z545" s="143">
        <v>435.71100000000001</v>
      </c>
      <c r="AA545" s="138"/>
      <c r="AB545" s="138">
        <v>435.71100000000001</v>
      </c>
      <c r="AC545" s="383">
        <v>41240</v>
      </c>
      <c r="AD545" s="360">
        <v>41223</v>
      </c>
      <c r="AE545" s="165">
        <v>814.9076273972604</v>
      </c>
      <c r="AF545" s="182">
        <v>0.53467532435746201</v>
      </c>
      <c r="AG545" s="146">
        <v>14.1</v>
      </c>
      <c r="AH545" s="149"/>
      <c r="AI545" s="132" t="s">
        <v>1729</v>
      </c>
      <c r="AJ545" s="150" t="s">
        <v>3557</v>
      </c>
      <c r="AK545" s="150"/>
      <c r="AL545" s="151" t="s">
        <v>3558</v>
      </c>
      <c r="AM545" s="155">
        <v>39701</v>
      </c>
      <c r="AN545" s="297">
        <v>40218</v>
      </c>
      <c r="AO545" s="192" t="s">
        <v>2382</v>
      </c>
      <c r="AP545" s="152"/>
      <c r="AQ545" s="156">
        <v>40611</v>
      </c>
      <c r="AR545" s="154">
        <v>40743</v>
      </c>
      <c r="AS545" s="154">
        <v>40671</v>
      </c>
      <c r="AT545" s="155">
        <v>40743</v>
      </c>
      <c r="AU545" s="157"/>
      <c r="AV545" s="158"/>
      <c r="AW545" s="159">
        <v>388.5</v>
      </c>
      <c r="AX545" s="364"/>
      <c r="AY545" s="365"/>
      <c r="AZ545" s="161"/>
      <c r="BA545" s="149"/>
      <c r="BB545" s="162"/>
      <c r="BC545" s="163"/>
      <c r="BD545" s="115"/>
      <c r="BE545" s="384"/>
      <c r="BF545" s="149"/>
      <c r="BG545" s="105"/>
      <c r="BH545" s="111"/>
      <c r="BI545" s="112"/>
      <c r="BJ545" s="111"/>
      <c r="BK545" s="111"/>
    </row>
    <row r="546" spans="1:63" ht="42" hidden="1">
      <c r="A546" s="40"/>
      <c r="B546" s="40"/>
      <c r="C546" s="40"/>
      <c r="D546" s="247" t="s">
        <v>2655</v>
      </c>
      <c r="E546" s="127">
        <v>4343</v>
      </c>
      <c r="F546" s="199" t="s">
        <v>2656</v>
      </c>
      <c r="G546" s="170" t="s">
        <v>2033</v>
      </c>
      <c r="H546" s="171" t="s">
        <v>2034</v>
      </c>
      <c r="I546" s="172" t="s">
        <v>1815</v>
      </c>
      <c r="J546" s="175"/>
      <c r="K546" s="172" t="s">
        <v>2657</v>
      </c>
      <c r="L546" s="304" t="s">
        <v>2036</v>
      </c>
      <c r="M546" s="174" t="s">
        <v>2037</v>
      </c>
      <c r="N546" s="338" t="s">
        <v>2037</v>
      </c>
      <c r="O546" s="176" t="s">
        <v>3785</v>
      </c>
      <c r="P546" s="202">
        <v>8.8989999999999991</v>
      </c>
      <c r="Q546" s="178"/>
      <c r="R546" s="339">
        <v>10</v>
      </c>
      <c r="S546" s="201">
        <v>0</v>
      </c>
      <c r="T546" s="155">
        <v>40664</v>
      </c>
      <c r="U546" s="178">
        <v>14.870228999999998</v>
      </c>
      <c r="V546" s="202">
        <v>86.113063013698621</v>
      </c>
      <c r="W546" s="178">
        <v>88.99</v>
      </c>
      <c r="X546" s="141" t="s">
        <v>2039</v>
      </c>
      <c r="Y546" s="180"/>
      <c r="Z546" s="202">
        <v>4.01</v>
      </c>
      <c r="AA546" s="178"/>
      <c r="AB546" s="138">
        <v>4.01</v>
      </c>
      <c r="AC546" s="156">
        <v>41458</v>
      </c>
      <c r="AD546" s="155">
        <v>41029</v>
      </c>
      <c r="AE546" s="191">
        <v>8.8989999999999991</v>
      </c>
      <c r="AF546" s="182">
        <v>0.4506124283627374</v>
      </c>
      <c r="AG546" s="181">
        <v>26.466666666666665</v>
      </c>
      <c r="AH546" s="159"/>
      <c r="AI546" s="175" t="s">
        <v>2039</v>
      </c>
      <c r="AJ546" s="204" t="s">
        <v>3895</v>
      </c>
      <c r="AK546" s="204"/>
      <c r="AL546" s="205" t="s">
        <v>2658</v>
      </c>
      <c r="AM546" s="155">
        <v>39856</v>
      </c>
      <c r="AN546" s="296"/>
      <c r="AO546" s="154"/>
      <c r="AP546" s="155"/>
      <c r="AQ546" s="156">
        <v>39933</v>
      </c>
      <c r="AR546" s="154">
        <v>40653</v>
      </c>
      <c r="AS546" s="154">
        <v>40712</v>
      </c>
      <c r="AT546" s="155">
        <v>40653</v>
      </c>
      <c r="AU546" s="187"/>
      <c r="AV546" s="158"/>
      <c r="AW546" s="188">
        <v>4.75</v>
      </c>
      <c r="AX546" s="181">
        <v>2020.4421052631581</v>
      </c>
      <c r="AY546" s="207"/>
      <c r="AZ546" s="161"/>
      <c r="BA546" s="191"/>
      <c r="BB546" s="162"/>
      <c r="BC546" s="163"/>
      <c r="BD546" s="345">
        <v>4.9738219895287958</v>
      </c>
      <c r="BE546" s="191">
        <v>558.91920322831731</v>
      </c>
      <c r="BF546" s="159">
        <v>1047.1204188481674</v>
      </c>
      <c r="BG546" s="105">
        <v>9.674652631578946E-3</v>
      </c>
      <c r="BH546" s="166">
        <v>11.7</v>
      </c>
      <c r="BI546" s="167">
        <v>13.32</v>
      </c>
      <c r="BJ546" s="166">
        <v>13.646599999999999</v>
      </c>
      <c r="BK546" s="166"/>
    </row>
    <row r="547" spans="1:63" ht="42" hidden="1">
      <c r="A547" s="40"/>
      <c r="B547" s="40"/>
      <c r="C547" s="40"/>
      <c r="D547" s="247" t="s">
        <v>1392</v>
      </c>
      <c r="E547" s="127">
        <v>4346</v>
      </c>
      <c r="F547" s="128" t="s">
        <v>1393</v>
      </c>
      <c r="G547" s="129" t="s">
        <v>2033</v>
      </c>
      <c r="H547" s="130" t="s">
        <v>2034</v>
      </c>
      <c r="I547" s="131" t="s">
        <v>1815</v>
      </c>
      <c r="J547" s="132"/>
      <c r="K547" s="129" t="s">
        <v>917</v>
      </c>
      <c r="L547" s="376" t="s">
        <v>2036</v>
      </c>
      <c r="M547" s="134" t="s">
        <v>2037</v>
      </c>
      <c r="N547" s="371" t="s">
        <v>2037</v>
      </c>
      <c r="O547" s="136" t="s">
        <v>1335</v>
      </c>
      <c r="P547" s="381">
        <v>3.1259999999999999</v>
      </c>
      <c r="Q547" s="138"/>
      <c r="R547" s="339">
        <v>10</v>
      </c>
      <c r="S547" s="139">
        <v>0</v>
      </c>
      <c r="T547" s="152">
        <v>40742</v>
      </c>
      <c r="U547" s="138">
        <v>3.854358</v>
      </c>
      <c r="V547" s="143">
        <v>29.581380821917808</v>
      </c>
      <c r="W547" s="138">
        <v>31.259999999999998</v>
      </c>
      <c r="X547" s="130" t="s">
        <v>3156</v>
      </c>
      <c r="Y547" s="142"/>
      <c r="Z547" s="143"/>
      <c r="AA547" s="138"/>
      <c r="AB547" s="138"/>
      <c r="AC547" s="235"/>
      <c r="AD547" s="152"/>
      <c r="AE547" s="165"/>
      <c r="AF547" s="147"/>
      <c r="AG547" s="146">
        <v>37.166666666666664</v>
      </c>
      <c r="AH547" s="149"/>
      <c r="AI547" s="132"/>
      <c r="AJ547" s="150" t="s">
        <v>1560</v>
      </c>
      <c r="AK547" s="150"/>
      <c r="AL547" s="151" t="s">
        <v>1394</v>
      </c>
      <c r="AM547" s="152">
        <v>40178</v>
      </c>
      <c r="AN547" s="297"/>
      <c r="AO547" s="154"/>
      <c r="AP547" s="155"/>
      <c r="AQ547" s="156">
        <v>39993</v>
      </c>
      <c r="AR547" s="193">
        <v>40695</v>
      </c>
      <c r="AS547" s="154">
        <v>40796</v>
      </c>
      <c r="AT547" s="194">
        <v>40742</v>
      </c>
      <c r="AU547" s="157"/>
      <c r="AV547" s="158"/>
      <c r="AW547" s="149">
        <v>1.7999999999999998</v>
      </c>
      <c r="AX547" s="146">
        <v>1916.6666666666667</v>
      </c>
      <c r="AY547" s="160">
        <v>0.90600000000000003</v>
      </c>
      <c r="AZ547" s="161"/>
      <c r="BA547" s="165"/>
      <c r="BB547" s="162"/>
      <c r="BC547" s="163"/>
      <c r="BD547" s="379">
        <v>2.2905759162303663</v>
      </c>
      <c r="BE547" s="191">
        <v>732.74981325347608</v>
      </c>
      <c r="BF547" s="149">
        <v>1272.5421756835369</v>
      </c>
      <c r="BG547" s="196"/>
      <c r="BH547" s="197">
        <v>13.35</v>
      </c>
      <c r="BI547" s="198">
        <v>18.690000000000001</v>
      </c>
      <c r="BJ547" s="197">
        <v>19.95</v>
      </c>
      <c r="BK547" s="197">
        <v>20.133754452520581</v>
      </c>
    </row>
    <row r="548" spans="1:63" ht="42" hidden="1">
      <c r="A548" s="40"/>
      <c r="B548" s="40"/>
      <c r="C548" s="40"/>
      <c r="D548" s="247" t="s">
        <v>2383</v>
      </c>
      <c r="E548" s="168">
        <v>4351</v>
      </c>
      <c r="F548" s="128" t="s">
        <v>2633</v>
      </c>
      <c r="G548" s="129" t="s">
        <v>3945</v>
      </c>
      <c r="H548" s="130" t="s">
        <v>3946</v>
      </c>
      <c r="I548" s="131" t="s">
        <v>1815</v>
      </c>
      <c r="J548" s="132"/>
      <c r="K548" s="129" t="s">
        <v>3947</v>
      </c>
      <c r="L548" s="173" t="s">
        <v>2036</v>
      </c>
      <c r="M548" s="134" t="s">
        <v>2037</v>
      </c>
      <c r="N548" s="371" t="s">
        <v>2037</v>
      </c>
      <c r="O548" s="374" t="s">
        <v>1335</v>
      </c>
      <c r="P548" s="143">
        <v>4.12</v>
      </c>
      <c r="Q548" s="138"/>
      <c r="R548" s="339">
        <v>10</v>
      </c>
      <c r="S548" s="139">
        <v>0</v>
      </c>
      <c r="T548" s="152">
        <v>40603</v>
      </c>
      <c r="U548" s="138">
        <v>7.5519600000000002</v>
      </c>
      <c r="V548" s="143">
        <v>40.556602739726024</v>
      </c>
      <c r="W548" s="138">
        <v>41.2</v>
      </c>
      <c r="X548" s="141" t="s">
        <v>3648</v>
      </c>
      <c r="Y548" s="142"/>
      <c r="Z548" s="143"/>
      <c r="AA548" s="138"/>
      <c r="AB548" s="138"/>
      <c r="AC548" s="383"/>
      <c r="AD548" s="360"/>
      <c r="AE548" s="165"/>
      <c r="AF548" s="147"/>
      <c r="AG548" s="146">
        <v>41.8</v>
      </c>
      <c r="AH548" s="149"/>
      <c r="AI548" s="132"/>
      <c r="AJ548" s="150" t="s">
        <v>1560</v>
      </c>
      <c r="AK548" s="150"/>
      <c r="AL548" s="151" t="s">
        <v>2634</v>
      </c>
      <c r="AM548" s="152">
        <v>40376</v>
      </c>
      <c r="AN548" s="297"/>
      <c r="AO548" s="154"/>
      <c r="AP548" s="155"/>
      <c r="AQ548" s="156">
        <v>40534</v>
      </c>
      <c r="AR548" s="154">
        <v>40553</v>
      </c>
      <c r="AS548" s="154">
        <v>40598</v>
      </c>
      <c r="AT548" s="155">
        <v>40553</v>
      </c>
      <c r="AU548" s="157"/>
      <c r="AV548" s="158"/>
      <c r="AW548" s="159">
        <v>1.65</v>
      </c>
      <c r="AX548" s="146">
        <v>2643.636363636364</v>
      </c>
      <c r="AY548" s="160"/>
      <c r="AZ548" s="161"/>
      <c r="BA548" s="149"/>
      <c r="BB548" s="162"/>
      <c r="BC548" s="163"/>
      <c r="BD548" s="345">
        <v>2.4149214659685865</v>
      </c>
      <c r="BE548" s="165">
        <v>586.14598688557919</v>
      </c>
      <c r="BF548" s="149">
        <v>1463.588767253689</v>
      </c>
      <c r="BG548" s="196"/>
      <c r="BH548" s="166">
        <v>8.4600000000000009</v>
      </c>
      <c r="BI548" s="167">
        <v>11</v>
      </c>
      <c r="BJ548" s="166">
        <v>11.48</v>
      </c>
      <c r="BK548" s="111"/>
    </row>
    <row r="549" spans="1:63" ht="112" hidden="1">
      <c r="A549" s="40"/>
      <c r="B549" s="40"/>
      <c r="C549" s="40"/>
      <c r="D549" s="247" t="s">
        <v>2384</v>
      </c>
      <c r="E549" s="168">
        <v>4364</v>
      </c>
      <c r="F549" s="128" t="s">
        <v>1754</v>
      </c>
      <c r="G549" s="129" t="s">
        <v>2033</v>
      </c>
      <c r="H549" s="130" t="s">
        <v>2034</v>
      </c>
      <c r="I549" s="131" t="s">
        <v>1815</v>
      </c>
      <c r="J549" s="132"/>
      <c r="K549" s="129" t="s">
        <v>2498</v>
      </c>
      <c r="L549" s="376" t="s">
        <v>2036</v>
      </c>
      <c r="M549" s="134" t="s">
        <v>2037</v>
      </c>
      <c r="N549" s="371" t="s">
        <v>2037</v>
      </c>
      <c r="O549" s="374" t="s">
        <v>1340</v>
      </c>
      <c r="P549" s="143">
        <v>105.239</v>
      </c>
      <c r="Q549" s="138"/>
      <c r="R549" s="339">
        <v>7</v>
      </c>
      <c r="S549" s="139">
        <v>0</v>
      </c>
      <c r="T549" s="152">
        <v>40634</v>
      </c>
      <c r="U549" s="138">
        <v>184.16825</v>
      </c>
      <c r="V549" s="143">
        <v>1027.0173095890411</v>
      </c>
      <c r="W549" s="138">
        <v>2079.9839616438358</v>
      </c>
      <c r="X549" s="130" t="s">
        <v>1755</v>
      </c>
      <c r="Y549" s="142"/>
      <c r="Z549" s="143">
        <v>159.011</v>
      </c>
      <c r="AA549" s="138"/>
      <c r="AB549" s="138">
        <v>159.011</v>
      </c>
      <c r="AC549" s="235">
        <v>40976</v>
      </c>
      <c r="AD549" s="152">
        <v>41274</v>
      </c>
      <c r="AE549" s="165">
        <v>184.52865753424658</v>
      </c>
      <c r="AF549" s="182">
        <v>0.86171439235929648</v>
      </c>
      <c r="AG549" s="146">
        <v>11.4</v>
      </c>
      <c r="AH549" s="149"/>
      <c r="AI549" s="132" t="s">
        <v>2039</v>
      </c>
      <c r="AJ549" s="204" t="s">
        <v>3802</v>
      </c>
      <c r="AK549" s="150"/>
      <c r="AL549" s="151" t="s">
        <v>1756</v>
      </c>
      <c r="AM549" s="152">
        <v>40138</v>
      </c>
      <c r="AN549" s="297"/>
      <c r="AO549" s="154"/>
      <c r="AP549" s="155"/>
      <c r="AQ549" s="156">
        <v>40396</v>
      </c>
      <c r="AR549" s="193">
        <v>40557</v>
      </c>
      <c r="AS549" s="154">
        <v>40677</v>
      </c>
      <c r="AT549" s="194">
        <v>40623</v>
      </c>
      <c r="AU549" s="157"/>
      <c r="AV549" s="158"/>
      <c r="AW549" s="149">
        <v>50.400000000000006</v>
      </c>
      <c r="AX549" s="146">
        <v>2209.3253968253966</v>
      </c>
      <c r="AY549" s="160">
        <v>0.94514999999999993</v>
      </c>
      <c r="AZ549" s="161"/>
      <c r="BA549" s="165"/>
      <c r="BB549" s="162"/>
      <c r="BC549" s="163"/>
      <c r="BD549" s="379">
        <v>57.282722513089006</v>
      </c>
      <c r="BE549" s="191">
        <v>544.31078319908977</v>
      </c>
      <c r="BF549" s="149">
        <v>1136.5619546247817</v>
      </c>
      <c r="BG549" s="105">
        <v>1.8997552551754868E-2</v>
      </c>
      <c r="BH549" s="197">
        <v>6.36</v>
      </c>
      <c r="BI549" s="198">
        <v>15.95</v>
      </c>
      <c r="BJ549" s="197"/>
      <c r="BK549" s="197"/>
    </row>
    <row r="550" spans="1:63" ht="42" hidden="1">
      <c r="A550" s="40"/>
      <c r="B550" s="40"/>
      <c r="C550" s="40"/>
      <c r="D550" s="247" t="s">
        <v>2023</v>
      </c>
      <c r="E550" s="127">
        <v>4377</v>
      </c>
      <c r="F550" s="199" t="s">
        <v>2024</v>
      </c>
      <c r="G550" s="170" t="s">
        <v>2033</v>
      </c>
      <c r="H550" s="171" t="s">
        <v>2034</v>
      </c>
      <c r="I550" s="131" t="s">
        <v>1815</v>
      </c>
      <c r="J550" s="132"/>
      <c r="K550" s="172" t="s">
        <v>2025</v>
      </c>
      <c r="L550" s="294" t="s">
        <v>2036</v>
      </c>
      <c r="M550" s="174" t="s">
        <v>2037</v>
      </c>
      <c r="N550" s="338" t="s">
        <v>2037</v>
      </c>
      <c r="O550" s="385" t="s">
        <v>3785</v>
      </c>
      <c r="P550" s="202">
        <v>23.716000000000001</v>
      </c>
      <c r="Q550" s="178"/>
      <c r="R550" s="339">
        <v>10</v>
      </c>
      <c r="S550" s="201">
        <v>0</v>
      </c>
      <c r="T550" s="155">
        <v>40823</v>
      </c>
      <c r="U550" s="178">
        <v>29.241828000000005</v>
      </c>
      <c r="V550" s="202">
        <v>219.16183013698631</v>
      </c>
      <c r="W550" s="178">
        <v>237.16000000000003</v>
      </c>
      <c r="X550" s="141" t="s">
        <v>3889</v>
      </c>
      <c r="Y550" s="180"/>
      <c r="Z550" s="202"/>
      <c r="AA550" s="178"/>
      <c r="AB550" s="178"/>
      <c r="AC550" s="156"/>
      <c r="AD550" s="155"/>
      <c r="AE550" s="191"/>
      <c r="AF550" s="203"/>
      <c r="AG550" s="181">
        <v>34.466666666666669</v>
      </c>
      <c r="AH550" s="159"/>
      <c r="AI550" s="175"/>
      <c r="AJ550" s="204" t="s">
        <v>3895</v>
      </c>
      <c r="AK550" s="204"/>
      <c r="AL550" s="151" t="s">
        <v>3563</v>
      </c>
      <c r="AM550" s="155">
        <v>39932</v>
      </c>
      <c r="AN550" s="296"/>
      <c r="AO550" s="154"/>
      <c r="AP550" s="155"/>
      <c r="AQ550" s="156">
        <v>39972</v>
      </c>
      <c r="AR550" s="154">
        <v>40723</v>
      </c>
      <c r="AS550" s="154">
        <v>40768</v>
      </c>
      <c r="AT550" s="155">
        <v>40823</v>
      </c>
      <c r="AU550" s="206" t="s">
        <v>3596</v>
      </c>
      <c r="AV550" s="158"/>
      <c r="AW550" s="188">
        <v>12.25</v>
      </c>
      <c r="AX550" s="181">
        <v>2121.1004081632655</v>
      </c>
      <c r="AY550" s="110"/>
      <c r="AZ550" s="161"/>
      <c r="BA550" s="191"/>
      <c r="BB550" s="162"/>
      <c r="BC550" s="163"/>
      <c r="BD550" s="115"/>
      <c r="BE550" s="191"/>
      <c r="BF550" s="159"/>
      <c r="BG550" s="161"/>
      <c r="BH550" s="166" t="s">
        <v>236</v>
      </c>
      <c r="BI550" s="167" t="s">
        <v>236</v>
      </c>
      <c r="BJ550" s="166" t="s">
        <v>236</v>
      </c>
      <c r="BK550" s="166"/>
    </row>
    <row r="551" spans="1:63" ht="28" hidden="1">
      <c r="A551" s="40"/>
      <c r="B551" s="40"/>
      <c r="C551" s="40"/>
      <c r="D551" s="247" t="s">
        <v>2385</v>
      </c>
      <c r="E551" s="168">
        <v>4382</v>
      </c>
      <c r="F551" s="205" t="s">
        <v>2635</v>
      </c>
      <c r="G551" s="172" t="s">
        <v>2033</v>
      </c>
      <c r="H551" s="175" t="s">
        <v>2034</v>
      </c>
      <c r="I551" s="131" t="s">
        <v>1815</v>
      </c>
      <c r="J551" s="132"/>
      <c r="K551" s="129" t="s">
        <v>1226</v>
      </c>
      <c r="L551" s="294" t="s">
        <v>2036</v>
      </c>
      <c r="M551" s="134" t="s">
        <v>2037</v>
      </c>
      <c r="N551" s="371" t="s">
        <v>2037</v>
      </c>
      <c r="O551" s="136" t="s">
        <v>3785</v>
      </c>
      <c r="P551" s="381">
        <v>4.5720000000000001</v>
      </c>
      <c r="Q551" s="138"/>
      <c r="R551" s="339">
        <v>10</v>
      </c>
      <c r="S551" s="139">
        <v>0</v>
      </c>
      <c r="T551" s="192">
        <v>40603</v>
      </c>
      <c r="U551" s="143">
        <v>8.3941920000000003</v>
      </c>
      <c r="V551" s="143">
        <v>45.006016438356163</v>
      </c>
      <c r="W551" s="138">
        <v>45.72</v>
      </c>
      <c r="X551" s="130" t="s">
        <v>2039</v>
      </c>
      <c r="Y551" s="142"/>
      <c r="Z551" s="143"/>
      <c r="AA551" s="138"/>
      <c r="AB551" s="138"/>
      <c r="AC551" s="383"/>
      <c r="AD551" s="360"/>
      <c r="AE551" s="165"/>
      <c r="AF551" s="147"/>
      <c r="AG551" s="146">
        <v>41.8</v>
      </c>
      <c r="AH551" s="149"/>
      <c r="AI551" s="132"/>
      <c r="AJ551" s="150" t="s">
        <v>3895</v>
      </c>
      <c r="AK551" s="150"/>
      <c r="AL551" s="151" t="s">
        <v>2636</v>
      </c>
      <c r="AM551" s="155">
        <v>39757</v>
      </c>
      <c r="AN551" s="297">
        <v>40261</v>
      </c>
      <c r="AO551" s="192" t="s">
        <v>2386</v>
      </c>
      <c r="AP551" s="152"/>
      <c r="AQ551" s="156">
        <v>39842</v>
      </c>
      <c r="AR551" s="154">
        <v>40567</v>
      </c>
      <c r="AS551" s="154">
        <v>40614</v>
      </c>
      <c r="AT551" s="155">
        <v>40567</v>
      </c>
      <c r="AU551" s="157"/>
      <c r="AV551" s="158"/>
      <c r="AW551" s="149">
        <v>2.7</v>
      </c>
      <c r="AX551" s="181">
        <v>1868.8888888888887</v>
      </c>
      <c r="AY551" s="207"/>
      <c r="AZ551" s="161"/>
      <c r="BA551" s="149"/>
      <c r="BB551" s="162"/>
      <c r="BC551" s="163"/>
      <c r="BD551" s="386"/>
      <c r="BE551" s="191"/>
      <c r="BF551" s="149"/>
      <c r="BG551" s="196"/>
      <c r="BH551" s="208" t="s">
        <v>236</v>
      </c>
      <c r="BI551" s="366"/>
      <c r="BJ551" s="208" t="s">
        <v>236</v>
      </c>
      <c r="BK551" s="208"/>
    </row>
    <row r="552" spans="1:63" ht="28" hidden="1">
      <c r="A552" s="40"/>
      <c r="B552" s="40"/>
      <c r="C552" s="40"/>
      <c r="D552" s="247" t="s">
        <v>2387</v>
      </c>
      <c r="E552" s="168">
        <v>4411</v>
      </c>
      <c r="F552" s="199" t="s">
        <v>2637</v>
      </c>
      <c r="G552" s="170" t="s">
        <v>2033</v>
      </c>
      <c r="H552" s="171" t="s">
        <v>2034</v>
      </c>
      <c r="I552" s="172" t="s">
        <v>1815</v>
      </c>
      <c r="J552" s="175"/>
      <c r="K552" s="172" t="s">
        <v>2313</v>
      </c>
      <c r="L552" s="344" t="s">
        <v>2036</v>
      </c>
      <c r="M552" s="174" t="s">
        <v>2037</v>
      </c>
      <c r="N552" s="338" t="s">
        <v>2037</v>
      </c>
      <c r="O552" s="176" t="s">
        <v>3785</v>
      </c>
      <c r="P552" s="202">
        <v>13.151</v>
      </c>
      <c r="Q552" s="178"/>
      <c r="R552" s="339">
        <v>10</v>
      </c>
      <c r="S552" s="201">
        <v>0</v>
      </c>
      <c r="T552" s="155">
        <v>40634</v>
      </c>
      <c r="U552" s="178">
        <v>23.014250000000001</v>
      </c>
      <c r="V552" s="202">
        <v>128.33934794520547</v>
      </c>
      <c r="W552" s="178">
        <v>131.51</v>
      </c>
      <c r="X552" s="141" t="s">
        <v>1729</v>
      </c>
      <c r="Y552" s="180"/>
      <c r="Z552" s="202"/>
      <c r="AA552" s="178"/>
      <c r="AB552" s="178"/>
      <c r="AC552" s="156"/>
      <c r="AD552" s="155"/>
      <c r="AE552" s="191"/>
      <c r="AF552" s="203"/>
      <c r="AG552" s="181">
        <v>40.766666666666666</v>
      </c>
      <c r="AH552" s="159"/>
      <c r="AI552" s="175"/>
      <c r="AJ552" s="204" t="s">
        <v>3895</v>
      </c>
      <c r="AK552" s="204"/>
      <c r="AL552" s="205" t="s">
        <v>2314</v>
      </c>
      <c r="AM552" s="155">
        <v>39885</v>
      </c>
      <c r="AN552" s="296"/>
      <c r="AO552" s="154"/>
      <c r="AP552" s="155"/>
      <c r="AQ552" s="156">
        <v>39972</v>
      </c>
      <c r="AR552" s="154">
        <v>40571</v>
      </c>
      <c r="AS552" s="154">
        <v>40622</v>
      </c>
      <c r="AT552" s="155">
        <v>40571</v>
      </c>
      <c r="AU552" s="187"/>
      <c r="AV552" s="158"/>
      <c r="AW552" s="188">
        <v>8.4</v>
      </c>
      <c r="AX552" s="181">
        <v>1548.6904761904761</v>
      </c>
      <c r="AY552" s="207"/>
      <c r="AZ552" s="161"/>
      <c r="BA552" s="191"/>
      <c r="BB552" s="162"/>
      <c r="BC552" s="163"/>
      <c r="BD552" s="345">
        <v>9.2844677137870857</v>
      </c>
      <c r="BE552" s="191">
        <v>705.98948473782116</v>
      </c>
      <c r="BF552" s="159">
        <v>1105.2937754508434</v>
      </c>
      <c r="BG552" s="161"/>
      <c r="BH552" s="166">
        <v>7.48</v>
      </c>
      <c r="BI552" s="167">
        <v>11.5</v>
      </c>
      <c r="BJ552" s="166">
        <v>11.4</v>
      </c>
      <c r="BK552" s="166"/>
    </row>
    <row r="553" spans="1:63" ht="98">
      <c r="A553" s="692" t="s">
        <v>3068</v>
      </c>
      <c r="B553" s="691" t="s">
        <v>3072</v>
      </c>
      <c r="C553" s="40" t="s">
        <v>3663</v>
      </c>
      <c r="D553" s="247" t="s">
        <v>3543</v>
      </c>
      <c r="E553" s="127">
        <v>4419</v>
      </c>
      <c r="F553" s="199" t="s">
        <v>3544</v>
      </c>
      <c r="G553" s="170" t="s">
        <v>2033</v>
      </c>
      <c r="H553" s="171" t="s">
        <v>2034</v>
      </c>
      <c r="I553" s="172" t="s">
        <v>1815</v>
      </c>
      <c r="J553" s="175"/>
      <c r="K553" s="170" t="s">
        <v>1728</v>
      </c>
      <c r="L553" s="304" t="s">
        <v>2036</v>
      </c>
      <c r="M553" s="174" t="s">
        <v>1176</v>
      </c>
      <c r="N553" s="342" t="s">
        <v>1177</v>
      </c>
      <c r="O553" s="176" t="s">
        <v>1178</v>
      </c>
      <c r="P553" s="202">
        <v>76.572000000000003</v>
      </c>
      <c r="Q553" s="178"/>
      <c r="R553" s="340">
        <v>10</v>
      </c>
      <c r="S553" s="201">
        <v>0</v>
      </c>
      <c r="T553" s="155">
        <v>40835</v>
      </c>
      <c r="U553" s="178">
        <v>91.886399999999995</v>
      </c>
      <c r="V553" s="202">
        <v>705.09175890410961</v>
      </c>
      <c r="W553" s="178">
        <v>765.72</v>
      </c>
      <c r="X553" s="141" t="s">
        <v>3889</v>
      </c>
      <c r="Y553" s="180"/>
      <c r="Z553" s="202"/>
      <c r="AA553" s="178"/>
      <c r="AB553" s="178"/>
      <c r="AC553" s="156"/>
      <c r="AD553" s="155"/>
      <c r="AE553" s="191"/>
      <c r="AF553" s="203"/>
      <c r="AG553" s="181">
        <v>34.06666666666667</v>
      </c>
      <c r="AH553" s="159"/>
      <c r="AI553" s="175"/>
      <c r="AJ553" s="204" t="s">
        <v>3895</v>
      </c>
      <c r="AK553" s="204"/>
      <c r="AL553" s="205" t="s">
        <v>3545</v>
      </c>
      <c r="AM553" s="155">
        <v>39557</v>
      </c>
      <c r="AN553" s="296"/>
      <c r="AO553" s="154"/>
      <c r="AP553" s="155"/>
      <c r="AQ553" s="156">
        <v>39350</v>
      </c>
      <c r="AR553" s="154">
        <v>40728</v>
      </c>
      <c r="AS553" s="154">
        <v>40782</v>
      </c>
      <c r="AT553" s="155">
        <v>40835</v>
      </c>
      <c r="AU553" s="206" t="s">
        <v>3596</v>
      </c>
      <c r="AV553" s="158"/>
      <c r="AW553" s="188">
        <v>156.1</v>
      </c>
      <c r="AX553" s="181">
        <v>7003.5105701473422</v>
      </c>
      <c r="AY553" s="207"/>
      <c r="AZ553" s="161"/>
      <c r="BA553" s="191"/>
      <c r="BB553" s="162"/>
      <c r="BC553" s="163"/>
      <c r="BD553" s="345">
        <v>125.56282722513089</v>
      </c>
      <c r="BE553" s="191">
        <v>1639.8008047998078</v>
      </c>
      <c r="BF553" s="159">
        <v>804.37429356265784</v>
      </c>
      <c r="BG553" s="161"/>
      <c r="BH553" s="166">
        <v>2.73</v>
      </c>
      <c r="BI553" s="387"/>
      <c r="BJ553" s="388"/>
      <c r="BK553" s="166"/>
    </row>
    <row r="554" spans="1:63" ht="42" hidden="1">
      <c r="A554" s="40"/>
      <c r="B554" s="40"/>
      <c r="C554" s="40"/>
      <c r="D554" s="247" t="s">
        <v>2388</v>
      </c>
      <c r="E554" s="168">
        <v>4433</v>
      </c>
      <c r="F554" s="199" t="s">
        <v>2315</v>
      </c>
      <c r="G554" s="170" t="s">
        <v>2033</v>
      </c>
      <c r="H554" s="171" t="s">
        <v>2034</v>
      </c>
      <c r="I554" s="131" t="s">
        <v>1815</v>
      </c>
      <c r="J554" s="132"/>
      <c r="K554" s="129" t="s">
        <v>1317</v>
      </c>
      <c r="L554" s="344" t="s">
        <v>2036</v>
      </c>
      <c r="M554" s="134" t="s">
        <v>2037</v>
      </c>
      <c r="N554" s="141" t="s">
        <v>2037</v>
      </c>
      <c r="O554" s="176" t="s">
        <v>1335</v>
      </c>
      <c r="P554" s="363">
        <v>5.2050000000000001</v>
      </c>
      <c r="Q554" s="178"/>
      <c r="R554" s="339">
        <v>10</v>
      </c>
      <c r="S554" s="139">
        <v>0</v>
      </c>
      <c r="T554" s="152">
        <v>40634</v>
      </c>
      <c r="U554" s="138">
        <v>9.1087500000000006</v>
      </c>
      <c r="V554" s="202">
        <v>50.795095890410956</v>
      </c>
      <c r="W554" s="178">
        <v>52.05</v>
      </c>
      <c r="X554" s="141" t="s">
        <v>1729</v>
      </c>
      <c r="Y554" s="180"/>
      <c r="Z554" s="202"/>
      <c r="AA554" s="178"/>
      <c r="AB554" s="178"/>
      <c r="AC554" s="156"/>
      <c r="AD554" s="349"/>
      <c r="AE554" s="191"/>
      <c r="AF554" s="174"/>
      <c r="AG554" s="181">
        <v>40.766666666666666</v>
      </c>
      <c r="AH554" s="159"/>
      <c r="AI554" s="175"/>
      <c r="AJ554" s="150" t="s">
        <v>3895</v>
      </c>
      <c r="AK554" s="150"/>
      <c r="AL554" s="151" t="s">
        <v>2316</v>
      </c>
      <c r="AM554" s="152">
        <v>40093</v>
      </c>
      <c r="AN554" s="297"/>
      <c r="AO554" s="154"/>
      <c r="AP554" s="155"/>
      <c r="AQ554" s="156">
        <v>40129</v>
      </c>
      <c r="AR554" s="154">
        <v>40575</v>
      </c>
      <c r="AS554" s="154">
        <v>40628</v>
      </c>
      <c r="AT554" s="155">
        <v>40575</v>
      </c>
      <c r="AU554" s="157"/>
      <c r="AV554" s="158"/>
      <c r="AW554" s="159">
        <v>3</v>
      </c>
      <c r="AX554" s="181">
        <v>2010</v>
      </c>
      <c r="AY554" s="207"/>
      <c r="AZ554" s="161"/>
      <c r="BA554" s="165"/>
      <c r="BB554" s="162"/>
      <c r="BC554" s="163"/>
      <c r="BD554" s="345">
        <v>3.9790575916230364</v>
      </c>
      <c r="BE554" s="191">
        <v>764.46831731470434</v>
      </c>
      <c r="BF554" s="149">
        <v>1326.3525305410121</v>
      </c>
      <c r="BG554" s="196"/>
      <c r="BH554" s="166">
        <v>7.36</v>
      </c>
      <c r="BI554" s="167">
        <v>14.32</v>
      </c>
      <c r="BJ554" s="197">
        <v>10.130000000000001</v>
      </c>
      <c r="BK554" s="308"/>
    </row>
    <row r="555" spans="1:63" ht="14" hidden="1">
      <c r="A555" s="40"/>
      <c r="B555" s="40"/>
      <c r="C555" s="40"/>
      <c r="D555" s="247" t="s">
        <v>2389</v>
      </c>
      <c r="E555" s="168">
        <v>4436</v>
      </c>
      <c r="F555" s="128" t="s">
        <v>2317</v>
      </c>
      <c r="G555" s="129" t="s">
        <v>2033</v>
      </c>
      <c r="H555" s="130" t="s">
        <v>2034</v>
      </c>
      <c r="I555" s="131" t="s">
        <v>1815</v>
      </c>
      <c r="J555" s="132"/>
      <c r="K555" s="129" t="s">
        <v>1317</v>
      </c>
      <c r="L555" s="344" t="s">
        <v>2036</v>
      </c>
      <c r="M555" s="134" t="s">
        <v>2037</v>
      </c>
      <c r="N555" s="371" t="s">
        <v>2037</v>
      </c>
      <c r="O555" s="136" t="s">
        <v>1335</v>
      </c>
      <c r="P555" s="381">
        <v>2.544</v>
      </c>
      <c r="Q555" s="138"/>
      <c r="R555" s="339">
        <v>10</v>
      </c>
      <c r="S555" s="139">
        <v>0</v>
      </c>
      <c r="T555" s="152">
        <v>40634</v>
      </c>
      <c r="U555" s="138">
        <v>4.452</v>
      </c>
      <c r="V555" s="143">
        <v>24.826652054794522</v>
      </c>
      <c r="W555" s="138">
        <v>25.44</v>
      </c>
      <c r="X555" s="130" t="s">
        <v>3648</v>
      </c>
      <c r="Y555" s="142"/>
      <c r="Z555" s="143"/>
      <c r="AA555" s="138"/>
      <c r="AB555" s="138"/>
      <c r="AC555" s="383"/>
      <c r="AD555" s="360"/>
      <c r="AE555" s="165"/>
      <c r="AF555" s="147"/>
      <c r="AG555" s="146">
        <v>40.766666666666666</v>
      </c>
      <c r="AH555" s="149"/>
      <c r="AI555" s="132"/>
      <c r="AJ555" s="150" t="s">
        <v>1560</v>
      </c>
      <c r="AK555" s="150"/>
      <c r="AL555" s="151" t="s">
        <v>3895</v>
      </c>
      <c r="AM555" s="152">
        <v>40256</v>
      </c>
      <c r="AN555" s="297"/>
      <c r="AO555" s="154"/>
      <c r="AP555" s="155"/>
      <c r="AQ555" s="156">
        <v>40292</v>
      </c>
      <c r="AR555" s="154">
        <v>40575</v>
      </c>
      <c r="AS555" s="154">
        <v>40628</v>
      </c>
      <c r="AT555" s="155">
        <v>40575</v>
      </c>
      <c r="AU555" s="157"/>
      <c r="AV555" s="158"/>
      <c r="AW555" s="149">
        <v>1.5</v>
      </c>
      <c r="AX555" s="181">
        <v>1839.3333333333333</v>
      </c>
      <c r="AY555" s="207"/>
      <c r="AZ555" s="161"/>
      <c r="BA555" s="149"/>
      <c r="BB555" s="162"/>
      <c r="BC555" s="163"/>
      <c r="BD555" s="379">
        <v>1.9356457242582896</v>
      </c>
      <c r="BE555" s="191">
        <v>760.86702997574275</v>
      </c>
      <c r="BF555" s="149">
        <v>1290.4304828388597</v>
      </c>
      <c r="BG555" s="196"/>
      <c r="BH555" s="197">
        <v>9.31</v>
      </c>
      <c r="BI555" s="198">
        <v>12.87</v>
      </c>
      <c r="BJ555" s="197">
        <v>12.66</v>
      </c>
      <c r="BK555" s="208"/>
    </row>
    <row r="556" spans="1:63" ht="112" hidden="1">
      <c r="A556" s="40"/>
      <c r="B556" s="40"/>
      <c r="C556" s="40"/>
      <c r="D556" s="247" t="s">
        <v>2390</v>
      </c>
      <c r="E556" s="168">
        <v>4437</v>
      </c>
      <c r="F556" s="128" t="s">
        <v>1757</v>
      </c>
      <c r="G556" s="129" t="s">
        <v>2033</v>
      </c>
      <c r="H556" s="130" t="s">
        <v>2034</v>
      </c>
      <c r="I556" s="131" t="s">
        <v>1815</v>
      </c>
      <c r="J556" s="132"/>
      <c r="K556" s="129" t="s">
        <v>3964</v>
      </c>
      <c r="L556" s="304" t="s">
        <v>2036</v>
      </c>
      <c r="M556" s="134" t="s">
        <v>2037</v>
      </c>
      <c r="N556" s="371" t="s">
        <v>2037</v>
      </c>
      <c r="O556" s="136" t="s">
        <v>2038</v>
      </c>
      <c r="P556" s="143">
        <v>37.478000000000002</v>
      </c>
      <c r="Q556" s="138"/>
      <c r="R556" s="339">
        <v>10</v>
      </c>
      <c r="S556" s="139">
        <v>0</v>
      </c>
      <c r="T556" s="152">
        <v>40648</v>
      </c>
      <c r="U556" s="138">
        <v>64.274770000000004</v>
      </c>
      <c r="V556" s="143">
        <v>364.30669589041099</v>
      </c>
      <c r="W556" s="138">
        <v>374.78000000000003</v>
      </c>
      <c r="X556" s="130" t="s">
        <v>3977</v>
      </c>
      <c r="Y556" s="142"/>
      <c r="Z556" s="143">
        <v>59.558</v>
      </c>
      <c r="AA556" s="138"/>
      <c r="AB556" s="138">
        <v>59.558</v>
      </c>
      <c r="AC556" s="383">
        <v>41102</v>
      </c>
      <c r="AD556" s="360">
        <v>41274</v>
      </c>
      <c r="AE556" s="165">
        <v>64.277336986301378</v>
      </c>
      <c r="AF556" s="182">
        <v>0.92657852351121595</v>
      </c>
      <c r="AG556" s="146">
        <v>15.133333333333333</v>
      </c>
      <c r="AH556" s="149"/>
      <c r="AI556" s="132" t="s">
        <v>1729</v>
      </c>
      <c r="AJ556" s="204" t="s">
        <v>3895</v>
      </c>
      <c r="AK556" s="204" t="s">
        <v>3802</v>
      </c>
      <c r="AL556" s="151" t="s">
        <v>1341</v>
      </c>
      <c r="AM556" s="152">
        <v>40309</v>
      </c>
      <c r="AN556" s="297"/>
      <c r="AO556" s="154"/>
      <c r="AP556" s="155"/>
      <c r="AQ556" s="156">
        <v>39175</v>
      </c>
      <c r="AR556" s="154">
        <v>40616</v>
      </c>
      <c r="AS556" s="154">
        <v>40669</v>
      </c>
      <c r="AT556" s="194">
        <v>40616</v>
      </c>
      <c r="AU556" s="157"/>
      <c r="AV556" s="158"/>
      <c r="AW556" s="149">
        <v>20</v>
      </c>
      <c r="AX556" s="181">
        <v>2031.35</v>
      </c>
      <c r="AY556" s="207"/>
      <c r="AZ556" s="161"/>
      <c r="BA556" s="149"/>
      <c r="BB556" s="162"/>
      <c r="BC556" s="163"/>
      <c r="BD556" s="389"/>
      <c r="BE556" s="191"/>
      <c r="BF556" s="149"/>
      <c r="BG556" s="196"/>
      <c r="BH556" s="197">
        <v>12.36</v>
      </c>
      <c r="BI556" s="198">
        <v>15.59</v>
      </c>
      <c r="BJ556" s="197">
        <v>16.079999999999998</v>
      </c>
      <c r="BK556" s="197">
        <v>20</v>
      </c>
    </row>
    <row r="557" spans="1:63" ht="70" hidden="1">
      <c r="A557" s="40"/>
      <c r="B557" s="40"/>
      <c r="C557" s="40"/>
      <c r="D557" s="247" t="s">
        <v>2531</v>
      </c>
      <c r="E557" s="127">
        <v>4438</v>
      </c>
      <c r="F557" s="199" t="s">
        <v>2532</v>
      </c>
      <c r="G557" s="170" t="s">
        <v>2033</v>
      </c>
      <c r="H557" s="171" t="s">
        <v>2034</v>
      </c>
      <c r="I557" s="172" t="s">
        <v>1815</v>
      </c>
      <c r="J557" s="175"/>
      <c r="K557" s="170" t="s">
        <v>1748</v>
      </c>
      <c r="L557" s="304" t="s">
        <v>2036</v>
      </c>
      <c r="M557" s="174" t="s">
        <v>3510</v>
      </c>
      <c r="N557" s="342" t="s">
        <v>2693</v>
      </c>
      <c r="O557" s="176" t="s">
        <v>2694</v>
      </c>
      <c r="P557" s="202">
        <v>132.63200000000001</v>
      </c>
      <c r="Q557" s="178"/>
      <c r="R557" s="340">
        <v>10</v>
      </c>
      <c r="S557" s="201">
        <v>0</v>
      </c>
      <c r="T557" s="152">
        <v>40666</v>
      </c>
      <c r="U557" s="138">
        <v>220.56701600000002</v>
      </c>
      <c r="V557" s="202">
        <v>1282.7149589041096</v>
      </c>
      <c r="W557" s="178">
        <v>1326.3200000000002</v>
      </c>
      <c r="X557" s="141" t="s">
        <v>1745</v>
      </c>
      <c r="Y557" s="180"/>
      <c r="Z557" s="202"/>
      <c r="AA557" s="178"/>
      <c r="AB557" s="178"/>
      <c r="AC557" s="156"/>
      <c r="AD557" s="155"/>
      <c r="AE557" s="191"/>
      <c r="AF557" s="203"/>
      <c r="AG557" s="181">
        <v>39.700000000000003</v>
      </c>
      <c r="AH557" s="159"/>
      <c r="AI557" s="175"/>
      <c r="AJ557" s="204" t="s">
        <v>3895</v>
      </c>
      <c r="AK557" s="204"/>
      <c r="AL557" s="205" t="s">
        <v>2533</v>
      </c>
      <c r="AM557" s="155">
        <v>39561</v>
      </c>
      <c r="AN557" s="296"/>
      <c r="AO557" s="154"/>
      <c r="AP557" s="155"/>
      <c r="AQ557" s="156">
        <v>39304</v>
      </c>
      <c r="AR557" s="154">
        <v>40575</v>
      </c>
      <c r="AS557" s="154">
        <v>40717</v>
      </c>
      <c r="AT557" s="194">
        <v>40666</v>
      </c>
      <c r="AU557" s="187"/>
      <c r="AV557" s="158"/>
      <c r="AW557" s="188">
        <v>16</v>
      </c>
      <c r="AX557" s="181">
        <v>7884</v>
      </c>
      <c r="AY557" s="207"/>
      <c r="AZ557" s="161"/>
      <c r="BA557" s="191"/>
      <c r="BB557" s="162"/>
      <c r="BC557" s="163"/>
      <c r="BD557" s="115"/>
      <c r="BE557" s="191"/>
      <c r="BF557" s="159"/>
      <c r="BG557" s="161"/>
      <c r="BH557" s="166"/>
      <c r="BI557" s="167"/>
      <c r="BJ557" s="166"/>
      <c r="BK557" s="166"/>
    </row>
    <row r="558" spans="1:63" ht="70" hidden="1">
      <c r="A558" s="40"/>
      <c r="B558" s="40"/>
      <c r="C558" s="40"/>
      <c r="D558" s="247" t="s">
        <v>2391</v>
      </c>
      <c r="E558" s="168">
        <v>4450</v>
      </c>
      <c r="F558" s="169" t="s">
        <v>1759</v>
      </c>
      <c r="G558" s="131" t="s">
        <v>2033</v>
      </c>
      <c r="H558" s="132" t="s">
        <v>2034</v>
      </c>
      <c r="I558" s="170" t="s">
        <v>1815</v>
      </c>
      <c r="J558" s="171"/>
      <c r="K558" s="172" t="s">
        <v>1760</v>
      </c>
      <c r="L558" s="304" t="s">
        <v>2036</v>
      </c>
      <c r="M558" s="174" t="s">
        <v>2037</v>
      </c>
      <c r="N558" s="338" t="s">
        <v>2037</v>
      </c>
      <c r="O558" s="176" t="s">
        <v>2038</v>
      </c>
      <c r="P558" s="202">
        <v>29.369</v>
      </c>
      <c r="Q558" s="178"/>
      <c r="R558" s="340">
        <v>10</v>
      </c>
      <c r="S558" s="201">
        <v>0</v>
      </c>
      <c r="T558" s="155">
        <v>40664</v>
      </c>
      <c r="U558" s="178">
        <v>48.958123000000001</v>
      </c>
      <c r="V558" s="202">
        <v>284.19536438356164</v>
      </c>
      <c r="W558" s="178">
        <v>293.69</v>
      </c>
      <c r="X558" s="340" t="s">
        <v>2039</v>
      </c>
      <c r="Y558" s="180"/>
      <c r="Z558" s="143"/>
      <c r="AA558" s="138"/>
      <c r="AB558" s="138"/>
      <c r="AC558" s="156"/>
      <c r="AD558" s="155"/>
      <c r="AE558" s="191"/>
      <c r="AF558" s="191"/>
      <c r="AG558" s="181">
        <v>39.766666666666666</v>
      </c>
      <c r="AH558" s="159"/>
      <c r="AI558" s="184"/>
      <c r="AJ558" s="185" t="s">
        <v>3133</v>
      </c>
      <c r="AK558" s="185"/>
      <c r="AL558" s="186" t="s">
        <v>3895</v>
      </c>
      <c r="AM558" s="155">
        <v>39756</v>
      </c>
      <c r="AN558" s="296"/>
      <c r="AO558" s="154"/>
      <c r="AP558" s="155"/>
      <c r="AQ558" s="156">
        <v>39981</v>
      </c>
      <c r="AR558" s="154">
        <v>40589</v>
      </c>
      <c r="AS558" s="154">
        <v>40646</v>
      </c>
      <c r="AT558" s="155">
        <v>40591</v>
      </c>
      <c r="AU558" s="187"/>
      <c r="AV558" s="158"/>
      <c r="AW558" s="188">
        <v>16</v>
      </c>
      <c r="AX558" s="189">
        <v>2020.25</v>
      </c>
      <c r="AY558" s="190"/>
      <c r="AZ558" s="161"/>
      <c r="BA558" s="191"/>
      <c r="BB558" s="162"/>
      <c r="BC558" s="163"/>
      <c r="BD558" s="115"/>
      <c r="BE558" s="191"/>
      <c r="BF558" s="159"/>
      <c r="BG558" s="161"/>
      <c r="BH558" s="159" t="s">
        <v>236</v>
      </c>
      <c r="BI558" s="164">
        <v>14.81</v>
      </c>
      <c r="BJ558" s="166"/>
      <c r="BK558" s="166"/>
    </row>
    <row r="559" spans="1:63" ht="42" hidden="1">
      <c r="A559" s="40"/>
      <c r="B559" s="40"/>
      <c r="C559" s="40"/>
      <c r="D559" s="247" t="s">
        <v>2392</v>
      </c>
      <c r="E559" s="168">
        <v>4458</v>
      </c>
      <c r="F559" s="199" t="s">
        <v>2318</v>
      </c>
      <c r="G559" s="170" t="s">
        <v>2033</v>
      </c>
      <c r="H559" s="171" t="s">
        <v>2034</v>
      </c>
      <c r="I559" s="172" t="s">
        <v>1815</v>
      </c>
      <c r="J559" s="175"/>
      <c r="K559" s="172" t="s">
        <v>946</v>
      </c>
      <c r="L559" s="376" t="s">
        <v>2036</v>
      </c>
      <c r="M559" s="174" t="s">
        <v>2037</v>
      </c>
      <c r="N559" s="338" t="s">
        <v>2037</v>
      </c>
      <c r="O559" s="176" t="s">
        <v>3785</v>
      </c>
      <c r="P559" s="202">
        <v>20.253</v>
      </c>
      <c r="Q559" s="178"/>
      <c r="R559" s="339">
        <v>10</v>
      </c>
      <c r="S559" s="201">
        <v>0</v>
      </c>
      <c r="T559" s="155">
        <v>40634</v>
      </c>
      <c r="U559" s="178">
        <v>35.442750000000004</v>
      </c>
      <c r="V559" s="202">
        <v>197.64708493150687</v>
      </c>
      <c r="W559" s="178">
        <v>202.53</v>
      </c>
      <c r="X559" s="141" t="s">
        <v>3889</v>
      </c>
      <c r="Y559" s="180"/>
      <c r="Z559" s="202"/>
      <c r="AA559" s="178"/>
      <c r="AB559" s="178"/>
      <c r="AC559" s="156"/>
      <c r="AD559" s="155"/>
      <c r="AE559" s="191"/>
      <c r="AF559" s="203"/>
      <c r="AG559" s="181">
        <v>40.766666666666666</v>
      </c>
      <c r="AH559" s="159"/>
      <c r="AI559" s="175"/>
      <c r="AJ559" s="204" t="s">
        <v>3895</v>
      </c>
      <c r="AK559" s="204"/>
      <c r="AL559" s="205" t="s">
        <v>2319</v>
      </c>
      <c r="AM559" s="155">
        <v>39855</v>
      </c>
      <c r="AN559" s="296"/>
      <c r="AO559" s="154"/>
      <c r="AP559" s="155"/>
      <c r="AQ559" s="156">
        <v>39920</v>
      </c>
      <c r="AR559" s="154">
        <v>40581</v>
      </c>
      <c r="AS559" s="154">
        <v>40647</v>
      </c>
      <c r="AT559" s="155">
        <v>40585</v>
      </c>
      <c r="AU559" s="187"/>
      <c r="AV559" s="158"/>
      <c r="AW559" s="188">
        <v>7.5</v>
      </c>
      <c r="AX559" s="181">
        <v>3066.6666666666665</v>
      </c>
      <c r="AY559" s="207"/>
      <c r="AZ559" s="161"/>
      <c r="BA559" s="191"/>
      <c r="BB559" s="162"/>
      <c r="BC559" s="163"/>
      <c r="BD559" s="345">
        <v>10.239965095986037</v>
      </c>
      <c r="BE559" s="191">
        <v>505.60238463368574</v>
      </c>
      <c r="BF559" s="159">
        <v>1365.328679464805</v>
      </c>
      <c r="BG559" s="161"/>
      <c r="BH559" s="166">
        <v>10.34</v>
      </c>
      <c r="BI559" s="167">
        <v>11.5</v>
      </c>
      <c r="BJ559" s="166">
        <v>12.98</v>
      </c>
      <c r="BK559" s="166"/>
    </row>
    <row r="560" spans="1:63" ht="42" hidden="1">
      <c r="A560" s="40"/>
      <c r="B560" s="40"/>
      <c r="C560" s="40"/>
      <c r="D560" s="247" t="s">
        <v>1395</v>
      </c>
      <c r="E560" s="127">
        <v>4470</v>
      </c>
      <c r="F560" s="128" t="s">
        <v>2001</v>
      </c>
      <c r="G560" s="129" t="s">
        <v>2033</v>
      </c>
      <c r="H560" s="130" t="s">
        <v>2034</v>
      </c>
      <c r="I560" s="131" t="s">
        <v>1815</v>
      </c>
      <c r="J560" s="132"/>
      <c r="K560" s="129" t="s">
        <v>1728</v>
      </c>
      <c r="L560" s="200" t="s">
        <v>2036</v>
      </c>
      <c r="M560" s="134" t="s">
        <v>2037</v>
      </c>
      <c r="N560" s="371" t="s">
        <v>2037</v>
      </c>
      <c r="O560" s="136" t="s">
        <v>3785</v>
      </c>
      <c r="P560" s="143">
        <v>17.983000000000001</v>
      </c>
      <c r="Q560" s="138"/>
      <c r="R560" s="339">
        <v>10</v>
      </c>
      <c r="S560" s="139">
        <v>0</v>
      </c>
      <c r="T560" s="152">
        <v>40267</v>
      </c>
      <c r="U560" s="138">
        <v>49.453250000000004</v>
      </c>
      <c r="V560" s="143">
        <v>179.83</v>
      </c>
      <c r="W560" s="138">
        <v>179.83</v>
      </c>
      <c r="X560" s="141" t="s">
        <v>3156</v>
      </c>
      <c r="Y560" s="142"/>
      <c r="Z560" s="143"/>
      <c r="AA560" s="138"/>
      <c r="AB560" s="138"/>
      <c r="AC560" s="235"/>
      <c r="AD560" s="152"/>
      <c r="AE560" s="165"/>
      <c r="AF560" s="147"/>
      <c r="AG560" s="146">
        <v>35.43333333333333</v>
      </c>
      <c r="AH560" s="149"/>
      <c r="AI560" s="132"/>
      <c r="AJ560" s="150" t="s">
        <v>1560</v>
      </c>
      <c r="AK560" s="150"/>
      <c r="AL560" s="151" t="s">
        <v>1394</v>
      </c>
      <c r="AM560" s="152">
        <v>40158</v>
      </c>
      <c r="AN560" s="297"/>
      <c r="AO560" s="154"/>
      <c r="AP560" s="155"/>
      <c r="AQ560" s="156">
        <v>40057</v>
      </c>
      <c r="AR560" s="154">
        <v>40695</v>
      </c>
      <c r="AS560" s="154">
        <v>40753</v>
      </c>
      <c r="AT560" s="155">
        <v>40794</v>
      </c>
      <c r="AU560" s="206" t="s">
        <v>3596</v>
      </c>
      <c r="AV560" s="158"/>
      <c r="AW560" s="149">
        <v>9.6000000000000014</v>
      </c>
      <c r="AX560" s="146">
        <v>2103.1249999999995</v>
      </c>
      <c r="AY560" s="160">
        <v>0.92254999999999998</v>
      </c>
      <c r="AZ560" s="161"/>
      <c r="BA560" s="165"/>
      <c r="BB560" s="162"/>
      <c r="BC560" s="163"/>
      <c r="BD560" s="379">
        <v>10.471204188481675</v>
      </c>
      <c r="BE560" s="191">
        <v>582.28350044384558</v>
      </c>
      <c r="BF560" s="149">
        <v>1090.7504363001742</v>
      </c>
      <c r="BG560" s="196"/>
      <c r="BH560" s="197">
        <v>11.44</v>
      </c>
      <c r="BI560" s="198">
        <v>13.49</v>
      </c>
      <c r="BJ560" s="359"/>
      <c r="BK560" s="359"/>
    </row>
    <row r="561" spans="1:63" ht="42" hidden="1">
      <c r="A561" s="40"/>
      <c r="B561" s="40"/>
      <c r="C561" s="40"/>
      <c r="D561" s="247" t="s">
        <v>2064</v>
      </c>
      <c r="E561" s="127">
        <v>4472</v>
      </c>
      <c r="F561" s="128" t="s">
        <v>2065</v>
      </c>
      <c r="G561" s="129" t="s">
        <v>2033</v>
      </c>
      <c r="H561" s="130" t="s">
        <v>2034</v>
      </c>
      <c r="I561" s="131" t="s">
        <v>1815</v>
      </c>
      <c r="J561" s="132"/>
      <c r="K561" s="129" t="s">
        <v>3947</v>
      </c>
      <c r="L561" s="304" t="s">
        <v>2036</v>
      </c>
      <c r="M561" s="134" t="s">
        <v>3510</v>
      </c>
      <c r="N561" s="371" t="s">
        <v>2571</v>
      </c>
      <c r="O561" s="136" t="s">
        <v>1335</v>
      </c>
      <c r="P561" s="143">
        <v>40.140999999999998</v>
      </c>
      <c r="Q561" s="138"/>
      <c r="R561" s="339">
        <v>7</v>
      </c>
      <c r="S561" s="139">
        <v>0</v>
      </c>
      <c r="T561" s="152">
        <v>40854</v>
      </c>
      <c r="U561" s="138">
        <v>45.640316999999996</v>
      </c>
      <c r="V561" s="143">
        <v>367.53759452054788</v>
      </c>
      <c r="W561" s="138">
        <v>769.16754520547943</v>
      </c>
      <c r="X561" s="141" t="s">
        <v>3888</v>
      </c>
      <c r="Y561" s="142"/>
      <c r="Z561" s="143"/>
      <c r="AA561" s="138"/>
      <c r="AB561" s="138"/>
      <c r="AC561" s="235"/>
      <c r="AD561" s="152"/>
      <c r="AE561" s="165"/>
      <c r="AF561" s="147"/>
      <c r="AG561" s="146">
        <v>33.43333333333333</v>
      </c>
      <c r="AH561" s="149"/>
      <c r="AI561" s="132"/>
      <c r="AJ561" s="150" t="s">
        <v>1560</v>
      </c>
      <c r="AK561" s="150"/>
      <c r="AL561" s="151" t="s">
        <v>1726</v>
      </c>
      <c r="AM561" s="152">
        <v>40163</v>
      </c>
      <c r="AN561" s="297"/>
      <c r="AO561" s="154"/>
      <c r="AP561" s="155"/>
      <c r="AQ561" s="156">
        <v>40498</v>
      </c>
      <c r="AR561" s="193">
        <v>40758</v>
      </c>
      <c r="AS561" s="154">
        <v>40805</v>
      </c>
      <c r="AT561" s="194">
        <v>40854</v>
      </c>
      <c r="AU561" s="206" t="s">
        <v>3596</v>
      </c>
      <c r="AV561" s="158"/>
      <c r="AW561" s="149">
        <v>7.5</v>
      </c>
      <c r="AX561" s="146">
        <v>6307.2</v>
      </c>
      <c r="AY561" s="160">
        <v>0.85589499999999996</v>
      </c>
      <c r="AZ561" s="161"/>
      <c r="BA561" s="149"/>
      <c r="BB561" s="162"/>
      <c r="BC561" s="163"/>
      <c r="BD561" s="379">
        <v>7.9297556719022682</v>
      </c>
      <c r="BE561" s="191">
        <v>197.54753673058141</v>
      </c>
      <c r="BF561" s="149">
        <v>1057.3007562536359</v>
      </c>
      <c r="BG561" s="196"/>
      <c r="BH561" s="197">
        <v>9.23</v>
      </c>
      <c r="BI561" s="198">
        <v>13</v>
      </c>
      <c r="BJ561" s="197">
        <v>17.27</v>
      </c>
      <c r="BK561" s="197">
        <v>10.422178775422418</v>
      </c>
    </row>
    <row r="562" spans="1:63" ht="42" hidden="1">
      <c r="A562" s="40"/>
      <c r="B562" s="40"/>
      <c r="C562" s="40"/>
      <c r="D562" s="247" t="s">
        <v>1383</v>
      </c>
      <c r="E562" s="127">
        <v>4475</v>
      </c>
      <c r="F562" s="361" t="s">
        <v>1384</v>
      </c>
      <c r="G562" s="129" t="s">
        <v>3945</v>
      </c>
      <c r="H562" s="130" t="s">
        <v>3946</v>
      </c>
      <c r="I562" s="131" t="s">
        <v>1815</v>
      </c>
      <c r="J562" s="132"/>
      <c r="K562" s="129" t="s">
        <v>3964</v>
      </c>
      <c r="L562" s="304" t="s">
        <v>2036</v>
      </c>
      <c r="M562" s="134" t="s">
        <v>2037</v>
      </c>
      <c r="N562" s="371" t="s">
        <v>2037</v>
      </c>
      <c r="O562" s="136" t="s">
        <v>3785</v>
      </c>
      <c r="P562" s="143">
        <v>17.096</v>
      </c>
      <c r="Q562" s="138"/>
      <c r="R562" s="339">
        <v>10</v>
      </c>
      <c r="S562" s="139">
        <v>0</v>
      </c>
      <c r="T562" s="152">
        <v>40677</v>
      </c>
      <c r="U562" s="138">
        <v>27.969055999999998</v>
      </c>
      <c r="V562" s="143">
        <v>164.82417534246576</v>
      </c>
      <c r="W562" s="138">
        <v>170.96</v>
      </c>
      <c r="X562" s="141" t="s">
        <v>3977</v>
      </c>
      <c r="Y562" s="142"/>
      <c r="Z562" s="143">
        <v>14.016999999999999</v>
      </c>
      <c r="AA562" s="138"/>
      <c r="AB562" s="138">
        <v>14.016999999999999</v>
      </c>
      <c r="AC562" s="383">
        <v>41488</v>
      </c>
      <c r="AD562" s="360">
        <v>41061</v>
      </c>
      <c r="AE562" s="165">
        <v>17.985928767123287</v>
      </c>
      <c r="AF562" s="182">
        <v>0.77933145302019968</v>
      </c>
      <c r="AG562" s="146">
        <v>27.033333333333335</v>
      </c>
      <c r="AH562" s="149"/>
      <c r="AI562" s="132" t="s">
        <v>1729</v>
      </c>
      <c r="AJ562" s="375" t="s">
        <v>1560</v>
      </c>
      <c r="AK562" s="375"/>
      <c r="AL562" s="151" t="s">
        <v>3982</v>
      </c>
      <c r="AM562" s="155">
        <v>39205</v>
      </c>
      <c r="AN562" s="297">
        <v>40411</v>
      </c>
      <c r="AO562" s="192" t="s">
        <v>1385</v>
      </c>
      <c r="AP562" s="152"/>
      <c r="AQ562" s="156">
        <v>39385</v>
      </c>
      <c r="AR562" s="154">
        <v>40677</v>
      </c>
      <c r="AS562" s="154">
        <v>40717</v>
      </c>
      <c r="AT562" s="194">
        <v>40677</v>
      </c>
      <c r="AU562" s="157"/>
      <c r="AV562" s="158"/>
      <c r="AW562" s="159">
        <v>9.8999999999999986</v>
      </c>
      <c r="AX562" s="146">
        <v>1751.9191919191921</v>
      </c>
      <c r="AY562" s="160"/>
      <c r="AZ562" s="161"/>
      <c r="BA562" s="149"/>
      <c r="BB562" s="162"/>
      <c r="BC562" s="163"/>
      <c r="BD562" s="345">
        <v>10.240837696335078</v>
      </c>
      <c r="BE562" s="165">
        <v>599.01951897140145</v>
      </c>
      <c r="BF562" s="149">
        <v>1034.4280501348564</v>
      </c>
      <c r="BG562" s="105">
        <v>1.5612141407847653E-2</v>
      </c>
      <c r="BH562" s="166">
        <v>1.27</v>
      </c>
      <c r="BI562" s="167">
        <v>12.47</v>
      </c>
      <c r="BJ562" s="111"/>
      <c r="BK562" s="111"/>
    </row>
    <row r="563" spans="1:63" ht="28" hidden="1">
      <c r="A563" s="40"/>
      <c r="B563" s="40"/>
      <c r="C563" s="40"/>
      <c r="D563" s="247" t="s">
        <v>2393</v>
      </c>
      <c r="E563" s="168">
        <v>4481</v>
      </c>
      <c r="F563" s="199" t="s">
        <v>2625</v>
      </c>
      <c r="G563" s="170" t="s">
        <v>2033</v>
      </c>
      <c r="H563" s="171" t="s">
        <v>2034</v>
      </c>
      <c r="I563" s="172" t="s">
        <v>1815</v>
      </c>
      <c r="J563" s="175"/>
      <c r="K563" s="172" t="s">
        <v>2035</v>
      </c>
      <c r="L563" s="304" t="s">
        <v>2036</v>
      </c>
      <c r="M563" s="174" t="s">
        <v>2037</v>
      </c>
      <c r="N563" s="338" t="s">
        <v>2037</v>
      </c>
      <c r="O563" s="176" t="s">
        <v>3785</v>
      </c>
      <c r="P563" s="202">
        <v>10.205</v>
      </c>
      <c r="Q563" s="178"/>
      <c r="R563" s="339">
        <v>10</v>
      </c>
      <c r="S563" s="201">
        <v>0</v>
      </c>
      <c r="T563" s="155">
        <v>40664</v>
      </c>
      <c r="U563" s="178">
        <v>17.011735000000002</v>
      </c>
      <c r="V563" s="202">
        <v>98.750849315068493</v>
      </c>
      <c r="W563" s="178">
        <v>102.05</v>
      </c>
      <c r="X563" s="141" t="s">
        <v>2039</v>
      </c>
      <c r="Y563" s="180"/>
      <c r="Z563" s="202">
        <v>13.079000000000001</v>
      </c>
      <c r="AA563" s="178"/>
      <c r="AB563" s="178">
        <v>13.079000000000001</v>
      </c>
      <c r="AC563" s="156">
        <v>41572</v>
      </c>
      <c r="AD563" s="155">
        <v>41274</v>
      </c>
      <c r="AE563" s="191">
        <v>17.054931506849314</v>
      </c>
      <c r="AF563" s="203">
        <v>0.76687496485972007</v>
      </c>
      <c r="AG563" s="181">
        <v>30.266666666666666</v>
      </c>
      <c r="AH563" s="159"/>
      <c r="AI563" s="132" t="s">
        <v>3889</v>
      </c>
      <c r="AJ563" s="204" t="s">
        <v>3895</v>
      </c>
      <c r="AK563" s="204"/>
      <c r="AL563" s="205" t="s">
        <v>2626</v>
      </c>
      <c r="AM563" s="155">
        <v>39746</v>
      </c>
      <c r="AN563" s="296"/>
      <c r="AO563" s="154"/>
      <c r="AP563" s="155"/>
      <c r="AQ563" s="156">
        <v>40085</v>
      </c>
      <c r="AR563" s="154">
        <v>40584</v>
      </c>
      <c r="AS563" s="154">
        <v>40642</v>
      </c>
      <c r="AT563" s="155">
        <v>40584</v>
      </c>
      <c r="AU563" s="187"/>
      <c r="AV563" s="158"/>
      <c r="AW563" s="188">
        <v>6.15</v>
      </c>
      <c r="AX563" s="181">
        <v>1987.772357723577</v>
      </c>
      <c r="AY563" s="207"/>
      <c r="AZ563" s="161"/>
      <c r="BA563" s="191"/>
      <c r="BB563" s="162"/>
      <c r="BC563" s="163"/>
      <c r="BD563" s="345">
        <v>7.3363874345549736</v>
      </c>
      <c r="BE563" s="191">
        <v>718.90126747231488</v>
      </c>
      <c r="BF563" s="159">
        <v>1192.908525943898</v>
      </c>
      <c r="BG563" s="105">
        <v>1.280078363288048E-2</v>
      </c>
      <c r="BH563" s="166">
        <v>11.78</v>
      </c>
      <c r="BI563" s="167">
        <v>13.66</v>
      </c>
      <c r="BJ563" s="166"/>
      <c r="BK563" s="166">
        <v>23.686769944141858</v>
      </c>
    </row>
    <row r="564" spans="1:63" ht="70" hidden="1">
      <c r="A564" s="40"/>
      <c r="B564" s="40"/>
      <c r="C564" s="40"/>
      <c r="D564" s="247" t="s">
        <v>2394</v>
      </c>
      <c r="E564" s="168">
        <v>4483</v>
      </c>
      <c r="F564" s="199" t="s">
        <v>2627</v>
      </c>
      <c r="G564" s="170" t="s">
        <v>2033</v>
      </c>
      <c r="H564" s="171" t="s">
        <v>2034</v>
      </c>
      <c r="I564" s="172" t="s">
        <v>1815</v>
      </c>
      <c r="J564" s="175"/>
      <c r="K564" s="172" t="s">
        <v>1748</v>
      </c>
      <c r="L564" s="304" t="s">
        <v>2036</v>
      </c>
      <c r="M564" s="174" t="s">
        <v>2037</v>
      </c>
      <c r="N564" s="338" t="s">
        <v>2037</v>
      </c>
      <c r="O564" s="176" t="s">
        <v>3785</v>
      </c>
      <c r="P564" s="202">
        <v>9.64</v>
      </c>
      <c r="Q564" s="178"/>
      <c r="R564" s="339">
        <v>7</v>
      </c>
      <c r="S564" s="201">
        <v>0</v>
      </c>
      <c r="T564" s="155">
        <v>40584</v>
      </c>
      <c r="U564" s="178">
        <v>18.2196</v>
      </c>
      <c r="V564" s="202">
        <v>95.39638356164383</v>
      </c>
      <c r="W564" s="178">
        <v>191.84920547945205</v>
      </c>
      <c r="X564" s="141" t="s">
        <v>3889</v>
      </c>
      <c r="Y564" s="180"/>
      <c r="Z564" s="202">
        <v>8.5129999999999999</v>
      </c>
      <c r="AA564" s="201"/>
      <c r="AB564" s="138">
        <v>8.5129999999999999</v>
      </c>
      <c r="AC564" s="156">
        <v>41233</v>
      </c>
      <c r="AD564" s="155">
        <v>40959</v>
      </c>
      <c r="AE564" s="191">
        <v>9.9041095890410968</v>
      </c>
      <c r="AF564" s="182">
        <v>0.85954218533886573</v>
      </c>
      <c r="AG564" s="181">
        <v>21.633333333333333</v>
      </c>
      <c r="AH564" s="159"/>
      <c r="AI564" s="132" t="s">
        <v>3889</v>
      </c>
      <c r="AJ564" s="204" t="s">
        <v>3895</v>
      </c>
      <c r="AK564" s="204"/>
      <c r="AL564" s="205" t="s">
        <v>1396</v>
      </c>
      <c r="AM564" s="155">
        <v>39851</v>
      </c>
      <c r="AN564" s="296"/>
      <c r="AO564" s="154"/>
      <c r="AP564" s="155"/>
      <c r="AQ564" s="156">
        <v>39995</v>
      </c>
      <c r="AR564" s="154">
        <v>40584</v>
      </c>
      <c r="AS564" s="154">
        <v>40642</v>
      </c>
      <c r="AT564" s="155">
        <v>40584</v>
      </c>
      <c r="AU564" s="187"/>
      <c r="AV564" s="158"/>
      <c r="AW564" s="188">
        <v>5</v>
      </c>
      <c r="AX564" s="181">
        <v>2232</v>
      </c>
      <c r="AY564" s="207"/>
      <c r="AZ564" s="161"/>
      <c r="BA564" s="191"/>
      <c r="BB564" s="162"/>
      <c r="BC564" s="163"/>
      <c r="BD564" s="345">
        <v>5.6027486910994755</v>
      </c>
      <c r="BE564" s="191">
        <v>581.19799700202032</v>
      </c>
      <c r="BF564" s="159">
        <v>1120.5497382198951</v>
      </c>
      <c r="BG564" s="105">
        <v>1.7746974830043224E-2</v>
      </c>
      <c r="BH564" s="166">
        <v>9.3699999999999992</v>
      </c>
      <c r="BI564" s="167">
        <v>12.5</v>
      </c>
      <c r="BJ564" s="166">
        <v>13.85</v>
      </c>
      <c r="BK564" s="166">
        <v>17.765077458106393</v>
      </c>
    </row>
    <row r="565" spans="1:63" ht="56" hidden="1">
      <c r="A565" s="40"/>
      <c r="B565" s="40"/>
      <c r="C565" s="40"/>
      <c r="D565" s="247" t="s">
        <v>2395</v>
      </c>
      <c r="E565" s="168">
        <v>4484</v>
      </c>
      <c r="F565" s="199" t="s">
        <v>2628</v>
      </c>
      <c r="G565" s="170" t="s">
        <v>2033</v>
      </c>
      <c r="H565" s="171" t="s">
        <v>2034</v>
      </c>
      <c r="I565" s="172" t="s">
        <v>1815</v>
      </c>
      <c r="J565" s="175"/>
      <c r="K565" s="172" t="s">
        <v>2629</v>
      </c>
      <c r="L565" s="304" t="s">
        <v>2036</v>
      </c>
      <c r="M565" s="174" t="s">
        <v>2037</v>
      </c>
      <c r="N565" s="338" t="s">
        <v>2037</v>
      </c>
      <c r="O565" s="176" t="s">
        <v>3785</v>
      </c>
      <c r="P565" s="202">
        <v>11.496</v>
      </c>
      <c r="Q565" s="178"/>
      <c r="R565" s="339">
        <v>10</v>
      </c>
      <c r="S565" s="201">
        <v>0</v>
      </c>
      <c r="T565" s="155">
        <v>40634</v>
      </c>
      <c r="U565" s="178">
        <v>20.118000000000002</v>
      </c>
      <c r="V565" s="202">
        <v>112.18836164383562</v>
      </c>
      <c r="W565" s="178">
        <v>114.96000000000001</v>
      </c>
      <c r="X565" s="130" t="s">
        <v>3889</v>
      </c>
      <c r="Y565" s="180"/>
      <c r="Z565" s="202"/>
      <c r="AA565" s="178"/>
      <c r="AB565" s="178"/>
      <c r="AC565" s="156"/>
      <c r="AD565" s="155"/>
      <c r="AE565" s="191"/>
      <c r="AF565" s="203"/>
      <c r="AG565" s="181">
        <v>40.766666666666666</v>
      </c>
      <c r="AH565" s="159"/>
      <c r="AI565" s="175"/>
      <c r="AJ565" s="204" t="s">
        <v>3895</v>
      </c>
      <c r="AK565" s="204"/>
      <c r="AL565" s="205" t="s">
        <v>2630</v>
      </c>
      <c r="AM565" s="155">
        <v>39864</v>
      </c>
      <c r="AN565" s="296"/>
      <c r="AO565" s="154"/>
      <c r="AP565" s="155"/>
      <c r="AQ565" s="156">
        <v>40225</v>
      </c>
      <c r="AR565" s="154">
        <v>40584</v>
      </c>
      <c r="AS565" s="154">
        <v>40642</v>
      </c>
      <c r="AT565" s="155">
        <v>40584</v>
      </c>
      <c r="AU565" s="187"/>
      <c r="AV565" s="158"/>
      <c r="AW565" s="188">
        <v>4.6500000000000004</v>
      </c>
      <c r="AX565" s="181">
        <v>2847.311827956989</v>
      </c>
      <c r="AY565" s="207"/>
      <c r="AZ565" s="161"/>
      <c r="BA565" s="191"/>
      <c r="BB565" s="162"/>
      <c r="BC565" s="163"/>
      <c r="BD565" s="345">
        <v>6.5052356020942401</v>
      </c>
      <c r="BE565" s="191">
        <v>565.86948522044531</v>
      </c>
      <c r="BF565" s="159">
        <v>1398.9753982998366</v>
      </c>
      <c r="BG565" s="161"/>
      <c r="BH565" s="166">
        <v>8.5299999999999994</v>
      </c>
      <c r="BI565" s="167">
        <v>12.75</v>
      </c>
      <c r="BJ565" s="166"/>
      <c r="BK565" s="166"/>
    </row>
    <row r="566" spans="1:63" ht="42" hidden="1">
      <c r="A566" s="40"/>
      <c r="B566" s="40"/>
      <c r="C566" s="40"/>
      <c r="D566" s="247" t="s">
        <v>2396</v>
      </c>
      <c r="E566" s="168">
        <v>4485</v>
      </c>
      <c r="F566" s="199" t="s">
        <v>2631</v>
      </c>
      <c r="G566" s="170" t="s">
        <v>2033</v>
      </c>
      <c r="H566" s="171" t="s">
        <v>2034</v>
      </c>
      <c r="I566" s="172" t="s">
        <v>1815</v>
      </c>
      <c r="J566" s="175"/>
      <c r="K566" s="172" t="s">
        <v>1748</v>
      </c>
      <c r="L566" s="376" t="s">
        <v>2036</v>
      </c>
      <c r="M566" s="174" t="s">
        <v>2037</v>
      </c>
      <c r="N566" s="338" t="s">
        <v>2037</v>
      </c>
      <c r="O566" s="176" t="s">
        <v>3785</v>
      </c>
      <c r="P566" s="202">
        <v>18.925999999999998</v>
      </c>
      <c r="Q566" s="178"/>
      <c r="R566" s="339">
        <v>10</v>
      </c>
      <c r="S566" s="201">
        <v>0</v>
      </c>
      <c r="T566" s="155">
        <v>40664</v>
      </c>
      <c r="U566" s="178">
        <v>31.549641999999999</v>
      </c>
      <c r="V566" s="202">
        <v>183.14145753424657</v>
      </c>
      <c r="W566" s="178">
        <v>189.26</v>
      </c>
      <c r="X566" s="141" t="s">
        <v>3889</v>
      </c>
      <c r="Y566" s="180"/>
      <c r="Z566" s="202"/>
      <c r="AA566" s="178"/>
      <c r="AB566" s="178"/>
      <c r="AC566" s="156"/>
      <c r="AD566" s="155"/>
      <c r="AE566" s="191"/>
      <c r="AF566" s="203"/>
      <c r="AG566" s="181">
        <v>39.766666666666666</v>
      </c>
      <c r="AH566" s="159"/>
      <c r="AI566" s="175"/>
      <c r="AJ566" s="204" t="s">
        <v>3895</v>
      </c>
      <c r="AK566" s="204"/>
      <c r="AL566" s="205" t="s">
        <v>2632</v>
      </c>
      <c r="AM566" s="155">
        <v>39675</v>
      </c>
      <c r="AN566" s="296"/>
      <c r="AO566" s="154"/>
      <c r="AP566" s="155"/>
      <c r="AQ566" s="156">
        <v>39920</v>
      </c>
      <c r="AR566" s="154">
        <v>40584</v>
      </c>
      <c r="AS566" s="154">
        <v>40645</v>
      </c>
      <c r="AT566" s="155">
        <v>40591</v>
      </c>
      <c r="AU566" s="187"/>
      <c r="AV566" s="158"/>
      <c r="AW566" s="188">
        <v>8.1</v>
      </c>
      <c r="AX566" s="181">
        <v>2634.0740740740744</v>
      </c>
      <c r="AY566" s="207"/>
      <c r="AZ566" s="161"/>
      <c r="BA566" s="191"/>
      <c r="BB566" s="162"/>
      <c r="BC566" s="163"/>
      <c r="BD566" s="345">
        <v>10.302203315881325</v>
      </c>
      <c r="BE566" s="191">
        <v>544.34129324111416</v>
      </c>
      <c r="BF566" s="159">
        <v>1271.8769525779414</v>
      </c>
      <c r="BG566" s="161"/>
      <c r="BH566" s="166">
        <v>8.7200000000000006</v>
      </c>
      <c r="BI566" s="167">
        <v>12.75</v>
      </c>
      <c r="BJ566" s="166">
        <v>13</v>
      </c>
      <c r="BK566" s="166"/>
    </row>
    <row r="567" spans="1:63" ht="70" hidden="1">
      <c r="A567" s="40"/>
      <c r="B567" s="40"/>
      <c r="C567" s="40"/>
      <c r="D567" s="247" t="s">
        <v>2004</v>
      </c>
      <c r="E567" s="127">
        <v>4486</v>
      </c>
      <c r="F567" s="199" t="s">
        <v>2005</v>
      </c>
      <c r="G567" s="170" t="s">
        <v>2033</v>
      </c>
      <c r="H567" s="171" t="s">
        <v>2034</v>
      </c>
      <c r="I567" s="172" t="s">
        <v>1815</v>
      </c>
      <c r="J567" s="175"/>
      <c r="K567" s="172" t="s">
        <v>1748</v>
      </c>
      <c r="L567" s="376" t="s">
        <v>2036</v>
      </c>
      <c r="M567" s="174" t="s">
        <v>2037</v>
      </c>
      <c r="N567" s="338" t="s">
        <v>2037</v>
      </c>
      <c r="O567" s="176" t="s">
        <v>3785</v>
      </c>
      <c r="P567" s="202">
        <v>9.64</v>
      </c>
      <c r="Q567" s="178"/>
      <c r="R567" s="339">
        <v>7</v>
      </c>
      <c r="S567" s="201">
        <v>0</v>
      </c>
      <c r="T567" s="155">
        <v>40696</v>
      </c>
      <c r="U567" s="178">
        <v>15.269760000000002</v>
      </c>
      <c r="V567" s="202">
        <v>92.438356164383563</v>
      </c>
      <c r="W567" s="178">
        <v>188.8911780821918</v>
      </c>
      <c r="X567" s="141" t="s">
        <v>3889</v>
      </c>
      <c r="Y567" s="180"/>
      <c r="Z567" s="202">
        <v>8.8659999999999997</v>
      </c>
      <c r="AA567" s="201"/>
      <c r="AB567" s="138">
        <v>8.8659999999999997</v>
      </c>
      <c r="AC567" s="156">
        <v>41353</v>
      </c>
      <c r="AD567" s="155">
        <v>41075</v>
      </c>
      <c r="AE567" s="191">
        <v>10.009753424657536</v>
      </c>
      <c r="AF567" s="182">
        <v>0.88573610396435243</v>
      </c>
      <c r="AG567" s="181">
        <v>21.9</v>
      </c>
      <c r="AH567" s="159"/>
      <c r="AI567" s="175" t="s">
        <v>3889</v>
      </c>
      <c r="AJ567" s="204" t="s">
        <v>3895</v>
      </c>
      <c r="AK567" s="204"/>
      <c r="AL567" s="205" t="s">
        <v>1396</v>
      </c>
      <c r="AM567" s="155">
        <v>39934</v>
      </c>
      <c r="AN567" s="296"/>
      <c r="AO567" s="154"/>
      <c r="AP567" s="155"/>
      <c r="AQ567" s="156">
        <v>39993</v>
      </c>
      <c r="AR567" s="154">
        <v>40696</v>
      </c>
      <c r="AS567" s="154">
        <v>40757</v>
      </c>
      <c r="AT567" s="155">
        <v>40696</v>
      </c>
      <c r="AU567" s="187"/>
      <c r="AV567" s="158"/>
      <c r="AW567" s="188">
        <v>5</v>
      </c>
      <c r="AX567" s="181">
        <v>2400</v>
      </c>
      <c r="AY567" s="207"/>
      <c r="AZ567" s="161"/>
      <c r="BA567" s="191"/>
      <c r="BB567" s="162"/>
      <c r="BC567" s="163"/>
      <c r="BD567" s="345">
        <v>5.6027486910994755</v>
      </c>
      <c r="BE567" s="191">
        <v>581.19799700202032</v>
      </c>
      <c r="BF567" s="159">
        <v>1120.5497382198951</v>
      </c>
      <c r="BG567" s="105">
        <v>1.8287800891260274E-2</v>
      </c>
      <c r="BH567" s="166">
        <v>10.84</v>
      </c>
      <c r="BI567" s="167">
        <v>12.25</v>
      </c>
      <c r="BJ567" s="166">
        <v>14.87</v>
      </c>
      <c r="BK567" s="166">
        <v>17.765077458106393</v>
      </c>
    </row>
    <row r="568" spans="1:63" ht="70" hidden="1">
      <c r="A568" s="40"/>
      <c r="B568" s="40"/>
      <c r="C568" s="40"/>
      <c r="D568" s="247" t="s">
        <v>2397</v>
      </c>
      <c r="E568" s="168">
        <v>4487</v>
      </c>
      <c r="F568" s="128" t="s">
        <v>3419</v>
      </c>
      <c r="G568" s="129" t="s">
        <v>2033</v>
      </c>
      <c r="H568" s="130" t="s">
        <v>2034</v>
      </c>
      <c r="I568" s="131" t="s">
        <v>1815</v>
      </c>
      <c r="J568" s="132"/>
      <c r="K568" s="129" t="s">
        <v>3947</v>
      </c>
      <c r="L568" s="304" t="s">
        <v>2036</v>
      </c>
      <c r="M568" s="134" t="s">
        <v>2037</v>
      </c>
      <c r="N568" s="141" t="s">
        <v>2037</v>
      </c>
      <c r="O568" s="136" t="s">
        <v>3785</v>
      </c>
      <c r="P568" s="143">
        <v>18.538</v>
      </c>
      <c r="Q568" s="138"/>
      <c r="R568" s="339">
        <v>10</v>
      </c>
      <c r="S568" s="139">
        <v>0</v>
      </c>
      <c r="T568" s="152">
        <v>40610</v>
      </c>
      <c r="U568" s="138">
        <v>33.720621999999999</v>
      </c>
      <c r="V568" s="143">
        <v>182.12950136986299</v>
      </c>
      <c r="W568" s="138">
        <v>185.38</v>
      </c>
      <c r="X568" s="141" t="s">
        <v>3948</v>
      </c>
      <c r="Y568" s="142"/>
      <c r="Z568" s="143">
        <v>19.346</v>
      </c>
      <c r="AA568" s="138"/>
      <c r="AB568" s="138">
        <v>19.346</v>
      </c>
      <c r="AC568" s="235">
        <v>41219</v>
      </c>
      <c r="AD568" s="152">
        <v>40981</v>
      </c>
      <c r="AE568" s="165">
        <v>18.84273424657534</v>
      </c>
      <c r="AF568" s="182">
        <v>1.0267087433723228</v>
      </c>
      <c r="AG568" s="146">
        <v>20.3</v>
      </c>
      <c r="AH568" s="149"/>
      <c r="AI568" s="132" t="s">
        <v>3889</v>
      </c>
      <c r="AJ568" s="150" t="s">
        <v>1560</v>
      </c>
      <c r="AK568" s="150"/>
      <c r="AL568" s="151" t="s">
        <v>1396</v>
      </c>
      <c r="AM568" s="152">
        <v>40064</v>
      </c>
      <c r="AN568" s="297"/>
      <c r="AO568" s="192"/>
      <c r="AP568" s="152"/>
      <c r="AQ568" s="156">
        <v>39724</v>
      </c>
      <c r="AR568" s="192">
        <v>40584</v>
      </c>
      <c r="AS568" s="192">
        <v>40647</v>
      </c>
      <c r="AT568" s="152">
        <v>40592</v>
      </c>
      <c r="AU568" s="153"/>
      <c r="AV568" s="209"/>
      <c r="AW568" s="149">
        <v>9</v>
      </c>
      <c r="AX568" s="146">
        <v>2222.2222222222222</v>
      </c>
      <c r="AY568" s="160"/>
      <c r="AZ568" s="196"/>
      <c r="BA568" s="165"/>
      <c r="BB568" s="210"/>
      <c r="BC568" s="211"/>
      <c r="BD568" s="389"/>
      <c r="BE568" s="165"/>
      <c r="BF568" s="149"/>
      <c r="BG568" s="196"/>
      <c r="BH568" s="197">
        <v>9.2100000000000009</v>
      </c>
      <c r="BI568" s="198">
        <v>11.49</v>
      </c>
      <c r="BJ568" s="197">
        <v>13.25</v>
      </c>
      <c r="BK568" s="197">
        <v>11.843384972070929</v>
      </c>
    </row>
    <row r="569" spans="1:63" ht="42" hidden="1">
      <c r="A569" s="40"/>
      <c r="B569" s="40"/>
      <c r="C569" s="40"/>
      <c r="D569" s="247" t="s">
        <v>2398</v>
      </c>
      <c r="E569" s="168">
        <v>4488</v>
      </c>
      <c r="F569" s="128" t="s">
        <v>3420</v>
      </c>
      <c r="G569" s="129" t="s">
        <v>2033</v>
      </c>
      <c r="H569" s="130" t="s">
        <v>2034</v>
      </c>
      <c r="I569" s="131" t="s">
        <v>1815</v>
      </c>
      <c r="J569" s="132"/>
      <c r="K569" s="129" t="s">
        <v>1342</v>
      </c>
      <c r="L569" s="304" t="s">
        <v>2036</v>
      </c>
      <c r="M569" s="134" t="s">
        <v>3510</v>
      </c>
      <c r="N569" s="371" t="s">
        <v>2571</v>
      </c>
      <c r="O569" s="136" t="s">
        <v>1335</v>
      </c>
      <c r="P569" s="143">
        <v>74.891000000000005</v>
      </c>
      <c r="Q569" s="138"/>
      <c r="R569" s="339">
        <v>10</v>
      </c>
      <c r="S569" s="139">
        <v>0</v>
      </c>
      <c r="T569" s="152">
        <v>40617</v>
      </c>
      <c r="U569" s="138">
        <v>140.04617000000002</v>
      </c>
      <c r="V569" s="143">
        <v>734.34216164383565</v>
      </c>
      <c r="W569" s="138">
        <v>748.91000000000008</v>
      </c>
      <c r="X569" s="141" t="s">
        <v>3948</v>
      </c>
      <c r="Y569" s="142"/>
      <c r="Z569" s="143"/>
      <c r="AA569" s="138"/>
      <c r="AB569" s="138"/>
      <c r="AC569" s="383"/>
      <c r="AD569" s="360"/>
      <c r="AE569" s="165"/>
      <c r="AF569" s="147"/>
      <c r="AG569" s="146">
        <v>41.333333333333336</v>
      </c>
      <c r="AH569" s="149"/>
      <c r="AI569" s="132"/>
      <c r="AJ569" s="150" t="s">
        <v>1560</v>
      </c>
      <c r="AK569" s="150"/>
      <c r="AL569" s="151" t="s">
        <v>2307</v>
      </c>
      <c r="AM569" s="152">
        <v>40247</v>
      </c>
      <c r="AN569" s="297"/>
      <c r="AO569" s="154"/>
      <c r="AP569" s="155"/>
      <c r="AQ569" s="333">
        <v>40014</v>
      </c>
      <c r="AR569" s="193">
        <v>40584</v>
      </c>
      <c r="AS569" s="154">
        <v>40645</v>
      </c>
      <c r="AT569" s="194">
        <v>40596</v>
      </c>
      <c r="AU569" s="157"/>
      <c r="AV569" s="158"/>
      <c r="AW569" s="149">
        <v>14.5</v>
      </c>
      <c r="AX569" s="146">
        <v>6228.3448275862065</v>
      </c>
      <c r="AY569" s="160"/>
      <c r="AZ569" s="161"/>
      <c r="BA569" s="149"/>
      <c r="BB569" s="162"/>
      <c r="BC569" s="163"/>
      <c r="BD569" s="390"/>
      <c r="BE569" s="191"/>
      <c r="BF569" s="159"/>
      <c r="BG569" s="196"/>
      <c r="BH569" s="197">
        <v>7.88</v>
      </c>
      <c r="BI569" s="198">
        <v>12.75</v>
      </c>
      <c r="BJ569" s="197">
        <v>12.42</v>
      </c>
      <c r="BK569" s="197">
        <v>14.212061966485114</v>
      </c>
    </row>
    <row r="570" spans="1:63" ht="28" hidden="1">
      <c r="A570" s="40"/>
      <c r="B570" s="40"/>
      <c r="C570" s="40"/>
      <c r="D570" s="247" t="s">
        <v>2399</v>
      </c>
      <c r="E570" s="168">
        <v>4489</v>
      </c>
      <c r="F570" s="199" t="s">
        <v>3783</v>
      </c>
      <c r="G570" s="170" t="s">
        <v>2033</v>
      </c>
      <c r="H570" s="171" t="s">
        <v>2034</v>
      </c>
      <c r="I570" s="172" t="s">
        <v>1815</v>
      </c>
      <c r="J570" s="175"/>
      <c r="K570" s="172" t="s">
        <v>917</v>
      </c>
      <c r="L570" s="376" t="s">
        <v>2036</v>
      </c>
      <c r="M570" s="174" t="s">
        <v>2037</v>
      </c>
      <c r="N570" s="338" t="s">
        <v>2037</v>
      </c>
      <c r="O570" s="385" t="s">
        <v>3785</v>
      </c>
      <c r="P570" s="202">
        <v>11.416</v>
      </c>
      <c r="Q570" s="178"/>
      <c r="R570" s="339">
        <v>10</v>
      </c>
      <c r="S570" s="201">
        <v>0</v>
      </c>
      <c r="T570" s="155">
        <v>40603</v>
      </c>
      <c r="U570" s="178">
        <v>20.982608000000003</v>
      </c>
      <c r="V570" s="202">
        <v>112.37722739726028</v>
      </c>
      <c r="W570" s="178">
        <v>114.16</v>
      </c>
      <c r="X570" s="130" t="s">
        <v>3889</v>
      </c>
      <c r="Y570" s="180"/>
      <c r="Z570" s="202">
        <v>18.395</v>
      </c>
      <c r="AA570" s="178"/>
      <c r="AB570" s="138">
        <v>18.395</v>
      </c>
      <c r="AC570" s="156">
        <v>41382</v>
      </c>
      <c r="AD570" s="155">
        <v>41090</v>
      </c>
      <c r="AE570" s="191">
        <v>15.231758904109588</v>
      </c>
      <c r="AF570" s="182">
        <v>1.2076740523405316</v>
      </c>
      <c r="AG570" s="181">
        <v>25.966666666666665</v>
      </c>
      <c r="AH570" s="159"/>
      <c r="AI570" s="175" t="s">
        <v>3889</v>
      </c>
      <c r="AJ570" s="204" t="s">
        <v>3895</v>
      </c>
      <c r="AK570" s="204"/>
      <c r="AL570" s="205" t="s">
        <v>3529</v>
      </c>
      <c r="AM570" s="155">
        <v>39925</v>
      </c>
      <c r="AN570" s="187"/>
      <c r="AO570" s="154"/>
      <c r="AP570" s="155"/>
      <c r="AQ570" s="156">
        <v>40011</v>
      </c>
      <c r="AR570" s="154">
        <v>40588</v>
      </c>
      <c r="AS570" s="154">
        <v>40647</v>
      </c>
      <c r="AT570" s="155">
        <v>40588</v>
      </c>
      <c r="AU570" s="187"/>
      <c r="AV570" s="158"/>
      <c r="AW570" s="188">
        <v>7.2</v>
      </c>
      <c r="AX570" s="181">
        <v>1751.9444444444443</v>
      </c>
      <c r="AY570" s="207"/>
      <c r="AZ570" s="161"/>
      <c r="BA570" s="191"/>
      <c r="BB570" s="162"/>
      <c r="BC570" s="163"/>
      <c r="BD570" s="345">
        <v>8.8503490401396157</v>
      </c>
      <c r="BE570" s="191">
        <v>775.25832516990329</v>
      </c>
      <c r="BF570" s="159">
        <v>1229.2151444638355</v>
      </c>
      <c r="BG570" s="105">
        <v>1.8693238314996922E-2</v>
      </c>
      <c r="BH570" s="166">
        <v>11.14</v>
      </c>
      <c r="BI570" s="167">
        <v>13</v>
      </c>
      <c r="BJ570" s="166"/>
      <c r="BK570" s="166">
        <v>15.396400463692208</v>
      </c>
    </row>
    <row r="571" spans="1:63" ht="28" hidden="1">
      <c r="A571" s="40"/>
      <c r="B571" s="40"/>
      <c r="C571" s="40"/>
      <c r="D571" s="247" t="s">
        <v>2400</v>
      </c>
      <c r="E571" s="168">
        <v>4497</v>
      </c>
      <c r="F571" s="199" t="s">
        <v>2709</v>
      </c>
      <c r="G571" s="170" t="s">
        <v>2033</v>
      </c>
      <c r="H571" s="171" t="s">
        <v>2034</v>
      </c>
      <c r="I571" s="172" t="s">
        <v>1815</v>
      </c>
      <c r="J571" s="175"/>
      <c r="K571" s="170" t="s">
        <v>1748</v>
      </c>
      <c r="L571" s="304" t="s">
        <v>2036</v>
      </c>
      <c r="M571" s="174" t="s">
        <v>2037</v>
      </c>
      <c r="N571" s="338" t="s">
        <v>2037</v>
      </c>
      <c r="O571" s="176" t="s">
        <v>3785</v>
      </c>
      <c r="P571" s="363">
        <v>2.016</v>
      </c>
      <c r="Q571" s="178"/>
      <c r="R571" s="340">
        <v>10</v>
      </c>
      <c r="S571" s="201">
        <v>0</v>
      </c>
      <c r="T571" s="155">
        <v>40630</v>
      </c>
      <c r="U571" s="201">
        <v>3.5521920000000002</v>
      </c>
      <c r="V571" s="202">
        <v>19.69604383561644</v>
      </c>
      <c r="W571" s="178">
        <v>20.16</v>
      </c>
      <c r="X571" s="130" t="s">
        <v>1755</v>
      </c>
      <c r="Y571" s="180"/>
      <c r="Z571" s="202"/>
      <c r="AA571" s="178"/>
      <c r="AB571" s="178"/>
      <c r="AC571" s="156"/>
      <c r="AD571" s="349"/>
      <c r="AE571" s="191"/>
      <c r="AF571" s="174"/>
      <c r="AG571" s="181">
        <v>40.9</v>
      </c>
      <c r="AH571" s="159"/>
      <c r="AI571" s="175"/>
      <c r="AJ571" s="204" t="s">
        <v>3895</v>
      </c>
      <c r="AK571" s="204"/>
      <c r="AL571" s="205" t="s">
        <v>3529</v>
      </c>
      <c r="AM571" s="155">
        <v>40023</v>
      </c>
      <c r="AN571" s="296"/>
      <c r="AO571" s="154"/>
      <c r="AP571" s="155"/>
      <c r="AQ571" s="156">
        <v>40226</v>
      </c>
      <c r="AR571" s="154">
        <v>40589</v>
      </c>
      <c r="AS571" s="154">
        <v>40684</v>
      </c>
      <c r="AT571" s="155">
        <v>40630</v>
      </c>
      <c r="AU571" s="157"/>
      <c r="AV571" s="158"/>
      <c r="AW571" s="159">
        <v>1.2</v>
      </c>
      <c r="AX571" s="181">
        <v>2333.3333333333335</v>
      </c>
      <c r="AY571" s="207"/>
      <c r="AZ571" s="161"/>
      <c r="BA571" s="191"/>
      <c r="BB571" s="162"/>
      <c r="BC571" s="163"/>
      <c r="BD571" s="345">
        <v>1.5052356020942408</v>
      </c>
      <c r="BE571" s="191">
        <v>746.64464389595275</v>
      </c>
      <c r="BF571" s="159">
        <v>1254.3630017452008</v>
      </c>
      <c r="BG571" s="161"/>
      <c r="BH571" s="166">
        <v>6.57</v>
      </c>
      <c r="BI571" s="167">
        <v>15.2</v>
      </c>
      <c r="BJ571" s="166">
        <v>14.12</v>
      </c>
      <c r="BK571" s="111"/>
    </row>
    <row r="572" spans="1:63" ht="28" hidden="1">
      <c r="A572" s="40"/>
      <c r="B572" s="40"/>
      <c r="C572" s="40"/>
      <c r="D572" s="247" t="s">
        <v>2975</v>
      </c>
      <c r="E572" s="127">
        <v>4518</v>
      </c>
      <c r="F572" s="361" t="s">
        <v>2976</v>
      </c>
      <c r="G572" s="129" t="s">
        <v>3970</v>
      </c>
      <c r="H572" s="130" t="s">
        <v>3971</v>
      </c>
      <c r="I572" s="131" t="s">
        <v>1815</v>
      </c>
      <c r="J572" s="132"/>
      <c r="K572" s="129" t="s">
        <v>3983</v>
      </c>
      <c r="L572" s="391" t="s">
        <v>2036</v>
      </c>
      <c r="M572" s="134" t="s">
        <v>2037</v>
      </c>
      <c r="N572" s="371" t="s">
        <v>2037</v>
      </c>
      <c r="O572" s="136" t="s">
        <v>3973</v>
      </c>
      <c r="P572" s="143">
        <v>13.602</v>
      </c>
      <c r="Q572" s="138"/>
      <c r="R572" s="339">
        <v>10</v>
      </c>
      <c r="S572" s="139">
        <v>0</v>
      </c>
      <c r="T572" s="152">
        <v>40909</v>
      </c>
      <c r="U572" s="138">
        <v>13.602</v>
      </c>
      <c r="V572" s="143">
        <v>122.4925315068493</v>
      </c>
      <c r="W572" s="138">
        <v>136.02000000000001</v>
      </c>
      <c r="X572" s="141" t="s">
        <v>2540</v>
      </c>
      <c r="Y572" s="142"/>
      <c r="Z572" s="143"/>
      <c r="AA572" s="138"/>
      <c r="AB572" s="138"/>
      <c r="AC572" s="383"/>
      <c r="AD572" s="360"/>
      <c r="AE572" s="165"/>
      <c r="AF572" s="147"/>
      <c r="AG572" s="146">
        <v>31.6</v>
      </c>
      <c r="AH572" s="149"/>
      <c r="AI572" s="132"/>
      <c r="AJ572" s="150" t="s">
        <v>3975</v>
      </c>
      <c r="AK572" s="150"/>
      <c r="AL572" s="151" t="s">
        <v>3984</v>
      </c>
      <c r="AM572" s="152">
        <v>40465</v>
      </c>
      <c r="AN572" s="297"/>
      <c r="AO572" s="154"/>
      <c r="AP572" s="155"/>
      <c r="AQ572" s="156">
        <v>40616</v>
      </c>
      <c r="AR572" s="154">
        <v>40898</v>
      </c>
      <c r="AS572" s="154">
        <v>40956</v>
      </c>
      <c r="AT572" s="194">
        <v>40898</v>
      </c>
      <c r="AU572" s="157"/>
      <c r="AV572" s="158"/>
      <c r="AW572" s="159">
        <v>6.75</v>
      </c>
      <c r="AX572" s="146">
        <v>2133.3333333333335</v>
      </c>
      <c r="AY572" s="160">
        <v>0.9474999999999999</v>
      </c>
      <c r="AZ572" s="161"/>
      <c r="BA572" s="149"/>
      <c r="BB572" s="162"/>
      <c r="BC572" s="163"/>
      <c r="BD572" s="345">
        <v>9.3259162303664915</v>
      </c>
      <c r="BE572" s="165">
        <v>685.62830689358111</v>
      </c>
      <c r="BF572" s="149">
        <v>1381.6172193135544</v>
      </c>
      <c r="BG572" s="196"/>
      <c r="BH572" s="166">
        <v>6.15</v>
      </c>
      <c r="BI572" s="167">
        <v>14.4</v>
      </c>
      <c r="BJ572" s="166"/>
      <c r="BK572" s="166">
        <v>18.902042415425203</v>
      </c>
    </row>
    <row r="573" spans="1:63" ht="56" hidden="1">
      <c r="A573" s="40"/>
      <c r="B573" s="40"/>
      <c r="C573" s="40"/>
      <c r="D573" s="247" t="s">
        <v>979</v>
      </c>
      <c r="E573" s="127">
        <v>4532</v>
      </c>
      <c r="F573" s="199" t="s">
        <v>980</v>
      </c>
      <c r="G573" s="170" t="s">
        <v>2033</v>
      </c>
      <c r="H573" s="171" t="s">
        <v>2034</v>
      </c>
      <c r="I573" s="172" t="s">
        <v>1815</v>
      </c>
      <c r="J573" s="175"/>
      <c r="K573" s="170" t="s">
        <v>2928</v>
      </c>
      <c r="L573" s="376" t="s">
        <v>2036</v>
      </c>
      <c r="M573" s="174" t="s">
        <v>3510</v>
      </c>
      <c r="N573" s="342" t="s">
        <v>2929</v>
      </c>
      <c r="O573" s="385" t="s">
        <v>3785</v>
      </c>
      <c r="P573" s="202">
        <v>27.978999999999999</v>
      </c>
      <c r="Q573" s="178"/>
      <c r="R573" s="340">
        <v>10</v>
      </c>
      <c r="S573" s="201">
        <v>0</v>
      </c>
      <c r="T573" s="155">
        <v>40664</v>
      </c>
      <c r="U573" s="178">
        <v>46.640993000000002</v>
      </c>
      <c r="V573" s="202">
        <v>270.74473424657532</v>
      </c>
      <c r="W573" s="178">
        <v>279.78999999999996</v>
      </c>
      <c r="X573" s="141" t="s">
        <v>2039</v>
      </c>
      <c r="Y573" s="180"/>
      <c r="Z573" s="202"/>
      <c r="AA573" s="178"/>
      <c r="AB573" s="178"/>
      <c r="AC573" s="156"/>
      <c r="AD573" s="155"/>
      <c r="AE573" s="191"/>
      <c r="AF573" s="203"/>
      <c r="AG573" s="181">
        <v>39.766666666666666</v>
      </c>
      <c r="AH573" s="159"/>
      <c r="AI573" s="175"/>
      <c r="AJ573" s="150" t="s">
        <v>1373</v>
      </c>
      <c r="AK573" s="204"/>
      <c r="AL573" s="205" t="s">
        <v>981</v>
      </c>
      <c r="AM573" s="155">
        <v>39095</v>
      </c>
      <c r="AN573" s="296">
        <v>39498</v>
      </c>
      <c r="AO573" s="154" t="s">
        <v>982</v>
      </c>
      <c r="AP573" s="155"/>
      <c r="AQ573" s="156">
        <v>39104</v>
      </c>
      <c r="AR573" s="154">
        <v>40645</v>
      </c>
      <c r="AS573" s="154">
        <v>40698</v>
      </c>
      <c r="AT573" s="155">
        <v>40645</v>
      </c>
      <c r="AU573" s="187"/>
      <c r="AV573" s="158"/>
      <c r="AW573" s="354">
        <v>7.5</v>
      </c>
      <c r="AX573" s="181">
        <v>7120</v>
      </c>
      <c r="AY573" s="207"/>
      <c r="AZ573" s="161"/>
      <c r="BA573" s="191"/>
      <c r="BB573" s="162"/>
      <c r="BC573" s="163"/>
      <c r="BD573" s="345">
        <v>6.8112158020206603</v>
      </c>
      <c r="BE573" s="191">
        <v>243.44028743059656</v>
      </c>
      <c r="BF573" s="159">
        <v>908.16210693608798</v>
      </c>
      <c r="BG573" s="161"/>
      <c r="BH573" s="166"/>
      <c r="BI573" s="167"/>
      <c r="BJ573" s="166"/>
      <c r="BK573" s="166"/>
    </row>
    <row r="574" spans="1:63" ht="42">
      <c r="A574" s="692" t="s">
        <v>3068</v>
      </c>
      <c r="B574" s="40"/>
      <c r="C574" s="40" t="s">
        <v>654</v>
      </c>
      <c r="D574" s="247" t="s">
        <v>977</v>
      </c>
      <c r="E574" s="127">
        <v>4533</v>
      </c>
      <c r="F574" s="128" t="s">
        <v>978</v>
      </c>
      <c r="G574" s="129" t="s">
        <v>2033</v>
      </c>
      <c r="H574" s="130" t="s">
        <v>2034</v>
      </c>
      <c r="I574" s="368" t="s">
        <v>1815</v>
      </c>
      <c r="J574" s="368"/>
      <c r="K574" s="129" t="s">
        <v>1339</v>
      </c>
      <c r="L574" s="304" t="s">
        <v>2036</v>
      </c>
      <c r="M574" s="134" t="s">
        <v>920</v>
      </c>
      <c r="N574" s="135" t="s">
        <v>921</v>
      </c>
      <c r="O574" s="136" t="s">
        <v>3650</v>
      </c>
      <c r="P574" s="137">
        <v>1234.6969999999999</v>
      </c>
      <c r="Q574" s="138"/>
      <c r="R574" s="137">
        <v>10</v>
      </c>
      <c r="S574" s="139">
        <v>0</v>
      </c>
      <c r="T574" s="140">
        <v>41547</v>
      </c>
      <c r="U574" s="138">
        <v>0</v>
      </c>
      <c r="V574" s="137">
        <v>8960.8557616438338</v>
      </c>
      <c r="W574" s="138">
        <v>12346.97</v>
      </c>
      <c r="X574" s="130" t="s">
        <v>3948</v>
      </c>
      <c r="Y574" s="142"/>
      <c r="Z574" s="143"/>
      <c r="AA574" s="138"/>
      <c r="AB574" s="138"/>
      <c r="AC574" s="144"/>
      <c r="AD574" s="360"/>
      <c r="AE574" s="165"/>
      <c r="AF574" s="147"/>
      <c r="AG574" s="148">
        <v>10.333333333333334</v>
      </c>
      <c r="AH574" s="149"/>
      <c r="AI574" s="132"/>
      <c r="AJ574" s="150" t="s">
        <v>1560</v>
      </c>
      <c r="AK574" s="150"/>
      <c r="AL574" s="151" t="s">
        <v>2495</v>
      </c>
      <c r="AM574" s="152">
        <v>40303</v>
      </c>
      <c r="AN574" s="297"/>
      <c r="AO574" s="154"/>
      <c r="AP574" s="155"/>
      <c r="AQ574" s="156">
        <v>40129</v>
      </c>
      <c r="AR574" s="156">
        <v>40644</v>
      </c>
      <c r="AS574" s="179">
        <v>40700</v>
      </c>
      <c r="AT574" s="194">
        <v>40644</v>
      </c>
      <c r="AU574" s="157"/>
      <c r="AV574" s="358"/>
      <c r="AW574" s="149">
        <v>3960</v>
      </c>
      <c r="AX574" s="392"/>
      <c r="AY574" s="365"/>
      <c r="AZ574" s="161"/>
      <c r="BA574" s="149"/>
      <c r="BB574" s="162"/>
      <c r="BC574" s="163"/>
      <c r="BD574" s="379">
        <v>3412.3036649214655</v>
      </c>
      <c r="BE574" s="191">
        <v>2763.6769708855418</v>
      </c>
      <c r="BF574" s="149">
        <v>861.69284467713783</v>
      </c>
      <c r="BG574" s="196"/>
      <c r="BH574" s="197">
        <v>10.119999999999999</v>
      </c>
      <c r="BI574" s="198">
        <v>12.75</v>
      </c>
      <c r="BJ574" s="208"/>
      <c r="BK574" s="208"/>
    </row>
    <row r="575" spans="1:63" ht="70" hidden="1">
      <c r="A575" s="40"/>
      <c r="B575" s="40"/>
      <c r="C575" s="40"/>
      <c r="D575" s="247" t="s">
        <v>961</v>
      </c>
      <c r="E575" s="127">
        <v>4540</v>
      </c>
      <c r="F575" s="128" t="s">
        <v>962</v>
      </c>
      <c r="G575" s="129" t="s">
        <v>2033</v>
      </c>
      <c r="H575" s="130" t="s">
        <v>2034</v>
      </c>
      <c r="I575" s="131" t="s">
        <v>1815</v>
      </c>
      <c r="J575" s="132"/>
      <c r="K575" s="129" t="s">
        <v>3947</v>
      </c>
      <c r="L575" s="173" t="s">
        <v>2036</v>
      </c>
      <c r="M575" s="134" t="s">
        <v>2037</v>
      </c>
      <c r="N575" s="371" t="s">
        <v>2037</v>
      </c>
      <c r="O575" s="374" t="s">
        <v>2038</v>
      </c>
      <c r="P575" s="143">
        <v>44.499000000000002</v>
      </c>
      <c r="Q575" s="138"/>
      <c r="R575" s="339">
        <v>10</v>
      </c>
      <c r="S575" s="139">
        <v>0</v>
      </c>
      <c r="T575" s="152">
        <v>40738</v>
      </c>
      <c r="U575" s="138">
        <v>65.324532000000005</v>
      </c>
      <c r="V575" s="143">
        <v>421.5823068493151</v>
      </c>
      <c r="W575" s="138">
        <v>444.99</v>
      </c>
      <c r="X575" s="141" t="s">
        <v>3156</v>
      </c>
      <c r="Y575" s="142"/>
      <c r="Z575" s="143">
        <v>21.395</v>
      </c>
      <c r="AA575" s="138"/>
      <c r="AB575" s="138">
        <v>21.395</v>
      </c>
      <c r="AC575" s="235">
        <v>41277</v>
      </c>
      <c r="AD575" s="152">
        <v>40921</v>
      </c>
      <c r="AE575" s="165">
        <v>22.310457534246577</v>
      </c>
      <c r="AF575" s="182">
        <v>0.95896733480963581</v>
      </c>
      <c r="AG575" s="146">
        <v>17.966666666666665</v>
      </c>
      <c r="AH575" s="149"/>
      <c r="AI575" s="132" t="s">
        <v>1469</v>
      </c>
      <c r="AJ575" s="150" t="s">
        <v>1560</v>
      </c>
      <c r="AK575" s="150"/>
      <c r="AL575" s="151" t="s">
        <v>963</v>
      </c>
      <c r="AM575" s="152">
        <v>40136</v>
      </c>
      <c r="AN575" s="297"/>
      <c r="AO575" s="154"/>
      <c r="AP575" s="155"/>
      <c r="AQ575" s="156">
        <v>39237</v>
      </c>
      <c r="AR575" s="193">
        <v>40624</v>
      </c>
      <c r="AS575" s="154">
        <v>40681</v>
      </c>
      <c r="AT575" s="194">
        <v>40738</v>
      </c>
      <c r="AU575" s="206" t="s">
        <v>3596</v>
      </c>
      <c r="AV575" s="158"/>
      <c r="AW575" s="149">
        <v>19.799999999999997</v>
      </c>
      <c r="AX575" s="146">
        <v>2423.8919999999998</v>
      </c>
      <c r="AY575" s="160">
        <v>0.92772499999999991</v>
      </c>
      <c r="AZ575" s="161"/>
      <c r="BA575" s="165"/>
      <c r="BB575" s="162"/>
      <c r="BC575" s="163"/>
      <c r="BD575" s="379">
        <v>24.544066317626523</v>
      </c>
      <c r="BE575" s="191">
        <v>551.56444678816422</v>
      </c>
      <c r="BF575" s="149">
        <v>1239.5993089710366</v>
      </c>
      <c r="BG575" s="105">
        <v>2.0863578290308625E-2</v>
      </c>
      <c r="BH575" s="197">
        <v>10.29</v>
      </c>
      <c r="BI575" s="198">
        <v>14.65</v>
      </c>
      <c r="BJ575" s="197">
        <v>14.2</v>
      </c>
      <c r="BK575" s="359"/>
    </row>
    <row r="576" spans="1:63" ht="14" hidden="1">
      <c r="A576" s="40"/>
      <c r="B576" s="40"/>
      <c r="C576" s="40"/>
      <c r="D576" s="247" t="s">
        <v>2401</v>
      </c>
      <c r="E576" s="168">
        <v>4541</v>
      </c>
      <c r="F576" s="199" t="s">
        <v>2710</v>
      </c>
      <c r="G576" s="170" t="s">
        <v>2033</v>
      </c>
      <c r="H576" s="171" t="s">
        <v>2034</v>
      </c>
      <c r="I576" s="172" t="s">
        <v>1815</v>
      </c>
      <c r="J576" s="175"/>
      <c r="K576" s="172" t="s">
        <v>2498</v>
      </c>
      <c r="L576" s="304" t="s">
        <v>2036</v>
      </c>
      <c r="M576" s="174" t="s">
        <v>2037</v>
      </c>
      <c r="N576" s="338" t="s">
        <v>2037</v>
      </c>
      <c r="O576" s="176" t="s">
        <v>3785</v>
      </c>
      <c r="P576" s="202">
        <v>6.4560000000000004</v>
      </c>
      <c r="Q576" s="178"/>
      <c r="R576" s="339">
        <v>10</v>
      </c>
      <c r="S576" s="201">
        <v>0</v>
      </c>
      <c r="T576" s="155">
        <v>40664</v>
      </c>
      <c r="U576" s="178">
        <v>10.762152</v>
      </c>
      <c r="V576" s="202">
        <v>62.472854794520551</v>
      </c>
      <c r="W576" s="178">
        <v>64.56</v>
      </c>
      <c r="X576" s="342" t="s">
        <v>2039</v>
      </c>
      <c r="Y576" s="180"/>
      <c r="Z576" s="202"/>
      <c r="AA576" s="178"/>
      <c r="AB576" s="178"/>
      <c r="AC576" s="156"/>
      <c r="AD576" s="155"/>
      <c r="AE576" s="191"/>
      <c r="AF576" s="203"/>
      <c r="AG576" s="181">
        <v>39.766666666666666</v>
      </c>
      <c r="AH576" s="159"/>
      <c r="AI576" s="175"/>
      <c r="AJ576" s="204" t="s">
        <v>3895</v>
      </c>
      <c r="AK576" s="204"/>
      <c r="AL576" s="205" t="s">
        <v>3529</v>
      </c>
      <c r="AM576" s="155">
        <v>39834</v>
      </c>
      <c r="AN576" s="296"/>
      <c r="AO576" s="154"/>
      <c r="AP576" s="155"/>
      <c r="AQ576" s="156">
        <v>40578</v>
      </c>
      <c r="AR576" s="154">
        <v>40611</v>
      </c>
      <c r="AS576" s="154">
        <v>40663</v>
      </c>
      <c r="AT576" s="155">
        <v>40611</v>
      </c>
      <c r="AU576" s="187"/>
      <c r="AV576" s="158"/>
      <c r="AW576" s="188">
        <v>3</v>
      </c>
      <c r="AX576" s="181">
        <v>2320</v>
      </c>
      <c r="AY576" s="207"/>
      <c r="AZ576" s="161"/>
      <c r="BA576" s="191"/>
      <c r="BB576" s="162"/>
      <c r="BC576" s="163"/>
      <c r="BD576" s="345">
        <v>4.0575916230366493</v>
      </c>
      <c r="BE576" s="191">
        <v>628.49932203169908</v>
      </c>
      <c r="BF576" s="159">
        <v>1352.5305410122164</v>
      </c>
      <c r="BG576" s="161"/>
      <c r="BH576" s="166">
        <v>8.42</v>
      </c>
      <c r="BI576" s="167">
        <v>13.99</v>
      </c>
      <c r="BJ576" s="166">
        <v>10.46</v>
      </c>
      <c r="BK576" s="166"/>
    </row>
    <row r="577" spans="1:63" ht="42" hidden="1">
      <c r="A577" s="40"/>
      <c r="B577" s="40"/>
      <c r="C577" s="40"/>
      <c r="D577" s="247" t="s">
        <v>2402</v>
      </c>
      <c r="E577" s="168">
        <v>4543</v>
      </c>
      <c r="F577" s="199" t="s">
        <v>2711</v>
      </c>
      <c r="G577" s="170" t="s">
        <v>2033</v>
      </c>
      <c r="H577" s="171" t="s">
        <v>2034</v>
      </c>
      <c r="I577" s="172" t="s">
        <v>1815</v>
      </c>
      <c r="J577" s="175"/>
      <c r="K577" s="170" t="s">
        <v>917</v>
      </c>
      <c r="L577" s="376" t="s">
        <v>2036</v>
      </c>
      <c r="M577" s="174" t="s">
        <v>2037</v>
      </c>
      <c r="N577" s="338" t="s">
        <v>2037</v>
      </c>
      <c r="O577" s="176" t="s">
        <v>3785</v>
      </c>
      <c r="P577" s="202">
        <v>21.626999999999999</v>
      </c>
      <c r="Q577" s="178"/>
      <c r="R577" s="340">
        <v>10</v>
      </c>
      <c r="S577" s="201">
        <v>0</v>
      </c>
      <c r="T577" s="155">
        <v>40664</v>
      </c>
      <c r="U577" s="178">
        <v>36.052208999999998</v>
      </c>
      <c r="V577" s="202">
        <v>209.27825753424656</v>
      </c>
      <c r="W577" s="178">
        <v>216.26999999999998</v>
      </c>
      <c r="X577" s="130" t="s">
        <v>2039</v>
      </c>
      <c r="Y577" s="180"/>
      <c r="Z577" s="202"/>
      <c r="AA577" s="178"/>
      <c r="AB577" s="178"/>
      <c r="AC577" s="156"/>
      <c r="AD577" s="155"/>
      <c r="AE577" s="191"/>
      <c r="AF577" s="203"/>
      <c r="AG577" s="181">
        <v>39.766666666666666</v>
      </c>
      <c r="AH577" s="159"/>
      <c r="AI577" s="175"/>
      <c r="AJ577" s="204" t="s">
        <v>3895</v>
      </c>
      <c r="AK577" s="204"/>
      <c r="AL577" s="205" t="s">
        <v>2712</v>
      </c>
      <c r="AM577" s="155">
        <v>39533</v>
      </c>
      <c r="AN577" s="296"/>
      <c r="AO577" s="154"/>
      <c r="AP577" s="155"/>
      <c r="AQ577" s="156">
        <v>39650</v>
      </c>
      <c r="AR577" s="154">
        <v>40612</v>
      </c>
      <c r="AS577" s="154">
        <v>40667</v>
      </c>
      <c r="AT577" s="155">
        <v>40616</v>
      </c>
      <c r="AU577" s="187"/>
      <c r="AV577" s="341"/>
      <c r="AW577" s="188">
        <v>15</v>
      </c>
      <c r="AX577" s="183">
        <v>1752</v>
      </c>
      <c r="AY577" s="362"/>
      <c r="AZ577" s="161"/>
      <c r="BA577" s="191"/>
      <c r="BB577" s="162"/>
      <c r="BC577" s="163"/>
      <c r="BD577" s="115"/>
      <c r="BE577" s="191"/>
      <c r="BF577" s="159"/>
      <c r="BG577" s="161"/>
      <c r="BH577" s="166" t="s">
        <v>250</v>
      </c>
      <c r="BI577" s="167"/>
      <c r="BJ577" s="166" t="s">
        <v>250</v>
      </c>
      <c r="BK577" s="166"/>
    </row>
    <row r="578" spans="1:63" ht="28">
      <c r="A578" s="687"/>
      <c r="B578" s="693" t="s">
        <v>4276</v>
      </c>
      <c r="C578" s="40"/>
      <c r="D578" s="247" t="s">
        <v>955</v>
      </c>
      <c r="E578" s="127">
        <v>4568</v>
      </c>
      <c r="F578" s="199" t="s">
        <v>956</v>
      </c>
      <c r="G578" s="170" t="s">
        <v>2033</v>
      </c>
      <c r="H578" s="171" t="s">
        <v>2034</v>
      </c>
      <c r="I578" s="172" t="s">
        <v>1815</v>
      </c>
      <c r="J578" s="175"/>
      <c r="K578" s="172" t="s">
        <v>3893</v>
      </c>
      <c r="L578" s="280" t="s">
        <v>2036</v>
      </c>
      <c r="M578" s="174" t="s">
        <v>3878</v>
      </c>
      <c r="N578" s="342" t="s">
        <v>1723</v>
      </c>
      <c r="O578" s="176" t="s">
        <v>2038</v>
      </c>
      <c r="P578" s="202">
        <v>1407.6579999999999</v>
      </c>
      <c r="Q578" s="178"/>
      <c r="R578" s="339">
        <v>10</v>
      </c>
      <c r="S578" s="201">
        <v>0</v>
      </c>
      <c r="T578" s="155">
        <v>41075</v>
      </c>
      <c r="U578" s="178">
        <v>2167.7933199999998</v>
      </c>
      <c r="V578" s="202">
        <v>12036.440049315068</v>
      </c>
      <c r="W578" s="178">
        <v>14076.579999999998</v>
      </c>
      <c r="X578" s="141" t="s">
        <v>1729</v>
      </c>
      <c r="Y578" s="180"/>
      <c r="Z578" s="202"/>
      <c r="AA578" s="178"/>
      <c r="AB578" s="178"/>
      <c r="AC578" s="156"/>
      <c r="AD578" s="155"/>
      <c r="AE578" s="191"/>
      <c r="AF578" s="203"/>
      <c r="AG578" s="181">
        <v>26.066666666666666</v>
      </c>
      <c r="AH578" s="159"/>
      <c r="AI578" s="175"/>
      <c r="AJ578" s="204" t="s">
        <v>957</v>
      </c>
      <c r="AK578" s="204"/>
      <c r="AL578" s="205" t="s">
        <v>3895</v>
      </c>
      <c r="AM578" s="155">
        <v>39956</v>
      </c>
      <c r="AN578" s="296"/>
      <c r="AO578" s="154"/>
      <c r="AP578" s="155"/>
      <c r="AQ578" s="156">
        <v>40226</v>
      </c>
      <c r="AR578" s="154">
        <v>40613</v>
      </c>
      <c r="AS578" s="154">
        <v>40686</v>
      </c>
      <c r="AT578" s="155">
        <v>40738</v>
      </c>
      <c r="AU578" s="206" t="s">
        <v>3596</v>
      </c>
      <c r="AV578" s="158"/>
      <c r="AW578" s="188">
        <v>412</v>
      </c>
      <c r="AX578" s="181">
        <v>4244.7135922330099</v>
      </c>
      <c r="AY578" s="207">
        <v>0.8032999999999999</v>
      </c>
      <c r="AZ578" s="161"/>
      <c r="BA578" s="191"/>
      <c r="BB578" s="162"/>
      <c r="BC578" s="163"/>
      <c r="BD578" s="345">
        <v>446.5532286212914</v>
      </c>
      <c r="BE578" s="191">
        <v>317.23133646190439</v>
      </c>
      <c r="BF578" s="159">
        <v>1083.8670597604162</v>
      </c>
      <c r="BG578" s="161"/>
      <c r="BH578" s="166">
        <v>10.14</v>
      </c>
      <c r="BI578" s="167">
        <v>12</v>
      </c>
      <c r="BJ578" s="166">
        <v>12.47</v>
      </c>
      <c r="BK578" s="166"/>
    </row>
    <row r="579" spans="1:63" ht="112" hidden="1">
      <c r="A579" s="40"/>
      <c r="B579" s="40"/>
      <c r="C579" s="40"/>
      <c r="D579" s="247" t="s">
        <v>2403</v>
      </c>
      <c r="E579" s="168">
        <v>4572</v>
      </c>
      <c r="F579" s="361" t="s">
        <v>2713</v>
      </c>
      <c r="G579" s="129" t="s">
        <v>3945</v>
      </c>
      <c r="H579" s="130" t="s">
        <v>3946</v>
      </c>
      <c r="I579" s="131" t="s">
        <v>1815</v>
      </c>
      <c r="J579" s="132"/>
      <c r="K579" s="129" t="s">
        <v>3947</v>
      </c>
      <c r="L579" s="376" t="s">
        <v>2036</v>
      </c>
      <c r="M579" s="134" t="s">
        <v>2037</v>
      </c>
      <c r="N579" s="371" t="s">
        <v>2037</v>
      </c>
      <c r="O579" s="136" t="s">
        <v>3785</v>
      </c>
      <c r="P579" s="137">
        <v>22.797999999999998</v>
      </c>
      <c r="Q579" s="138"/>
      <c r="R579" s="339">
        <v>7</v>
      </c>
      <c r="S579" s="139">
        <v>0</v>
      </c>
      <c r="T579" s="152">
        <v>40664</v>
      </c>
      <c r="U579" s="138">
        <v>38.095458000000001</v>
      </c>
      <c r="V579" s="143">
        <v>220.60968767123285</v>
      </c>
      <c r="W579" s="138">
        <v>448.71460821917805</v>
      </c>
      <c r="X579" s="141" t="s">
        <v>3648</v>
      </c>
      <c r="Y579" s="142"/>
      <c r="Z579" s="143">
        <v>39.722000000000001</v>
      </c>
      <c r="AA579" s="138"/>
      <c r="AB579" s="138">
        <v>39.722000000000001</v>
      </c>
      <c r="AC579" s="383">
        <v>41138</v>
      </c>
      <c r="AD579" s="360">
        <v>41253</v>
      </c>
      <c r="AE579" s="165">
        <v>36.789101369863012</v>
      </c>
      <c r="AF579" s="182">
        <v>1.0797219426658671</v>
      </c>
      <c r="AG579" s="146">
        <v>15.8</v>
      </c>
      <c r="AH579" s="149"/>
      <c r="AI579" s="132" t="s">
        <v>2309</v>
      </c>
      <c r="AJ579" s="150" t="s">
        <v>1560</v>
      </c>
      <c r="AK579" s="204" t="s">
        <v>3802</v>
      </c>
      <c r="AL579" s="151" t="s">
        <v>3649</v>
      </c>
      <c r="AM579" s="152">
        <v>40424</v>
      </c>
      <c r="AN579" s="297"/>
      <c r="AO579" s="154"/>
      <c r="AP579" s="155"/>
      <c r="AQ579" s="156">
        <v>40497</v>
      </c>
      <c r="AR579" s="154">
        <v>40616</v>
      </c>
      <c r="AS579" s="154">
        <v>40675</v>
      </c>
      <c r="AT579" s="194">
        <v>40619</v>
      </c>
      <c r="AU579" s="157"/>
      <c r="AV579" s="158"/>
      <c r="AW579" s="159">
        <v>9.8999999999999986</v>
      </c>
      <c r="AX579" s="364"/>
      <c r="AY579" s="365"/>
      <c r="AZ579" s="161"/>
      <c r="BA579" s="149"/>
      <c r="BB579" s="162"/>
      <c r="BC579" s="163"/>
      <c r="BD579" s="345">
        <v>14.2587260034904</v>
      </c>
      <c r="BE579" s="165">
        <v>625.43758239715771</v>
      </c>
      <c r="BF579" s="149">
        <v>1440.2753538879194</v>
      </c>
      <c r="BG579" s="105">
        <v>2.0716157257980101E-2</v>
      </c>
      <c r="BH579" s="166">
        <v>9.01</v>
      </c>
      <c r="BI579" s="167">
        <v>14.34</v>
      </c>
      <c r="BJ579" s="308"/>
      <c r="BK579" s="308"/>
    </row>
    <row r="580" spans="1:63" ht="84" hidden="1">
      <c r="A580" s="40"/>
      <c r="B580" s="40"/>
      <c r="C580" s="40"/>
      <c r="D580" s="247" t="s">
        <v>2015</v>
      </c>
      <c r="E580" s="127">
        <v>4575</v>
      </c>
      <c r="F580" s="199" t="s">
        <v>2016</v>
      </c>
      <c r="G580" s="170" t="s">
        <v>2033</v>
      </c>
      <c r="H580" s="171" t="s">
        <v>2034</v>
      </c>
      <c r="I580" s="172" t="s">
        <v>1815</v>
      </c>
      <c r="J580" s="175"/>
      <c r="K580" s="172" t="s">
        <v>2498</v>
      </c>
      <c r="L580" s="376" t="s">
        <v>2036</v>
      </c>
      <c r="M580" s="174" t="s">
        <v>2037</v>
      </c>
      <c r="N580" s="338" t="s">
        <v>2037</v>
      </c>
      <c r="O580" s="385" t="s">
        <v>3785</v>
      </c>
      <c r="P580" s="202">
        <v>14.765000000000001</v>
      </c>
      <c r="Q580" s="178"/>
      <c r="R580" s="339">
        <v>10</v>
      </c>
      <c r="S580" s="201">
        <v>0</v>
      </c>
      <c r="T580" s="155">
        <v>40695</v>
      </c>
      <c r="U580" s="178">
        <v>23.3774245</v>
      </c>
      <c r="V580" s="202">
        <v>141.62264383561643</v>
      </c>
      <c r="W580" s="178">
        <v>147.65</v>
      </c>
      <c r="X580" s="141" t="s">
        <v>2039</v>
      </c>
      <c r="Y580" s="180"/>
      <c r="Z580" s="202">
        <v>10.734</v>
      </c>
      <c r="AA580" s="178"/>
      <c r="AB580" s="178">
        <v>10.734</v>
      </c>
      <c r="AC580" s="156">
        <v>41522</v>
      </c>
      <c r="AD580" s="155">
        <v>40999</v>
      </c>
      <c r="AE580" s="191">
        <v>12.297424657534247</v>
      </c>
      <c r="AF580" s="182">
        <v>0.87286568520861918</v>
      </c>
      <c r="AG580" s="181">
        <v>26.9</v>
      </c>
      <c r="AH580" s="159"/>
      <c r="AI580" s="175" t="s">
        <v>2039</v>
      </c>
      <c r="AJ580" s="204" t="s">
        <v>3985</v>
      </c>
      <c r="AK580" s="204"/>
      <c r="AL580" s="205" t="s">
        <v>2017</v>
      </c>
      <c r="AM580" s="155">
        <v>39689</v>
      </c>
      <c r="AN580" s="296"/>
      <c r="AO580" s="154"/>
      <c r="AP580" s="155"/>
      <c r="AQ580" s="156">
        <v>40392</v>
      </c>
      <c r="AR580" s="154">
        <v>40715</v>
      </c>
      <c r="AS580" s="154">
        <v>40770</v>
      </c>
      <c r="AT580" s="155">
        <v>40715</v>
      </c>
      <c r="AU580" s="187"/>
      <c r="AV580" s="158"/>
      <c r="AW580" s="188">
        <v>6</v>
      </c>
      <c r="AX580" s="181">
        <v>2626.6666666666665</v>
      </c>
      <c r="AY580" s="207">
        <v>0.92749999999999999</v>
      </c>
      <c r="AZ580" s="161"/>
      <c r="BA580" s="191"/>
      <c r="BB580" s="162"/>
      <c r="BC580" s="163"/>
      <c r="BD580" s="345">
        <v>8.0759162303664915</v>
      </c>
      <c r="BE580" s="191">
        <v>546.9635103533011</v>
      </c>
      <c r="BF580" s="159">
        <v>1345.9860383944153</v>
      </c>
      <c r="BG580" s="105">
        <v>1.9150067644800824E-2</v>
      </c>
      <c r="BH580" s="166">
        <v>9.3800000000000008</v>
      </c>
      <c r="BI580" s="167">
        <v>12.75</v>
      </c>
      <c r="BJ580" s="166">
        <v>14.75</v>
      </c>
      <c r="BK580" s="166">
        <v>17.765077458106393</v>
      </c>
    </row>
    <row r="581" spans="1:63" ht="28" hidden="1">
      <c r="A581" s="40"/>
      <c r="B581" s="40"/>
      <c r="C581" s="40"/>
      <c r="D581" s="247" t="s">
        <v>2404</v>
      </c>
      <c r="E581" s="168">
        <v>4576</v>
      </c>
      <c r="F581" s="199" t="s">
        <v>1752</v>
      </c>
      <c r="G581" s="170" t="s">
        <v>2033</v>
      </c>
      <c r="H581" s="171" t="s">
        <v>2034</v>
      </c>
      <c r="I581" s="172" t="s">
        <v>1815</v>
      </c>
      <c r="J581" s="175"/>
      <c r="K581" s="172" t="s">
        <v>1744</v>
      </c>
      <c r="L581" s="304" t="s">
        <v>2036</v>
      </c>
      <c r="M581" s="174" t="s">
        <v>3878</v>
      </c>
      <c r="N581" s="342" t="s">
        <v>1723</v>
      </c>
      <c r="O581" s="176" t="s">
        <v>3785</v>
      </c>
      <c r="P581" s="202">
        <v>45.515000000000001</v>
      </c>
      <c r="Q581" s="178"/>
      <c r="R581" s="339">
        <v>10</v>
      </c>
      <c r="S581" s="201">
        <v>0</v>
      </c>
      <c r="T581" s="155">
        <v>40695</v>
      </c>
      <c r="U581" s="178">
        <v>72.186790000000002</v>
      </c>
      <c r="V581" s="202">
        <v>436.56990410958906</v>
      </c>
      <c r="W581" s="178">
        <v>455.15</v>
      </c>
      <c r="X581" s="342" t="s">
        <v>2039</v>
      </c>
      <c r="Y581" s="180"/>
      <c r="Z581" s="202">
        <v>35.220999999999997</v>
      </c>
      <c r="AA581" s="178"/>
      <c r="AB581" s="138">
        <v>35.220999999999997</v>
      </c>
      <c r="AC581" s="156">
        <v>41382</v>
      </c>
      <c r="AD581" s="155">
        <v>41090</v>
      </c>
      <c r="AE581" s="191">
        <v>49.255958904109598</v>
      </c>
      <c r="AF581" s="182">
        <v>0.71506069080022283</v>
      </c>
      <c r="AG581" s="181">
        <v>22.9</v>
      </c>
      <c r="AH581" s="159"/>
      <c r="AI581" s="175" t="s">
        <v>2039</v>
      </c>
      <c r="AJ581" s="204" t="s">
        <v>3895</v>
      </c>
      <c r="AK581" s="204"/>
      <c r="AL581" s="205" t="s">
        <v>1753</v>
      </c>
      <c r="AM581" s="155">
        <v>39826</v>
      </c>
      <c r="AN581" s="296"/>
      <c r="AO581" s="154"/>
      <c r="AP581" s="155"/>
      <c r="AQ581" s="156">
        <v>39720</v>
      </c>
      <c r="AR581" s="154">
        <v>40618</v>
      </c>
      <c r="AS581" s="154">
        <v>40684</v>
      </c>
      <c r="AT581" s="155">
        <v>40631</v>
      </c>
      <c r="AU581" s="187"/>
      <c r="AV581" s="158"/>
      <c r="AW581" s="188">
        <v>15</v>
      </c>
      <c r="AX581" s="181">
        <v>3873.9733333333334</v>
      </c>
      <c r="AY581" s="207"/>
      <c r="AZ581" s="161"/>
      <c r="BA581" s="191"/>
      <c r="BB581" s="162"/>
      <c r="BC581" s="163"/>
      <c r="BD581" s="115"/>
      <c r="BE581" s="191"/>
      <c r="BF581" s="159"/>
      <c r="BG581" s="161"/>
      <c r="BH581" s="166">
        <v>10.41</v>
      </c>
      <c r="BI581" s="167">
        <v>12.9</v>
      </c>
      <c r="BJ581" s="166">
        <v>15.98</v>
      </c>
      <c r="BK581" s="166"/>
    </row>
    <row r="582" spans="1:63" ht="14" hidden="1">
      <c r="A582" s="40"/>
      <c r="B582" s="40"/>
      <c r="C582" s="40"/>
      <c r="D582" s="247" t="s">
        <v>958</v>
      </c>
      <c r="E582" s="127">
        <v>4578</v>
      </c>
      <c r="F582" s="199" t="s">
        <v>959</v>
      </c>
      <c r="G582" s="170" t="s">
        <v>2033</v>
      </c>
      <c r="H582" s="171" t="s">
        <v>2034</v>
      </c>
      <c r="I582" s="172" t="s">
        <v>1815</v>
      </c>
      <c r="J582" s="175"/>
      <c r="K582" s="172" t="s">
        <v>946</v>
      </c>
      <c r="L582" s="304" t="s">
        <v>2036</v>
      </c>
      <c r="M582" s="174" t="s">
        <v>2037</v>
      </c>
      <c r="N582" s="338" t="s">
        <v>2037</v>
      </c>
      <c r="O582" s="176" t="s">
        <v>3785</v>
      </c>
      <c r="P582" s="202">
        <v>26.088000000000001</v>
      </c>
      <c r="Q582" s="178"/>
      <c r="R582" s="339">
        <v>10</v>
      </c>
      <c r="S582" s="201">
        <v>0</v>
      </c>
      <c r="T582" s="155">
        <v>40695</v>
      </c>
      <c r="U582" s="178">
        <v>41.305130400000003</v>
      </c>
      <c r="V582" s="202">
        <v>250.23037808219178</v>
      </c>
      <c r="W582" s="178">
        <v>260.88</v>
      </c>
      <c r="X582" s="342" t="s">
        <v>2039</v>
      </c>
      <c r="Y582" s="180"/>
      <c r="Z582" s="202"/>
      <c r="AA582" s="178"/>
      <c r="AB582" s="178"/>
      <c r="AC582" s="156"/>
      <c r="AD582" s="155"/>
      <c r="AE582" s="191"/>
      <c r="AF582" s="203"/>
      <c r="AG582" s="181">
        <v>38.733333333333334</v>
      </c>
      <c r="AH582" s="159"/>
      <c r="AI582" s="175"/>
      <c r="AJ582" s="204" t="s">
        <v>3895</v>
      </c>
      <c r="AK582" s="204"/>
      <c r="AL582" s="205" t="s">
        <v>960</v>
      </c>
      <c r="AM582" s="155">
        <v>39821</v>
      </c>
      <c r="AN582" s="296"/>
      <c r="AO582" s="154"/>
      <c r="AP582" s="155"/>
      <c r="AQ582" s="156">
        <v>39947</v>
      </c>
      <c r="AR582" s="154">
        <v>40618</v>
      </c>
      <c r="AS582" s="154">
        <v>40690</v>
      </c>
      <c r="AT582" s="155">
        <v>40638</v>
      </c>
      <c r="AU582" s="187"/>
      <c r="AV582" s="158"/>
      <c r="AW582" s="188">
        <v>12</v>
      </c>
      <c r="AX582" s="181">
        <v>2405.4958333333334</v>
      </c>
      <c r="AY582" s="207"/>
      <c r="AZ582" s="161"/>
      <c r="BA582" s="191"/>
      <c r="BB582" s="162"/>
      <c r="BC582" s="163"/>
      <c r="BD582" s="345">
        <v>14.485165794066317</v>
      </c>
      <c r="BE582" s="191">
        <v>555.24247907337917</v>
      </c>
      <c r="BF582" s="159">
        <v>1207.0971495055264</v>
      </c>
      <c r="BG582" s="161"/>
      <c r="BH582" s="166">
        <v>13.47</v>
      </c>
      <c r="BI582" s="167">
        <v>14.77</v>
      </c>
      <c r="BJ582" s="166">
        <v>16.21</v>
      </c>
      <c r="BK582" s="166"/>
    </row>
    <row r="583" spans="1:63" ht="28" hidden="1">
      <c r="A583" s="40"/>
      <c r="B583" s="40"/>
      <c r="C583" s="40"/>
      <c r="D583" s="247" t="s">
        <v>975</v>
      </c>
      <c r="E583" s="127">
        <v>4608</v>
      </c>
      <c r="F583" s="199" t="s">
        <v>976</v>
      </c>
      <c r="G583" s="170" t="s">
        <v>2033</v>
      </c>
      <c r="H583" s="171" t="s">
        <v>2034</v>
      </c>
      <c r="I583" s="172" t="s">
        <v>1815</v>
      </c>
      <c r="J583" s="175"/>
      <c r="K583" s="172" t="s">
        <v>2699</v>
      </c>
      <c r="L583" s="304" t="s">
        <v>2036</v>
      </c>
      <c r="M583" s="174" t="s">
        <v>3510</v>
      </c>
      <c r="N583" s="342" t="s">
        <v>2693</v>
      </c>
      <c r="O583" s="176" t="s">
        <v>2694</v>
      </c>
      <c r="P583" s="202">
        <v>32.795000000000002</v>
      </c>
      <c r="Q583" s="178"/>
      <c r="R583" s="339">
        <v>10</v>
      </c>
      <c r="S583" s="201">
        <v>0</v>
      </c>
      <c r="T583" s="155">
        <v>40641</v>
      </c>
      <c r="U583" s="178">
        <v>56.800940000000004</v>
      </c>
      <c r="V583" s="202">
        <v>319.41431506849318</v>
      </c>
      <c r="W583" s="178">
        <v>327.95000000000005</v>
      </c>
      <c r="X583" s="141" t="s">
        <v>3888</v>
      </c>
      <c r="Y583" s="180"/>
      <c r="Z583" s="202"/>
      <c r="AA583" s="178"/>
      <c r="AB583" s="178"/>
      <c r="AC583" s="156"/>
      <c r="AD583" s="155"/>
      <c r="AE583" s="191"/>
      <c r="AF583" s="203"/>
      <c r="AG583" s="181">
        <v>40.533333333333331</v>
      </c>
      <c r="AH583" s="159"/>
      <c r="AI583" s="175"/>
      <c r="AJ583" s="204" t="s">
        <v>3895</v>
      </c>
      <c r="AK583" s="204"/>
      <c r="AL583" s="205" t="s">
        <v>2551</v>
      </c>
      <c r="AM583" s="155">
        <v>39630</v>
      </c>
      <c r="AN583" s="296"/>
      <c r="AO583" s="154"/>
      <c r="AP583" s="155"/>
      <c r="AQ583" s="156">
        <v>39668</v>
      </c>
      <c r="AR583" s="154">
        <v>40640</v>
      </c>
      <c r="AS583" s="154">
        <v>40697</v>
      </c>
      <c r="AT583" s="155">
        <v>40641</v>
      </c>
      <c r="AU583" s="187"/>
      <c r="AV583" s="158"/>
      <c r="AW583" s="188">
        <v>27</v>
      </c>
      <c r="AX583" s="181">
        <v>3309.3333333333335</v>
      </c>
      <c r="AY583" s="207"/>
      <c r="AZ583" s="161"/>
      <c r="BA583" s="191"/>
      <c r="BB583" s="162"/>
      <c r="BC583" s="163"/>
      <c r="BD583" s="345">
        <v>24.548429319371724</v>
      </c>
      <c r="BE583" s="191">
        <v>748.54183013787838</v>
      </c>
      <c r="BF583" s="159">
        <v>909.20108590265647</v>
      </c>
      <c r="BG583" s="161"/>
      <c r="BH583" s="166">
        <v>12.25</v>
      </c>
      <c r="BI583" s="167">
        <v>14</v>
      </c>
      <c r="BJ583" s="166"/>
      <c r="BK583" s="166"/>
    </row>
    <row r="584" spans="1:63" ht="56" hidden="1">
      <c r="A584" s="40"/>
      <c r="B584" s="40"/>
      <c r="C584" s="40"/>
      <c r="D584" s="247" t="s">
        <v>967</v>
      </c>
      <c r="E584" s="393">
        <v>4615</v>
      </c>
      <c r="F584" s="128" t="s">
        <v>968</v>
      </c>
      <c r="G584" s="129" t="s">
        <v>2033</v>
      </c>
      <c r="H584" s="130" t="s">
        <v>2034</v>
      </c>
      <c r="I584" s="131" t="s">
        <v>1815</v>
      </c>
      <c r="J584" s="132"/>
      <c r="K584" s="129" t="s">
        <v>3947</v>
      </c>
      <c r="L584" s="376" t="s">
        <v>2036</v>
      </c>
      <c r="M584" s="134" t="s">
        <v>969</v>
      </c>
      <c r="N584" s="371" t="s">
        <v>970</v>
      </c>
      <c r="O584" s="136" t="s">
        <v>1335</v>
      </c>
      <c r="P584" s="143">
        <v>7.8620000000000001</v>
      </c>
      <c r="Q584" s="138"/>
      <c r="R584" s="339">
        <v>7</v>
      </c>
      <c r="S584" s="139">
        <v>0</v>
      </c>
      <c r="T584" s="152">
        <v>40679</v>
      </c>
      <c r="U584" s="138">
        <v>12.791474000000001</v>
      </c>
      <c r="V584" s="143">
        <v>75.755216438356157</v>
      </c>
      <c r="W584" s="138">
        <v>154.41829589041097</v>
      </c>
      <c r="X584" s="141" t="s">
        <v>3651</v>
      </c>
      <c r="Y584" s="142"/>
      <c r="Z584" s="143"/>
      <c r="AA584" s="138"/>
      <c r="AB584" s="138"/>
      <c r="AC584" s="383"/>
      <c r="AD584" s="360"/>
      <c r="AE584" s="165"/>
      <c r="AF584" s="147"/>
      <c r="AG584" s="146">
        <v>39.266666666666666</v>
      </c>
      <c r="AH584" s="149"/>
      <c r="AI584" s="132"/>
      <c r="AJ584" s="150" t="s">
        <v>1560</v>
      </c>
      <c r="AK584" s="150"/>
      <c r="AL584" s="151" t="s">
        <v>971</v>
      </c>
      <c r="AM584" s="152">
        <v>40256</v>
      </c>
      <c r="AN584" s="297"/>
      <c r="AO584" s="154"/>
      <c r="AP584" s="155"/>
      <c r="AQ584" s="333">
        <v>40210</v>
      </c>
      <c r="AR584" s="194">
        <v>40631</v>
      </c>
      <c r="AS584" s="154">
        <v>40719</v>
      </c>
      <c r="AT584" s="194">
        <v>40679</v>
      </c>
      <c r="AU584" s="157"/>
      <c r="AV584" s="158"/>
      <c r="AW584" s="149">
        <v>5</v>
      </c>
      <c r="AX584" s="181">
        <v>1664.4</v>
      </c>
      <c r="AY584" s="207"/>
      <c r="AZ584" s="161"/>
      <c r="BA584" s="149"/>
      <c r="BB584" s="162"/>
      <c r="BC584" s="163"/>
      <c r="BD584" s="379">
        <v>21.793193717277486</v>
      </c>
      <c r="BE584" s="191">
        <v>2771.9656216328522</v>
      </c>
      <c r="BF584" s="149">
        <v>4358.6387434554972</v>
      </c>
      <c r="BG584" s="196"/>
      <c r="BH584" s="197">
        <v>10.84</v>
      </c>
      <c r="BI584" s="198">
        <v>12.75</v>
      </c>
      <c r="BJ584" s="359"/>
      <c r="BK584" s="208"/>
    </row>
    <row r="585" spans="1:63" ht="112" hidden="1">
      <c r="A585" s="40"/>
      <c r="B585" s="40"/>
      <c r="C585" s="40"/>
      <c r="D585" s="247" t="s">
        <v>964</v>
      </c>
      <c r="E585" s="127">
        <v>4617</v>
      </c>
      <c r="F585" s="199" t="s">
        <v>965</v>
      </c>
      <c r="G585" s="170" t="s">
        <v>2033</v>
      </c>
      <c r="H585" s="171" t="s">
        <v>2034</v>
      </c>
      <c r="I585" s="172" t="s">
        <v>1815</v>
      </c>
      <c r="J585" s="175"/>
      <c r="K585" s="172" t="s">
        <v>917</v>
      </c>
      <c r="L585" s="376" t="s">
        <v>2036</v>
      </c>
      <c r="M585" s="174" t="s">
        <v>3510</v>
      </c>
      <c r="N585" s="342" t="s">
        <v>2693</v>
      </c>
      <c r="O585" s="176" t="s">
        <v>3785</v>
      </c>
      <c r="P585" s="202">
        <v>24.227</v>
      </c>
      <c r="Q585" s="178"/>
      <c r="R585" s="339">
        <v>10</v>
      </c>
      <c r="S585" s="201">
        <v>0</v>
      </c>
      <c r="T585" s="155">
        <v>40651</v>
      </c>
      <c r="U585" s="178">
        <v>41.282808000000003</v>
      </c>
      <c r="V585" s="202">
        <v>235.30058904109589</v>
      </c>
      <c r="W585" s="178">
        <v>242.27</v>
      </c>
      <c r="X585" s="141" t="s">
        <v>1755</v>
      </c>
      <c r="Y585" s="180"/>
      <c r="Z585" s="202"/>
      <c r="AA585" s="178"/>
      <c r="AB585" s="178"/>
      <c r="AC585" s="156"/>
      <c r="AD585" s="155"/>
      <c r="AE585" s="191"/>
      <c r="AF585" s="203"/>
      <c r="AG585" s="181">
        <v>40.200000000000003</v>
      </c>
      <c r="AH585" s="159"/>
      <c r="AI585" s="175"/>
      <c r="AJ585" s="204" t="s">
        <v>3895</v>
      </c>
      <c r="AK585" s="204"/>
      <c r="AL585" s="205" t="s">
        <v>966</v>
      </c>
      <c r="AM585" s="155">
        <v>39795</v>
      </c>
      <c r="AN585" s="296"/>
      <c r="AO585" s="154"/>
      <c r="AP585" s="155"/>
      <c r="AQ585" s="156">
        <v>39955</v>
      </c>
      <c r="AR585" s="154">
        <v>40630</v>
      </c>
      <c r="AS585" s="154">
        <v>40709</v>
      </c>
      <c r="AT585" s="155">
        <v>40651</v>
      </c>
      <c r="AU585" s="187"/>
      <c r="AV585" s="158"/>
      <c r="AW585" s="188">
        <v>6</v>
      </c>
      <c r="AX585" s="181">
        <v>7920</v>
      </c>
      <c r="AY585" s="207"/>
      <c r="AZ585" s="161"/>
      <c r="BA585" s="191"/>
      <c r="BB585" s="162"/>
      <c r="BC585" s="163"/>
      <c r="BD585" s="345">
        <v>6.6086387434554972</v>
      </c>
      <c r="BE585" s="191">
        <v>272.77990438170212</v>
      </c>
      <c r="BF585" s="149">
        <v>1101.439790575916</v>
      </c>
      <c r="BG585" s="161"/>
      <c r="BH585" s="166">
        <v>5.92</v>
      </c>
      <c r="BI585" s="167">
        <v>10.25</v>
      </c>
      <c r="BJ585" s="166">
        <v>14.66</v>
      </c>
      <c r="BK585" s="166"/>
    </row>
    <row r="586" spans="1:63" ht="70">
      <c r="A586" s="692" t="s">
        <v>3068</v>
      </c>
      <c r="B586" s="126" t="s">
        <v>659</v>
      </c>
      <c r="C586" s="40"/>
      <c r="D586" s="247" t="s">
        <v>972</v>
      </c>
      <c r="E586" s="127">
        <v>4629</v>
      </c>
      <c r="F586" s="128" t="s">
        <v>973</v>
      </c>
      <c r="G586" s="129" t="s">
        <v>2033</v>
      </c>
      <c r="H586" s="130" t="s">
        <v>2034</v>
      </c>
      <c r="I586" s="131" t="s">
        <v>1815</v>
      </c>
      <c r="J586" s="132"/>
      <c r="K586" s="129" t="s">
        <v>3986</v>
      </c>
      <c r="L586" s="294" t="s">
        <v>2036</v>
      </c>
      <c r="M586" s="134" t="s">
        <v>920</v>
      </c>
      <c r="N586" s="371" t="s">
        <v>921</v>
      </c>
      <c r="O586" s="136" t="s">
        <v>3650</v>
      </c>
      <c r="P586" s="143">
        <v>2139.9250000000002</v>
      </c>
      <c r="Q586" s="138"/>
      <c r="R586" s="339">
        <v>10</v>
      </c>
      <c r="S586" s="139">
        <v>0</v>
      </c>
      <c r="T586" s="152">
        <v>41967</v>
      </c>
      <c r="U586" s="138">
        <v>0</v>
      </c>
      <c r="V586" s="143">
        <v>13068.199520547945</v>
      </c>
      <c r="W586" s="138">
        <v>21399.25</v>
      </c>
      <c r="X586" s="141" t="s">
        <v>3651</v>
      </c>
      <c r="Y586" s="142"/>
      <c r="Z586" s="143"/>
      <c r="AA586" s="394"/>
      <c r="AB586" s="138"/>
      <c r="AC586" s="383"/>
      <c r="AD586" s="360"/>
      <c r="AE586" s="165"/>
      <c r="AF586" s="147"/>
      <c r="AG586" s="146">
        <v>-3.6666666666666665</v>
      </c>
      <c r="AH586" s="149"/>
      <c r="AI586" s="132"/>
      <c r="AJ586" s="150" t="s">
        <v>1560</v>
      </c>
      <c r="AK586" s="150"/>
      <c r="AL586" s="151" t="s">
        <v>2495</v>
      </c>
      <c r="AM586" s="152">
        <v>40316</v>
      </c>
      <c r="AN586" s="297"/>
      <c r="AO586" s="154"/>
      <c r="AP586" s="155"/>
      <c r="AQ586" s="156">
        <v>40288</v>
      </c>
      <c r="AR586" s="154">
        <v>40633</v>
      </c>
      <c r="AS586" s="154">
        <v>40690</v>
      </c>
      <c r="AT586" s="194">
        <v>40746</v>
      </c>
      <c r="AU586" s="206" t="s">
        <v>3596</v>
      </c>
      <c r="AV586" s="158"/>
      <c r="AW586" s="149">
        <v>3960</v>
      </c>
      <c r="AX586" s="146">
        <v>7184.8515151515148</v>
      </c>
      <c r="AY586" s="395"/>
      <c r="AZ586" s="161"/>
      <c r="BA586" s="149"/>
      <c r="BB586" s="162"/>
      <c r="BC586" s="163"/>
      <c r="BD586" s="389"/>
      <c r="BE586" s="191"/>
      <c r="BF586" s="149"/>
      <c r="BG586" s="196"/>
      <c r="BH586" s="197">
        <v>12.09</v>
      </c>
      <c r="BI586" s="198">
        <v>13.25</v>
      </c>
      <c r="BJ586" s="208"/>
      <c r="BK586" s="208"/>
    </row>
    <row r="587" spans="1:63" ht="70" hidden="1">
      <c r="A587" s="40"/>
      <c r="B587" s="40"/>
      <c r="C587" s="40"/>
      <c r="D587" s="247" t="s">
        <v>282</v>
      </c>
      <c r="E587" s="127">
        <v>4652</v>
      </c>
      <c r="F587" s="128" t="s">
        <v>1880</v>
      </c>
      <c r="G587" s="129" t="s">
        <v>2033</v>
      </c>
      <c r="H587" s="130" t="s">
        <v>2034</v>
      </c>
      <c r="I587" s="131" t="s">
        <v>1815</v>
      </c>
      <c r="J587" s="132"/>
      <c r="K587" s="129" t="s">
        <v>1331</v>
      </c>
      <c r="L587" s="133" t="s">
        <v>2036</v>
      </c>
      <c r="M587" s="134" t="s">
        <v>2037</v>
      </c>
      <c r="N587" s="371" t="s">
        <v>2037</v>
      </c>
      <c r="O587" s="374" t="s">
        <v>3785</v>
      </c>
      <c r="P587" s="143">
        <v>12.068</v>
      </c>
      <c r="Q587" s="138"/>
      <c r="R587" s="339">
        <v>10</v>
      </c>
      <c r="S587" s="139">
        <v>0</v>
      </c>
      <c r="T587" s="152">
        <v>41201</v>
      </c>
      <c r="U587" s="139">
        <v>2.4136000000000002</v>
      </c>
      <c r="V587" s="143">
        <v>99.023726027397245</v>
      </c>
      <c r="W587" s="138">
        <v>120.67999999999999</v>
      </c>
      <c r="X587" s="130" t="s">
        <v>3156</v>
      </c>
      <c r="Y587" s="142"/>
      <c r="Z587" s="143"/>
      <c r="AA587" s="138"/>
      <c r="AB587" s="138"/>
      <c r="AC587" s="235"/>
      <c r="AD587" s="152"/>
      <c r="AE587" s="165"/>
      <c r="AF587" s="147"/>
      <c r="AG587" s="146">
        <v>21.866666666666667</v>
      </c>
      <c r="AH587" s="149"/>
      <c r="AI587" s="132"/>
      <c r="AJ587" s="150" t="s">
        <v>3987</v>
      </c>
      <c r="AK587" s="150"/>
      <c r="AL587" s="151" t="s">
        <v>281</v>
      </c>
      <c r="AM587" s="155">
        <v>39339</v>
      </c>
      <c r="AN587" s="297">
        <v>40177</v>
      </c>
      <c r="AO587" s="192" t="s">
        <v>1881</v>
      </c>
      <c r="AP587" s="152"/>
      <c r="AQ587" s="156">
        <v>39463</v>
      </c>
      <c r="AR587" s="154">
        <v>40638</v>
      </c>
      <c r="AS587" s="154">
        <v>41254</v>
      </c>
      <c r="AT587" s="155">
        <v>41201</v>
      </c>
      <c r="AU587" s="157"/>
      <c r="AV587" s="158"/>
      <c r="AW587" s="149">
        <v>6.65</v>
      </c>
      <c r="AX587" s="146">
        <v>2390.9774436090224</v>
      </c>
      <c r="AY587" s="160">
        <v>0.92749999999999999</v>
      </c>
      <c r="AZ587" s="161"/>
      <c r="BA587" s="165"/>
      <c r="BB587" s="162"/>
      <c r="BC587" s="163"/>
      <c r="BD587" s="379">
        <v>7.8621291448516573</v>
      </c>
      <c r="BE587" s="191">
        <v>651.48567657040587</v>
      </c>
      <c r="BF587" s="149">
        <v>1182.2750593761891</v>
      </c>
      <c r="BG587" s="196"/>
      <c r="BH587" s="197" t="s">
        <v>236</v>
      </c>
      <c r="BI587" s="198"/>
      <c r="BJ587" s="197" t="s">
        <v>236</v>
      </c>
      <c r="BK587" s="197">
        <v>17.765077458106393</v>
      </c>
    </row>
    <row r="588" spans="1:63" ht="112" hidden="1">
      <c r="A588" s="40"/>
      <c r="B588" s="40"/>
      <c r="C588" s="40"/>
      <c r="D588" s="247" t="s">
        <v>2650</v>
      </c>
      <c r="E588" s="127">
        <v>4677</v>
      </c>
      <c r="F588" s="128" t="s">
        <v>2651</v>
      </c>
      <c r="G588" s="129" t="s">
        <v>2033</v>
      </c>
      <c r="H588" s="130" t="s">
        <v>2034</v>
      </c>
      <c r="I588" s="131" t="s">
        <v>1815</v>
      </c>
      <c r="J588" s="132"/>
      <c r="K588" s="129" t="s">
        <v>1339</v>
      </c>
      <c r="L588" s="304" t="s">
        <v>2036</v>
      </c>
      <c r="M588" s="134" t="s">
        <v>2037</v>
      </c>
      <c r="N588" s="371" t="s">
        <v>2037</v>
      </c>
      <c r="O588" s="374" t="s">
        <v>2038</v>
      </c>
      <c r="P588" s="143">
        <v>92.971000000000004</v>
      </c>
      <c r="Q588" s="138"/>
      <c r="R588" s="339">
        <v>10</v>
      </c>
      <c r="S588" s="139">
        <v>0</v>
      </c>
      <c r="T588" s="152">
        <v>40658</v>
      </c>
      <c r="U588" s="138">
        <v>156.93504799999999</v>
      </c>
      <c r="V588" s="143">
        <v>901.18191232876711</v>
      </c>
      <c r="W588" s="138">
        <v>929.71</v>
      </c>
      <c r="X588" s="141" t="s">
        <v>3988</v>
      </c>
      <c r="Y588" s="142"/>
      <c r="Z588" s="143">
        <v>189.98599999999999</v>
      </c>
      <c r="AA588" s="138"/>
      <c r="AB588" s="138">
        <v>189.98599999999999</v>
      </c>
      <c r="AC588" s="383">
        <v>41235</v>
      </c>
      <c r="AD588" s="360">
        <v>41268</v>
      </c>
      <c r="AE588" s="165">
        <v>155.37619178082193</v>
      </c>
      <c r="AF588" s="182">
        <v>1.2227484650157963</v>
      </c>
      <c r="AG588" s="146">
        <v>19.233333333333334</v>
      </c>
      <c r="AH588" s="149"/>
      <c r="AI588" s="132" t="s">
        <v>1729</v>
      </c>
      <c r="AJ588" s="204" t="s">
        <v>3802</v>
      </c>
      <c r="AK588" s="150"/>
      <c r="AL588" s="151" t="s">
        <v>3989</v>
      </c>
      <c r="AM588" s="152">
        <v>40339</v>
      </c>
      <c r="AN588" s="297"/>
      <c r="AO588" s="192"/>
      <c r="AP588" s="152"/>
      <c r="AQ588" s="235">
        <v>40498</v>
      </c>
      <c r="AR588" s="192">
        <v>40651</v>
      </c>
      <c r="AS588" s="192">
        <v>40708</v>
      </c>
      <c r="AT588" s="396">
        <v>40658</v>
      </c>
      <c r="AU588" s="206"/>
      <c r="AV588" s="209"/>
      <c r="AW588" s="149">
        <v>50.400000000000006</v>
      </c>
      <c r="AX588" s="146">
        <v>1951.7261904761904</v>
      </c>
      <c r="AY588" s="160"/>
      <c r="AZ588" s="196"/>
      <c r="BA588" s="149"/>
      <c r="BB588" s="210"/>
      <c r="BC588" s="211"/>
      <c r="BD588" s="379">
        <v>65.24293193717277</v>
      </c>
      <c r="BE588" s="165">
        <v>701.75572960571321</v>
      </c>
      <c r="BF588" s="149">
        <v>1294.5026178010469</v>
      </c>
      <c r="BG588" s="105">
        <v>2.0908958717634811E-2</v>
      </c>
      <c r="BH588" s="197">
        <v>5.05</v>
      </c>
      <c r="BI588" s="198">
        <v>16.84</v>
      </c>
      <c r="BJ588" s="359"/>
      <c r="BK588" s="359"/>
    </row>
    <row r="589" spans="1:63" ht="14" hidden="1">
      <c r="A589" s="40"/>
      <c r="B589" s="40"/>
      <c r="C589" s="40"/>
      <c r="D589" s="247" t="s">
        <v>983</v>
      </c>
      <c r="E589" s="127">
        <v>4679</v>
      </c>
      <c r="F589" s="128" t="s">
        <v>984</v>
      </c>
      <c r="G589" s="129" t="s">
        <v>2033</v>
      </c>
      <c r="H589" s="130" t="s">
        <v>2034</v>
      </c>
      <c r="I589" s="131" t="s">
        <v>1815</v>
      </c>
      <c r="J589" s="132"/>
      <c r="K589" s="129" t="s">
        <v>1317</v>
      </c>
      <c r="L589" s="304" t="s">
        <v>2036</v>
      </c>
      <c r="M589" s="134" t="s">
        <v>2037</v>
      </c>
      <c r="N589" s="371" t="s">
        <v>2037</v>
      </c>
      <c r="O589" s="374" t="s">
        <v>2038</v>
      </c>
      <c r="P589" s="143">
        <v>37.741</v>
      </c>
      <c r="Q589" s="138"/>
      <c r="R589" s="339">
        <v>10</v>
      </c>
      <c r="S589" s="139">
        <v>0</v>
      </c>
      <c r="T589" s="152">
        <v>40658</v>
      </c>
      <c r="U589" s="138">
        <v>63.706807999999995</v>
      </c>
      <c r="V589" s="143">
        <v>365.82920000000001</v>
      </c>
      <c r="W589" s="138">
        <v>377.40999999999997</v>
      </c>
      <c r="X589" s="141" t="s">
        <v>3977</v>
      </c>
      <c r="Y589" s="142"/>
      <c r="Z589" s="143">
        <v>42.994999999999997</v>
      </c>
      <c r="AA589" s="138"/>
      <c r="AB589" s="138">
        <v>42.994999999999997</v>
      </c>
      <c r="AC589" s="383">
        <v>41366</v>
      </c>
      <c r="AD589" s="360">
        <v>41090</v>
      </c>
      <c r="AE589" s="165">
        <v>44.668799999999997</v>
      </c>
      <c r="AF589" s="182">
        <v>0.9625286553478043</v>
      </c>
      <c r="AG589" s="146">
        <v>23.6</v>
      </c>
      <c r="AH589" s="149"/>
      <c r="AI589" s="132" t="s">
        <v>1729</v>
      </c>
      <c r="AJ589" s="150" t="s">
        <v>1560</v>
      </c>
      <c r="AK589" s="150"/>
      <c r="AL589" s="151" t="s">
        <v>1343</v>
      </c>
      <c r="AM589" s="152">
        <v>40352</v>
      </c>
      <c r="AN589" s="297"/>
      <c r="AO589" s="192"/>
      <c r="AP589" s="152"/>
      <c r="AQ589" s="235">
        <v>40578</v>
      </c>
      <c r="AR589" s="192">
        <v>40646</v>
      </c>
      <c r="AS589" s="192">
        <v>40706</v>
      </c>
      <c r="AT589" s="396">
        <v>40658</v>
      </c>
      <c r="AU589" s="206"/>
      <c r="AV589" s="209"/>
      <c r="AW589" s="149">
        <v>24</v>
      </c>
      <c r="AX589" s="146">
        <v>1702.0416666666667</v>
      </c>
      <c r="AY589" s="160"/>
      <c r="AZ589" s="196"/>
      <c r="BA589" s="149"/>
      <c r="BB589" s="210"/>
      <c r="BC589" s="211"/>
      <c r="BD589" s="379">
        <v>30.955497382198949</v>
      </c>
      <c r="BE589" s="165">
        <v>820.20872213770031</v>
      </c>
      <c r="BF589" s="149">
        <v>1289.8123909249562</v>
      </c>
      <c r="BG589" s="105">
        <v>1.4082200728212356E-2</v>
      </c>
      <c r="BH589" s="197">
        <v>7.19</v>
      </c>
      <c r="BI589" s="198">
        <v>15.94</v>
      </c>
      <c r="BJ589" s="359"/>
      <c r="BK589" s="359"/>
    </row>
    <row r="590" spans="1:63" ht="56" hidden="1">
      <c r="A590" s="40"/>
      <c r="B590" s="40"/>
      <c r="C590" s="40"/>
      <c r="D590" s="247" t="s">
        <v>986</v>
      </c>
      <c r="E590" s="127">
        <v>4693</v>
      </c>
      <c r="F590" s="128" t="s">
        <v>2647</v>
      </c>
      <c r="G590" s="129" t="s">
        <v>2033</v>
      </c>
      <c r="H590" s="130" t="s">
        <v>2034</v>
      </c>
      <c r="I590" s="131" t="s">
        <v>1815</v>
      </c>
      <c r="J590" s="132"/>
      <c r="K590" s="129" t="s">
        <v>1317</v>
      </c>
      <c r="L590" s="304" t="s">
        <v>2036</v>
      </c>
      <c r="M590" s="134" t="s">
        <v>2037</v>
      </c>
      <c r="N590" s="371" t="s">
        <v>2037</v>
      </c>
      <c r="O590" s="374" t="s">
        <v>1335</v>
      </c>
      <c r="P590" s="381">
        <v>3.4449999999999998</v>
      </c>
      <c r="Q590" s="138"/>
      <c r="R590" s="339">
        <v>10</v>
      </c>
      <c r="S590" s="139">
        <v>0</v>
      </c>
      <c r="T590" s="152">
        <v>40648</v>
      </c>
      <c r="U590" s="138">
        <v>5.8978399999999995</v>
      </c>
      <c r="V590" s="143">
        <v>33.48728767123287</v>
      </c>
      <c r="W590" s="138">
        <v>34.449999999999996</v>
      </c>
      <c r="X590" s="141" t="s">
        <v>3990</v>
      </c>
      <c r="Y590" s="142"/>
      <c r="Z590" s="143"/>
      <c r="AA590" s="138"/>
      <c r="AB590" s="138"/>
      <c r="AC590" s="383"/>
      <c r="AD590" s="360"/>
      <c r="AE590" s="165"/>
      <c r="AF590" s="147"/>
      <c r="AG590" s="146">
        <v>40.299999999999997</v>
      </c>
      <c r="AH590" s="149"/>
      <c r="AI590" s="132"/>
      <c r="AJ590" s="150" t="s">
        <v>1560</v>
      </c>
      <c r="AK590" s="150"/>
      <c r="AL590" s="151" t="s">
        <v>1344</v>
      </c>
      <c r="AM590" s="152">
        <v>40313</v>
      </c>
      <c r="AN590" s="297"/>
      <c r="AO590" s="154"/>
      <c r="AP590" s="155"/>
      <c r="AQ590" s="156">
        <v>40392</v>
      </c>
      <c r="AR590" s="154">
        <v>40648</v>
      </c>
      <c r="AS590" s="154">
        <v>40712</v>
      </c>
      <c r="AT590" s="194">
        <v>40648</v>
      </c>
      <c r="AU590" s="157"/>
      <c r="AV590" s="158"/>
      <c r="AW590" s="149">
        <v>2.1</v>
      </c>
      <c r="AX590" s="181">
        <v>1790</v>
      </c>
      <c r="AY590" s="207"/>
      <c r="AZ590" s="161"/>
      <c r="BA590" s="149"/>
      <c r="BB590" s="162"/>
      <c r="BC590" s="163"/>
      <c r="BD590" s="379">
        <v>2.4978184991273995</v>
      </c>
      <c r="BE590" s="191">
        <v>725.05616810664731</v>
      </c>
      <c r="BF590" s="149">
        <v>1189.4373805368568</v>
      </c>
      <c r="BG590" s="196"/>
      <c r="BH590" s="197">
        <v>9.1999999999999993</v>
      </c>
      <c r="BI590" s="198">
        <v>14.14</v>
      </c>
      <c r="BJ590" s="197">
        <v>11.56</v>
      </c>
      <c r="BK590" s="197">
        <v>23.686769944141858</v>
      </c>
    </row>
    <row r="591" spans="1:63" ht="112" hidden="1">
      <c r="A591" s="40"/>
      <c r="B591" s="40"/>
      <c r="C591" s="40"/>
      <c r="D591" s="247" t="s">
        <v>2661</v>
      </c>
      <c r="E591" s="127">
        <v>4700</v>
      </c>
      <c r="F591" s="361" t="s">
        <v>2662</v>
      </c>
      <c r="G591" s="129" t="s">
        <v>3945</v>
      </c>
      <c r="H591" s="130" t="s">
        <v>3946</v>
      </c>
      <c r="I591" s="131" t="s">
        <v>1815</v>
      </c>
      <c r="J591" s="132"/>
      <c r="K591" s="129" t="s">
        <v>1333</v>
      </c>
      <c r="L591" s="304" t="s">
        <v>2036</v>
      </c>
      <c r="M591" s="134" t="s">
        <v>2037</v>
      </c>
      <c r="N591" s="371" t="s">
        <v>2037</v>
      </c>
      <c r="O591" s="374" t="s">
        <v>2038</v>
      </c>
      <c r="P591" s="143">
        <v>106.378</v>
      </c>
      <c r="Q591" s="138"/>
      <c r="R591" s="339">
        <v>10</v>
      </c>
      <c r="S591" s="139">
        <v>0</v>
      </c>
      <c r="T591" s="152">
        <v>40695</v>
      </c>
      <c r="U591" s="138">
        <v>168.715508</v>
      </c>
      <c r="V591" s="143">
        <v>1020.3544602739727</v>
      </c>
      <c r="W591" s="138">
        <v>1063.78</v>
      </c>
      <c r="X591" s="141" t="s">
        <v>3988</v>
      </c>
      <c r="Y591" s="142"/>
      <c r="Z591" s="143">
        <v>148.87200000000001</v>
      </c>
      <c r="AA591" s="138">
        <v>68.388999999999996</v>
      </c>
      <c r="AB591" s="138">
        <v>217.26100000000002</v>
      </c>
      <c r="AC591" s="383">
        <v>41229</v>
      </c>
      <c r="AD591" s="360">
        <v>41517</v>
      </c>
      <c r="AE591" s="165">
        <v>239.56908493150684</v>
      </c>
      <c r="AF591" s="182">
        <v>0.90688245548091184</v>
      </c>
      <c r="AG591" s="146">
        <v>17.8</v>
      </c>
      <c r="AH591" s="149"/>
      <c r="AI591" s="175" t="s">
        <v>3889</v>
      </c>
      <c r="AJ591" s="204" t="s">
        <v>3895</v>
      </c>
      <c r="AK591" s="204" t="s">
        <v>3802</v>
      </c>
      <c r="AL591" s="151" t="s">
        <v>3989</v>
      </c>
      <c r="AM591" s="152">
        <v>40402</v>
      </c>
      <c r="AN591" s="297"/>
      <c r="AO591" s="154"/>
      <c r="AP591" s="155"/>
      <c r="AQ591" s="156">
        <v>40497</v>
      </c>
      <c r="AR591" s="154">
        <v>40659</v>
      </c>
      <c r="AS591" s="154">
        <v>40725</v>
      </c>
      <c r="AT591" s="194">
        <v>40672</v>
      </c>
      <c r="AU591" s="157"/>
      <c r="AV591" s="158"/>
      <c r="AW591" s="159">
        <v>51.2</v>
      </c>
      <c r="AX591" s="146">
        <v>2252.1875</v>
      </c>
      <c r="AY591" s="160"/>
      <c r="AZ591" s="161"/>
      <c r="BA591" s="149"/>
      <c r="BB591" s="162"/>
      <c r="BC591" s="163"/>
      <c r="BD591" s="345">
        <v>66.278534031413614</v>
      </c>
      <c r="BE591" s="165">
        <v>623.04737851260234</v>
      </c>
      <c r="BF591" s="149">
        <v>1294.5026178010471</v>
      </c>
      <c r="BG591" s="105">
        <v>1.7466712550417735E-2</v>
      </c>
      <c r="BH591" s="166">
        <v>8.07</v>
      </c>
      <c r="BI591" s="167">
        <v>16.84</v>
      </c>
      <c r="BJ591" s="111"/>
      <c r="BK591" s="111"/>
    </row>
    <row r="592" spans="1:63" ht="56" hidden="1">
      <c r="A592" s="40"/>
      <c r="B592" s="40"/>
      <c r="C592" s="40"/>
      <c r="D592" s="247" t="s">
        <v>2648</v>
      </c>
      <c r="E592" s="127">
        <v>4709</v>
      </c>
      <c r="F592" s="361" t="s">
        <v>2649</v>
      </c>
      <c r="G592" s="129" t="s">
        <v>3945</v>
      </c>
      <c r="H592" s="130" t="s">
        <v>3946</v>
      </c>
      <c r="I592" s="131" t="s">
        <v>1815</v>
      </c>
      <c r="J592" s="132"/>
      <c r="K592" s="129" t="s">
        <v>1317</v>
      </c>
      <c r="L592" s="376" t="s">
        <v>2036</v>
      </c>
      <c r="M592" s="134" t="s">
        <v>2037</v>
      </c>
      <c r="N592" s="371" t="s">
        <v>2037</v>
      </c>
      <c r="O592" s="136" t="s">
        <v>1335</v>
      </c>
      <c r="P592" s="381">
        <v>5.0650000000000004</v>
      </c>
      <c r="Q592" s="138"/>
      <c r="R592" s="339">
        <v>10</v>
      </c>
      <c r="S592" s="139">
        <v>0</v>
      </c>
      <c r="T592" s="152">
        <v>40725</v>
      </c>
      <c r="U592" s="138">
        <v>7.5975000000000001</v>
      </c>
      <c r="V592" s="143">
        <v>48.166068493150689</v>
      </c>
      <c r="W592" s="138">
        <v>50.650000000000006</v>
      </c>
      <c r="X592" s="130" t="s">
        <v>3977</v>
      </c>
      <c r="Y592" s="142"/>
      <c r="Z592" s="143"/>
      <c r="AA592" s="138"/>
      <c r="AB592" s="138"/>
      <c r="AC592" s="383"/>
      <c r="AD592" s="360"/>
      <c r="AE592" s="165"/>
      <c r="AF592" s="147"/>
      <c r="AG592" s="146">
        <v>37.733333333333334</v>
      </c>
      <c r="AH592" s="149"/>
      <c r="AI592" s="132"/>
      <c r="AJ592" s="150" t="s">
        <v>1560</v>
      </c>
      <c r="AK592" s="150"/>
      <c r="AL592" s="151" t="s">
        <v>1336</v>
      </c>
      <c r="AM592" s="152">
        <v>40445</v>
      </c>
      <c r="AN592" s="297"/>
      <c r="AO592" s="192"/>
      <c r="AP592" s="152"/>
      <c r="AQ592" s="156">
        <v>40498</v>
      </c>
      <c r="AR592" s="154">
        <v>40651</v>
      </c>
      <c r="AS592" s="154">
        <v>40706</v>
      </c>
      <c r="AT592" s="194">
        <v>40693</v>
      </c>
      <c r="AU592" s="157"/>
      <c r="AV592" s="158"/>
      <c r="AW592" s="159">
        <v>3.2</v>
      </c>
      <c r="AX592" s="146">
        <v>1716.25</v>
      </c>
      <c r="AY592" s="160"/>
      <c r="AZ592" s="161"/>
      <c r="BA592" s="149"/>
      <c r="BB592" s="162"/>
      <c r="BC592" s="163"/>
      <c r="BD592" s="345">
        <v>4.0139616055846421</v>
      </c>
      <c r="BE592" s="165">
        <v>792.48995174425306</v>
      </c>
      <c r="BF592" s="149">
        <v>1254.3630017452006</v>
      </c>
      <c r="BG592" s="196"/>
      <c r="BH592" s="166">
        <v>9.98</v>
      </c>
      <c r="BI592" s="292"/>
      <c r="BJ592" s="166">
        <v>15.9</v>
      </c>
      <c r="BK592" s="166">
        <v>20.133754452520581</v>
      </c>
    </row>
    <row r="593" spans="1:63" ht="42" hidden="1">
      <c r="A593" s="40"/>
      <c r="B593" s="40"/>
      <c r="C593" s="40"/>
      <c r="D593" s="247" t="s">
        <v>2653</v>
      </c>
      <c r="E593" s="127">
        <v>4718</v>
      </c>
      <c r="F593" s="361" t="s">
        <v>2654</v>
      </c>
      <c r="G593" s="129" t="s">
        <v>3945</v>
      </c>
      <c r="H593" s="130" t="s">
        <v>3946</v>
      </c>
      <c r="I593" s="368" t="s">
        <v>1815</v>
      </c>
      <c r="J593" s="368"/>
      <c r="K593" s="129" t="s">
        <v>3991</v>
      </c>
      <c r="L593" s="304" t="s">
        <v>2036</v>
      </c>
      <c r="M593" s="134" t="s">
        <v>2037</v>
      </c>
      <c r="N593" s="371" t="s">
        <v>2037</v>
      </c>
      <c r="O593" s="136" t="s">
        <v>1335</v>
      </c>
      <c r="P593" s="137">
        <v>8.8019999999999996</v>
      </c>
      <c r="Q593" s="138"/>
      <c r="R593" s="137">
        <v>7</v>
      </c>
      <c r="S593" s="139">
        <v>0</v>
      </c>
      <c r="T593" s="140">
        <v>40664</v>
      </c>
      <c r="U593" s="138">
        <v>14.672934</v>
      </c>
      <c r="V593" s="137">
        <v>85.174421917808218</v>
      </c>
      <c r="W593" s="138">
        <v>173.24265205479452</v>
      </c>
      <c r="X593" s="130" t="s">
        <v>3648</v>
      </c>
      <c r="Y593" s="142"/>
      <c r="Z593" s="143"/>
      <c r="AA593" s="138"/>
      <c r="AB593" s="138"/>
      <c r="AC593" s="144"/>
      <c r="AD593" s="360"/>
      <c r="AE593" s="165"/>
      <c r="AF593" s="147"/>
      <c r="AG593" s="148">
        <v>39.766666666666666</v>
      </c>
      <c r="AH593" s="149"/>
      <c r="AI593" s="132"/>
      <c r="AJ593" s="375" t="s">
        <v>1338</v>
      </c>
      <c r="AK593" s="375"/>
      <c r="AL593" s="151" t="s">
        <v>3979</v>
      </c>
      <c r="AM593" s="152">
        <v>40418</v>
      </c>
      <c r="AN593" s="297"/>
      <c r="AO593" s="154"/>
      <c r="AP593" s="155"/>
      <c r="AQ593" s="156">
        <v>40599</v>
      </c>
      <c r="AR593" s="154">
        <v>40652</v>
      </c>
      <c r="AS593" s="154">
        <v>40708</v>
      </c>
      <c r="AT593" s="194">
        <v>40652</v>
      </c>
      <c r="AU593" s="157"/>
      <c r="AV593" s="158"/>
      <c r="AW593" s="159">
        <v>4.5</v>
      </c>
      <c r="AX593" s="146">
        <v>2277.6</v>
      </c>
      <c r="AY593" s="160"/>
      <c r="AZ593" s="161"/>
      <c r="BA593" s="149"/>
      <c r="BB593" s="162"/>
      <c r="BC593" s="163"/>
      <c r="BD593" s="345">
        <v>6.1627399650959855</v>
      </c>
      <c r="BE593" s="165">
        <v>700.15223416223421</v>
      </c>
      <c r="BF593" s="149">
        <v>1369.4977700213303</v>
      </c>
      <c r="BG593" s="196"/>
      <c r="BH593" s="111" t="s">
        <v>3967</v>
      </c>
      <c r="BI593" s="112"/>
      <c r="BJ593" s="111"/>
      <c r="BK593" s="111"/>
    </row>
    <row r="594" spans="1:63" ht="42" hidden="1">
      <c r="A594" s="40"/>
      <c r="B594" s="40"/>
      <c r="C594" s="40"/>
      <c r="D594" s="247" t="s">
        <v>2659</v>
      </c>
      <c r="E594" s="127">
        <v>4739</v>
      </c>
      <c r="F594" s="128" t="s">
        <v>2660</v>
      </c>
      <c r="G594" s="129" t="s">
        <v>2033</v>
      </c>
      <c r="H594" s="130" t="s">
        <v>2034</v>
      </c>
      <c r="I594" s="131" t="s">
        <v>1815</v>
      </c>
      <c r="J594" s="132"/>
      <c r="K594" s="129" t="s">
        <v>1334</v>
      </c>
      <c r="L594" s="376" t="s">
        <v>2036</v>
      </c>
      <c r="M594" s="134" t="s">
        <v>2037</v>
      </c>
      <c r="N594" s="371" t="s">
        <v>2037</v>
      </c>
      <c r="O594" s="374" t="s">
        <v>1335</v>
      </c>
      <c r="P594" s="143">
        <v>9.6720000000000006</v>
      </c>
      <c r="Q594" s="138"/>
      <c r="R594" s="339">
        <v>10</v>
      </c>
      <c r="S594" s="139">
        <v>0</v>
      </c>
      <c r="T594" s="152">
        <v>40716</v>
      </c>
      <c r="U594" s="138">
        <v>14.759472000000001</v>
      </c>
      <c r="V594" s="143">
        <v>92.215232876712349</v>
      </c>
      <c r="W594" s="138">
        <v>96.72</v>
      </c>
      <c r="X594" s="130" t="s">
        <v>3651</v>
      </c>
      <c r="Y594" s="142"/>
      <c r="Z594" s="143"/>
      <c r="AA594" s="138"/>
      <c r="AB594" s="138"/>
      <c r="AC594" s="383"/>
      <c r="AD594" s="360"/>
      <c r="AE594" s="165"/>
      <c r="AF594" s="147"/>
      <c r="AG594" s="146">
        <v>38.033333333333331</v>
      </c>
      <c r="AH594" s="149"/>
      <c r="AI594" s="132"/>
      <c r="AJ594" s="150" t="s">
        <v>1560</v>
      </c>
      <c r="AK594" s="150"/>
      <c r="AL594" s="151" t="s">
        <v>1345</v>
      </c>
      <c r="AM594" s="152">
        <v>40263</v>
      </c>
      <c r="AN594" s="297"/>
      <c r="AO594" s="154"/>
      <c r="AP594" s="155"/>
      <c r="AQ594" s="333">
        <v>40408</v>
      </c>
      <c r="AR594" s="193">
        <v>40658</v>
      </c>
      <c r="AS594" s="154">
        <v>40768</v>
      </c>
      <c r="AT594" s="194">
        <v>40716</v>
      </c>
      <c r="AU594" s="157"/>
      <c r="AV594" s="158"/>
      <c r="AW594" s="149">
        <v>4.5</v>
      </c>
      <c r="AX594" s="146">
        <v>2274.8888888888887</v>
      </c>
      <c r="AY594" s="397">
        <v>0.94479999999999997</v>
      </c>
      <c r="AZ594" s="161"/>
      <c r="BA594" s="149"/>
      <c r="BB594" s="162"/>
      <c r="BC594" s="163"/>
      <c r="BD594" s="379">
        <v>5.7918848167539263</v>
      </c>
      <c r="BE594" s="191">
        <v>598.83010925909082</v>
      </c>
      <c r="BF594" s="149">
        <v>1287.0855148342057</v>
      </c>
      <c r="BG594" s="196"/>
      <c r="BH594" s="197">
        <v>9.9</v>
      </c>
      <c r="BI594" s="198">
        <v>12.25</v>
      </c>
      <c r="BJ594" s="197">
        <v>12.26</v>
      </c>
      <c r="BK594" s="166">
        <v>11.843384972070929</v>
      </c>
    </row>
    <row r="595" spans="1:63" ht="28" hidden="1">
      <c r="A595" s="40"/>
      <c r="B595" s="40"/>
      <c r="C595" s="40"/>
      <c r="D595" s="247" t="s">
        <v>990</v>
      </c>
      <c r="E595" s="127">
        <v>4740</v>
      </c>
      <c r="F595" s="199" t="s">
        <v>991</v>
      </c>
      <c r="G595" s="170" t="s">
        <v>2033</v>
      </c>
      <c r="H595" s="171" t="s">
        <v>2034</v>
      </c>
      <c r="I595" s="172" t="s">
        <v>1815</v>
      </c>
      <c r="J595" s="175"/>
      <c r="K595" s="170" t="s">
        <v>2513</v>
      </c>
      <c r="L595" s="391" t="s">
        <v>2036</v>
      </c>
      <c r="M595" s="174" t="s">
        <v>2037</v>
      </c>
      <c r="N595" s="338" t="s">
        <v>2037</v>
      </c>
      <c r="O595" s="176" t="s">
        <v>2038</v>
      </c>
      <c r="P595" s="202">
        <v>39.079000000000001</v>
      </c>
      <c r="Q595" s="178"/>
      <c r="R595" s="340">
        <v>7</v>
      </c>
      <c r="S595" s="201">
        <v>0</v>
      </c>
      <c r="T595" s="155">
        <v>40892</v>
      </c>
      <c r="U595" s="178">
        <v>40.915712999999997</v>
      </c>
      <c r="V595" s="202">
        <v>353.74524931506852</v>
      </c>
      <c r="W595" s="178">
        <v>744.74938082191784</v>
      </c>
      <c r="X595" s="130" t="s">
        <v>3888</v>
      </c>
      <c r="Y595" s="180"/>
      <c r="Z595" s="202">
        <v>41.195</v>
      </c>
      <c r="AA595" s="178">
        <v>1.038</v>
      </c>
      <c r="AB595" s="178">
        <v>42.232999999999997</v>
      </c>
      <c r="AC595" s="156">
        <v>41526</v>
      </c>
      <c r="AD595" s="349">
        <v>41305</v>
      </c>
      <c r="AE595" s="191">
        <v>44.218156164383558</v>
      </c>
      <c r="AF595" s="182">
        <v>0.95510540609147909</v>
      </c>
      <c r="AG595" s="181">
        <v>21.133333333333333</v>
      </c>
      <c r="AH595" s="159"/>
      <c r="AI595" s="175" t="s">
        <v>3888</v>
      </c>
      <c r="AJ595" s="204" t="s">
        <v>3895</v>
      </c>
      <c r="AK595" s="204"/>
      <c r="AL595" s="205" t="s">
        <v>992</v>
      </c>
      <c r="AM595" s="155">
        <v>40005</v>
      </c>
      <c r="AN595" s="296"/>
      <c r="AO595" s="154"/>
      <c r="AP595" s="155"/>
      <c r="AQ595" s="156">
        <v>40373</v>
      </c>
      <c r="AR595" s="398">
        <v>40808</v>
      </c>
      <c r="AS595" s="154">
        <v>40872</v>
      </c>
      <c r="AT595" s="155">
        <v>40808</v>
      </c>
      <c r="AU595" s="157"/>
      <c r="AV595" s="158"/>
      <c r="AW595" s="159">
        <v>18</v>
      </c>
      <c r="AX595" s="181">
        <v>2344.6111111111113</v>
      </c>
      <c r="AY595" s="207">
        <v>0.92674999999999996</v>
      </c>
      <c r="AZ595" s="161"/>
      <c r="BA595" s="191"/>
      <c r="BB595" s="162"/>
      <c r="BC595" s="163"/>
      <c r="BD595" s="345">
        <v>23.691099476439788</v>
      </c>
      <c r="BE595" s="191">
        <v>606.23607247984307</v>
      </c>
      <c r="BF595" s="159">
        <v>1316.1721931355439</v>
      </c>
      <c r="BG595" s="105">
        <v>1.8905613495110565E-2</v>
      </c>
      <c r="BH595" s="166">
        <v>8.81</v>
      </c>
      <c r="BI595" s="167">
        <v>12.75</v>
      </c>
      <c r="BJ595" s="166">
        <v>12.77</v>
      </c>
      <c r="BK595" s="166">
        <v>17.765077458106393</v>
      </c>
    </row>
    <row r="596" spans="1:63" ht="28" hidden="1">
      <c r="A596" s="40"/>
      <c r="B596" s="40"/>
      <c r="C596" s="40"/>
      <c r="D596" s="247" t="s">
        <v>2575</v>
      </c>
      <c r="E596" s="127">
        <v>4748</v>
      </c>
      <c r="F596" s="199" t="s">
        <v>2576</v>
      </c>
      <c r="G596" s="170" t="s">
        <v>2033</v>
      </c>
      <c r="H596" s="171" t="s">
        <v>2034</v>
      </c>
      <c r="I596" s="172" t="s">
        <v>1815</v>
      </c>
      <c r="J596" s="175"/>
      <c r="K596" s="170" t="s">
        <v>1748</v>
      </c>
      <c r="L596" s="304" t="s">
        <v>2036</v>
      </c>
      <c r="M596" s="174" t="s">
        <v>2037</v>
      </c>
      <c r="N596" s="338" t="s">
        <v>2037</v>
      </c>
      <c r="O596" s="176" t="s">
        <v>3785</v>
      </c>
      <c r="P596" s="202">
        <v>7.3630000000000004</v>
      </c>
      <c r="Q596" s="178"/>
      <c r="R596" s="340">
        <v>10</v>
      </c>
      <c r="S596" s="201">
        <v>0</v>
      </c>
      <c r="T596" s="155">
        <v>40695</v>
      </c>
      <c r="U596" s="178">
        <v>11.657837900000001</v>
      </c>
      <c r="V596" s="202">
        <v>70.624282191780821</v>
      </c>
      <c r="W596" s="178">
        <v>73.63000000000001</v>
      </c>
      <c r="X596" s="130" t="s">
        <v>3889</v>
      </c>
      <c r="Y596" s="180"/>
      <c r="Z596" s="202"/>
      <c r="AA596" s="178"/>
      <c r="AB596" s="178"/>
      <c r="AC596" s="156"/>
      <c r="AD596" s="349"/>
      <c r="AE596" s="191"/>
      <c r="AF596" s="174"/>
      <c r="AG596" s="181">
        <v>38.733333333333334</v>
      </c>
      <c r="AH596" s="159"/>
      <c r="AI596" s="175"/>
      <c r="AJ596" s="204" t="s">
        <v>3895</v>
      </c>
      <c r="AK596" s="204"/>
      <c r="AL596" s="205" t="s">
        <v>3895</v>
      </c>
      <c r="AM596" s="155">
        <v>39998</v>
      </c>
      <c r="AN596" s="296"/>
      <c r="AO596" s="154"/>
      <c r="AP596" s="155"/>
      <c r="AQ596" s="156">
        <v>40057</v>
      </c>
      <c r="AR596" s="154">
        <v>40660</v>
      </c>
      <c r="AS596" s="154">
        <v>40711</v>
      </c>
      <c r="AT596" s="155">
        <v>40665</v>
      </c>
      <c r="AU596" s="157"/>
      <c r="AV596" s="158"/>
      <c r="AW596" s="159">
        <v>3.375</v>
      </c>
      <c r="AX596" s="181">
        <v>2005.6296296296296</v>
      </c>
      <c r="AY596" s="207"/>
      <c r="AZ596" s="161"/>
      <c r="BA596" s="191"/>
      <c r="BB596" s="162"/>
      <c r="BC596" s="163"/>
      <c r="BD596" s="345">
        <v>3.6812827225130889</v>
      </c>
      <c r="BE596" s="191">
        <v>499.97049063059734</v>
      </c>
      <c r="BF596" s="159">
        <v>1090.7504363001744</v>
      </c>
      <c r="BG596" s="161"/>
      <c r="BH596" s="166">
        <v>10.97</v>
      </c>
      <c r="BI596" s="167">
        <v>12.5</v>
      </c>
      <c r="BJ596" s="166">
        <v>13.93</v>
      </c>
      <c r="BK596" s="111"/>
    </row>
    <row r="597" spans="1:63" ht="42" hidden="1">
      <c r="A597" s="40"/>
      <c r="B597" s="40"/>
      <c r="C597" s="40"/>
      <c r="D597" s="247" t="s">
        <v>1377</v>
      </c>
      <c r="E597" s="127">
        <v>4756</v>
      </c>
      <c r="F597" s="128" t="s">
        <v>1378</v>
      </c>
      <c r="G597" s="129" t="s">
        <v>2033</v>
      </c>
      <c r="H597" s="130" t="s">
        <v>2034</v>
      </c>
      <c r="I597" s="131" t="s">
        <v>1815</v>
      </c>
      <c r="J597" s="132"/>
      <c r="K597" s="129" t="s">
        <v>1728</v>
      </c>
      <c r="L597" s="376" t="s">
        <v>2036</v>
      </c>
      <c r="M597" s="134" t="s">
        <v>2037</v>
      </c>
      <c r="N597" s="371" t="s">
        <v>2037</v>
      </c>
      <c r="O597" s="136" t="s">
        <v>1340</v>
      </c>
      <c r="P597" s="143">
        <v>37.091999999999999</v>
      </c>
      <c r="Q597" s="138"/>
      <c r="R597" s="339">
        <v>7</v>
      </c>
      <c r="S597" s="139">
        <v>0</v>
      </c>
      <c r="T597" s="152">
        <v>40686</v>
      </c>
      <c r="U597" s="138">
        <v>60.571235999999999</v>
      </c>
      <c r="V597" s="143">
        <v>356.69293150684933</v>
      </c>
      <c r="W597" s="138">
        <v>727.81617534246573</v>
      </c>
      <c r="X597" s="130" t="s">
        <v>3888</v>
      </c>
      <c r="Y597" s="142"/>
      <c r="Z597" s="143"/>
      <c r="AA597" s="138"/>
      <c r="AB597" s="138"/>
      <c r="AC597" s="235"/>
      <c r="AD597" s="152"/>
      <c r="AE597" s="165"/>
      <c r="AF597" s="147"/>
      <c r="AG597" s="146">
        <v>39.033333333333331</v>
      </c>
      <c r="AH597" s="149"/>
      <c r="AI597" s="132"/>
      <c r="AJ597" s="150" t="s">
        <v>3895</v>
      </c>
      <c r="AK597" s="150"/>
      <c r="AL597" s="151" t="s">
        <v>1379</v>
      </c>
      <c r="AM597" s="152">
        <v>40192</v>
      </c>
      <c r="AN597" s="297"/>
      <c r="AO597" s="154"/>
      <c r="AP597" s="155"/>
      <c r="AQ597" s="156">
        <v>40241</v>
      </c>
      <c r="AR597" s="154">
        <v>40669</v>
      </c>
      <c r="AS597" s="154">
        <v>40733</v>
      </c>
      <c r="AT597" s="155">
        <v>40686</v>
      </c>
      <c r="AU597" s="157"/>
      <c r="AV597" s="158"/>
      <c r="AW597" s="149">
        <v>21</v>
      </c>
      <c r="AX597" s="146">
        <v>1913.1904761904761</v>
      </c>
      <c r="AY597" s="160"/>
      <c r="AZ597" s="161"/>
      <c r="BA597" s="165"/>
      <c r="BB597" s="162"/>
      <c r="BC597" s="163"/>
      <c r="BD597" s="379">
        <v>28.667102966841181</v>
      </c>
      <c r="BE597" s="191">
        <v>772.86484866928674</v>
      </c>
      <c r="BF597" s="149">
        <v>1365.1001412781513</v>
      </c>
      <c r="BG597" s="196"/>
      <c r="BH597" s="197">
        <v>7.69</v>
      </c>
      <c r="BI597" s="198">
        <v>13.85</v>
      </c>
      <c r="BJ597" s="197">
        <v>11.58</v>
      </c>
      <c r="BK597" s="197"/>
    </row>
    <row r="598" spans="1:63" ht="70" hidden="1">
      <c r="A598" s="40"/>
      <c r="B598" s="40"/>
      <c r="C598" s="40"/>
      <c r="D598" s="247" t="s">
        <v>1371</v>
      </c>
      <c r="E598" s="127">
        <v>4759</v>
      </c>
      <c r="F598" s="169" t="s">
        <v>1372</v>
      </c>
      <c r="G598" s="131" t="s">
        <v>2033</v>
      </c>
      <c r="H598" s="132" t="s">
        <v>2034</v>
      </c>
      <c r="I598" s="346" t="s">
        <v>1815</v>
      </c>
      <c r="J598" s="346"/>
      <c r="K598" s="172" t="s">
        <v>2498</v>
      </c>
      <c r="L598" s="304" t="s">
        <v>2036</v>
      </c>
      <c r="M598" s="174" t="s">
        <v>3878</v>
      </c>
      <c r="N598" s="342" t="s">
        <v>1723</v>
      </c>
      <c r="O598" s="176" t="s">
        <v>2038</v>
      </c>
      <c r="P598" s="177">
        <v>48.195</v>
      </c>
      <c r="Q598" s="178"/>
      <c r="R598" s="137">
        <v>7</v>
      </c>
      <c r="S598" s="201">
        <v>0</v>
      </c>
      <c r="T598" s="179">
        <v>40667</v>
      </c>
      <c r="U598" s="178">
        <v>80.148285000000001</v>
      </c>
      <c r="V598" s="177">
        <v>465.9730273972603</v>
      </c>
      <c r="W598" s="178">
        <v>948.18710958904114</v>
      </c>
      <c r="X598" s="130" t="s">
        <v>1745</v>
      </c>
      <c r="Y598" s="180"/>
      <c r="Z598" s="202">
        <v>43.774999999999999</v>
      </c>
      <c r="AA598" s="178"/>
      <c r="AB598" s="138">
        <v>43.774999999999999</v>
      </c>
      <c r="AC598" s="179">
        <v>41032</v>
      </c>
      <c r="AD598" s="155">
        <v>41121</v>
      </c>
      <c r="AE598" s="191">
        <v>59.946657534246576</v>
      </c>
      <c r="AF598" s="182">
        <v>0.7302325400710129</v>
      </c>
      <c r="AG598" s="183">
        <v>12.166666666666666</v>
      </c>
      <c r="AH598" s="159"/>
      <c r="AI598" s="175" t="s">
        <v>2309</v>
      </c>
      <c r="AJ598" s="150" t="s">
        <v>1373</v>
      </c>
      <c r="AK598" s="150"/>
      <c r="AL598" s="205" t="s">
        <v>1374</v>
      </c>
      <c r="AM598" s="155">
        <v>39827</v>
      </c>
      <c r="AN598" s="296"/>
      <c r="AO598" s="154"/>
      <c r="AP598" s="155"/>
      <c r="AQ598" s="156">
        <v>40046</v>
      </c>
      <c r="AR598" s="154">
        <v>40666</v>
      </c>
      <c r="AS598" s="154">
        <v>40716</v>
      </c>
      <c r="AT598" s="155">
        <v>40667</v>
      </c>
      <c r="AU598" s="187"/>
      <c r="AV598" s="158"/>
      <c r="AW598" s="188">
        <v>15</v>
      </c>
      <c r="AX598" s="181">
        <v>3818</v>
      </c>
      <c r="AY598" s="207">
        <v>0.85499999999999998</v>
      </c>
      <c r="AZ598" s="161"/>
      <c r="BA598" s="191"/>
      <c r="BB598" s="162"/>
      <c r="BC598" s="163"/>
      <c r="BD598" s="345">
        <v>20.774432809773121</v>
      </c>
      <c r="BE598" s="191">
        <v>431.04954476134702</v>
      </c>
      <c r="BF598" s="159">
        <v>1384.9621873182082</v>
      </c>
      <c r="BG598" s="105">
        <v>2.0328963543398988E-2</v>
      </c>
      <c r="BH598" s="166">
        <v>11.71</v>
      </c>
      <c r="BI598" s="167">
        <v>14.31</v>
      </c>
      <c r="BJ598" s="166">
        <v>14.67</v>
      </c>
      <c r="BK598" s="166"/>
    </row>
    <row r="599" spans="1:63" ht="42" hidden="1">
      <c r="A599" s="40"/>
      <c r="B599" s="40"/>
      <c r="C599" s="40"/>
      <c r="D599" s="247" t="s">
        <v>2406</v>
      </c>
      <c r="E599" s="127">
        <v>4760</v>
      </c>
      <c r="F599" s="128" t="s">
        <v>2407</v>
      </c>
      <c r="G599" s="170" t="s">
        <v>2033</v>
      </c>
      <c r="H599" s="171" t="s">
        <v>2034</v>
      </c>
      <c r="I599" s="131" t="s">
        <v>1815</v>
      </c>
      <c r="J599" s="132"/>
      <c r="K599" s="129" t="s">
        <v>3947</v>
      </c>
      <c r="L599" s="376" t="s">
        <v>2036</v>
      </c>
      <c r="M599" s="134" t="s">
        <v>2037</v>
      </c>
      <c r="N599" s="371" t="s">
        <v>2037</v>
      </c>
      <c r="O599" s="136" t="s">
        <v>1340</v>
      </c>
      <c r="P599" s="143">
        <v>759.34400000000005</v>
      </c>
      <c r="Q599" s="138"/>
      <c r="R599" s="339">
        <v>10</v>
      </c>
      <c r="S599" s="139">
        <v>0</v>
      </c>
      <c r="T599" s="152">
        <v>40896</v>
      </c>
      <c r="U599" s="138">
        <v>784.40235199999995</v>
      </c>
      <c r="V599" s="143">
        <v>6865.3019178082195</v>
      </c>
      <c r="W599" s="138">
        <v>7593.4400000000005</v>
      </c>
      <c r="X599" s="130" t="s">
        <v>3966</v>
      </c>
      <c r="Y599" s="142"/>
      <c r="Z599" s="143"/>
      <c r="AA599" s="138"/>
      <c r="AB599" s="138"/>
      <c r="AC599" s="383"/>
      <c r="AD599" s="360"/>
      <c r="AE599" s="165"/>
      <c r="AF599" s="147"/>
      <c r="AG599" s="146">
        <v>32.033333333333331</v>
      </c>
      <c r="AH599" s="149"/>
      <c r="AI599" s="132"/>
      <c r="AJ599" s="150" t="s">
        <v>3992</v>
      </c>
      <c r="AK599" s="150"/>
      <c r="AL599" s="151" t="s">
        <v>3899</v>
      </c>
      <c r="AM599" s="155">
        <v>39911</v>
      </c>
      <c r="AN599" s="297">
        <v>40338</v>
      </c>
      <c r="AO599" s="192" t="s">
        <v>2408</v>
      </c>
      <c r="AP599" s="152"/>
      <c r="AQ599" s="235">
        <v>40137</v>
      </c>
      <c r="AR599" s="192">
        <v>40667</v>
      </c>
      <c r="AS599" s="192">
        <v>40949</v>
      </c>
      <c r="AT599" s="396">
        <v>40896</v>
      </c>
      <c r="AU599" s="206"/>
      <c r="AV599" s="209"/>
      <c r="AW599" s="149">
        <v>460.18</v>
      </c>
      <c r="AX599" s="146">
        <v>1744.9693598157241</v>
      </c>
      <c r="AY599" s="160">
        <v>0.94514774999999995</v>
      </c>
      <c r="AZ599" s="196"/>
      <c r="BA599" s="149"/>
      <c r="BB599" s="210"/>
      <c r="BC599" s="211"/>
      <c r="BD599" s="379">
        <v>104.71204188481674</v>
      </c>
      <c r="BE599" s="165">
        <v>137.898030253504</v>
      </c>
      <c r="BF599" s="149">
        <v>227.54583398847569</v>
      </c>
      <c r="BG599" s="196"/>
      <c r="BH599" s="399"/>
      <c r="BI599" s="400"/>
      <c r="BJ599" s="399"/>
      <c r="BK599" s="197"/>
    </row>
    <row r="600" spans="1:63" ht="28" hidden="1">
      <c r="A600" s="40"/>
      <c r="B600" s="40"/>
      <c r="C600" s="40"/>
      <c r="D600" s="247" t="s">
        <v>2577</v>
      </c>
      <c r="E600" s="127">
        <v>4761</v>
      </c>
      <c r="F600" s="128" t="s">
        <v>2578</v>
      </c>
      <c r="G600" s="129" t="s">
        <v>2033</v>
      </c>
      <c r="H600" s="130" t="s">
        <v>2034</v>
      </c>
      <c r="I600" s="131" t="s">
        <v>1815</v>
      </c>
      <c r="J600" s="132"/>
      <c r="K600" s="129" t="s">
        <v>1317</v>
      </c>
      <c r="L600" s="376" t="s">
        <v>2036</v>
      </c>
      <c r="M600" s="134" t="s">
        <v>2037</v>
      </c>
      <c r="N600" s="371" t="s">
        <v>2037</v>
      </c>
      <c r="O600" s="136" t="s">
        <v>1335</v>
      </c>
      <c r="P600" s="381">
        <v>3.774</v>
      </c>
      <c r="Q600" s="138"/>
      <c r="R600" s="339">
        <v>10</v>
      </c>
      <c r="S600" s="139">
        <v>0</v>
      </c>
      <c r="T600" s="152">
        <v>40666</v>
      </c>
      <c r="U600" s="138">
        <v>6.2761620000000002</v>
      </c>
      <c r="V600" s="143">
        <v>36.499232876712327</v>
      </c>
      <c r="W600" s="138">
        <v>37.74</v>
      </c>
      <c r="X600" s="130" t="s">
        <v>3648</v>
      </c>
      <c r="Y600" s="142"/>
      <c r="Z600" s="143"/>
      <c r="AA600" s="138"/>
      <c r="AB600" s="138"/>
      <c r="AC600" s="383"/>
      <c r="AD600" s="360"/>
      <c r="AE600" s="165"/>
      <c r="AF600" s="147"/>
      <c r="AG600" s="146">
        <v>39.700000000000003</v>
      </c>
      <c r="AH600" s="149"/>
      <c r="AI600" s="132"/>
      <c r="AJ600" s="150" t="s">
        <v>1560</v>
      </c>
      <c r="AK600" s="150"/>
      <c r="AL600" s="151" t="s">
        <v>1346</v>
      </c>
      <c r="AM600" s="152">
        <v>40333</v>
      </c>
      <c r="AN600" s="297"/>
      <c r="AO600" s="192"/>
      <c r="AP600" s="152"/>
      <c r="AQ600" s="235">
        <v>40392</v>
      </c>
      <c r="AR600" s="192">
        <v>40666</v>
      </c>
      <c r="AS600" s="192">
        <v>40717</v>
      </c>
      <c r="AT600" s="396">
        <v>40666</v>
      </c>
      <c r="AU600" s="206"/>
      <c r="AV600" s="209"/>
      <c r="AW600" s="149">
        <v>2.5</v>
      </c>
      <c r="AX600" s="146">
        <v>1636.8</v>
      </c>
      <c r="AY600" s="160"/>
      <c r="AZ600" s="196"/>
      <c r="BA600" s="149"/>
      <c r="BB600" s="210"/>
      <c r="BC600" s="211"/>
      <c r="BD600" s="379">
        <v>2.778141361256544</v>
      </c>
      <c r="BE600" s="191">
        <v>736.12648681943404</v>
      </c>
      <c r="BF600" s="159">
        <v>1111.2565445026178</v>
      </c>
      <c r="BG600" s="196"/>
      <c r="BH600" s="197">
        <v>9.375</v>
      </c>
      <c r="BI600" s="198">
        <v>11.565000000000001</v>
      </c>
      <c r="BJ600" s="197">
        <v>12.114999999999998</v>
      </c>
      <c r="BK600" s="197">
        <v>15.988569712295755</v>
      </c>
    </row>
    <row r="601" spans="1:63" ht="42" hidden="1">
      <c r="A601" s="40"/>
      <c r="B601" s="40"/>
      <c r="C601" s="40"/>
      <c r="D601" s="247" t="s">
        <v>1375</v>
      </c>
      <c r="E601" s="127">
        <v>4767</v>
      </c>
      <c r="F601" s="128" t="s">
        <v>1376</v>
      </c>
      <c r="G601" s="129" t="s">
        <v>2033</v>
      </c>
      <c r="H601" s="130" t="s">
        <v>2034</v>
      </c>
      <c r="I601" s="131" t="s">
        <v>1815</v>
      </c>
      <c r="J601" s="132"/>
      <c r="K601" s="129" t="s">
        <v>3947</v>
      </c>
      <c r="L601" s="376" t="s">
        <v>2036</v>
      </c>
      <c r="M601" s="134" t="s">
        <v>2037</v>
      </c>
      <c r="N601" s="371" t="s">
        <v>2037</v>
      </c>
      <c r="O601" s="136" t="s">
        <v>1335</v>
      </c>
      <c r="P601" s="381">
        <v>4.2169999999999996</v>
      </c>
      <c r="Q601" s="138"/>
      <c r="R601" s="339">
        <v>10</v>
      </c>
      <c r="S601" s="139">
        <v>0</v>
      </c>
      <c r="T601" s="152">
        <v>40667</v>
      </c>
      <c r="U601" s="138">
        <v>7.0002199999999988</v>
      </c>
      <c r="V601" s="143">
        <v>40.772035616438352</v>
      </c>
      <c r="W601" s="138">
        <v>42.169999999999995</v>
      </c>
      <c r="X601" s="130" t="s">
        <v>3977</v>
      </c>
      <c r="Y601" s="142"/>
      <c r="Z601" s="143"/>
      <c r="AA601" s="138"/>
      <c r="AB601" s="138"/>
      <c r="AC601" s="383"/>
      <c r="AD601" s="360"/>
      <c r="AE601" s="165"/>
      <c r="AF601" s="147"/>
      <c r="AG601" s="146">
        <v>39.666666666666664</v>
      </c>
      <c r="AH601" s="149"/>
      <c r="AI601" s="132"/>
      <c r="AJ601" s="150" t="s">
        <v>1560</v>
      </c>
      <c r="AK601" s="150"/>
      <c r="AL601" s="151" t="s">
        <v>1332</v>
      </c>
      <c r="AM601" s="152">
        <v>40233</v>
      </c>
      <c r="AN601" s="297"/>
      <c r="AO601" s="154"/>
      <c r="AP601" s="155"/>
      <c r="AQ601" s="333">
        <v>40603</v>
      </c>
      <c r="AR601" s="193">
        <v>40667</v>
      </c>
      <c r="AS601" s="154">
        <v>40706</v>
      </c>
      <c r="AT601" s="194">
        <v>40667</v>
      </c>
      <c r="AU601" s="157"/>
      <c r="AV601" s="158"/>
      <c r="AW601" s="149">
        <v>2.1</v>
      </c>
      <c r="AX601" s="181">
        <v>2124.7619047619046</v>
      </c>
      <c r="AY601" s="207"/>
      <c r="AZ601" s="161"/>
      <c r="BA601" s="165"/>
      <c r="BB601" s="162"/>
      <c r="BC601" s="163"/>
      <c r="BD601" s="379">
        <v>2.3852530541012213</v>
      </c>
      <c r="BE601" s="191">
        <v>565.62794737994352</v>
      </c>
      <c r="BF601" s="149">
        <v>1135.8347876672481</v>
      </c>
      <c r="BG601" s="196"/>
      <c r="BH601" s="197">
        <v>11.1</v>
      </c>
      <c r="BI601" s="198">
        <v>15.36</v>
      </c>
      <c r="BJ601" s="197">
        <v>20.3</v>
      </c>
      <c r="BK601" s="208"/>
    </row>
    <row r="602" spans="1:63" ht="42">
      <c r="A602" s="692" t="s">
        <v>3068</v>
      </c>
      <c r="B602" s="40"/>
      <c r="C602" s="40"/>
      <c r="D602" s="247" t="s">
        <v>2006</v>
      </c>
      <c r="E602" s="127">
        <v>4776</v>
      </c>
      <c r="F602" s="169" t="s">
        <v>2007</v>
      </c>
      <c r="G602" s="131" t="s">
        <v>2033</v>
      </c>
      <c r="H602" s="132" t="s">
        <v>2034</v>
      </c>
      <c r="I602" s="172" t="s">
        <v>1815</v>
      </c>
      <c r="J602" s="175"/>
      <c r="K602" s="172" t="s">
        <v>1744</v>
      </c>
      <c r="L602" s="376" t="s">
        <v>2036</v>
      </c>
      <c r="M602" s="174" t="s">
        <v>3878</v>
      </c>
      <c r="N602" s="342" t="s">
        <v>1723</v>
      </c>
      <c r="O602" s="385" t="s">
        <v>2038</v>
      </c>
      <c r="P602" s="202">
        <v>1204.1199999999999</v>
      </c>
      <c r="Q602" s="178"/>
      <c r="R602" s="339">
        <v>10</v>
      </c>
      <c r="S602" s="201">
        <v>0</v>
      </c>
      <c r="T602" s="155">
        <v>40983</v>
      </c>
      <c r="U602" s="178">
        <v>951.25479999999993</v>
      </c>
      <c r="V602" s="202">
        <v>10599.554958904109</v>
      </c>
      <c r="W602" s="178">
        <v>12041.199999999999</v>
      </c>
      <c r="X602" s="175" t="s">
        <v>1729</v>
      </c>
      <c r="Y602" s="180"/>
      <c r="Z602" s="202"/>
      <c r="AA602" s="178"/>
      <c r="AB602" s="178"/>
      <c r="AC602" s="156"/>
      <c r="AD602" s="155"/>
      <c r="AE602" s="191"/>
      <c r="AF602" s="203"/>
      <c r="AG602" s="181">
        <v>29.133333333333333</v>
      </c>
      <c r="AH602" s="159"/>
      <c r="AI602" s="175"/>
      <c r="AJ602" s="204" t="s">
        <v>3895</v>
      </c>
      <c r="AK602" s="204"/>
      <c r="AL602" s="205" t="s">
        <v>3899</v>
      </c>
      <c r="AM602" s="155">
        <v>39827</v>
      </c>
      <c r="AN602" s="296"/>
      <c r="AO602" s="154"/>
      <c r="AP602" s="155"/>
      <c r="AQ602" s="156">
        <v>39850</v>
      </c>
      <c r="AR602" s="154">
        <v>40702</v>
      </c>
      <c r="AS602" s="154">
        <v>40764</v>
      </c>
      <c r="AT602" s="155">
        <v>40703</v>
      </c>
      <c r="AU602" s="187"/>
      <c r="AV602" s="158"/>
      <c r="AW602" s="188">
        <v>330</v>
      </c>
      <c r="AX602" s="181">
        <v>4587.878787878788</v>
      </c>
      <c r="AY602" s="207"/>
      <c r="AZ602" s="161"/>
      <c r="BA602" s="191"/>
      <c r="BB602" s="162"/>
      <c r="BC602" s="163"/>
      <c r="BD602" s="345">
        <v>451.33071553228621</v>
      </c>
      <c r="BE602" s="191">
        <v>374.82204060416427</v>
      </c>
      <c r="BF602" s="159">
        <v>1367.6688349463218</v>
      </c>
      <c r="BG602" s="161"/>
      <c r="BH602" s="166">
        <v>9.6999999999999993</v>
      </c>
      <c r="BI602" s="167">
        <v>11.33</v>
      </c>
      <c r="BJ602" s="166">
        <v>11.93</v>
      </c>
      <c r="BK602" s="166">
        <v>24.871108441348952</v>
      </c>
    </row>
    <row r="603" spans="1:63" ht="28" hidden="1">
      <c r="A603" s="40"/>
      <c r="B603" s="40"/>
      <c r="C603" s="40"/>
      <c r="D603" s="247" t="s">
        <v>1386</v>
      </c>
      <c r="E603" s="127">
        <v>4813</v>
      </c>
      <c r="F603" s="361" t="s">
        <v>1387</v>
      </c>
      <c r="G603" s="129" t="s">
        <v>3945</v>
      </c>
      <c r="H603" s="130" t="s">
        <v>3946</v>
      </c>
      <c r="I603" s="131" t="s">
        <v>1815</v>
      </c>
      <c r="J603" s="132"/>
      <c r="K603" s="129" t="s">
        <v>3947</v>
      </c>
      <c r="L603" s="304" t="s">
        <v>2036</v>
      </c>
      <c r="M603" s="134" t="s">
        <v>2037</v>
      </c>
      <c r="N603" s="371" t="s">
        <v>2037</v>
      </c>
      <c r="O603" s="136" t="s">
        <v>1335</v>
      </c>
      <c r="P603" s="381">
        <v>3.37</v>
      </c>
      <c r="Q603" s="138"/>
      <c r="R603" s="339">
        <v>10</v>
      </c>
      <c r="S603" s="139">
        <v>0</v>
      </c>
      <c r="T603" s="152">
        <v>40683</v>
      </c>
      <c r="U603" s="138">
        <v>5.3920000000000003</v>
      </c>
      <c r="V603" s="143">
        <v>32.435095890410956</v>
      </c>
      <c r="W603" s="138">
        <v>33.700000000000003</v>
      </c>
      <c r="X603" s="130" t="s">
        <v>3648</v>
      </c>
      <c r="Y603" s="142"/>
      <c r="Z603" s="143"/>
      <c r="AA603" s="138"/>
      <c r="AB603" s="138"/>
      <c r="AC603" s="383"/>
      <c r="AD603" s="360"/>
      <c r="AE603" s="165"/>
      <c r="AF603" s="147"/>
      <c r="AG603" s="146">
        <v>39.133333333333333</v>
      </c>
      <c r="AH603" s="149"/>
      <c r="AI603" s="132"/>
      <c r="AJ603" s="150" t="s">
        <v>1560</v>
      </c>
      <c r="AK603" s="150"/>
      <c r="AL603" s="151" t="s">
        <v>1347</v>
      </c>
      <c r="AM603" s="152">
        <v>40438</v>
      </c>
      <c r="AN603" s="297"/>
      <c r="AO603" s="154"/>
      <c r="AP603" s="155"/>
      <c r="AQ603" s="156">
        <v>40449</v>
      </c>
      <c r="AR603" s="154">
        <v>40680</v>
      </c>
      <c r="AS603" s="154">
        <v>40711</v>
      </c>
      <c r="AT603" s="194">
        <v>40680</v>
      </c>
      <c r="AU603" s="157"/>
      <c r="AV603" s="158"/>
      <c r="AW603" s="159">
        <v>1.5</v>
      </c>
      <c r="AX603" s="146">
        <v>2378.6666666666665</v>
      </c>
      <c r="AY603" s="160"/>
      <c r="AZ603" s="161"/>
      <c r="BA603" s="149"/>
      <c r="BB603" s="162"/>
      <c r="BC603" s="163"/>
      <c r="BD603" s="345">
        <v>2.0178883071553226</v>
      </c>
      <c r="BE603" s="191">
        <v>598.77991310246955</v>
      </c>
      <c r="BF603" s="149">
        <v>1345.2588714368819</v>
      </c>
      <c r="BG603" s="239"/>
      <c r="BH603" s="166">
        <v>10.52</v>
      </c>
      <c r="BI603" s="167">
        <v>12.96</v>
      </c>
      <c r="BJ603" s="401">
        <v>14.88</v>
      </c>
      <c r="BK603" s="166"/>
    </row>
    <row r="604" spans="1:63" ht="42" hidden="1">
      <c r="A604" s="40"/>
      <c r="B604" s="40"/>
      <c r="C604" s="40"/>
      <c r="D604" s="247" t="s">
        <v>1882</v>
      </c>
      <c r="E604" s="127">
        <v>4816</v>
      </c>
      <c r="F604" s="169" t="s">
        <v>1883</v>
      </c>
      <c r="G604" s="131" t="s">
        <v>2033</v>
      </c>
      <c r="H604" s="132" t="s">
        <v>2034</v>
      </c>
      <c r="I604" s="172" t="s">
        <v>1815</v>
      </c>
      <c r="J604" s="175"/>
      <c r="K604" s="172" t="s">
        <v>917</v>
      </c>
      <c r="L604" s="280" t="s">
        <v>2036</v>
      </c>
      <c r="M604" s="174" t="s">
        <v>3510</v>
      </c>
      <c r="N604" s="342" t="s">
        <v>2693</v>
      </c>
      <c r="O604" s="176" t="s">
        <v>2694</v>
      </c>
      <c r="P604" s="202">
        <v>64.48</v>
      </c>
      <c r="Q604" s="178"/>
      <c r="R604" s="339">
        <v>10</v>
      </c>
      <c r="S604" s="201">
        <v>0</v>
      </c>
      <c r="T604" s="155">
        <v>41352</v>
      </c>
      <c r="U604" s="178">
        <v>0</v>
      </c>
      <c r="V604" s="202">
        <v>502.41402739726033</v>
      </c>
      <c r="W604" s="178">
        <v>644.80000000000007</v>
      </c>
      <c r="X604" s="130" t="s">
        <v>2039</v>
      </c>
      <c r="Y604" s="180"/>
      <c r="Z604" s="202"/>
      <c r="AA604" s="178"/>
      <c r="AB604" s="178"/>
      <c r="AC604" s="156"/>
      <c r="AD604" s="155"/>
      <c r="AE604" s="191"/>
      <c r="AF604" s="203"/>
      <c r="AG604" s="181">
        <v>16.833333333333332</v>
      </c>
      <c r="AH604" s="159"/>
      <c r="AI604" s="175"/>
      <c r="AJ604" s="204" t="s">
        <v>3895</v>
      </c>
      <c r="AK604" s="204"/>
      <c r="AL604" s="205" t="s">
        <v>1884</v>
      </c>
      <c r="AM604" s="155">
        <v>39800</v>
      </c>
      <c r="AN604" s="296"/>
      <c r="AO604" s="154"/>
      <c r="AP604" s="155"/>
      <c r="AQ604" s="156">
        <v>39920</v>
      </c>
      <c r="AR604" s="154">
        <v>41242</v>
      </c>
      <c r="AS604" s="154">
        <v>41300</v>
      </c>
      <c r="AT604" s="155">
        <v>41352</v>
      </c>
      <c r="AU604" s="206" t="s">
        <v>3596</v>
      </c>
      <c r="AV604" s="158"/>
      <c r="AW604" s="188">
        <v>30</v>
      </c>
      <c r="AX604" s="181">
        <v>6739.6</v>
      </c>
      <c r="AY604" s="207">
        <v>0.80489999999999995</v>
      </c>
      <c r="AZ604" s="161"/>
      <c r="BA604" s="191"/>
      <c r="BB604" s="162"/>
      <c r="BC604" s="163"/>
      <c r="BD604" s="115"/>
      <c r="BE604" s="191"/>
      <c r="BF604" s="159"/>
      <c r="BG604" s="161"/>
      <c r="BH604" s="166">
        <v>30.94</v>
      </c>
      <c r="BI604" s="167"/>
      <c r="BJ604" s="166"/>
      <c r="BK604" s="166"/>
    </row>
    <row r="605" spans="1:63" ht="56" hidden="1">
      <c r="A605" s="40"/>
      <c r="B605" s="40"/>
      <c r="C605" s="40"/>
      <c r="D605" s="247" t="s">
        <v>2020</v>
      </c>
      <c r="E605" s="127">
        <v>4818</v>
      </c>
      <c r="F605" s="128" t="s">
        <v>2021</v>
      </c>
      <c r="G605" s="129" t="s">
        <v>2033</v>
      </c>
      <c r="H605" s="130" t="s">
        <v>2034</v>
      </c>
      <c r="I605" s="131" t="s">
        <v>1815</v>
      </c>
      <c r="J605" s="132"/>
      <c r="K605" s="129" t="s">
        <v>1339</v>
      </c>
      <c r="L605" s="280" t="s">
        <v>2036</v>
      </c>
      <c r="M605" s="134" t="s">
        <v>3878</v>
      </c>
      <c r="N605" s="371" t="s">
        <v>1723</v>
      </c>
      <c r="O605" s="136" t="s">
        <v>1340</v>
      </c>
      <c r="P605" s="143">
        <v>89.266999999999996</v>
      </c>
      <c r="Q605" s="138"/>
      <c r="R605" s="339">
        <v>10</v>
      </c>
      <c r="S605" s="139">
        <v>0</v>
      </c>
      <c r="T605" s="152">
        <v>40827</v>
      </c>
      <c r="U605" s="138">
        <v>116.404168</v>
      </c>
      <c r="V605" s="143">
        <v>823.94663835616439</v>
      </c>
      <c r="W605" s="138">
        <v>892.67</v>
      </c>
      <c r="X605" s="130" t="s">
        <v>3948</v>
      </c>
      <c r="Y605" s="142"/>
      <c r="Z605" s="143"/>
      <c r="AA605" s="138"/>
      <c r="AB605" s="138"/>
      <c r="AC605" s="383"/>
      <c r="AD605" s="360"/>
      <c r="AE605" s="165"/>
      <c r="AF605" s="147"/>
      <c r="AG605" s="146">
        <v>34.333333333333336</v>
      </c>
      <c r="AH605" s="149"/>
      <c r="AI605" s="132"/>
      <c r="AJ605" s="150" t="s">
        <v>1560</v>
      </c>
      <c r="AK605" s="150"/>
      <c r="AL605" s="151" t="s">
        <v>2022</v>
      </c>
      <c r="AM605" s="152">
        <v>40278</v>
      </c>
      <c r="AN605" s="297"/>
      <c r="AO605" s="154"/>
      <c r="AP605" s="155"/>
      <c r="AQ605" s="156">
        <v>40408</v>
      </c>
      <c r="AR605" s="154">
        <v>40722</v>
      </c>
      <c r="AS605" s="154">
        <v>40775</v>
      </c>
      <c r="AT605" s="155">
        <v>40827</v>
      </c>
      <c r="AU605" s="206" t="s">
        <v>3596</v>
      </c>
      <c r="AV605" s="158"/>
      <c r="AW605" s="402">
        <v>24</v>
      </c>
      <c r="AX605" s="181">
        <v>4179.166666666667</v>
      </c>
      <c r="AY605" s="207">
        <v>0.89</v>
      </c>
      <c r="AZ605" s="161"/>
      <c r="BA605" s="149"/>
      <c r="BB605" s="162"/>
      <c r="BC605" s="163"/>
      <c r="BD605" s="379">
        <v>36.636125654450261</v>
      </c>
      <c r="BE605" s="191">
        <v>410.41062939776469</v>
      </c>
      <c r="BF605" s="149">
        <v>1526.5052356020942</v>
      </c>
      <c r="BG605" s="196"/>
      <c r="BH605" s="197">
        <v>12.76</v>
      </c>
      <c r="BI605" s="198">
        <v>13.63</v>
      </c>
      <c r="BJ605" s="197">
        <v>15.33</v>
      </c>
      <c r="BK605" s="208"/>
    </row>
    <row r="606" spans="1:63" ht="70">
      <c r="A606" s="123" t="s">
        <v>2069</v>
      </c>
      <c r="B606" s="125" t="s">
        <v>663</v>
      </c>
      <c r="C606" s="40"/>
      <c r="D606" s="247" t="s">
        <v>1388</v>
      </c>
      <c r="E606" s="127">
        <v>4828</v>
      </c>
      <c r="F606" s="128" t="s">
        <v>1389</v>
      </c>
      <c r="G606" s="129" t="s">
        <v>2033</v>
      </c>
      <c r="H606" s="130" t="s">
        <v>2034</v>
      </c>
      <c r="I606" s="131" t="s">
        <v>1815</v>
      </c>
      <c r="J606" s="132"/>
      <c r="K606" s="129" t="s">
        <v>1165</v>
      </c>
      <c r="L606" s="391" t="s">
        <v>2036</v>
      </c>
      <c r="M606" s="174" t="s">
        <v>1176</v>
      </c>
      <c r="N606" s="342" t="s">
        <v>1177</v>
      </c>
      <c r="O606" s="136" t="s">
        <v>1178</v>
      </c>
      <c r="P606" s="143">
        <v>1293.422</v>
      </c>
      <c r="Q606" s="138"/>
      <c r="R606" s="339">
        <v>10</v>
      </c>
      <c r="S606" s="139">
        <v>0</v>
      </c>
      <c r="T606" s="152">
        <v>40795</v>
      </c>
      <c r="U606" s="138">
        <v>1694.38282</v>
      </c>
      <c r="V606" s="143">
        <v>12051.858142465753</v>
      </c>
      <c r="W606" s="138">
        <v>12934.220000000001</v>
      </c>
      <c r="X606" s="141" t="s">
        <v>3156</v>
      </c>
      <c r="Y606" s="142"/>
      <c r="Z606" s="143"/>
      <c r="AA606" s="138"/>
      <c r="AB606" s="138"/>
      <c r="AC606" s="235"/>
      <c r="AD606" s="152"/>
      <c r="AE606" s="165"/>
      <c r="AF606" s="147"/>
      <c r="AG606" s="146">
        <v>35.4</v>
      </c>
      <c r="AH606" s="149"/>
      <c r="AI606" s="132"/>
      <c r="AJ606" s="150" t="s">
        <v>1560</v>
      </c>
      <c r="AK606" s="150"/>
      <c r="AL606" s="151" t="s">
        <v>1390</v>
      </c>
      <c r="AM606" s="81">
        <v>39708</v>
      </c>
      <c r="AN606" s="297">
        <v>40177</v>
      </c>
      <c r="AO606" s="192" t="s">
        <v>1391</v>
      </c>
      <c r="AP606" s="152"/>
      <c r="AQ606" s="156">
        <v>39850</v>
      </c>
      <c r="AR606" s="154">
        <v>40683</v>
      </c>
      <c r="AS606" s="154">
        <v>40865</v>
      </c>
      <c r="AT606" s="155">
        <v>40795</v>
      </c>
      <c r="AU606" s="157"/>
      <c r="AV606" s="158"/>
      <c r="AW606" s="149">
        <v>469</v>
      </c>
      <c r="AX606" s="146">
        <v>7222.6204690831555</v>
      </c>
      <c r="AY606" s="160">
        <v>0.90274999999999994</v>
      </c>
      <c r="AZ606" s="161"/>
      <c r="BA606" s="165"/>
      <c r="BB606" s="162"/>
      <c r="BC606" s="163"/>
      <c r="BD606" s="345">
        <v>316.31762652705061</v>
      </c>
      <c r="BE606" s="191">
        <v>244.55871828919766</v>
      </c>
      <c r="BF606" s="159">
        <v>674.45122926876468</v>
      </c>
      <c r="BG606" s="196"/>
      <c r="BH606" s="359"/>
      <c r="BI606" s="198"/>
      <c r="BJ606" s="197"/>
      <c r="BK606" s="197"/>
    </row>
    <row r="607" spans="1:63" ht="56" hidden="1">
      <c r="A607" s="40"/>
      <c r="B607" s="40"/>
      <c r="C607" s="40"/>
      <c r="D607" s="247" t="s">
        <v>3546</v>
      </c>
      <c r="E607" s="127">
        <v>4846</v>
      </c>
      <c r="F607" s="234" t="s">
        <v>3547</v>
      </c>
      <c r="G607" s="129" t="s">
        <v>2033</v>
      </c>
      <c r="H607" s="130" t="s">
        <v>2034</v>
      </c>
      <c r="I607" s="131" t="s">
        <v>1815</v>
      </c>
      <c r="J607" s="132"/>
      <c r="K607" s="129" t="s">
        <v>1748</v>
      </c>
      <c r="L607" s="376" t="s">
        <v>2036</v>
      </c>
      <c r="M607" s="134" t="s">
        <v>2037</v>
      </c>
      <c r="N607" s="371" t="s">
        <v>2037</v>
      </c>
      <c r="O607" s="136" t="s">
        <v>3785</v>
      </c>
      <c r="P607" s="143">
        <v>16.36</v>
      </c>
      <c r="Q607" s="138"/>
      <c r="R607" s="339">
        <v>10</v>
      </c>
      <c r="S607" s="139">
        <v>0</v>
      </c>
      <c r="T607" s="152">
        <v>40732</v>
      </c>
      <c r="U607" s="138">
        <v>24.294599999999999</v>
      </c>
      <c r="V607" s="143">
        <v>155.26312328767125</v>
      </c>
      <c r="W607" s="138">
        <v>163.6</v>
      </c>
      <c r="X607" s="130" t="s">
        <v>1729</v>
      </c>
      <c r="Y607" s="142"/>
      <c r="Z607" s="143">
        <v>8.6329999999999991</v>
      </c>
      <c r="AA607" s="138"/>
      <c r="AB607" s="138">
        <v>8.6329999999999991</v>
      </c>
      <c r="AC607" s="383">
        <v>41397</v>
      </c>
      <c r="AD607" s="360">
        <v>41090</v>
      </c>
      <c r="AE607" s="165">
        <v>16.046246575342465</v>
      </c>
      <c r="AF607" s="182">
        <v>0.53800743740694701</v>
      </c>
      <c r="AG607" s="146">
        <v>22.166666666666668</v>
      </c>
      <c r="AH607" s="149"/>
      <c r="AI607" s="132" t="s">
        <v>1729</v>
      </c>
      <c r="AJ607" s="150" t="s">
        <v>3895</v>
      </c>
      <c r="AK607" s="150"/>
      <c r="AL607" s="151" t="s">
        <v>2031</v>
      </c>
      <c r="AM607" s="152">
        <v>40548</v>
      </c>
      <c r="AN607" s="297"/>
      <c r="AO607" s="192"/>
      <c r="AP607" s="152"/>
      <c r="AQ607" s="235">
        <v>40616</v>
      </c>
      <c r="AR607" s="192">
        <v>40732</v>
      </c>
      <c r="AS607" s="192">
        <v>40787</v>
      </c>
      <c r="AT607" s="152">
        <v>40732</v>
      </c>
      <c r="AU607" s="206"/>
      <c r="AV607" s="209"/>
      <c r="AW607" s="149">
        <v>8</v>
      </c>
      <c r="AX607" s="146">
        <v>2163.7199999999998</v>
      </c>
      <c r="AY607" s="160">
        <v>0.94514999999999993</v>
      </c>
      <c r="AZ607" s="196"/>
      <c r="BA607" s="149"/>
      <c r="BB607" s="403"/>
      <c r="BC607" s="404"/>
      <c r="BD607" s="379">
        <v>10.355584642233856</v>
      </c>
      <c r="BE607" s="165">
        <v>632.98194634681272</v>
      </c>
      <c r="BF607" s="149">
        <v>1294.448080279232</v>
      </c>
      <c r="BG607" s="105">
        <v>1.0199484023429087E-2</v>
      </c>
      <c r="BH607" s="197">
        <v>8.14</v>
      </c>
      <c r="BI607" s="198">
        <v>16.399999999999999</v>
      </c>
      <c r="BJ607" s="111"/>
      <c r="BK607" s="197"/>
    </row>
    <row r="608" spans="1:63" ht="42" hidden="1">
      <c r="A608" s="40"/>
      <c r="B608" s="40"/>
      <c r="C608" s="40"/>
      <c r="D608" s="247" t="s">
        <v>2066</v>
      </c>
      <c r="E608" s="127">
        <v>4848</v>
      </c>
      <c r="F608" s="199" t="s">
        <v>2067</v>
      </c>
      <c r="G608" s="170" t="s">
        <v>2033</v>
      </c>
      <c r="H608" s="171" t="s">
        <v>2034</v>
      </c>
      <c r="I608" s="172" t="s">
        <v>1815</v>
      </c>
      <c r="J608" s="175"/>
      <c r="K608" s="170" t="s">
        <v>917</v>
      </c>
      <c r="L608" s="344" t="s">
        <v>2036</v>
      </c>
      <c r="M608" s="174" t="s">
        <v>2037</v>
      </c>
      <c r="N608" s="338" t="s">
        <v>2037</v>
      </c>
      <c r="O608" s="176" t="s">
        <v>3785</v>
      </c>
      <c r="P608" s="202">
        <v>22.489000000000001</v>
      </c>
      <c r="Q608" s="178"/>
      <c r="R608" s="340">
        <v>10</v>
      </c>
      <c r="S608" s="201">
        <v>0</v>
      </c>
      <c r="T608" s="155">
        <v>40771</v>
      </c>
      <c r="U608" s="178">
        <v>30.922375000000002</v>
      </c>
      <c r="V608" s="202">
        <v>211.02691780821917</v>
      </c>
      <c r="W608" s="178">
        <v>224.89000000000001</v>
      </c>
      <c r="X608" s="171" t="s">
        <v>3889</v>
      </c>
      <c r="Y608" s="180"/>
      <c r="Z608" s="202"/>
      <c r="AA608" s="178"/>
      <c r="AB608" s="178"/>
      <c r="AC608" s="156"/>
      <c r="AD608" s="349"/>
      <c r="AE608" s="191"/>
      <c r="AF608" s="170"/>
      <c r="AG608" s="181">
        <v>36.200000000000003</v>
      </c>
      <c r="AH608" s="159"/>
      <c r="AI608" s="175"/>
      <c r="AJ608" s="204" t="s">
        <v>3895</v>
      </c>
      <c r="AK608" s="204"/>
      <c r="AL608" s="205" t="s">
        <v>2543</v>
      </c>
      <c r="AM608" s="155">
        <v>39457</v>
      </c>
      <c r="AN608" s="296"/>
      <c r="AO608" s="154"/>
      <c r="AP608" s="155"/>
      <c r="AQ608" s="156">
        <v>39443</v>
      </c>
      <c r="AR608" s="155">
        <v>40771</v>
      </c>
      <c r="AS608" s="155">
        <v>40837</v>
      </c>
      <c r="AT608" s="194">
        <v>40771</v>
      </c>
      <c r="AU608" s="405"/>
      <c r="AV608" s="158"/>
      <c r="AW608" s="188">
        <v>15</v>
      </c>
      <c r="AX608" s="181">
        <v>1800</v>
      </c>
      <c r="AY608" s="207">
        <v>0.90085000000000004</v>
      </c>
      <c r="AZ608" s="161"/>
      <c r="BA608" s="191"/>
      <c r="BB608" s="162"/>
      <c r="BC608" s="163"/>
      <c r="BD608" s="345">
        <v>16.909904013961604</v>
      </c>
      <c r="BE608" s="191">
        <v>751.91889430217452</v>
      </c>
      <c r="BF608" s="159">
        <v>1127.326934264107</v>
      </c>
      <c r="BG608" s="161"/>
      <c r="BH608" s="166">
        <v>10.71</v>
      </c>
      <c r="BI608" s="167">
        <v>14.52</v>
      </c>
      <c r="BJ608" s="111"/>
      <c r="BK608" s="166"/>
    </row>
    <row r="609" spans="1:63" ht="56" hidden="1">
      <c r="A609" s="40"/>
      <c r="B609" s="40"/>
      <c r="C609" s="40"/>
      <c r="D609" s="247" t="s">
        <v>2979</v>
      </c>
      <c r="E609" s="127">
        <v>4856</v>
      </c>
      <c r="F609" s="128" t="s">
        <v>2980</v>
      </c>
      <c r="G609" s="129" t="s">
        <v>2033</v>
      </c>
      <c r="H609" s="130" t="s">
        <v>2034</v>
      </c>
      <c r="I609" s="131" t="s">
        <v>1815</v>
      </c>
      <c r="J609" s="132"/>
      <c r="K609" s="129" t="s">
        <v>2933</v>
      </c>
      <c r="L609" s="391" t="s">
        <v>2036</v>
      </c>
      <c r="M609" s="134" t="s">
        <v>3878</v>
      </c>
      <c r="N609" s="371" t="s">
        <v>1166</v>
      </c>
      <c r="O609" s="374" t="s">
        <v>3785</v>
      </c>
      <c r="P609" s="143">
        <v>23.527000000000001</v>
      </c>
      <c r="Q609" s="138"/>
      <c r="R609" s="339">
        <v>10</v>
      </c>
      <c r="S609" s="139">
        <v>0</v>
      </c>
      <c r="T609" s="152">
        <v>40905</v>
      </c>
      <c r="U609" s="138">
        <v>23.785796999999999</v>
      </c>
      <c r="V609" s="143">
        <v>212.12974520547945</v>
      </c>
      <c r="W609" s="138">
        <v>235.27</v>
      </c>
      <c r="X609" s="130" t="s">
        <v>1745</v>
      </c>
      <c r="Y609" s="142"/>
      <c r="Z609" s="143">
        <v>21.837</v>
      </c>
      <c r="AA609" s="138"/>
      <c r="AB609" s="138">
        <v>21.837</v>
      </c>
      <c r="AC609" s="235">
        <v>41516</v>
      </c>
      <c r="AD609" s="152">
        <v>41243</v>
      </c>
      <c r="AE609" s="165">
        <v>21.786646575342466</v>
      </c>
      <c r="AF609" s="182">
        <v>1.0023112058335091</v>
      </c>
      <c r="AG609" s="146">
        <v>20.366666666666667</v>
      </c>
      <c r="AH609" s="149"/>
      <c r="AI609" s="132" t="s">
        <v>1745</v>
      </c>
      <c r="AJ609" s="150" t="s">
        <v>1560</v>
      </c>
      <c r="AK609" s="150"/>
      <c r="AL609" s="151" t="s">
        <v>2981</v>
      </c>
      <c r="AM609" s="152">
        <v>40078</v>
      </c>
      <c r="AN609" s="297"/>
      <c r="AO609" s="192"/>
      <c r="AP609" s="152"/>
      <c r="AQ609" s="156">
        <v>40190</v>
      </c>
      <c r="AR609" s="192">
        <v>40905</v>
      </c>
      <c r="AS609" s="192">
        <v>40962</v>
      </c>
      <c r="AT609" s="152">
        <v>40905</v>
      </c>
      <c r="AU609" s="153"/>
      <c r="AV609" s="209"/>
      <c r="AW609" s="149">
        <v>5.3</v>
      </c>
      <c r="AX609" s="146">
        <v>5527.3584905660382</v>
      </c>
      <c r="AY609" s="160">
        <v>0.80285000000000006</v>
      </c>
      <c r="AZ609" s="196"/>
      <c r="BA609" s="165"/>
      <c r="BB609" s="210"/>
      <c r="BC609" s="211"/>
      <c r="BD609" s="379">
        <v>12.401832460732983</v>
      </c>
      <c r="BE609" s="191">
        <v>527.13191060198847</v>
      </c>
      <c r="BF609" s="149">
        <v>2339.9683888175441</v>
      </c>
      <c r="BG609" s="105">
        <v>2.2817314277684971E-2</v>
      </c>
      <c r="BH609" s="197">
        <v>10.25</v>
      </c>
      <c r="BI609" s="198">
        <v>16.7</v>
      </c>
      <c r="BJ609" s="197"/>
      <c r="BK609" s="197"/>
    </row>
    <row r="610" spans="1:63" ht="28" hidden="1">
      <c r="A610" s="40"/>
      <c r="B610" s="40"/>
      <c r="C610" s="40"/>
      <c r="D610" s="247" t="s">
        <v>2002</v>
      </c>
      <c r="E610" s="127">
        <v>4877</v>
      </c>
      <c r="F610" s="128" t="s">
        <v>2003</v>
      </c>
      <c r="G610" s="129" t="s">
        <v>2033</v>
      </c>
      <c r="H610" s="130" t="s">
        <v>2034</v>
      </c>
      <c r="I610" s="131" t="s">
        <v>1815</v>
      </c>
      <c r="J610" s="132"/>
      <c r="K610" s="129" t="s">
        <v>3947</v>
      </c>
      <c r="L610" s="304" t="s">
        <v>2036</v>
      </c>
      <c r="M610" s="134" t="s">
        <v>2037</v>
      </c>
      <c r="N610" s="371" t="s">
        <v>2037</v>
      </c>
      <c r="O610" s="136" t="s">
        <v>3785</v>
      </c>
      <c r="P610" s="143">
        <v>21.329000000000001</v>
      </c>
      <c r="Q610" s="138"/>
      <c r="R610" s="339">
        <v>10</v>
      </c>
      <c r="S610" s="139">
        <v>0</v>
      </c>
      <c r="T610" s="152">
        <v>40756</v>
      </c>
      <c r="U610" s="138">
        <v>30.265851000000001</v>
      </c>
      <c r="V610" s="143">
        <v>201.01852054794523</v>
      </c>
      <c r="W610" s="138">
        <v>213.29000000000002</v>
      </c>
      <c r="X610" s="130" t="s">
        <v>3966</v>
      </c>
      <c r="Y610" s="142"/>
      <c r="Z610" s="143">
        <v>14.753</v>
      </c>
      <c r="AA610" s="138"/>
      <c r="AB610" s="138">
        <v>14.753</v>
      </c>
      <c r="AC610" s="235">
        <v>41376</v>
      </c>
      <c r="AD610" s="152">
        <v>41090</v>
      </c>
      <c r="AE610" s="165">
        <v>19.517495890410959</v>
      </c>
      <c r="AF610" s="182">
        <v>0.75588590272219403</v>
      </c>
      <c r="AG610" s="146">
        <v>20.666666666666668</v>
      </c>
      <c r="AH610" s="149"/>
      <c r="AI610" s="132" t="s">
        <v>1469</v>
      </c>
      <c r="AJ610" s="150" t="s">
        <v>1560</v>
      </c>
      <c r="AK610" s="150"/>
      <c r="AL610" s="151" t="s">
        <v>985</v>
      </c>
      <c r="AM610" s="152">
        <v>40215</v>
      </c>
      <c r="AN610" s="297"/>
      <c r="AO610" s="154"/>
      <c r="AP610" s="155"/>
      <c r="AQ610" s="156">
        <v>40578</v>
      </c>
      <c r="AR610" s="154">
        <v>40696</v>
      </c>
      <c r="AS610" s="154">
        <v>40767</v>
      </c>
      <c r="AT610" s="155">
        <v>40711</v>
      </c>
      <c r="AU610" s="157"/>
      <c r="AV610" s="158"/>
      <c r="AW610" s="149">
        <v>11.200000000000001</v>
      </c>
      <c r="AX610" s="146">
        <v>2014.8000000000002</v>
      </c>
      <c r="AY610" s="397">
        <v>0.94517499999999999</v>
      </c>
      <c r="AZ610" s="161"/>
      <c r="BA610" s="165"/>
      <c r="BB610" s="162"/>
      <c r="BC610" s="163"/>
      <c r="BD610" s="379">
        <v>12.817452006980803</v>
      </c>
      <c r="BE610" s="191">
        <v>600.94012879088575</v>
      </c>
      <c r="BF610" s="149">
        <v>1144.4153577661432</v>
      </c>
      <c r="BG610" s="105">
        <v>1.5094067442153978E-2</v>
      </c>
      <c r="BH610" s="197">
        <v>8.43</v>
      </c>
      <c r="BI610" s="198">
        <v>15.65</v>
      </c>
      <c r="BJ610" s="359"/>
      <c r="BK610" s="359"/>
    </row>
    <row r="611" spans="1:63" ht="28" hidden="1">
      <c r="A611" s="40"/>
      <c r="B611" s="40"/>
      <c r="C611" s="40"/>
      <c r="D611" s="247" t="s">
        <v>3559</v>
      </c>
      <c r="E611" s="127">
        <v>4879</v>
      </c>
      <c r="F611" s="128" t="s">
        <v>953</v>
      </c>
      <c r="G611" s="129" t="s">
        <v>2033</v>
      </c>
      <c r="H611" s="130" t="s">
        <v>2034</v>
      </c>
      <c r="I611" s="131" t="s">
        <v>1815</v>
      </c>
      <c r="J611" s="132"/>
      <c r="K611" s="170" t="s">
        <v>954</v>
      </c>
      <c r="L611" s="376" t="s">
        <v>2036</v>
      </c>
      <c r="M611" s="174" t="s">
        <v>2037</v>
      </c>
      <c r="N611" s="338" t="s">
        <v>2037</v>
      </c>
      <c r="O611" s="136" t="s">
        <v>1335</v>
      </c>
      <c r="P611" s="143">
        <v>21.765000000000001</v>
      </c>
      <c r="Q611" s="138"/>
      <c r="R611" s="339">
        <v>10</v>
      </c>
      <c r="S611" s="139">
        <v>0</v>
      </c>
      <c r="T611" s="152">
        <v>40748</v>
      </c>
      <c r="U611" s="138">
        <v>31.298069999999999</v>
      </c>
      <c r="V611" s="143">
        <v>205.60471232876714</v>
      </c>
      <c r="W611" s="138">
        <v>217.65</v>
      </c>
      <c r="X611" s="130" t="s">
        <v>3948</v>
      </c>
      <c r="Y611" s="142"/>
      <c r="Z611" s="143"/>
      <c r="AA611" s="138"/>
      <c r="AB611" s="138"/>
      <c r="AC611" s="235"/>
      <c r="AD611" s="152"/>
      <c r="AE611" s="165"/>
      <c r="AF611" s="147"/>
      <c r="AG611" s="146">
        <v>36.966666666666669</v>
      </c>
      <c r="AH611" s="149"/>
      <c r="AI611" s="132"/>
      <c r="AJ611" s="150" t="s">
        <v>1560</v>
      </c>
      <c r="AK611" s="150"/>
      <c r="AL611" s="151" t="s">
        <v>2726</v>
      </c>
      <c r="AM611" s="152">
        <v>40066</v>
      </c>
      <c r="AN611" s="297"/>
      <c r="AO611" s="192"/>
      <c r="AP611" s="152"/>
      <c r="AQ611" s="156">
        <v>40147</v>
      </c>
      <c r="AR611" s="192">
        <v>40748</v>
      </c>
      <c r="AS611" s="192">
        <v>40803</v>
      </c>
      <c r="AT611" s="152">
        <v>40748</v>
      </c>
      <c r="AU611" s="153"/>
      <c r="AV611" s="209"/>
      <c r="AW611" s="149">
        <v>10.95</v>
      </c>
      <c r="AX611" s="146">
        <v>2210.5936073059361</v>
      </c>
      <c r="AY611" s="160">
        <v>0.92690000000000006</v>
      </c>
      <c r="AZ611" s="196"/>
      <c r="BA611" s="165"/>
      <c r="BB611" s="210"/>
      <c r="BC611" s="211"/>
      <c r="BD611" s="379">
        <v>6.8717277486910993</v>
      </c>
      <c r="BE611" s="191">
        <v>315.72376515925106</v>
      </c>
      <c r="BF611" s="149">
        <v>627.55504554256618</v>
      </c>
      <c r="BG611" s="196"/>
      <c r="BH611" s="197">
        <v>8.93</v>
      </c>
      <c r="BI611" s="198">
        <v>11</v>
      </c>
      <c r="BJ611" s="197">
        <v>12.1</v>
      </c>
      <c r="BK611" s="197">
        <v>21.318092949727674</v>
      </c>
    </row>
    <row r="612" spans="1:63" ht="28" hidden="1">
      <c r="A612" s="40"/>
      <c r="B612" s="40"/>
      <c r="C612" s="40"/>
      <c r="D612" s="247" t="s">
        <v>2010</v>
      </c>
      <c r="E612" s="127">
        <v>4886</v>
      </c>
      <c r="F612" s="128" t="s">
        <v>2011</v>
      </c>
      <c r="G612" s="129" t="s">
        <v>2033</v>
      </c>
      <c r="H612" s="130" t="s">
        <v>2034</v>
      </c>
      <c r="I612" s="131" t="s">
        <v>1815</v>
      </c>
      <c r="J612" s="132"/>
      <c r="K612" s="129" t="s">
        <v>2933</v>
      </c>
      <c r="L612" s="304" t="s">
        <v>2036</v>
      </c>
      <c r="M612" s="134" t="s">
        <v>3510</v>
      </c>
      <c r="N612" s="371" t="s">
        <v>2929</v>
      </c>
      <c r="O612" s="136" t="s">
        <v>2529</v>
      </c>
      <c r="P612" s="143">
        <v>35.043999999999997</v>
      </c>
      <c r="Q612" s="138"/>
      <c r="R612" s="339">
        <v>10</v>
      </c>
      <c r="S612" s="139">
        <v>0</v>
      </c>
      <c r="T612" s="152">
        <v>40714</v>
      </c>
      <c r="U612" s="138">
        <v>53.687407999999998</v>
      </c>
      <c r="V612" s="143">
        <v>334.31015890410953</v>
      </c>
      <c r="W612" s="138">
        <v>350.43999999999994</v>
      </c>
      <c r="X612" s="130" t="s">
        <v>2718</v>
      </c>
      <c r="Y612" s="142"/>
      <c r="Z612" s="143"/>
      <c r="AA612" s="138"/>
      <c r="AB612" s="138"/>
      <c r="AC612" s="235"/>
      <c r="AD612" s="152"/>
      <c r="AE612" s="165"/>
      <c r="AF612" s="147"/>
      <c r="AG612" s="146">
        <v>38.1</v>
      </c>
      <c r="AH612" s="149"/>
      <c r="AI612" s="132"/>
      <c r="AJ612" s="150" t="s">
        <v>1560</v>
      </c>
      <c r="AK612" s="150"/>
      <c r="AL612" s="151" t="s">
        <v>2012</v>
      </c>
      <c r="AM612" s="152">
        <v>40178</v>
      </c>
      <c r="AN612" s="297"/>
      <c r="AO612" s="154"/>
      <c r="AP612" s="155"/>
      <c r="AQ612" s="156">
        <v>40190</v>
      </c>
      <c r="AR612" s="154">
        <v>40706</v>
      </c>
      <c r="AS612" s="154">
        <v>40768</v>
      </c>
      <c r="AT612" s="155">
        <v>40714</v>
      </c>
      <c r="AU612" s="157"/>
      <c r="AV612" s="158"/>
      <c r="AW612" s="149">
        <v>6.5</v>
      </c>
      <c r="AX612" s="146">
        <v>6058.4615384615381</v>
      </c>
      <c r="AY612" s="406"/>
      <c r="AZ612" s="161"/>
      <c r="BA612" s="149"/>
      <c r="BB612" s="162"/>
      <c r="BC612" s="163"/>
      <c r="BD612" s="390"/>
      <c r="BE612" s="191"/>
      <c r="BF612" s="149"/>
      <c r="BG612" s="196"/>
      <c r="BH612" s="197">
        <v>7.99</v>
      </c>
      <c r="BI612" s="198">
        <v>10.75</v>
      </c>
      <c r="BJ612" s="197">
        <v>15.05</v>
      </c>
      <c r="BK612" s="197">
        <v>11.843384972070929</v>
      </c>
    </row>
    <row r="613" spans="1:63" ht="42" hidden="1">
      <c r="A613" s="40"/>
      <c r="B613" s="40"/>
      <c r="C613" s="40"/>
      <c r="D613" s="247" t="s">
        <v>2008</v>
      </c>
      <c r="E613" s="127">
        <v>4892</v>
      </c>
      <c r="F613" s="128" t="s">
        <v>2009</v>
      </c>
      <c r="G613" s="129" t="s">
        <v>2033</v>
      </c>
      <c r="H613" s="130" t="s">
        <v>2034</v>
      </c>
      <c r="I613" s="131" t="s">
        <v>1815</v>
      </c>
      <c r="J613" s="132"/>
      <c r="K613" s="129" t="s">
        <v>1728</v>
      </c>
      <c r="L613" s="304" t="s">
        <v>2036</v>
      </c>
      <c r="M613" s="134" t="s">
        <v>2037</v>
      </c>
      <c r="N613" s="371" t="s">
        <v>2037</v>
      </c>
      <c r="O613" s="136" t="s">
        <v>1335</v>
      </c>
      <c r="P613" s="143">
        <v>2.6230000000000002</v>
      </c>
      <c r="Q613" s="138"/>
      <c r="R613" s="339">
        <v>10</v>
      </c>
      <c r="S613" s="139">
        <v>0</v>
      </c>
      <c r="T613" s="152">
        <v>40756</v>
      </c>
      <c r="U613" s="138">
        <v>3.7159254100000005</v>
      </c>
      <c r="V613" s="143">
        <v>24.720876712328771</v>
      </c>
      <c r="W613" s="138">
        <v>26.230000000000004</v>
      </c>
      <c r="X613" s="130" t="s">
        <v>3948</v>
      </c>
      <c r="Y613" s="142"/>
      <c r="Z613" s="143"/>
      <c r="AA613" s="138"/>
      <c r="AB613" s="138"/>
      <c r="AC613" s="235"/>
      <c r="AD613" s="152"/>
      <c r="AE613" s="165"/>
      <c r="AF613" s="147"/>
      <c r="AG613" s="146">
        <v>36.700000000000003</v>
      </c>
      <c r="AH613" s="149"/>
      <c r="AI613" s="132"/>
      <c r="AJ613" s="150" t="s">
        <v>1560</v>
      </c>
      <c r="AK613" s="150"/>
      <c r="AL613" s="151" t="s">
        <v>3600</v>
      </c>
      <c r="AM613" s="152">
        <v>40156</v>
      </c>
      <c r="AN613" s="297"/>
      <c r="AO613" s="154"/>
      <c r="AP613" s="155"/>
      <c r="AQ613" s="156">
        <v>40198</v>
      </c>
      <c r="AR613" s="154">
        <v>40703</v>
      </c>
      <c r="AS613" s="154">
        <v>40760</v>
      </c>
      <c r="AT613" s="155">
        <v>40703</v>
      </c>
      <c r="AU613" s="157"/>
      <c r="AV613" s="158"/>
      <c r="AW613" s="149">
        <v>1.2</v>
      </c>
      <c r="AX613" s="146">
        <v>2416.666666666667</v>
      </c>
      <c r="AY613" s="160"/>
      <c r="AZ613" s="161"/>
      <c r="BA613" s="165"/>
      <c r="BB613" s="162"/>
      <c r="BC613" s="163"/>
      <c r="BD613" s="379">
        <v>1.6121291448516579</v>
      </c>
      <c r="BE613" s="191">
        <v>614.61271248633545</v>
      </c>
      <c r="BF613" s="149">
        <v>1343.4409540430484</v>
      </c>
      <c r="BG613" s="196"/>
      <c r="BH613" s="197">
        <v>10.86</v>
      </c>
      <c r="BI613" s="198">
        <v>13</v>
      </c>
      <c r="BJ613" s="197">
        <v>13.73</v>
      </c>
      <c r="BK613" s="359"/>
    </row>
    <row r="614" spans="1:63" ht="28" hidden="1">
      <c r="A614" s="40"/>
      <c r="B614" s="40"/>
      <c r="C614" s="40"/>
      <c r="D614" s="247" t="s">
        <v>2013</v>
      </c>
      <c r="E614" s="127">
        <v>4898</v>
      </c>
      <c r="F614" s="361" t="s">
        <v>2014</v>
      </c>
      <c r="G614" s="129" t="s">
        <v>3945</v>
      </c>
      <c r="H614" s="130" t="s">
        <v>3946</v>
      </c>
      <c r="I614" s="131" t="s">
        <v>1815</v>
      </c>
      <c r="J614" s="132"/>
      <c r="K614" s="129" t="s">
        <v>1317</v>
      </c>
      <c r="L614" s="376" t="s">
        <v>2036</v>
      </c>
      <c r="M614" s="134" t="s">
        <v>2037</v>
      </c>
      <c r="N614" s="371" t="s">
        <v>2037</v>
      </c>
      <c r="O614" s="136" t="s">
        <v>1335</v>
      </c>
      <c r="P614" s="143">
        <v>8.2739999999999991</v>
      </c>
      <c r="Q614" s="138"/>
      <c r="R614" s="339">
        <v>10</v>
      </c>
      <c r="S614" s="139">
        <v>0</v>
      </c>
      <c r="T614" s="152">
        <v>40756</v>
      </c>
      <c r="U614" s="138">
        <v>11.724257999999999</v>
      </c>
      <c r="V614" s="143">
        <v>77.97961643835616</v>
      </c>
      <c r="W614" s="138">
        <v>82.74</v>
      </c>
      <c r="X614" s="130" t="s">
        <v>3648</v>
      </c>
      <c r="Y614" s="142"/>
      <c r="Z614" s="143"/>
      <c r="AA614" s="138"/>
      <c r="AB614" s="138"/>
      <c r="AC614" s="383"/>
      <c r="AD614" s="360"/>
      <c r="AE614" s="165"/>
      <c r="AF614" s="147"/>
      <c r="AG614" s="146">
        <v>36.700000000000003</v>
      </c>
      <c r="AH614" s="149"/>
      <c r="AI614" s="132"/>
      <c r="AJ614" s="150" t="s">
        <v>1560</v>
      </c>
      <c r="AK614" s="150"/>
      <c r="AL614" s="151" t="s">
        <v>3895</v>
      </c>
      <c r="AM614" s="152">
        <v>40422</v>
      </c>
      <c r="AN614" s="297"/>
      <c r="AO614" s="154"/>
      <c r="AP614" s="155"/>
      <c r="AQ614" s="156">
        <v>40497</v>
      </c>
      <c r="AR614" s="154">
        <v>40707</v>
      </c>
      <c r="AS614" s="154">
        <v>40761</v>
      </c>
      <c r="AT614" s="194">
        <v>40707</v>
      </c>
      <c r="AU614" s="157"/>
      <c r="AV614" s="158"/>
      <c r="AW614" s="159">
        <v>5.35</v>
      </c>
      <c r="AX614" s="146">
        <v>1677.1962616822432</v>
      </c>
      <c r="AY614" s="160"/>
      <c r="AZ614" s="161"/>
      <c r="BA614" s="149"/>
      <c r="BB614" s="162"/>
      <c r="BC614" s="163"/>
      <c r="BD614" s="345">
        <v>6.0209424083769632</v>
      </c>
      <c r="BE614" s="165">
        <v>727.69427222346667</v>
      </c>
      <c r="BF614" s="149">
        <v>1125.409795958311</v>
      </c>
      <c r="BG614" s="239"/>
      <c r="BH614" s="166">
        <v>9.9499999999999993</v>
      </c>
      <c r="BI614" s="167">
        <v>1.5</v>
      </c>
      <c r="BJ614" s="166">
        <v>12.75</v>
      </c>
      <c r="BK614" s="308"/>
    </row>
    <row r="615" spans="1:63" ht="56" hidden="1">
      <c r="A615" s="40"/>
      <c r="B615" s="40"/>
      <c r="C615" s="40"/>
      <c r="D615" s="247" t="s">
        <v>3003</v>
      </c>
      <c r="E615" s="127">
        <v>4920</v>
      </c>
      <c r="F615" s="199" t="s">
        <v>3004</v>
      </c>
      <c r="G615" s="170" t="s">
        <v>2033</v>
      </c>
      <c r="H615" s="171" t="s">
        <v>2034</v>
      </c>
      <c r="I615" s="172" t="s">
        <v>1815</v>
      </c>
      <c r="J615" s="175"/>
      <c r="K615" s="172" t="s">
        <v>1728</v>
      </c>
      <c r="L615" s="391" t="s">
        <v>2036</v>
      </c>
      <c r="M615" s="174" t="s">
        <v>2037</v>
      </c>
      <c r="N615" s="338" t="s">
        <v>2037</v>
      </c>
      <c r="O615" s="176" t="s">
        <v>3785</v>
      </c>
      <c r="P615" s="202">
        <v>9.2390000000000008</v>
      </c>
      <c r="Q615" s="178"/>
      <c r="R615" s="339">
        <v>7</v>
      </c>
      <c r="S615" s="201">
        <v>0</v>
      </c>
      <c r="T615" s="155">
        <v>40806</v>
      </c>
      <c r="U615" s="178">
        <v>11.816681000000001</v>
      </c>
      <c r="V615" s="202">
        <v>85.808794520547949</v>
      </c>
      <c r="W615" s="178">
        <v>178.24941917808221</v>
      </c>
      <c r="X615" s="130" t="s">
        <v>3889</v>
      </c>
      <c r="Y615" s="180"/>
      <c r="Z615" s="202"/>
      <c r="AA615" s="178"/>
      <c r="AB615" s="178"/>
      <c r="AC615" s="156"/>
      <c r="AD615" s="155"/>
      <c r="AE615" s="191"/>
      <c r="AF615" s="203"/>
      <c r="AG615" s="181">
        <v>35.033333333333331</v>
      </c>
      <c r="AH615" s="159"/>
      <c r="AI615" s="175"/>
      <c r="AJ615" s="204" t="s">
        <v>3895</v>
      </c>
      <c r="AK615" s="204"/>
      <c r="AL615" s="205" t="s">
        <v>1740</v>
      </c>
      <c r="AM615" s="155">
        <v>39960</v>
      </c>
      <c r="AN615" s="296"/>
      <c r="AO615" s="154"/>
      <c r="AP615" s="155"/>
      <c r="AQ615" s="156">
        <v>40254</v>
      </c>
      <c r="AR615" s="154">
        <v>40806</v>
      </c>
      <c r="AS615" s="154">
        <v>40872</v>
      </c>
      <c r="AT615" s="155">
        <v>40806</v>
      </c>
      <c r="AU615" s="187"/>
      <c r="AV615" s="158"/>
      <c r="AW615" s="188">
        <v>4.5</v>
      </c>
      <c r="AX615" s="181">
        <v>2266.6666666666665</v>
      </c>
      <c r="AY615" s="207">
        <v>0.90587499999999999</v>
      </c>
      <c r="AZ615" s="161"/>
      <c r="BA615" s="191"/>
      <c r="BB615" s="162"/>
      <c r="BC615" s="163"/>
      <c r="BD615" s="345">
        <v>6.0515706806282719</v>
      </c>
      <c r="BE615" s="165">
        <v>655.00277958959532</v>
      </c>
      <c r="BF615" s="149">
        <v>1344.7934845840603</v>
      </c>
      <c r="BG615" s="161"/>
      <c r="BH615" s="166">
        <v>10.34</v>
      </c>
      <c r="BI615" s="167">
        <v>12</v>
      </c>
      <c r="BJ615" s="166">
        <v>14.72</v>
      </c>
      <c r="BK615" s="166">
        <v>21.318092949727674</v>
      </c>
    </row>
    <row r="616" spans="1:63" ht="112" hidden="1">
      <c r="A616" s="40"/>
      <c r="B616" s="40"/>
      <c r="C616" s="40"/>
      <c r="D616" s="247" t="s">
        <v>2018</v>
      </c>
      <c r="E616" s="127">
        <v>4930</v>
      </c>
      <c r="F616" s="128" t="s">
        <v>2019</v>
      </c>
      <c r="G616" s="129" t="s">
        <v>2033</v>
      </c>
      <c r="H616" s="130" t="s">
        <v>2034</v>
      </c>
      <c r="I616" s="172" t="s">
        <v>1815</v>
      </c>
      <c r="J616" s="175"/>
      <c r="K616" s="170" t="s">
        <v>3947</v>
      </c>
      <c r="L616" s="376" t="s">
        <v>2036</v>
      </c>
      <c r="M616" s="174" t="s">
        <v>2037</v>
      </c>
      <c r="N616" s="382" t="s">
        <v>2037</v>
      </c>
      <c r="O616" s="176" t="s">
        <v>2038</v>
      </c>
      <c r="P616" s="202">
        <v>103.61199999999999</v>
      </c>
      <c r="Q616" s="178"/>
      <c r="R616" s="340">
        <v>10</v>
      </c>
      <c r="S616" s="139">
        <v>0</v>
      </c>
      <c r="T616" s="155">
        <v>40743</v>
      </c>
      <c r="U616" s="138">
        <v>150.75546</v>
      </c>
      <c r="V616" s="202">
        <v>980.19790684931502</v>
      </c>
      <c r="W616" s="178">
        <v>1036.1199999999999</v>
      </c>
      <c r="X616" s="175" t="s">
        <v>3988</v>
      </c>
      <c r="Y616" s="180"/>
      <c r="Z616" s="221">
        <v>127.206</v>
      </c>
      <c r="AA616" s="76">
        <v>61.651000000000003</v>
      </c>
      <c r="AB616" s="138">
        <v>188.857</v>
      </c>
      <c r="AC616" s="407">
        <v>41184</v>
      </c>
      <c r="AD616" s="408">
        <v>41528</v>
      </c>
      <c r="AE616" s="191">
        <v>222.83676712328767</v>
      </c>
      <c r="AF616" s="182">
        <v>0.84751274414025279</v>
      </c>
      <c r="AG616" s="181">
        <v>14.7</v>
      </c>
      <c r="AH616" s="159"/>
      <c r="AI616" s="175" t="s">
        <v>3888</v>
      </c>
      <c r="AJ616" s="204" t="s">
        <v>3802</v>
      </c>
      <c r="AK616" s="204"/>
      <c r="AL616" s="205" t="s">
        <v>2652</v>
      </c>
      <c r="AM616" s="155">
        <v>40283</v>
      </c>
      <c r="AN616" s="296"/>
      <c r="AO616" s="154"/>
      <c r="AP616" s="155"/>
      <c r="AQ616" s="333">
        <v>40534</v>
      </c>
      <c r="AR616" s="193">
        <v>40721</v>
      </c>
      <c r="AS616" s="154">
        <v>40796</v>
      </c>
      <c r="AT616" s="194">
        <v>40743</v>
      </c>
      <c r="AU616" s="157"/>
      <c r="AV616" s="158"/>
      <c r="AW616" s="159">
        <v>50.400000000000006</v>
      </c>
      <c r="AX616" s="181">
        <v>2175.0992063492063</v>
      </c>
      <c r="AY616" s="207">
        <v>0.94515000000000005</v>
      </c>
      <c r="AZ616" s="161"/>
      <c r="BA616" s="149"/>
      <c r="BB616" s="162"/>
      <c r="BC616" s="163"/>
      <c r="BD616" s="345">
        <v>65.2401832460733</v>
      </c>
      <c r="BE616" s="191">
        <v>629.6585650896933</v>
      </c>
      <c r="BF616" s="149">
        <v>1294.448080279232</v>
      </c>
      <c r="BG616" s="105">
        <v>1.6151853549763628E-2</v>
      </c>
      <c r="BH616" s="166">
        <v>6.23</v>
      </c>
      <c r="BI616" s="167">
        <v>16.84</v>
      </c>
      <c r="BJ616" s="111"/>
      <c r="BK616" s="111"/>
    </row>
    <row r="617" spans="1:63" ht="28" hidden="1">
      <c r="A617" s="40"/>
      <c r="B617" s="40"/>
      <c r="C617" s="40"/>
      <c r="D617" s="247" t="s">
        <v>2026</v>
      </c>
      <c r="E617" s="127">
        <v>4942</v>
      </c>
      <c r="F617" s="128" t="s">
        <v>2027</v>
      </c>
      <c r="G617" s="129" t="s">
        <v>2033</v>
      </c>
      <c r="H617" s="130" t="s">
        <v>3946</v>
      </c>
      <c r="I617" s="131" t="s">
        <v>1815</v>
      </c>
      <c r="J617" s="132"/>
      <c r="K617" s="129" t="s">
        <v>1317</v>
      </c>
      <c r="L617" s="304" t="s">
        <v>2036</v>
      </c>
      <c r="M617" s="134" t="s">
        <v>2037</v>
      </c>
      <c r="N617" s="371" t="s">
        <v>2037</v>
      </c>
      <c r="O617" s="136" t="s">
        <v>2038</v>
      </c>
      <c r="P617" s="137">
        <v>36.424999999999997</v>
      </c>
      <c r="Q617" s="138"/>
      <c r="R617" s="137">
        <v>10</v>
      </c>
      <c r="S617" s="139">
        <v>0</v>
      </c>
      <c r="T617" s="140">
        <v>40739</v>
      </c>
      <c r="U617" s="138">
        <v>53.399049999999995</v>
      </c>
      <c r="V617" s="137">
        <v>344.98965753424653</v>
      </c>
      <c r="W617" s="138">
        <v>364.25</v>
      </c>
      <c r="X617" s="130" t="s">
        <v>3988</v>
      </c>
      <c r="Y617" s="142"/>
      <c r="Z617" s="143">
        <v>21.611999999999998</v>
      </c>
      <c r="AA617" s="138"/>
      <c r="AB617" s="138">
        <v>21.611999999999998</v>
      </c>
      <c r="AC617" s="144">
        <v>41380</v>
      </c>
      <c r="AD617" s="360">
        <v>41060</v>
      </c>
      <c r="AE617" s="165">
        <v>32.034041095890409</v>
      </c>
      <c r="AF617" s="409">
        <v>0.67465731018159192</v>
      </c>
      <c r="AG617" s="148">
        <v>21.366666666666667</v>
      </c>
      <c r="AH617" s="149"/>
      <c r="AI617" s="132" t="s">
        <v>3888</v>
      </c>
      <c r="AJ617" s="150" t="s">
        <v>1560</v>
      </c>
      <c r="AK617" s="150"/>
      <c r="AL617" s="151" t="s">
        <v>2028</v>
      </c>
      <c r="AM617" s="140">
        <v>40360</v>
      </c>
      <c r="AN617" s="153"/>
      <c r="AO617" s="154"/>
      <c r="AP617" s="155"/>
      <c r="AQ617" s="156">
        <v>40591</v>
      </c>
      <c r="AR617" s="154">
        <v>40724</v>
      </c>
      <c r="AS617" s="154">
        <v>40795</v>
      </c>
      <c r="AT617" s="194">
        <v>40739</v>
      </c>
      <c r="AU617" s="157"/>
      <c r="AV617" s="158"/>
      <c r="AW617" s="159">
        <v>23.200000000000003</v>
      </c>
      <c r="AX617" s="146">
        <v>1701.7241379310342</v>
      </c>
      <c r="AY617" s="160">
        <v>0.92249999999999999</v>
      </c>
      <c r="AZ617" s="161"/>
      <c r="BA617" s="149"/>
      <c r="BB617" s="162"/>
      <c r="BC617" s="163"/>
      <c r="BD617" s="345">
        <v>30.619546247818494</v>
      </c>
      <c r="BE617" s="165">
        <v>840.61897729083034</v>
      </c>
      <c r="BF617" s="149">
        <v>1319.8080279232108</v>
      </c>
      <c r="BG617" s="105">
        <v>9.6308648042550144E-3</v>
      </c>
      <c r="BH617" s="166">
        <v>7.35</v>
      </c>
      <c r="BI617" s="167">
        <v>11.5</v>
      </c>
      <c r="BJ617" s="111"/>
      <c r="BK617" s="111"/>
    </row>
    <row r="618" spans="1:63" ht="56" hidden="1">
      <c r="A618" s="40"/>
      <c r="B618" s="40"/>
      <c r="C618" s="40"/>
      <c r="D618" s="247" t="s">
        <v>2032</v>
      </c>
      <c r="E618" s="127">
        <v>4956</v>
      </c>
      <c r="F618" s="234" t="s">
        <v>3542</v>
      </c>
      <c r="G618" s="129" t="s">
        <v>2033</v>
      </c>
      <c r="H618" s="130" t="s">
        <v>2034</v>
      </c>
      <c r="I618" s="131" t="s">
        <v>1815</v>
      </c>
      <c r="J618" s="132"/>
      <c r="K618" s="129" t="s">
        <v>2498</v>
      </c>
      <c r="L618" s="304" t="s">
        <v>2036</v>
      </c>
      <c r="M618" s="134" t="s">
        <v>2037</v>
      </c>
      <c r="N618" s="371" t="s">
        <v>2037</v>
      </c>
      <c r="O618" s="136" t="s">
        <v>3785</v>
      </c>
      <c r="P618" s="143">
        <v>12.284000000000001</v>
      </c>
      <c r="Q618" s="138"/>
      <c r="R618" s="339">
        <v>10</v>
      </c>
      <c r="S618" s="139">
        <v>0</v>
      </c>
      <c r="T618" s="152">
        <v>40775</v>
      </c>
      <c r="U618" s="138">
        <v>16.792228000000001</v>
      </c>
      <c r="V618" s="143">
        <v>115.13305205479453</v>
      </c>
      <c r="W618" s="138">
        <v>122.84</v>
      </c>
      <c r="X618" s="130" t="s">
        <v>2039</v>
      </c>
      <c r="Y618" s="142"/>
      <c r="Z618" s="143">
        <v>16.003</v>
      </c>
      <c r="AA618" s="138"/>
      <c r="AB618" s="138">
        <v>16.003</v>
      </c>
      <c r="AC618" s="383">
        <v>41366</v>
      </c>
      <c r="AD618" s="360">
        <v>41182</v>
      </c>
      <c r="AE618" s="165">
        <v>13.697501369863014</v>
      </c>
      <c r="AF618" s="182">
        <v>1.1683152691781802</v>
      </c>
      <c r="AG618" s="146">
        <v>19.7</v>
      </c>
      <c r="AH618" s="149"/>
      <c r="AI618" s="132" t="s">
        <v>2039</v>
      </c>
      <c r="AJ618" s="150" t="s">
        <v>3895</v>
      </c>
      <c r="AK618" s="150"/>
      <c r="AL618" s="151" t="s">
        <v>2031</v>
      </c>
      <c r="AM618" s="152">
        <v>40543</v>
      </c>
      <c r="AN618" s="297"/>
      <c r="AO618" s="154"/>
      <c r="AP618" s="155"/>
      <c r="AQ618" s="156">
        <v>40689</v>
      </c>
      <c r="AR618" s="154">
        <v>40728</v>
      </c>
      <c r="AS618" s="154">
        <v>40782</v>
      </c>
      <c r="AT618" s="155">
        <v>40728</v>
      </c>
      <c r="AU618" s="157"/>
      <c r="AV618" s="158"/>
      <c r="AW618" s="159">
        <v>6.4</v>
      </c>
      <c r="AX618" s="146">
        <v>2039.328125</v>
      </c>
      <c r="AY618" s="160">
        <v>0.94514999999999993</v>
      </c>
      <c r="AZ618" s="161"/>
      <c r="BA618" s="149"/>
      <c r="BB618" s="237"/>
      <c r="BC618" s="238"/>
      <c r="BD618" s="345">
        <v>8.2844677137870839</v>
      </c>
      <c r="BE618" s="165">
        <v>674.41124338872385</v>
      </c>
      <c r="BF618" s="149">
        <v>1294.4480802792318</v>
      </c>
      <c r="BG618" s="105">
        <v>2.07881813471744E-2</v>
      </c>
      <c r="BH618" s="166">
        <v>5.83</v>
      </c>
      <c r="BI618" s="167">
        <v>16.399999999999999</v>
      </c>
      <c r="BJ618" s="388"/>
      <c r="BK618" s="166"/>
    </row>
    <row r="619" spans="1:63" ht="42" hidden="1">
      <c r="A619" s="40"/>
      <c r="B619" s="40"/>
      <c r="C619" s="40"/>
      <c r="D619" s="247" t="s">
        <v>3005</v>
      </c>
      <c r="E619" s="127">
        <v>4959</v>
      </c>
      <c r="F619" s="199" t="s">
        <v>2663</v>
      </c>
      <c r="G619" s="170" t="s">
        <v>2033</v>
      </c>
      <c r="H619" s="171" t="s">
        <v>2034</v>
      </c>
      <c r="I619" s="172" t="s">
        <v>1815</v>
      </c>
      <c r="J619" s="175"/>
      <c r="K619" s="172" t="s">
        <v>1728</v>
      </c>
      <c r="L619" s="344" t="s">
        <v>2036</v>
      </c>
      <c r="M619" s="174" t="s">
        <v>2037</v>
      </c>
      <c r="N619" s="338" t="s">
        <v>2037</v>
      </c>
      <c r="O619" s="176" t="s">
        <v>2038</v>
      </c>
      <c r="P619" s="202">
        <v>33.731000000000002</v>
      </c>
      <c r="Q619" s="178"/>
      <c r="R619" s="339">
        <v>10</v>
      </c>
      <c r="S619" s="201">
        <v>0</v>
      </c>
      <c r="T619" s="155">
        <v>40808</v>
      </c>
      <c r="U619" s="178">
        <v>42.973294000000003</v>
      </c>
      <c r="V619" s="202">
        <v>313.09761095890411</v>
      </c>
      <c r="W619" s="178">
        <v>337.31</v>
      </c>
      <c r="X619" s="130" t="s">
        <v>1729</v>
      </c>
      <c r="Y619" s="180"/>
      <c r="Z619" s="202"/>
      <c r="AA619" s="178"/>
      <c r="AB619" s="178"/>
      <c r="AC619" s="156"/>
      <c r="AD619" s="155"/>
      <c r="AE619" s="191"/>
      <c r="AF619" s="203"/>
      <c r="AG619" s="181">
        <v>34.966666666666669</v>
      </c>
      <c r="AH619" s="159"/>
      <c r="AI619" s="175"/>
      <c r="AJ619" s="204" t="s">
        <v>3895</v>
      </c>
      <c r="AK619" s="204"/>
      <c r="AL619" s="205" t="s">
        <v>2530</v>
      </c>
      <c r="AM619" s="155">
        <v>39789</v>
      </c>
      <c r="AN619" s="296"/>
      <c r="AO619" s="154"/>
      <c r="AP619" s="155"/>
      <c r="AQ619" s="156">
        <v>40014</v>
      </c>
      <c r="AR619" s="154">
        <v>40808</v>
      </c>
      <c r="AS619" s="154">
        <v>40871</v>
      </c>
      <c r="AT619" s="155">
        <v>40808</v>
      </c>
      <c r="AU619" s="187"/>
      <c r="AV619" s="158"/>
      <c r="AW619" s="188">
        <v>16.875</v>
      </c>
      <c r="AX619" s="181">
        <v>2204.0296296296297</v>
      </c>
      <c r="AY619" s="207">
        <v>0.90750000000000008</v>
      </c>
      <c r="AZ619" s="161"/>
      <c r="BA619" s="191"/>
      <c r="BB619" s="162"/>
      <c r="BC619" s="163"/>
      <c r="BD619" s="345">
        <v>19.306282722513089</v>
      </c>
      <c r="BE619" s="191">
        <v>572.36022420067854</v>
      </c>
      <c r="BF619" s="159">
        <v>1144.0760131859608</v>
      </c>
      <c r="BG619" s="161"/>
      <c r="BH619" s="166">
        <v>14.02</v>
      </c>
      <c r="BI619" s="167">
        <v>18.95</v>
      </c>
      <c r="BJ619" s="166"/>
      <c r="BK619" s="166"/>
    </row>
    <row r="620" spans="1:63" ht="56" hidden="1">
      <c r="A620" s="40"/>
      <c r="B620" s="40"/>
      <c r="C620" s="40"/>
      <c r="D620" s="410" t="s">
        <v>2029</v>
      </c>
      <c r="E620" s="127">
        <v>4964</v>
      </c>
      <c r="F620" s="234" t="s">
        <v>2030</v>
      </c>
      <c r="G620" s="129" t="s">
        <v>2033</v>
      </c>
      <c r="H620" s="130" t="s">
        <v>2034</v>
      </c>
      <c r="I620" s="131" t="s">
        <v>1815</v>
      </c>
      <c r="J620" s="132"/>
      <c r="K620" s="129" t="s">
        <v>1728</v>
      </c>
      <c r="L620" s="376" t="s">
        <v>2036</v>
      </c>
      <c r="M620" s="134" t="s">
        <v>2037</v>
      </c>
      <c r="N620" s="371" t="s">
        <v>2037</v>
      </c>
      <c r="O620" s="136" t="s">
        <v>3785</v>
      </c>
      <c r="P620" s="143">
        <v>18.541</v>
      </c>
      <c r="Q620" s="138"/>
      <c r="R620" s="339">
        <v>10</v>
      </c>
      <c r="S620" s="139">
        <v>0</v>
      </c>
      <c r="T620" s="152">
        <v>40787</v>
      </c>
      <c r="U620" s="138">
        <v>24.733694000000003</v>
      </c>
      <c r="V620" s="143">
        <v>173.16786027397259</v>
      </c>
      <c r="W620" s="138">
        <v>185.41</v>
      </c>
      <c r="X620" s="130" t="s">
        <v>2039</v>
      </c>
      <c r="Y620" s="142"/>
      <c r="Z620" s="143">
        <v>17.731999999999999</v>
      </c>
      <c r="AA620" s="138"/>
      <c r="AB620" s="138">
        <v>17.731999999999999</v>
      </c>
      <c r="AC620" s="383">
        <v>41411</v>
      </c>
      <c r="AD620" s="360">
        <v>41182</v>
      </c>
      <c r="AE620" s="165">
        <v>20.064917808219182</v>
      </c>
      <c r="AF620" s="182">
        <v>0.88373150438405734</v>
      </c>
      <c r="AG620" s="146">
        <v>20.8</v>
      </c>
      <c r="AH620" s="149"/>
      <c r="AI620" s="132" t="s">
        <v>2039</v>
      </c>
      <c r="AJ620" s="150" t="s">
        <v>3895</v>
      </c>
      <c r="AK620" s="150"/>
      <c r="AL620" s="151" t="s">
        <v>2031</v>
      </c>
      <c r="AM620" s="152">
        <v>40549</v>
      </c>
      <c r="AN620" s="297"/>
      <c r="AO620" s="192"/>
      <c r="AP620" s="152"/>
      <c r="AQ620" s="235">
        <v>40661</v>
      </c>
      <c r="AR620" s="192">
        <v>40728</v>
      </c>
      <c r="AS620" s="192">
        <v>40794</v>
      </c>
      <c r="AT620" s="152">
        <v>40739</v>
      </c>
      <c r="AU620" s="206"/>
      <c r="AV620" s="209"/>
      <c r="AW620" s="149">
        <v>9.6000000000000014</v>
      </c>
      <c r="AX620" s="146">
        <v>2093.6354166666665</v>
      </c>
      <c r="AY620" s="160">
        <v>0.92252000000000001</v>
      </c>
      <c r="AZ620" s="196"/>
      <c r="BA620" s="149"/>
      <c r="BB620" s="403"/>
      <c r="BC620" s="404"/>
      <c r="BD620" s="379">
        <v>12.426701570680628</v>
      </c>
      <c r="BE620" s="165">
        <v>670.22822774826739</v>
      </c>
      <c r="BF620" s="149">
        <v>1294.4480802792318</v>
      </c>
      <c r="BG620" s="105">
        <v>1.5822637145912279E-2</v>
      </c>
      <c r="BH620" s="197">
        <v>8.4349999999999987</v>
      </c>
      <c r="BI620" s="380"/>
      <c r="BJ620" s="197">
        <v>16.244999999999997</v>
      </c>
      <c r="BK620" s="399"/>
    </row>
    <row r="621" spans="1:63" ht="56" hidden="1">
      <c r="A621" s="40"/>
      <c r="B621" s="40"/>
      <c r="C621" s="40"/>
      <c r="D621" s="247" t="s">
        <v>3548</v>
      </c>
      <c r="E621" s="127">
        <v>4976</v>
      </c>
      <c r="F621" s="199" t="s">
        <v>3549</v>
      </c>
      <c r="G621" s="170" t="s">
        <v>2033</v>
      </c>
      <c r="H621" s="171" t="s">
        <v>2034</v>
      </c>
      <c r="I621" s="172" t="s">
        <v>1815</v>
      </c>
      <c r="J621" s="175"/>
      <c r="K621" s="170" t="s">
        <v>1748</v>
      </c>
      <c r="L621" s="376" t="s">
        <v>2036</v>
      </c>
      <c r="M621" s="174" t="s">
        <v>2037</v>
      </c>
      <c r="N621" s="338" t="s">
        <v>2037</v>
      </c>
      <c r="O621" s="176" t="s">
        <v>3785</v>
      </c>
      <c r="P621" s="363">
        <v>4.6820000000000004</v>
      </c>
      <c r="Q621" s="178"/>
      <c r="R621" s="340">
        <v>10</v>
      </c>
      <c r="S621" s="201">
        <v>0</v>
      </c>
      <c r="T621" s="155">
        <v>40835</v>
      </c>
      <c r="U621" s="178">
        <v>5.6184000000000003</v>
      </c>
      <c r="V621" s="202">
        <v>43.112882191780827</v>
      </c>
      <c r="W621" s="178">
        <v>46.820000000000007</v>
      </c>
      <c r="X621" s="130" t="s">
        <v>3889</v>
      </c>
      <c r="Y621" s="180"/>
      <c r="Z621" s="202"/>
      <c r="AA621" s="178"/>
      <c r="AB621" s="178"/>
      <c r="AC621" s="156"/>
      <c r="AD621" s="349"/>
      <c r="AE621" s="191"/>
      <c r="AF621" s="174"/>
      <c r="AG621" s="181">
        <v>34.06666666666667</v>
      </c>
      <c r="AH621" s="159"/>
      <c r="AI621" s="175"/>
      <c r="AJ621" s="204" t="s">
        <v>3895</v>
      </c>
      <c r="AK621" s="204"/>
      <c r="AL621" s="205" t="s">
        <v>1740</v>
      </c>
      <c r="AM621" s="155">
        <v>40033</v>
      </c>
      <c r="AN621" s="296"/>
      <c r="AO621" s="154"/>
      <c r="AP621" s="155"/>
      <c r="AQ621" s="156">
        <v>40251</v>
      </c>
      <c r="AR621" s="154">
        <v>40736</v>
      </c>
      <c r="AS621" s="154">
        <v>40788</v>
      </c>
      <c r="AT621" s="155">
        <v>40835</v>
      </c>
      <c r="AU621" s="206" t="s">
        <v>3596</v>
      </c>
      <c r="AV621" s="158"/>
      <c r="AW621" s="159">
        <v>2.1</v>
      </c>
      <c r="AX621" s="181">
        <v>2407.6190476190477</v>
      </c>
      <c r="AY621" s="207">
        <v>0.92689999999999995</v>
      </c>
      <c r="AZ621" s="161"/>
      <c r="BA621" s="191"/>
      <c r="BB621" s="162"/>
      <c r="BC621" s="163"/>
      <c r="BD621" s="345">
        <v>2.82696335078534</v>
      </c>
      <c r="BE621" s="191">
        <v>603.79396642147367</v>
      </c>
      <c r="BF621" s="159">
        <v>1346.1730241834953</v>
      </c>
      <c r="BG621" s="161"/>
      <c r="BH621" s="166">
        <v>10.44</v>
      </c>
      <c r="BI621" s="167">
        <v>12.5</v>
      </c>
      <c r="BJ621" s="166">
        <v>13.18</v>
      </c>
      <c r="BK621" s="166">
        <v>13.027723469278023</v>
      </c>
    </row>
    <row r="622" spans="1:63" ht="28" hidden="1">
      <c r="A622" s="40"/>
      <c r="B622" s="40"/>
      <c r="C622" s="40"/>
      <c r="D622" s="247" t="s">
        <v>3552</v>
      </c>
      <c r="E622" s="127">
        <v>4985</v>
      </c>
      <c r="F622" s="370" t="s">
        <v>3553</v>
      </c>
      <c r="G622" s="129" t="s">
        <v>2033</v>
      </c>
      <c r="H622" s="130" t="s">
        <v>2034</v>
      </c>
      <c r="I622" s="368" t="s">
        <v>1815</v>
      </c>
      <c r="J622" s="368"/>
      <c r="K622" s="129" t="s">
        <v>3653</v>
      </c>
      <c r="L622" s="304" t="s">
        <v>2036</v>
      </c>
      <c r="M622" s="134" t="s">
        <v>3878</v>
      </c>
      <c r="N622" s="135" t="s">
        <v>1723</v>
      </c>
      <c r="O622" s="136" t="s">
        <v>1335</v>
      </c>
      <c r="P622" s="137">
        <v>27.117999999999999</v>
      </c>
      <c r="Q622" s="138"/>
      <c r="R622" s="137">
        <v>7</v>
      </c>
      <c r="S622" s="139">
        <v>0</v>
      </c>
      <c r="T622" s="140">
        <v>40752</v>
      </c>
      <c r="U622" s="138">
        <v>38.697386000000002</v>
      </c>
      <c r="V622" s="137">
        <v>255.87504657534245</v>
      </c>
      <c r="W622" s="138">
        <v>527.20363835616433</v>
      </c>
      <c r="X622" s="130" t="s">
        <v>3977</v>
      </c>
      <c r="Y622" s="142"/>
      <c r="Z622" s="143">
        <v>15.673</v>
      </c>
      <c r="AA622" s="138"/>
      <c r="AB622" s="138">
        <v>15.673</v>
      </c>
      <c r="AC622" s="140">
        <v>41807</v>
      </c>
      <c r="AD622" s="152">
        <v>40989</v>
      </c>
      <c r="AE622" s="165">
        <v>17.608126027397258</v>
      </c>
      <c r="AF622" s="182">
        <v>0.89010039885071757</v>
      </c>
      <c r="AG622" s="148">
        <v>35.166666666666664</v>
      </c>
      <c r="AH622" s="149"/>
      <c r="AI622" s="132" t="s">
        <v>1729</v>
      </c>
      <c r="AJ622" s="150" t="s">
        <v>1560</v>
      </c>
      <c r="AK622" s="150"/>
      <c r="AL622" s="151" t="s">
        <v>3993</v>
      </c>
      <c r="AM622" s="155">
        <v>39848</v>
      </c>
      <c r="AN622" s="297">
        <v>40215</v>
      </c>
      <c r="AO622" s="192" t="s">
        <v>3554</v>
      </c>
      <c r="AP622" s="152"/>
      <c r="AQ622" s="333">
        <v>40134</v>
      </c>
      <c r="AR622" s="333">
        <v>40742</v>
      </c>
      <c r="AS622" s="179">
        <v>40804</v>
      </c>
      <c r="AT622" s="194">
        <v>40752</v>
      </c>
      <c r="AU622" s="411"/>
      <c r="AV622" s="158"/>
      <c r="AW622" s="149">
        <v>5.4</v>
      </c>
      <c r="AX622" s="165">
        <v>5978.504259259259</v>
      </c>
      <c r="AY622" s="160">
        <v>0.84009999999999996</v>
      </c>
      <c r="AZ622" s="161"/>
      <c r="BA622" s="165"/>
      <c r="BB622" s="162"/>
      <c r="BC622" s="163"/>
      <c r="BD622" s="379">
        <v>10.362129144851657</v>
      </c>
      <c r="BE622" s="165">
        <v>382.11258739035537</v>
      </c>
      <c r="BF622" s="149">
        <v>1918.9128046021585</v>
      </c>
      <c r="BG622" s="105">
        <v>2.7953030438374417E-2</v>
      </c>
      <c r="BH622" s="359"/>
      <c r="BI622" s="380"/>
      <c r="BJ622" s="359"/>
      <c r="BK622" s="359"/>
    </row>
    <row r="623" spans="1:63" ht="42" hidden="1">
      <c r="A623" s="40"/>
      <c r="B623" s="40"/>
      <c r="C623" s="40"/>
      <c r="D623" s="247" t="s">
        <v>2992</v>
      </c>
      <c r="E623" s="127">
        <v>4990</v>
      </c>
      <c r="F623" s="128" t="s">
        <v>2993</v>
      </c>
      <c r="G623" s="129" t="s">
        <v>2033</v>
      </c>
      <c r="H623" s="130" t="s">
        <v>2034</v>
      </c>
      <c r="I623" s="131" t="s">
        <v>1815</v>
      </c>
      <c r="J623" s="132"/>
      <c r="K623" s="129" t="s">
        <v>3947</v>
      </c>
      <c r="L623" s="391" t="s">
        <v>2036</v>
      </c>
      <c r="M623" s="134" t="s">
        <v>2037</v>
      </c>
      <c r="N623" s="371" t="s">
        <v>2037</v>
      </c>
      <c r="O623" s="136" t="s">
        <v>1335</v>
      </c>
      <c r="P623" s="143">
        <v>32.518999999999998</v>
      </c>
      <c r="Q623" s="138"/>
      <c r="R623" s="339">
        <v>7</v>
      </c>
      <c r="S623" s="139">
        <v>0</v>
      </c>
      <c r="T623" s="152">
        <v>40920</v>
      </c>
      <c r="U623" s="138">
        <v>31.445872999999999</v>
      </c>
      <c r="V623" s="143">
        <v>291.86916164383558</v>
      </c>
      <c r="W623" s="138">
        <v>617.23734794520544</v>
      </c>
      <c r="X623" s="130" t="s">
        <v>3889</v>
      </c>
      <c r="Y623" s="142"/>
      <c r="Z623" s="143"/>
      <c r="AA623" s="138"/>
      <c r="AB623" s="138"/>
      <c r="AC623" s="235"/>
      <c r="AD623" s="152"/>
      <c r="AE623" s="165"/>
      <c r="AF623" s="147"/>
      <c r="AG623" s="146">
        <v>31.233333333333334</v>
      </c>
      <c r="AH623" s="149"/>
      <c r="AI623" s="132"/>
      <c r="AJ623" s="150" t="s">
        <v>944</v>
      </c>
      <c r="AK623" s="150"/>
      <c r="AL623" s="151" t="s">
        <v>941</v>
      </c>
      <c r="AM623" s="152">
        <v>40130</v>
      </c>
      <c r="AN623" s="297"/>
      <c r="AO623" s="154"/>
      <c r="AP623" s="155"/>
      <c r="AQ623" s="179">
        <v>40253</v>
      </c>
      <c r="AR623" s="193">
        <v>40920</v>
      </c>
      <c r="AS623" s="154">
        <v>40974</v>
      </c>
      <c r="AT623" s="194">
        <v>40920</v>
      </c>
      <c r="AU623" s="157"/>
      <c r="AV623" s="158"/>
      <c r="AW623" s="149">
        <v>15</v>
      </c>
      <c r="AX623" s="146">
        <v>2338.8666666666668</v>
      </c>
      <c r="AY623" s="160">
        <v>0.92607499999999998</v>
      </c>
      <c r="AZ623" s="161"/>
      <c r="BA623" s="165"/>
      <c r="BB623" s="162"/>
      <c r="BC623" s="163"/>
      <c r="BD623" s="379">
        <v>21.269633507853403</v>
      </c>
      <c r="BE623" s="191">
        <v>654.06788363275018</v>
      </c>
      <c r="BF623" s="149">
        <v>1417.9755671902267</v>
      </c>
      <c r="BG623" s="196"/>
      <c r="BH623" s="197">
        <v>7.9</v>
      </c>
      <c r="BI623" s="198">
        <v>13.75</v>
      </c>
      <c r="BJ623" s="197">
        <v>11.38</v>
      </c>
      <c r="BK623" s="197"/>
    </row>
    <row r="624" spans="1:63" ht="42" hidden="1">
      <c r="A624" s="40"/>
      <c r="B624" s="40"/>
      <c r="C624" s="40"/>
      <c r="D624" s="247" t="s">
        <v>3776</v>
      </c>
      <c r="E624" s="127">
        <v>4992</v>
      </c>
      <c r="F624" s="128" t="s">
        <v>3777</v>
      </c>
      <c r="G624" s="129" t="s">
        <v>2033</v>
      </c>
      <c r="H624" s="130" t="s">
        <v>2034</v>
      </c>
      <c r="I624" s="131" t="s">
        <v>1815</v>
      </c>
      <c r="J624" s="132"/>
      <c r="K624" s="170" t="s">
        <v>917</v>
      </c>
      <c r="L624" s="304" t="s">
        <v>2036</v>
      </c>
      <c r="M624" s="174" t="s">
        <v>2037</v>
      </c>
      <c r="N624" s="338" t="s">
        <v>2037</v>
      </c>
      <c r="O624" s="136" t="s">
        <v>1335</v>
      </c>
      <c r="P624" s="381">
        <v>2.4860000000000002</v>
      </c>
      <c r="Q624" s="138"/>
      <c r="R624" s="339">
        <v>10</v>
      </c>
      <c r="S624" s="139">
        <v>0</v>
      </c>
      <c r="T624" s="152">
        <v>40787</v>
      </c>
      <c r="U624" s="139">
        <v>3.3163240000000003</v>
      </c>
      <c r="V624" s="143">
        <v>23.218558904109592</v>
      </c>
      <c r="W624" s="138">
        <v>24.860000000000003</v>
      </c>
      <c r="X624" s="130" t="s">
        <v>3948</v>
      </c>
      <c r="Y624" s="142"/>
      <c r="Z624" s="143"/>
      <c r="AA624" s="138"/>
      <c r="AB624" s="138"/>
      <c r="AC624" s="235"/>
      <c r="AD624" s="152"/>
      <c r="AE624" s="165"/>
      <c r="AF624" s="147"/>
      <c r="AG624" s="146">
        <v>35.666666666666664</v>
      </c>
      <c r="AH624" s="149"/>
      <c r="AI624" s="132"/>
      <c r="AJ624" s="150" t="s">
        <v>1560</v>
      </c>
      <c r="AK624" s="150"/>
      <c r="AL624" s="151" t="s">
        <v>3600</v>
      </c>
      <c r="AM624" s="152">
        <v>40066</v>
      </c>
      <c r="AN624" s="297"/>
      <c r="AO624" s="192"/>
      <c r="AP624" s="152"/>
      <c r="AQ624" s="156">
        <v>40071</v>
      </c>
      <c r="AR624" s="192">
        <v>40773</v>
      </c>
      <c r="AS624" s="192">
        <v>40829</v>
      </c>
      <c r="AT624" s="152">
        <v>40773</v>
      </c>
      <c r="AU624" s="153"/>
      <c r="AV624" s="209"/>
      <c r="AW624" s="149">
        <v>1.5</v>
      </c>
      <c r="AX624" s="146">
        <v>1926</v>
      </c>
      <c r="AY624" s="160">
        <v>0.90587499999999999</v>
      </c>
      <c r="AZ624" s="196"/>
      <c r="BA624" s="165"/>
      <c r="BB624" s="210"/>
      <c r="BC624" s="211"/>
      <c r="BD624" s="379">
        <v>1.9637870855148341</v>
      </c>
      <c r="BE624" s="191">
        <v>789.93848974852528</v>
      </c>
      <c r="BF624" s="149">
        <v>1309.1913903432226</v>
      </c>
      <c r="BG624" s="196"/>
      <c r="BH624" s="197">
        <v>10.94</v>
      </c>
      <c r="BI624" s="198">
        <v>13.5</v>
      </c>
      <c r="BJ624" s="197">
        <v>13.27</v>
      </c>
      <c r="BK624" s="197">
        <v>17.765077458106393</v>
      </c>
    </row>
    <row r="625" spans="1:63" ht="28">
      <c r="A625" s="86" t="s">
        <v>3139</v>
      </c>
      <c r="B625" s="40"/>
      <c r="C625" s="40"/>
      <c r="D625" s="247" t="s">
        <v>2409</v>
      </c>
      <c r="E625" s="168">
        <v>4993</v>
      </c>
      <c r="F625" s="199" t="s">
        <v>2410</v>
      </c>
      <c r="G625" s="170" t="s">
        <v>2033</v>
      </c>
      <c r="H625" s="171" t="s">
        <v>2034</v>
      </c>
      <c r="I625" s="172" t="s">
        <v>1815</v>
      </c>
      <c r="J625" s="175"/>
      <c r="K625" s="172" t="s">
        <v>3893</v>
      </c>
      <c r="L625" s="304" t="s">
        <v>2036</v>
      </c>
      <c r="M625" s="174" t="s">
        <v>3878</v>
      </c>
      <c r="N625" s="342" t="s">
        <v>1723</v>
      </c>
      <c r="O625" s="176" t="s">
        <v>2038</v>
      </c>
      <c r="P625" s="202">
        <v>3541.9169999999999</v>
      </c>
      <c r="Q625" s="178"/>
      <c r="R625" s="339">
        <v>10</v>
      </c>
      <c r="S625" s="201">
        <v>0</v>
      </c>
      <c r="T625" s="155">
        <v>40831</v>
      </c>
      <c r="U625" s="178">
        <v>4278.6357360000002</v>
      </c>
      <c r="V625" s="202">
        <v>32653.563575342465</v>
      </c>
      <c r="W625" s="178">
        <v>35419.17</v>
      </c>
      <c r="X625" s="130" t="s">
        <v>3889</v>
      </c>
      <c r="Y625" s="180"/>
      <c r="Z625" s="202"/>
      <c r="AA625" s="178"/>
      <c r="AB625" s="178"/>
      <c r="AC625" s="156"/>
      <c r="AD625" s="155"/>
      <c r="AE625" s="191"/>
      <c r="AF625" s="203"/>
      <c r="AG625" s="181">
        <v>28.2</v>
      </c>
      <c r="AH625" s="159"/>
      <c r="AI625" s="175"/>
      <c r="AJ625" s="204" t="s">
        <v>3895</v>
      </c>
      <c r="AK625" s="204"/>
      <c r="AL625" s="205" t="s">
        <v>2488</v>
      </c>
      <c r="AM625" s="155">
        <v>39742</v>
      </c>
      <c r="AN625" s="296"/>
      <c r="AO625" s="154"/>
      <c r="AP625" s="155"/>
      <c r="AQ625" s="156">
        <v>39547</v>
      </c>
      <c r="AR625" s="154">
        <v>40917</v>
      </c>
      <c r="AS625" s="154"/>
      <c r="AT625" s="155">
        <v>41011</v>
      </c>
      <c r="AU625" s="206" t="s">
        <v>3596</v>
      </c>
      <c r="AV625" s="158"/>
      <c r="AW625" s="188">
        <v>1000</v>
      </c>
      <c r="AX625" s="181">
        <v>4461</v>
      </c>
      <c r="AY625" s="207"/>
      <c r="AZ625" s="161"/>
      <c r="BA625" s="191"/>
      <c r="BB625" s="162"/>
      <c r="BC625" s="163"/>
      <c r="BD625" s="345">
        <v>1221.6404886561954</v>
      </c>
      <c r="BE625" s="191">
        <v>344.90940602396819</v>
      </c>
      <c r="BF625" s="159">
        <v>1221.6404886561954</v>
      </c>
      <c r="BG625" s="161"/>
      <c r="BH625" s="166">
        <v>9.15</v>
      </c>
      <c r="BI625" s="167"/>
      <c r="BJ625" s="166"/>
      <c r="BK625" s="166"/>
    </row>
    <row r="626" spans="1:63" ht="28" hidden="1">
      <c r="A626" s="40"/>
      <c r="B626" s="40"/>
      <c r="C626" s="40"/>
      <c r="D626" s="247" t="s">
        <v>1207</v>
      </c>
      <c r="E626" s="127">
        <v>4997</v>
      </c>
      <c r="F626" s="199" t="s">
        <v>2995</v>
      </c>
      <c r="G626" s="170" t="s">
        <v>2033</v>
      </c>
      <c r="H626" s="171" t="s">
        <v>2034</v>
      </c>
      <c r="I626" s="172" t="s">
        <v>1815</v>
      </c>
      <c r="J626" s="175"/>
      <c r="K626" s="172" t="s">
        <v>2498</v>
      </c>
      <c r="L626" s="391" t="s">
        <v>2036</v>
      </c>
      <c r="M626" s="174" t="s">
        <v>2037</v>
      </c>
      <c r="N626" s="338" t="s">
        <v>2037</v>
      </c>
      <c r="O626" s="176" t="s">
        <v>3785</v>
      </c>
      <c r="P626" s="202">
        <v>6.25</v>
      </c>
      <c r="Q626" s="178"/>
      <c r="R626" s="339">
        <v>10</v>
      </c>
      <c r="S626" s="201">
        <v>0</v>
      </c>
      <c r="T626" s="155">
        <v>40848</v>
      </c>
      <c r="U626" s="178">
        <v>7.2937500000000002</v>
      </c>
      <c r="V626" s="202">
        <v>57.328767123287669</v>
      </c>
      <c r="W626" s="178">
        <v>62.5</v>
      </c>
      <c r="X626" s="130" t="s">
        <v>3889</v>
      </c>
      <c r="Y626" s="180"/>
      <c r="Z626" s="202"/>
      <c r="AA626" s="178"/>
      <c r="AB626" s="178"/>
      <c r="AC626" s="156"/>
      <c r="AD626" s="155"/>
      <c r="AE626" s="191"/>
      <c r="AF626" s="203"/>
      <c r="AG626" s="181">
        <v>33.633333333333333</v>
      </c>
      <c r="AH626" s="159"/>
      <c r="AI626" s="175"/>
      <c r="AJ626" s="204" t="s">
        <v>3895</v>
      </c>
      <c r="AK626" s="204"/>
      <c r="AL626" s="205" t="s">
        <v>2996</v>
      </c>
      <c r="AM626" s="155">
        <v>39906</v>
      </c>
      <c r="AN626" s="296"/>
      <c r="AO626" s="154"/>
      <c r="AP626" s="155"/>
      <c r="AQ626" s="156">
        <v>39864</v>
      </c>
      <c r="AR626" s="154">
        <v>40799</v>
      </c>
      <c r="AS626" s="154">
        <v>40865</v>
      </c>
      <c r="AT626" s="155">
        <v>40799</v>
      </c>
      <c r="AU626" s="187"/>
      <c r="AV626" s="158"/>
      <c r="AW626" s="188">
        <v>3</v>
      </c>
      <c r="AX626" s="181">
        <v>2248</v>
      </c>
      <c r="AY626" s="207">
        <v>0.92690000000000006</v>
      </c>
      <c r="AZ626" s="161"/>
      <c r="BA626" s="191"/>
      <c r="BB626" s="162"/>
      <c r="BC626" s="163"/>
      <c r="BD626" s="345">
        <v>4.0926919720767891</v>
      </c>
      <c r="BE626" s="165">
        <v>654.83071553228626</v>
      </c>
      <c r="BF626" s="149">
        <v>1364.2306573589299</v>
      </c>
      <c r="BG626" s="161"/>
      <c r="BH626" s="166">
        <v>10.75</v>
      </c>
      <c r="BI626" s="167">
        <v>14.23</v>
      </c>
      <c r="BJ626" s="166"/>
      <c r="BK626" s="166"/>
    </row>
    <row r="627" spans="1:63" ht="28" hidden="1">
      <c r="A627" s="40"/>
      <c r="B627" s="40"/>
      <c r="C627" s="40"/>
      <c r="D627" s="247" t="s">
        <v>2998</v>
      </c>
      <c r="E627" s="127">
        <v>4998</v>
      </c>
      <c r="F627" s="361" t="s">
        <v>2999</v>
      </c>
      <c r="G627" s="129" t="s">
        <v>3945</v>
      </c>
      <c r="H627" s="130" t="s">
        <v>3946</v>
      </c>
      <c r="I627" s="131" t="s">
        <v>1815</v>
      </c>
      <c r="J627" s="132"/>
      <c r="K627" s="129" t="s">
        <v>3947</v>
      </c>
      <c r="L627" s="391" t="s">
        <v>2036</v>
      </c>
      <c r="M627" s="134" t="s">
        <v>2037</v>
      </c>
      <c r="N627" s="371" t="s">
        <v>2037</v>
      </c>
      <c r="O627" s="136" t="s">
        <v>1335</v>
      </c>
      <c r="P627" s="381">
        <v>4.3120000000000003</v>
      </c>
      <c r="Q627" s="138"/>
      <c r="R627" s="339">
        <v>10</v>
      </c>
      <c r="S627" s="139">
        <v>0</v>
      </c>
      <c r="T627" s="152">
        <v>40805</v>
      </c>
      <c r="U627" s="139">
        <v>5.5279840000000009</v>
      </c>
      <c r="V627" s="143">
        <v>40.060252054794518</v>
      </c>
      <c r="W627" s="138">
        <v>43.120000000000005</v>
      </c>
      <c r="X627" s="130" t="s">
        <v>3948</v>
      </c>
      <c r="Y627" s="142"/>
      <c r="Z627" s="143"/>
      <c r="AA627" s="138"/>
      <c r="AB627" s="138"/>
      <c r="AC627" s="383"/>
      <c r="AD627" s="360"/>
      <c r="AE627" s="165"/>
      <c r="AF627" s="147"/>
      <c r="AG627" s="146">
        <v>35.06666666666667</v>
      </c>
      <c r="AH627" s="149"/>
      <c r="AI627" s="132"/>
      <c r="AJ627" s="150" t="s">
        <v>1560</v>
      </c>
      <c r="AK627" s="150"/>
      <c r="AL627" s="151" t="s">
        <v>3000</v>
      </c>
      <c r="AM627" s="152">
        <v>40434</v>
      </c>
      <c r="AN627" s="297"/>
      <c r="AO627" s="154"/>
      <c r="AP627" s="155"/>
      <c r="AQ627" s="156">
        <v>40616</v>
      </c>
      <c r="AR627" s="154">
        <v>40805</v>
      </c>
      <c r="AS627" s="154">
        <v>40863</v>
      </c>
      <c r="AT627" s="155">
        <v>40805</v>
      </c>
      <c r="AU627" s="157"/>
      <c r="AV627" s="158"/>
      <c r="AW627" s="159">
        <v>1.85</v>
      </c>
      <c r="AX627" s="146">
        <v>2467.3837837837837</v>
      </c>
      <c r="AY627" s="160">
        <v>0.94479000000000002</v>
      </c>
      <c r="AZ627" s="161"/>
      <c r="BA627" s="149"/>
      <c r="BB627" s="162"/>
      <c r="BC627" s="163"/>
      <c r="BD627" s="345">
        <v>2.462696335078534</v>
      </c>
      <c r="BE627" s="165">
        <v>571.12623726311085</v>
      </c>
      <c r="BF627" s="149">
        <v>1331.1872081505589</v>
      </c>
      <c r="BG627" s="196"/>
      <c r="BH627" s="166">
        <v>8.1550000000000011</v>
      </c>
      <c r="BI627" s="167">
        <v>13.25</v>
      </c>
      <c r="BJ627" s="166">
        <v>11.809999999999999</v>
      </c>
      <c r="BK627" s="166">
        <v>9.4747079776567436</v>
      </c>
    </row>
    <row r="628" spans="1:63" ht="56" hidden="1">
      <c r="A628" s="40"/>
      <c r="B628" s="40"/>
      <c r="C628" s="40"/>
      <c r="D628" s="247" t="s">
        <v>2411</v>
      </c>
      <c r="E628" s="127">
        <v>5001</v>
      </c>
      <c r="F628" s="199" t="s">
        <v>2412</v>
      </c>
      <c r="G628" s="170" t="s">
        <v>2033</v>
      </c>
      <c r="H628" s="171" t="s">
        <v>2034</v>
      </c>
      <c r="I628" s="172" t="s">
        <v>1815</v>
      </c>
      <c r="J628" s="175"/>
      <c r="K628" s="172" t="s">
        <v>1748</v>
      </c>
      <c r="L628" s="304" t="s">
        <v>2036</v>
      </c>
      <c r="M628" s="174" t="s">
        <v>2037</v>
      </c>
      <c r="N628" s="338" t="s">
        <v>2037</v>
      </c>
      <c r="O628" s="176" t="s">
        <v>3785</v>
      </c>
      <c r="P628" s="202">
        <v>6.6890000000000001</v>
      </c>
      <c r="Q628" s="178"/>
      <c r="R628" s="339">
        <v>7</v>
      </c>
      <c r="S628" s="201">
        <v>0</v>
      </c>
      <c r="T628" s="155">
        <v>41153</v>
      </c>
      <c r="U628" s="178">
        <v>2.2274370000000001</v>
      </c>
      <c r="V628" s="202">
        <v>55.766101369863016</v>
      </c>
      <c r="W628" s="178">
        <v>122.69275342465754</v>
      </c>
      <c r="X628" s="130" t="s">
        <v>3889</v>
      </c>
      <c r="Y628" s="180"/>
      <c r="Z628" s="202"/>
      <c r="AA628" s="178"/>
      <c r="AB628" s="178"/>
      <c r="AC628" s="156"/>
      <c r="AD628" s="155"/>
      <c r="AE628" s="191"/>
      <c r="AF628" s="203"/>
      <c r="AG628" s="181">
        <v>23.466666666666665</v>
      </c>
      <c r="AH628" s="159"/>
      <c r="AI628" s="175"/>
      <c r="AJ628" s="204" t="s">
        <v>3895</v>
      </c>
      <c r="AK628" s="204"/>
      <c r="AL628" s="205" t="s">
        <v>2413</v>
      </c>
      <c r="AM628" s="155">
        <v>39829</v>
      </c>
      <c r="AN628" s="296"/>
      <c r="AO628" s="154"/>
      <c r="AP628" s="155"/>
      <c r="AQ628" s="156">
        <v>40046</v>
      </c>
      <c r="AR628" s="154">
        <v>41037</v>
      </c>
      <c r="AS628" s="154">
        <v>41078</v>
      </c>
      <c r="AT628" s="155">
        <v>41037</v>
      </c>
      <c r="AU628" s="187"/>
      <c r="AV628" s="158"/>
      <c r="AW628" s="188">
        <v>3</v>
      </c>
      <c r="AX628" s="181">
        <v>2405.5333333333333</v>
      </c>
      <c r="AY628" s="207">
        <v>0.92695000000000005</v>
      </c>
      <c r="AZ628" s="161"/>
      <c r="BA628" s="191"/>
      <c r="BB628" s="162"/>
      <c r="BC628" s="163"/>
      <c r="BD628" s="345">
        <v>4.149214659685863</v>
      </c>
      <c r="BE628" s="165">
        <v>620.30417995004677</v>
      </c>
      <c r="BF628" s="149">
        <v>1383.071553228621</v>
      </c>
      <c r="BG628" s="161"/>
      <c r="BH628" s="166">
        <v>10.09</v>
      </c>
      <c r="BI628" s="167">
        <v>13</v>
      </c>
      <c r="BJ628" s="166">
        <v>14.59</v>
      </c>
      <c r="BK628" s="166"/>
    </row>
    <row r="629" spans="1:63" ht="56" hidden="1">
      <c r="A629" s="40"/>
      <c r="B629" s="40"/>
      <c r="C629" s="40"/>
      <c r="D629" s="247" t="s">
        <v>3550</v>
      </c>
      <c r="E629" s="127">
        <v>5010</v>
      </c>
      <c r="F629" s="199" t="s">
        <v>3551</v>
      </c>
      <c r="G629" s="170" t="s">
        <v>2033</v>
      </c>
      <c r="H629" s="171" t="s">
        <v>2034</v>
      </c>
      <c r="I629" s="172" t="s">
        <v>1815</v>
      </c>
      <c r="J629" s="175"/>
      <c r="K629" s="170" t="s">
        <v>1728</v>
      </c>
      <c r="L629" s="304" t="s">
        <v>2036</v>
      </c>
      <c r="M629" s="174" t="s">
        <v>2037</v>
      </c>
      <c r="N629" s="338" t="s">
        <v>2037</v>
      </c>
      <c r="O629" s="176" t="s">
        <v>3785</v>
      </c>
      <c r="P629" s="363">
        <v>3.125</v>
      </c>
      <c r="Q629" s="178"/>
      <c r="R629" s="340">
        <v>10</v>
      </c>
      <c r="S629" s="201">
        <v>0</v>
      </c>
      <c r="T629" s="155">
        <v>40771</v>
      </c>
      <c r="U629" s="178">
        <v>4.3062499999999995</v>
      </c>
      <c r="V629" s="202">
        <v>29.323630136986303</v>
      </c>
      <c r="W629" s="178">
        <v>31.25</v>
      </c>
      <c r="X629" s="130" t="s">
        <v>3889</v>
      </c>
      <c r="Y629" s="180"/>
      <c r="Z629" s="202"/>
      <c r="AA629" s="178"/>
      <c r="AB629" s="178"/>
      <c r="AC629" s="156"/>
      <c r="AD629" s="349"/>
      <c r="AE629" s="191"/>
      <c r="AF629" s="174"/>
      <c r="AG629" s="181">
        <v>36.200000000000003</v>
      </c>
      <c r="AH629" s="159"/>
      <c r="AI629" s="175"/>
      <c r="AJ629" s="204" t="s">
        <v>3895</v>
      </c>
      <c r="AK629" s="204"/>
      <c r="AL629" s="205" t="s">
        <v>1740</v>
      </c>
      <c r="AM629" s="155">
        <v>40009</v>
      </c>
      <c r="AN629" s="296"/>
      <c r="AO629" s="154"/>
      <c r="AP629" s="155"/>
      <c r="AQ629" s="156">
        <v>39920</v>
      </c>
      <c r="AR629" s="154">
        <v>40737</v>
      </c>
      <c r="AS629" s="154">
        <v>40790</v>
      </c>
      <c r="AT629" s="155">
        <v>40737</v>
      </c>
      <c r="AU629" s="157"/>
      <c r="AV629" s="158"/>
      <c r="AW629" s="159">
        <v>1.65</v>
      </c>
      <c r="AX629" s="181">
        <v>2090.909090909091</v>
      </c>
      <c r="AY629" s="207">
        <v>0.90590000000000004</v>
      </c>
      <c r="AZ629" s="161"/>
      <c r="BA629" s="191"/>
      <c r="BB629" s="162"/>
      <c r="BC629" s="163"/>
      <c r="BD629" s="345">
        <v>2.445244328097731</v>
      </c>
      <c r="BE629" s="191">
        <v>782.47818499127391</v>
      </c>
      <c r="BF629" s="149">
        <v>1481.9662594531703</v>
      </c>
      <c r="BG629" s="161"/>
      <c r="BH629" s="166">
        <v>11.35</v>
      </c>
      <c r="BI629" s="167">
        <v>13</v>
      </c>
      <c r="BJ629" s="166"/>
      <c r="BK629" s="166"/>
    </row>
    <row r="630" spans="1:63" ht="84" hidden="1">
      <c r="A630" s="40"/>
      <c r="B630" s="40"/>
      <c r="C630" s="40"/>
      <c r="D630" s="247" t="s">
        <v>2414</v>
      </c>
      <c r="E630" s="127">
        <v>5040</v>
      </c>
      <c r="F630" s="199" t="s">
        <v>2415</v>
      </c>
      <c r="G630" s="170" t="s">
        <v>2033</v>
      </c>
      <c r="H630" s="171" t="s">
        <v>2034</v>
      </c>
      <c r="I630" s="172" t="s">
        <v>1815</v>
      </c>
      <c r="J630" s="175"/>
      <c r="K630" s="170" t="s">
        <v>2928</v>
      </c>
      <c r="L630" s="280" t="s">
        <v>2036</v>
      </c>
      <c r="M630" s="174" t="s">
        <v>3510</v>
      </c>
      <c r="N630" s="382" t="s">
        <v>2571</v>
      </c>
      <c r="O630" s="176" t="s">
        <v>3785</v>
      </c>
      <c r="P630" s="202">
        <v>28.658999999999999</v>
      </c>
      <c r="Q630" s="178"/>
      <c r="R630" s="340">
        <v>10</v>
      </c>
      <c r="S630" s="201">
        <v>0</v>
      </c>
      <c r="T630" s="155">
        <v>40940</v>
      </c>
      <c r="U630" s="178">
        <v>26.137008000000002</v>
      </c>
      <c r="V630" s="202">
        <v>255.65398356164383</v>
      </c>
      <c r="W630" s="178">
        <v>286.58999999999997</v>
      </c>
      <c r="X630" s="130" t="s">
        <v>1729</v>
      </c>
      <c r="Y630" s="142"/>
      <c r="Z630" s="202"/>
      <c r="AA630" s="178"/>
      <c r="AB630" s="178"/>
      <c r="AC630" s="156"/>
      <c r="AD630" s="349"/>
      <c r="AE630" s="191"/>
      <c r="AF630" s="174"/>
      <c r="AG630" s="146">
        <v>30.566666666666666</v>
      </c>
      <c r="AH630" s="149"/>
      <c r="AI630" s="175"/>
      <c r="AJ630" s="204" t="s">
        <v>3994</v>
      </c>
      <c r="AK630" s="204"/>
      <c r="AL630" s="205" t="s">
        <v>3719</v>
      </c>
      <c r="AM630" s="155">
        <v>40048</v>
      </c>
      <c r="AN630" s="296"/>
      <c r="AO630" s="154"/>
      <c r="AP630" s="155"/>
      <c r="AQ630" s="156">
        <v>40344</v>
      </c>
      <c r="AR630" s="154">
        <v>40836</v>
      </c>
      <c r="AS630" s="154">
        <v>40886</v>
      </c>
      <c r="AT630" s="155">
        <v>40940</v>
      </c>
      <c r="AU630" s="176" t="s">
        <v>2416</v>
      </c>
      <c r="AV630" s="158"/>
      <c r="AW630" s="159">
        <v>7.5</v>
      </c>
      <c r="AX630" s="181">
        <v>7128</v>
      </c>
      <c r="AY630" s="207">
        <v>0.80315000000000003</v>
      </c>
      <c r="AZ630" s="161"/>
      <c r="BA630" s="191"/>
      <c r="BB630" s="162"/>
      <c r="BC630" s="163"/>
      <c r="BD630" s="345">
        <v>6.1594677137870857</v>
      </c>
      <c r="BE630" s="191">
        <v>214.92263211511519</v>
      </c>
      <c r="BF630" s="149">
        <v>821.26236183827803</v>
      </c>
      <c r="BG630" s="161"/>
      <c r="BH630" s="166">
        <v>7.19</v>
      </c>
      <c r="BI630" s="167">
        <v>12.41</v>
      </c>
      <c r="BJ630" s="166">
        <v>12.48</v>
      </c>
      <c r="BK630" s="166">
        <v>9.4747079776567436</v>
      </c>
    </row>
    <row r="631" spans="1:63" ht="28" hidden="1">
      <c r="A631" s="40"/>
      <c r="B631" s="40"/>
      <c r="C631" s="40"/>
      <c r="D631" s="247" t="s">
        <v>2060</v>
      </c>
      <c r="E631" s="127">
        <v>5061</v>
      </c>
      <c r="F631" s="361" t="s">
        <v>2061</v>
      </c>
      <c r="G631" s="129" t="s">
        <v>3945</v>
      </c>
      <c r="H631" s="130" t="s">
        <v>3946</v>
      </c>
      <c r="I631" s="131" t="s">
        <v>1815</v>
      </c>
      <c r="J631" s="132"/>
      <c r="K631" s="129" t="s">
        <v>3947</v>
      </c>
      <c r="L631" s="304" t="s">
        <v>2036</v>
      </c>
      <c r="M631" s="134" t="s">
        <v>2037</v>
      </c>
      <c r="N631" s="371" t="s">
        <v>2037</v>
      </c>
      <c r="O631" s="136" t="s">
        <v>1335</v>
      </c>
      <c r="P631" s="143">
        <v>7.367</v>
      </c>
      <c r="Q631" s="138"/>
      <c r="R631" s="339">
        <v>10</v>
      </c>
      <c r="S631" s="139">
        <v>0</v>
      </c>
      <c r="T631" s="155">
        <v>40756</v>
      </c>
      <c r="U631" s="178">
        <v>10.453773</v>
      </c>
      <c r="V631" s="143">
        <v>69.431452054794519</v>
      </c>
      <c r="W631" s="138">
        <v>73.67</v>
      </c>
      <c r="X631" s="130" t="s">
        <v>3648</v>
      </c>
      <c r="Y631" s="142"/>
      <c r="Z631" s="143"/>
      <c r="AA631" s="138"/>
      <c r="AB631" s="138"/>
      <c r="AC631" s="383"/>
      <c r="AD631" s="360"/>
      <c r="AE631" s="165"/>
      <c r="AF631" s="147"/>
      <c r="AG631" s="146">
        <v>36.700000000000003</v>
      </c>
      <c r="AH631" s="149"/>
      <c r="AI631" s="132"/>
      <c r="AJ631" s="375" t="s">
        <v>1560</v>
      </c>
      <c r="AK631" s="375"/>
      <c r="AL631" s="151" t="s">
        <v>1344</v>
      </c>
      <c r="AM631" s="152">
        <v>40404</v>
      </c>
      <c r="AN631" s="297"/>
      <c r="AO631" s="154"/>
      <c r="AP631" s="155"/>
      <c r="AQ631" s="156">
        <v>40449</v>
      </c>
      <c r="AR631" s="154">
        <v>40753</v>
      </c>
      <c r="AS631" s="154">
        <v>40803</v>
      </c>
      <c r="AT631" s="194">
        <v>40753</v>
      </c>
      <c r="AU631" s="157"/>
      <c r="AV631" s="158"/>
      <c r="AW631" s="159">
        <v>3.5999999999999996</v>
      </c>
      <c r="AX631" s="146">
        <v>2166.666666666667</v>
      </c>
      <c r="AY631" s="160">
        <v>0.94457499999999994</v>
      </c>
      <c r="AZ631" s="161"/>
      <c r="BA631" s="149"/>
      <c r="BB631" s="162"/>
      <c r="BC631" s="163"/>
      <c r="BD631" s="345">
        <v>4.0549738219895284</v>
      </c>
      <c r="BE631" s="165">
        <v>550.42402904703795</v>
      </c>
      <c r="BF631" s="149">
        <v>1126.3816172193135</v>
      </c>
      <c r="BG631" s="196"/>
      <c r="BH631" s="166">
        <v>9.61</v>
      </c>
      <c r="BI631" s="167">
        <v>11.5</v>
      </c>
      <c r="BJ631" s="166">
        <v>13.29</v>
      </c>
      <c r="BK631" s="166">
        <v>17.765077458106393</v>
      </c>
    </row>
    <row r="632" spans="1:63" ht="42" hidden="1">
      <c r="A632" s="40"/>
      <c r="B632" s="40"/>
      <c r="C632" s="40"/>
      <c r="D632" s="247" t="s">
        <v>2674</v>
      </c>
      <c r="E632" s="127">
        <v>5068</v>
      </c>
      <c r="F632" s="128" t="s">
        <v>2675</v>
      </c>
      <c r="G632" s="129" t="s">
        <v>2033</v>
      </c>
      <c r="H632" s="130" t="s">
        <v>2034</v>
      </c>
      <c r="I632" s="131" t="s">
        <v>1815</v>
      </c>
      <c r="J632" s="132"/>
      <c r="K632" s="129" t="s">
        <v>1342</v>
      </c>
      <c r="L632" s="344" t="s">
        <v>2036</v>
      </c>
      <c r="M632" s="134" t="s">
        <v>3878</v>
      </c>
      <c r="N632" s="371" t="s">
        <v>1166</v>
      </c>
      <c r="O632" s="136" t="s">
        <v>1335</v>
      </c>
      <c r="P632" s="381">
        <v>4.5979999999999999</v>
      </c>
      <c r="Q632" s="138"/>
      <c r="R632" s="339">
        <v>10</v>
      </c>
      <c r="S632" s="139">
        <v>0</v>
      </c>
      <c r="T632" s="152">
        <v>40817</v>
      </c>
      <c r="U632" s="138">
        <v>5.7566959999999998</v>
      </c>
      <c r="V632" s="143">
        <v>42.566142465753423</v>
      </c>
      <c r="W632" s="138">
        <v>45.98</v>
      </c>
      <c r="X632" s="130" t="s">
        <v>3948</v>
      </c>
      <c r="Y632" s="142"/>
      <c r="Z632" s="143"/>
      <c r="AA632" s="138"/>
      <c r="AB632" s="138"/>
      <c r="AC632" s="383"/>
      <c r="AD632" s="360"/>
      <c r="AE632" s="165"/>
      <c r="AF632" s="147"/>
      <c r="AG632" s="146">
        <v>34.666666666666664</v>
      </c>
      <c r="AH632" s="149"/>
      <c r="AI632" s="132"/>
      <c r="AJ632" s="150" t="s">
        <v>1560</v>
      </c>
      <c r="AK632" s="150"/>
      <c r="AL632" s="151" t="s">
        <v>1345</v>
      </c>
      <c r="AM632" s="152">
        <v>40247</v>
      </c>
      <c r="AN632" s="297"/>
      <c r="AO632" s="154"/>
      <c r="AP632" s="155"/>
      <c r="AQ632" s="156">
        <v>40357</v>
      </c>
      <c r="AR632" s="154">
        <v>40816</v>
      </c>
      <c r="AS632" s="154">
        <v>40879</v>
      </c>
      <c r="AT632" s="155">
        <v>40816</v>
      </c>
      <c r="AU632" s="157"/>
      <c r="AV632" s="158"/>
      <c r="AW632" s="149">
        <v>0.65</v>
      </c>
      <c r="AX632" s="181">
        <v>8421.538461538461</v>
      </c>
      <c r="AY632" s="207">
        <v>0.84250000000000003</v>
      </c>
      <c r="AZ632" s="161"/>
      <c r="BA632" s="149"/>
      <c r="BB632" s="162"/>
      <c r="BC632" s="163"/>
      <c r="BD632" s="389"/>
      <c r="BE632" s="191"/>
      <c r="BF632" s="149"/>
      <c r="BG632" s="196"/>
      <c r="BH632" s="197">
        <v>9.4700000000000006</v>
      </c>
      <c r="BI632" s="198">
        <v>14.05</v>
      </c>
      <c r="BJ632" s="197"/>
      <c r="BK632" s="197"/>
    </row>
    <row r="633" spans="1:63" ht="70" hidden="1">
      <c r="A633" s="40"/>
      <c r="B633" s="40"/>
      <c r="C633" s="40"/>
      <c r="D633" s="247" t="s">
        <v>2062</v>
      </c>
      <c r="E633" s="127">
        <v>5076</v>
      </c>
      <c r="F633" s="361" t="s">
        <v>2063</v>
      </c>
      <c r="G633" s="129" t="s">
        <v>3945</v>
      </c>
      <c r="H633" s="130" t="s">
        <v>3946</v>
      </c>
      <c r="I633" s="131" t="s">
        <v>1815</v>
      </c>
      <c r="J633" s="132"/>
      <c r="K633" s="129" t="s">
        <v>3947</v>
      </c>
      <c r="L633" s="376" t="s">
        <v>2036</v>
      </c>
      <c r="M633" s="134" t="s">
        <v>2037</v>
      </c>
      <c r="N633" s="371" t="s">
        <v>2037</v>
      </c>
      <c r="O633" s="136" t="s">
        <v>1335</v>
      </c>
      <c r="P633" s="143">
        <v>9.9130000000000003</v>
      </c>
      <c r="Q633" s="138"/>
      <c r="R633" s="339">
        <v>10</v>
      </c>
      <c r="S633" s="139">
        <v>0</v>
      </c>
      <c r="T633" s="152">
        <v>40777</v>
      </c>
      <c r="U633" s="138">
        <v>13.471767</v>
      </c>
      <c r="V633" s="143">
        <v>92.856293150684934</v>
      </c>
      <c r="W633" s="138">
        <v>99.13</v>
      </c>
      <c r="X633" s="130" t="s">
        <v>3977</v>
      </c>
      <c r="Y633" s="142"/>
      <c r="Z633" s="143"/>
      <c r="AA633" s="138"/>
      <c r="AB633" s="138"/>
      <c r="AC633" s="383"/>
      <c r="AD633" s="360"/>
      <c r="AE633" s="165"/>
      <c r="AF633" s="147"/>
      <c r="AG633" s="146">
        <v>36</v>
      </c>
      <c r="AH633" s="149"/>
      <c r="AI633" s="132"/>
      <c r="AJ633" s="375" t="s">
        <v>1560</v>
      </c>
      <c r="AK633" s="375"/>
      <c r="AL633" s="151" t="s">
        <v>1348</v>
      </c>
      <c r="AM633" s="152">
        <v>40402</v>
      </c>
      <c r="AN633" s="297"/>
      <c r="AO633" s="154"/>
      <c r="AP633" s="155"/>
      <c r="AQ633" s="156">
        <v>40449</v>
      </c>
      <c r="AR633" s="154">
        <v>40758</v>
      </c>
      <c r="AS633" s="154">
        <v>40809</v>
      </c>
      <c r="AT633" s="152">
        <v>40758</v>
      </c>
      <c r="AU633" s="157"/>
      <c r="AV633" s="158"/>
      <c r="AW633" s="159">
        <v>4.5</v>
      </c>
      <c r="AX633" s="146">
        <v>2333.3333333333335</v>
      </c>
      <c r="AY633" s="160">
        <v>0.94412499999999988</v>
      </c>
      <c r="AZ633" s="161"/>
      <c r="BA633" s="149"/>
      <c r="BB633" s="162"/>
      <c r="BC633" s="163"/>
      <c r="BD633" s="115"/>
      <c r="BE633" s="165"/>
      <c r="BF633" s="149"/>
      <c r="BG633" s="196"/>
      <c r="BH633" s="166">
        <v>8.3699999999999992</v>
      </c>
      <c r="BI633" s="167">
        <v>11.5</v>
      </c>
      <c r="BJ633" s="166">
        <v>12.74</v>
      </c>
      <c r="BK633" s="166">
        <v>17.765077458106393</v>
      </c>
    </row>
    <row r="634" spans="1:63" ht="28" hidden="1">
      <c r="A634" s="40"/>
      <c r="B634" s="40"/>
      <c r="C634" s="40"/>
      <c r="D634" s="247" t="s">
        <v>3908</v>
      </c>
      <c r="E634" s="127">
        <v>5087</v>
      </c>
      <c r="F634" s="128" t="s">
        <v>3909</v>
      </c>
      <c r="G634" s="129" t="s">
        <v>2033</v>
      </c>
      <c r="H634" s="130" t="s">
        <v>2034</v>
      </c>
      <c r="I634" s="131" t="s">
        <v>1815</v>
      </c>
      <c r="J634" s="132"/>
      <c r="K634" s="129" t="s">
        <v>1333</v>
      </c>
      <c r="L634" s="304" t="s">
        <v>2036</v>
      </c>
      <c r="M634" s="134" t="s">
        <v>2037</v>
      </c>
      <c r="N634" s="371" t="s">
        <v>2037</v>
      </c>
      <c r="O634" s="374" t="s">
        <v>2038</v>
      </c>
      <c r="P634" s="143">
        <v>91.875</v>
      </c>
      <c r="Q634" s="138"/>
      <c r="R634" s="339">
        <v>10</v>
      </c>
      <c r="S634" s="139">
        <v>0</v>
      </c>
      <c r="T634" s="152">
        <v>41078</v>
      </c>
      <c r="U634" s="138">
        <v>49.336875000000006</v>
      </c>
      <c r="V634" s="143">
        <v>784.83904109589037</v>
      </c>
      <c r="W634" s="138">
        <v>918.75</v>
      </c>
      <c r="X634" s="130" t="s">
        <v>3990</v>
      </c>
      <c r="Y634" s="142"/>
      <c r="Z634" s="143"/>
      <c r="AA634" s="138"/>
      <c r="AB634" s="138"/>
      <c r="AC634" s="383"/>
      <c r="AD634" s="360"/>
      <c r="AE634" s="165"/>
      <c r="AF634" s="147"/>
      <c r="AG634" s="146">
        <v>25.966666666666665</v>
      </c>
      <c r="AH634" s="149"/>
      <c r="AI634" s="132"/>
      <c r="AJ634" s="150" t="s">
        <v>1560</v>
      </c>
      <c r="AK634" s="150"/>
      <c r="AL634" s="151" t="s">
        <v>3910</v>
      </c>
      <c r="AM634" s="152">
        <v>40256</v>
      </c>
      <c r="AN634" s="297"/>
      <c r="AO634" s="154"/>
      <c r="AP634" s="155"/>
      <c r="AQ634" s="333">
        <v>40129</v>
      </c>
      <c r="AR634" s="193">
        <v>41078</v>
      </c>
      <c r="AS634" s="154">
        <v>41128</v>
      </c>
      <c r="AT634" s="194">
        <v>41078</v>
      </c>
      <c r="AU634" s="157"/>
      <c r="AV634" s="158"/>
      <c r="AW634" s="149">
        <v>60</v>
      </c>
      <c r="AX634" s="181">
        <v>1581.1833333333334</v>
      </c>
      <c r="AY634" s="207">
        <v>0.9275000000000001</v>
      </c>
      <c r="AZ634" s="161"/>
      <c r="BA634" s="149"/>
      <c r="BB634" s="162"/>
      <c r="BC634" s="163"/>
      <c r="BD634" s="379">
        <v>78.534031413612553</v>
      </c>
      <c r="BE634" s="191">
        <v>854.79217865156522</v>
      </c>
      <c r="BF634" s="149">
        <v>1308.9005235602092</v>
      </c>
      <c r="BG634" s="196"/>
      <c r="BH634" s="197">
        <v>9.6449999999999996</v>
      </c>
      <c r="BI634" s="198">
        <v>11.75</v>
      </c>
      <c r="BJ634" s="197"/>
      <c r="BK634" s="197"/>
    </row>
    <row r="635" spans="1:63" ht="28" hidden="1">
      <c r="A635" s="40"/>
      <c r="B635" s="40"/>
      <c r="C635" s="40"/>
      <c r="D635" s="247" t="s">
        <v>3911</v>
      </c>
      <c r="E635" s="168">
        <v>5089</v>
      </c>
      <c r="F635" s="128" t="s">
        <v>3912</v>
      </c>
      <c r="G635" s="129" t="s">
        <v>3945</v>
      </c>
      <c r="H635" s="130" t="s">
        <v>3946</v>
      </c>
      <c r="I635" s="131" t="s">
        <v>1815</v>
      </c>
      <c r="J635" s="132"/>
      <c r="K635" s="129" t="s">
        <v>3653</v>
      </c>
      <c r="L635" s="376" t="s">
        <v>2036</v>
      </c>
      <c r="M635" s="134" t="s">
        <v>3878</v>
      </c>
      <c r="N635" s="371" t="s">
        <v>1723</v>
      </c>
      <c r="O635" s="136" t="s">
        <v>1335</v>
      </c>
      <c r="P635" s="143">
        <v>31.088000000000001</v>
      </c>
      <c r="Q635" s="138"/>
      <c r="R635" s="339">
        <v>10</v>
      </c>
      <c r="S635" s="139">
        <v>0</v>
      </c>
      <c r="T635" s="152">
        <v>41000</v>
      </c>
      <c r="U635" s="138">
        <v>23.316000000000003</v>
      </c>
      <c r="V635" s="143">
        <v>272.21163835616443</v>
      </c>
      <c r="W635" s="138">
        <v>310.88</v>
      </c>
      <c r="X635" s="130" t="s">
        <v>3988</v>
      </c>
      <c r="Y635" s="142"/>
      <c r="Z635" s="143"/>
      <c r="AA635" s="138"/>
      <c r="AB635" s="138"/>
      <c r="AC635" s="383"/>
      <c r="AD635" s="360"/>
      <c r="AE635" s="165"/>
      <c r="AF635" s="147"/>
      <c r="AG635" s="146">
        <v>27.6</v>
      </c>
      <c r="AH635" s="149"/>
      <c r="AI635" s="132"/>
      <c r="AJ635" s="150" t="s">
        <v>1560</v>
      </c>
      <c r="AK635" s="150"/>
      <c r="AL635" s="151" t="s">
        <v>1321</v>
      </c>
      <c r="AM635" s="152">
        <v>40383</v>
      </c>
      <c r="AN635" s="297"/>
      <c r="AO635" s="154"/>
      <c r="AP635" s="155"/>
      <c r="AQ635" s="156">
        <v>40438</v>
      </c>
      <c r="AR635" s="154">
        <v>40951</v>
      </c>
      <c r="AS635" s="154">
        <v>40996</v>
      </c>
      <c r="AT635" s="194">
        <v>41029</v>
      </c>
      <c r="AU635" s="206" t="s">
        <v>3596</v>
      </c>
      <c r="AV635" s="158"/>
      <c r="AW635" s="159">
        <v>8.01</v>
      </c>
      <c r="AX635" s="146">
        <v>4620.4744069912613</v>
      </c>
      <c r="AY635" s="160">
        <v>0.84089999999999998</v>
      </c>
      <c r="AZ635" s="161"/>
      <c r="BA635" s="149"/>
      <c r="BB635" s="162"/>
      <c r="BC635" s="163"/>
      <c r="BD635" s="345">
        <v>14.277923211169284</v>
      </c>
      <c r="BE635" s="165">
        <v>459.27442135773555</v>
      </c>
      <c r="BF635" s="149">
        <v>1782.5122610698231</v>
      </c>
      <c r="BG635" s="196"/>
      <c r="BH635" s="166">
        <v>9.81</v>
      </c>
      <c r="BI635" s="167">
        <v>16.97</v>
      </c>
      <c r="BJ635" s="111"/>
      <c r="BK635" s="111"/>
    </row>
    <row r="636" spans="1:63" ht="56" hidden="1">
      <c r="A636" s="40"/>
      <c r="B636" s="40"/>
      <c r="C636" s="40"/>
      <c r="D636" s="410" t="s">
        <v>3913</v>
      </c>
      <c r="E636" s="127">
        <v>5090</v>
      </c>
      <c r="F636" s="234" t="s">
        <v>3914</v>
      </c>
      <c r="G636" s="129" t="s">
        <v>2033</v>
      </c>
      <c r="H636" s="130" t="s">
        <v>2034</v>
      </c>
      <c r="I636" s="131" t="s">
        <v>1815</v>
      </c>
      <c r="J636" s="132"/>
      <c r="K636" s="129" t="s">
        <v>2035</v>
      </c>
      <c r="L636" s="344" t="s">
        <v>2036</v>
      </c>
      <c r="M636" s="134" t="s">
        <v>2037</v>
      </c>
      <c r="N636" s="371" t="s">
        <v>2037</v>
      </c>
      <c r="O636" s="136" t="s">
        <v>2038</v>
      </c>
      <c r="P636" s="143">
        <v>48.988</v>
      </c>
      <c r="Q636" s="138"/>
      <c r="R636" s="339">
        <v>10</v>
      </c>
      <c r="S636" s="139">
        <v>0</v>
      </c>
      <c r="T636" s="152">
        <v>40967</v>
      </c>
      <c r="U636" s="138">
        <v>41.247895999999997</v>
      </c>
      <c r="V636" s="143">
        <v>433.37603287671237</v>
      </c>
      <c r="W636" s="138">
        <v>489.88</v>
      </c>
      <c r="X636" s="130" t="s">
        <v>1729</v>
      </c>
      <c r="Y636" s="142"/>
      <c r="Z636" s="143">
        <v>41.17</v>
      </c>
      <c r="AA636" s="138"/>
      <c r="AB636" s="138">
        <v>41.17</v>
      </c>
      <c r="AC636" s="383">
        <v>41417</v>
      </c>
      <c r="AD636" s="360">
        <v>41274</v>
      </c>
      <c r="AE636" s="165">
        <v>41.203605479452051</v>
      </c>
      <c r="AF636" s="182">
        <v>0.99918440439711498</v>
      </c>
      <c r="AG636" s="146">
        <v>15</v>
      </c>
      <c r="AH636" s="149"/>
      <c r="AI636" s="132" t="s">
        <v>1729</v>
      </c>
      <c r="AJ636" s="150" t="s">
        <v>3895</v>
      </c>
      <c r="AK636" s="150"/>
      <c r="AL636" s="151" t="s">
        <v>2031</v>
      </c>
      <c r="AM636" s="152">
        <v>40548</v>
      </c>
      <c r="AN636" s="297"/>
      <c r="AO636" s="192"/>
      <c r="AP636" s="152"/>
      <c r="AQ636" s="235">
        <v>40687</v>
      </c>
      <c r="AR636" s="192">
        <v>40967</v>
      </c>
      <c r="AS636" s="192">
        <v>41019</v>
      </c>
      <c r="AT636" s="152">
        <v>40967</v>
      </c>
      <c r="AU636" s="206"/>
      <c r="AV636" s="209"/>
      <c r="AW636" s="149">
        <v>29.6</v>
      </c>
      <c r="AX636" s="146">
        <v>1792.7027027027027</v>
      </c>
      <c r="AY636" s="160">
        <v>0.92254999999999998</v>
      </c>
      <c r="AZ636" s="196"/>
      <c r="BA636" s="149"/>
      <c r="BB636" s="403"/>
      <c r="BC636" s="404"/>
      <c r="BD636" s="379">
        <v>38.315663176265268</v>
      </c>
      <c r="BE636" s="165">
        <v>782.1438551536146</v>
      </c>
      <c r="BF636" s="149">
        <v>1294.448080279232</v>
      </c>
      <c r="BG636" s="105">
        <v>1.5329932944893468E-2</v>
      </c>
      <c r="BH636" s="197">
        <v>7.25</v>
      </c>
      <c r="BI636" s="198">
        <v>16.399999999999999</v>
      </c>
      <c r="BJ636" s="197"/>
      <c r="BK636" s="197"/>
    </row>
    <row r="637" spans="1:63" ht="70" hidden="1">
      <c r="A637" s="40"/>
      <c r="B637" s="40"/>
      <c r="C637" s="40"/>
      <c r="D637" s="412" t="s">
        <v>3581</v>
      </c>
      <c r="E637" s="127">
        <v>5096</v>
      </c>
      <c r="F637" s="234" t="s">
        <v>3582</v>
      </c>
      <c r="G637" s="129" t="s">
        <v>2033</v>
      </c>
      <c r="H637" s="130" t="s">
        <v>2034</v>
      </c>
      <c r="I637" s="131" t="s">
        <v>1815</v>
      </c>
      <c r="J637" s="132"/>
      <c r="K637" s="129" t="s">
        <v>1748</v>
      </c>
      <c r="L637" s="344" t="s">
        <v>2036</v>
      </c>
      <c r="M637" s="174" t="s">
        <v>2037</v>
      </c>
      <c r="N637" s="371" t="s">
        <v>2037</v>
      </c>
      <c r="O637" s="413" t="s">
        <v>3785</v>
      </c>
      <c r="P637" s="143">
        <v>11.733000000000001</v>
      </c>
      <c r="Q637" s="138"/>
      <c r="R637" s="339">
        <v>10</v>
      </c>
      <c r="S637" s="139">
        <v>0</v>
      </c>
      <c r="T637" s="192">
        <v>40879</v>
      </c>
      <c r="U637" s="138">
        <v>12.659907</v>
      </c>
      <c r="V637" s="143">
        <v>106.62564657534247</v>
      </c>
      <c r="W637" s="138">
        <v>117.33000000000001</v>
      </c>
      <c r="X637" s="141" t="s">
        <v>2039</v>
      </c>
      <c r="Y637" s="142"/>
      <c r="Z637" s="143">
        <v>11.582000000000001</v>
      </c>
      <c r="AA637" s="138">
        <v>4.4489999999999998</v>
      </c>
      <c r="AB637" s="138">
        <v>16.030999999999999</v>
      </c>
      <c r="AC637" s="144">
        <v>41849</v>
      </c>
      <c r="AD637" s="145">
        <v>41468</v>
      </c>
      <c r="AE637" s="146">
        <v>18.93352602739726</v>
      </c>
      <c r="AF637" s="414"/>
      <c r="AG637" s="146">
        <v>32.333333333333336</v>
      </c>
      <c r="AH637" s="149"/>
      <c r="AI637" s="132"/>
      <c r="AJ637" s="150" t="s">
        <v>3895</v>
      </c>
      <c r="AK637" s="150"/>
      <c r="AL637" s="151" t="s">
        <v>1374</v>
      </c>
      <c r="AM637" s="152">
        <v>40642</v>
      </c>
      <c r="AN637" s="297"/>
      <c r="AO637" s="154"/>
      <c r="AP637" s="155"/>
      <c r="AQ637" s="156">
        <v>40577</v>
      </c>
      <c r="AR637" s="154">
        <v>40879</v>
      </c>
      <c r="AS637" s="154">
        <v>40935</v>
      </c>
      <c r="AT637" s="155">
        <v>40879</v>
      </c>
      <c r="AU637" s="157"/>
      <c r="AV637" s="158"/>
      <c r="AW637" s="159">
        <v>6.3000000000000007</v>
      </c>
      <c r="AX637" s="146">
        <v>2030.5714285714284</v>
      </c>
      <c r="AY637" s="160">
        <v>0.91715000000000002</v>
      </c>
      <c r="AZ637" s="161"/>
      <c r="BA637" s="149"/>
      <c r="BB637" s="237"/>
      <c r="BC637" s="238"/>
      <c r="BD637" s="164">
        <v>7.4168848167539263</v>
      </c>
      <c r="BE637" s="165">
        <v>632.13882355356054</v>
      </c>
      <c r="BF637" s="149">
        <v>1177.2833042466548</v>
      </c>
      <c r="BG637" s="239"/>
      <c r="BH637" s="166">
        <v>7.99</v>
      </c>
      <c r="BI637" s="167">
        <v>14.18</v>
      </c>
      <c r="BJ637" s="166"/>
      <c r="BK637" s="166"/>
    </row>
    <row r="638" spans="1:63" ht="56" hidden="1">
      <c r="A638" s="40"/>
      <c r="B638" s="40"/>
      <c r="C638" s="40"/>
      <c r="D638" s="247" t="s">
        <v>3915</v>
      </c>
      <c r="E638" s="127">
        <v>5099</v>
      </c>
      <c r="F638" s="199" t="s">
        <v>2749</v>
      </c>
      <c r="G638" s="170" t="s">
        <v>2033</v>
      </c>
      <c r="H638" s="171" t="s">
        <v>2034</v>
      </c>
      <c r="I638" s="172" t="s">
        <v>1815</v>
      </c>
      <c r="J638" s="175"/>
      <c r="K638" s="170" t="s">
        <v>3893</v>
      </c>
      <c r="L638" s="294" t="s">
        <v>2036</v>
      </c>
      <c r="M638" s="174" t="s">
        <v>3878</v>
      </c>
      <c r="N638" s="382" t="s">
        <v>1723</v>
      </c>
      <c r="O638" s="347" t="s">
        <v>3785</v>
      </c>
      <c r="P638" s="202">
        <v>45.551000000000002</v>
      </c>
      <c r="Q638" s="178"/>
      <c r="R638" s="340">
        <v>10</v>
      </c>
      <c r="S638" s="201">
        <v>0</v>
      </c>
      <c r="T638" s="154">
        <v>40940</v>
      </c>
      <c r="U638" s="178">
        <v>41.679165000000005</v>
      </c>
      <c r="V638" s="202">
        <v>406.33987945205484</v>
      </c>
      <c r="W638" s="178">
        <v>455.51</v>
      </c>
      <c r="X638" s="141" t="s">
        <v>1729</v>
      </c>
      <c r="Y638" s="142"/>
      <c r="Z638" s="202"/>
      <c r="AA638" s="178"/>
      <c r="AB638" s="178"/>
      <c r="AC638" s="179"/>
      <c r="AD638" s="415"/>
      <c r="AE638" s="181"/>
      <c r="AF638" s="376"/>
      <c r="AG638" s="146">
        <v>28.466666666666665</v>
      </c>
      <c r="AH638" s="149"/>
      <c r="AI638" s="175"/>
      <c r="AJ638" s="204" t="s">
        <v>3895</v>
      </c>
      <c r="AK638" s="204"/>
      <c r="AL638" s="205" t="s">
        <v>2984</v>
      </c>
      <c r="AM638" s="155">
        <v>40033</v>
      </c>
      <c r="AN638" s="296"/>
      <c r="AO638" s="154"/>
      <c r="AP638" s="155"/>
      <c r="AQ638" s="156">
        <v>40226</v>
      </c>
      <c r="AR638" s="154">
        <v>40900</v>
      </c>
      <c r="AS638" s="154">
        <v>40956</v>
      </c>
      <c r="AT638" s="155">
        <v>41003</v>
      </c>
      <c r="AU638" s="206" t="s">
        <v>3596</v>
      </c>
      <c r="AV638" s="158"/>
      <c r="AW638" s="159">
        <v>13.5</v>
      </c>
      <c r="AX638" s="181">
        <v>4399.2592592592591</v>
      </c>
      <c r="AY638" s="207">
        <v>0.80499999999999994</v>
      </c>
      <c r="AZ638" s="161"/>
      <c r="BA638" s="191"/>
      <c r="BB638" s="162"/>
      <c r="BC638" s="163"/>
      <c r="BD638" s="164">
        <v>17.06086387434555</v>
      </c>
      <c r="BE638" s="191">
        <v>374.54422239567845</v>
      </c>
      <c r="BF638" s="159">
        <v>1263.7676943959666</v>
      </c>
      <c r="BG638" s="161"/>
      <c r="BH638" s="166"/>
      <c r="BI638" s="167"/>
      <c r="BJ638" s="166"/>
      <c r="BK638" s="166">
        <v>25.938015923347976</v>
      </c>
    </row>
    <row r="639" spans="1:63" ht="70" hidden="1">
      <c r="A639" s="40"/>
      <c r="B639" s="40"/>
      <c r="C639" s="40"/>
      <c r="D639" s="247" t="s">
        <v>3594</v>
      </c>
      <c r="E639" s="127">
        <v>5112</v>
      </c>
      <c r="F639" s="199" t="s">
        <v>2973</v>
      </c>
      <c r="G639" s="170" t="s">
        <v>2033</v>
      </c>
      <c r="H639" s="171" t="s">
        <v>2034</v>
      </c>
      <c r="I639" s="131" t="s">
        <v>1815</v>
      </c>
      <c r="J639" s="132"/>
      <c r="K639" s="129" t="s">
        <v>1728</v>
      </c>
      <c r="L639" s="376" t="s">
        <v>2036</v>
      </c>
      <c r="M639" s="134" t="s">
        <v>2037</v>
      </c>
      <c r="N639" s="141" t="s">
        <v>2037</v>
      </c>
      <c r="O639" s="176" t="s">
        <v>1340</v>
      </c>
      <c r="P639" s="202">
        <v>48.38</v>
      </c>
      <c r="Q639" s="178"/>
      <c r="R639" s="339">
        <v>10</v>
      </c>
      <c r="S639" s="139">
        <v>0</v>
      </c>
      <c r="T639" s="152">
        <v>40909</v>
      </c>
      <c r="U639" s="138">
        <v>48.38</v>
      </c>
      <c r="V639" s="202">
        <v>435.68509589041093</v>
      </c>
      <c r="W639" s="178">
        <v>483.8</v>
      </c>
      <c r="X639" s="141" t="s">
        <v>3888</v>
      </c>
      <c r="Y639" s="142"/>
      <c r="Z639" s="202"/>
      <c r="AA639" s="178"/>
      <c r="AB639" s="178"/>
      <c r="AC639" s="156"/>
      <c r="AD639" s="349"/>
      <c r="AE639" s="191"/>
      <c r="AF639" s="174"/>
      <c r="AG639" s="146">
        <v>31.6</v>
      </c>
      <c r="AH639" s="149"/>
      <c r="AI639" s="175"/>
      <c r="AJ639" s="150" t="s">
        <v>1560</v>
      </c>
      <c r="AK639" s="150"/>
      <c r="AL639" s="151" t="s">
        <v>2974</v>
      </c>
      <c r="AM639" s="152">
        <v>40114</v>
      </c>
      <c r="AN639" s="297"/>
      <c r="AO639" s="154"/>
      <c r="AP639" s="155"/>
      <c r="AQ639" s="156">
        <v>40085</v>
      </c>
      <c r="AR639" s="155">
        <v>40896</v>
      </c>
      <c r="AS639" s="154">
        <v>40946</v>
      </c>
      <c r="AT639" s="155">
        <v>40896</v>
      </c>
      <c r="AU639" s="157"/>
      <c r="AV639" s="158"/>
      <c r="AW639" s="159">
        <v>24.8</v>
      </c>
      <c r="AX639" s="191">
        <v>2143.75</v>
      </c>
      <c r="AY639" s="416">
        <v>0.90750000000000008</v>
      </c>
      <c r="AZ639" s="161"/>
      <c r="BA639" s="165"/>
      <c r="BB639" s="162"/>
      <c r="BC639" s="163"/>
      <c r="BD639" s="345">
        <v>27.726876090750434</v>
      </c>
      <c r="BE639" s="191">
        <v>573.10616144585435</v>
      </c>
      <c r="BF639" s="149">
        <v>1118.0191972076786</v>
      </c>
      <c r="BG639" s="196"/>
      <c r="BH639" s="166">
        <v>9.3800000000000008</v>
      </c>
      <c r="BI639" s="167">
        <v>11.25</v>
      </c>
      <c r="BJ639" s="197">
        <v>12.2</v>
      </c>
      <c r="BK639" s="166">
        <v>12.435554220674476</v>
      </c>
    </row>
    <row r="640" spans="1:63" ht="70" hidden="1">
      <c r="A640" s="40"/>
      <c r="B640" s="40"/>
      <c r="C640" s="40"/>
      <c r="D640" s="412" t="s">
        <v>2068</v>
      </c>
      <c r="E640" s="127">
        <v>5123</v>
      </c>
      <c r="F640" s="234" t="s">
        <v>3775</v>
      </c>
      <c r="G640" s="129" t="s">
        <v>2033</v>
      </c>
      <c r="H640" s="130" t="s">
        <v>2034</v>
      </c>
      <c r="I640" s="131" t="s">
        <v>1815</v>
      </c>
      <c r="J640" s="132"/>
      <c r="K640" s="129" t="s">
        <v>1748</v>
      </c>
      <c r="L640" s="344" t="s">
        <v>2036</v>
      </c>
      <c r="M640" s="174" t="s">
        <v>2037</v>
      </c>
      <c r="N640" s="371" t="s">
        <v>2037</v>
      </c>
      <c r="O640" s="413" t="s">
        <v>3785</v>
      </c>
      <c r="P640" s="143">
        <v>27.431000000000001</v>
      </c>
      <c r="Q640" s="138"/>
      <c r="R640" s="339">
        <v>10</v>
      </c>
      <c r="S640" s="139">
        <v>0</v>
      </c>
      <c r="T640" s="192">
        <v>40777</v>
      </c>
      <c r="U640" s="138">
        <v>34.343612</v>
      </c>
      <c r="V640" s="143">
        <v>256.94955890410961</v>
      </c>
      <c r="W640" s="138">
        <v>274.31</v>
      </c>
      <c r="X640" s="141" t="s">
        <v>2039</v>
      </c>
      <c r="Y640" s="142"/>
      <c r="Z640" s="143">
        <v>31.417999999999999</v>
      </c>
      <c r="AA640" s="138">
        <v>1.1140000000000001</v>
      </c>
      <c r="AB640" s="138">
        <v>32.531999999999996</v>
      </c>
      <c r="AC640" s="144">
        <v>41677</v>
      </c>
      <c r="AD640" s="145">
        <v>41387</v>
      </c>
      <c r="AE640" s="146">
        <v>45.843589041095889</v>
      </c>
      <c r="AF640" s="372">
        <v>0.70963030339612176</v>
      </c>
      <c r="AG640" s="146">
        <v>30</v>
      </c>
      <c r="AH640" s="149"/>
      <c r="AI640" s="132" t="s">
        <v>2039</v>
      </c>
      <c r="AJ640" s="150" t="s">
        <v>3895</v>
      </c>
      <c r="AK640" s="150"/>
      <c r="AL640" s="151" t="s">
        <v>1374</v>
      </c>
      <c r="AM640" s="152">
        <v>40632</v>
      </c>
      <c r="AN640" s="297"/>
      <c r="AO640" s="154"/>
      <c r="AP640" s="155"/>
      <c r="AQ640" s="156">
        <v>40577</v>
      </c>
      <c r="AR640" s="154">
        <v>40772</v>
      </c>
      <c r="AS640" s="154">
        <v>40843</v>
      </c>
      <c r="AT640" s="155">
        <v>40777</v>
      </c>
      <c r="AU640" s="157"/>
      <c r="AV640" s="158"/>
      <c r="AW640" s="159">
        <v>14.700000000000001</v>
      </c>
      <c r="AX640" s="146">
        <v>2034.5578231292516</v>
      </c>
      <c r="AY640" s="160">
        <v>0.91715000000000002</v>
      </c>
      <c r="AZ640" s="161"/>
      <c r="BA640" s="149"/>
      <c r="BB640" s="237"/>
      <c r="BC640" s="238"/>
      <c r="BD640" s="164">
        <v>17.329842931937172</v>
      </c>
      <c r="BE640" s="165">
        <v>631.7612530325971</v>
      </c>
      <c r="BF640" s="149">
        <v>1178.9008797236172</v>
      </c>
      <c r="BG640" s="105">
        <v>1.3479085018077359E-2</v>
      </c>
      <c r="BH640" s="166">
        <v>7.92</v>
      </c>
      <c r="BI640" s="167">
        <v>14.18</v>
      </c>
      <c r="BJ640" s="388"/>
      <c r="BK640" s="388"/>
    </row>
    <row r="641" spans="1:63" ht="28" hidden="1">
      <c r="A641" s="40"/>
      <c r="B641" s="40"/>
      <c r="C641" s="40"/>
      <c r="D641" s="247" t="s">
        <v>3778</v>
      </c>
      <c r="E641" s="127">
        <v>5129</v>
      </c>
      <c r="F641" s="128" t="s">
        <v>3779</v>
      </c>
      <c r="G641" s="129" t="s">
        <v>3945</v>
      </c>
      <c r="H641" s="130" t="s">
        <v>3946</v>
      </c>
      <c r="I641" s="131" t="s">
        <v>1815</v>
      </c>
      <c r="J641" s="132"/>
      <c r="K641" s="129" t="s">
        <v>1317</v>
      </c>
      <c r="L641" s="280" t="s">
        <v>2036</v>
      </c>
      <c r="M641" s="134" t="s">
        <v>969</v>
      </c>
      <c r="N641" s="371" t="s">
        <v>970</v>
      </c>
      <c r="O641" s="413" t="s">
        <v>1335</v>
      </c>
      <c r="P641" s="143">
        <v>7.1840000000000002</v>
      </c>
      <c r="Q641" s="138"/>
      <c r="R641" s="339">
        <v>7</v>
      </c>
      <c r="S641" s="139">
        <v>0</v>
      </c>
      <c r="T641" s="192">
        <v>40787</v>
      </c>
      <c r="U641" s="138">
        <v>9.5762719999999995</v>
      </c>
      <c r="V641" s="143">
        <v>67.096591780821925</v>
      </c>
      <c r="W641" s="138">
        <v>138.97595616438358</v>
      </c>
      <c r="X641" s="141" t="s">
        <v>3948</v>
      </c>
      <c r="Y641" s="142"/>
      <c r="Z641" s="143"/>
      <c r="AA641" s="138"/>
      <c r="AB641" s="138"/>
      <c r="AC641" s="144"/>
      <c r="AD641" s="145"/>
      <c r="AE641" s="146"/>
      <c r="AF641" s="147"/>
      <c r="AG641" s="146">
        <v>35.666666666666664</v>
      </c>
      <c r="AH641" s="149"/>
      <c r="AI641" s="132"/>
      <c r="AJ641" s="150" t="s">
        <v>1560</v>
      </c>
      <c r="AK641" s="150"/>
      <c r="AL641" s="151" t="s">
        <v>1349</v>
      </c>
      <c r="AM641" s="152">
        <v>40381</v>
      </c>
      <c r="AN641" s="297"/>
      <c r="AO641" s="154"/>
      <c r="AP641" s="155"/>
      <c r="AQ641" s="156">
        <v>40385</v>
      </c>
      <c r="AR641" s="154">
        <v>40777</v>
      </c>
      <c r="AS641" s="154">
        <v>40843</v>
      </c>
      <c r="AT641" s="194">
        <v>40778</v>
      </c>
      <c r="AU641" s="157"/>
      <c r="AV641" s="158"/>
      <c r="AW641" s="159">
        <v>5</v>
      </c>
      <c r="AX641" s="146">
        <v>1557.4</v>
      </c>
      <c r="AY641" s="160">
        <v>0.92250499999999991</v>
      </c>
      <c r="AZ641" s="161"/>
      <c r="BA641" s="149"/>
      <c r="BB641" s="162"/>
      <c r="BC641" s="163"/>
      <c r="BD641" s="164">
        <v>25.239965095986037</v>
      </c>
      <c r="BE641" s="165">
        <v>3513.3581703766754</v>
      </c>
      <c r="BF641" s="149">
        <v>5047.9930191972071</v>
      </c>
      <c r="BG641" s="196"/>
      <c r="BH641" s="197">
        <v>9.1199999999999992</v>
      </c>
      <c r="BI641" s="167">
        <v>12.5</v>
      </c>
      <c r="BJ641" s="111"/>
      <c r="BK641" s="197">
        <v>18.949415955313487</v>
      </c>
    </row>
    <row r="642" spans="1:63" ht="14" hidden="1">
      <c r="A642" s="40"/>
      <c r="B642" s="40"/>
      <c r="C642" s="40"/>
      <c r="D642" s="247" t="s">
        <v>3780</v>
      </c>
      <c r="E642" s="127">
        <v>5141</v>
      </c>
      <c r="F642" s="128" t="s">
        <v>3781</v>
      </c>
      <c r="G642" s="129" t="s">
        <v>2033</v>
      </c>
      <c r="H642" s="130" t="s">
        <v>2034</v>
      </c>
      <c r="I642" s="172" t="s">
        <v>1815</v>
      </c>
      <c r="J642" s="175"/>
      <c r="K642" s="170" t="s">
        <v>1333</v>
      </c>
      <c r="L642" s="173" t="s">
        <v>2036</v>
      </c>
      <c r="M642" s="174" t="s">
        <v>2037</v>
      </c>
      <c r="N642" s="382" t="s">
        <v>2037</v>
      </c>
      <c r="O642" s="347" t="s">
        <v>1340</v>
      </c>
      <c r="P642" s="202">
        <v>39.616</v>
      </c>
      <c r="Q642" s="178"/>
      <c r="R642" s="340">
        <v>7</v>
      </c>
      <c r="S642" s="139">
        <v>0</v>
      </c>
      <c r="T642" s="154">
        <v>40899</v>
      </c>
      <c r="U642" s="178">
        <v>40.606399999999994</v>
      </c>
      <c r="V642" s="202">
        <v>357.84644383561647</v>
      </c>
      <c r="W642" s="178">
        <v>754.22351780821919</v>
      </c>
      <c r="X642" s="342" t="s">
        <v>3988</v>
      </c>
      <c r="Y642" s="180"/>
      <c r="Z642" s="202"/>
      <c r="AA642" s="172"/>
      <c r="AB642" s="178"/>
      <c r="AC642" s="304"/>
      <c r="AD642" s="417"/>
      <c r="AE642" s="181"/>
      <c r="AF642" s="376"/>
      <c r="AG642" s="181">
        <v>31.933333333333334</v>
      </c>
      <c r="AH642" s="159"/>
      <c r="AI642" s="175"/>
      <c r="AJ642" s="204" t="s">
        <v>3895</v>
      </c>
      <c r="AK642" s="204"/>
      <c r="AL642" s="205" t="s">
        <v>3979</v>
      </c>
      <c r="AM642" s="155">
        <v>40284</v>
      </c>
      <c r="AN642" s="296"/>
      <c r="AO642" s="154"/>
      <c r="AP642" s="155"/>
      <c r="AQ642" s="333">
        <v>40283</v>
      </c>
      <c r="AR642" s="193">
        <v>40778</v>
      </c>
      <c r="AS642" s="154">
        <v>40858</v>
      </c>
      <c r="AT642" s="396">
        <v>40899</v>
      </c>
      <c r="AU642" s="206" t="s">
        <v>3596</v>
      </c>
      <c r="AV642" s="158"/>
      <c r="AW642" s="418">
        <v>19.5</v>
      </c>
      <c r="AX642" s="181">
        <v>2203.6410256410259</v>
      </c>
      <c r="AY642" s="207">
        <v>0.92</v>
      </c>
      <c r="AZ642" s="161"/>
      <c r="BA642" s="149"/>
      <c r="BB642" s="162"/>
      <c r="BC642" s="163"/>
      <c r="BD642" s="164">
        <v>25.854057591623036</v>
      </c>
      <c r="BE642" s="191">
        <v>652.61655875462031</v>
      </c>
      <c r="BF642" s="149">
        <v>1325.8491072627198</v>
      </c>
      <c r="BG642" s="196"/>
      <c r="BH642" s="166">
        <v>11.18</v>
      </c>
      <c r="BI642" s="167">
        <v>15.9</v>
      </c>
      <c r="BJ642" s="166">
        <v>14.43</v>
      </c>
      <c r="BK642" s="166">
        <v>15.396400463692208</v>
      </c>
    </row>
    <row r="643" spans="1:63" ht="56" hidden="1">
      <c r="A643" s="40"/>
      <c r="B643" s="40"/>
      <c r="C643" s="40"/>
      <c r="D643" s="247" t="s">
        <v>3782</v>
      </c>
      <c r="E643" s="127">
        <v>5145</v>
      </c>
      <c r="F643" s="128" t="s">
        <v>1191</v>
      </c>
      <c r="G643" s="170" t="s">
        <v>2033</v>
      </c>
      <c r="H643" s="171" t="s">
        <v>2034</v>
      </c>
      <c r="I643" s="172" t="s">
        <v>1815</v>
      </c>
      <c r="J643" s="175"/>
      <c r="K643" s="172" t="s">
        <v>2498</v>
      </c>
      <c r="L643" s="391" t="s">
        <v>2036</v>
      </c>
      <c r="M643" s="174" t="s">
        <v>3878</v>
      </c>
      <c r="N643" s="342" t="s">
        <v>3894</v>
      </c>
      <c r="O643" s="347" t="s">
        <v>2038</v>
      </c>
      <c r="P643" s="202">
        <v>45.048999999999999</v>
      </c>
      <c r="Q643" s="178"/>
      <c r="R643" s="339">
        <v>10</v>
      </c>
      <c r="S643" s="201">
        <v>0</v>
      </c>
      <c r="T643" s="154">
        <v>40799</v>
      </c>
      <c r="U643" s="178">
        <v>58.518650999999998</v>
      </c>
      <c r="V643" s="202">
        <v>419.26425479452058</v>
      </c>
      <c r="W643" s="178">
        <v>450.49</v>
      </c>
      <c r="X643" s="141" t="s">
        <v>3888</v>
      </c>
      <c r="Y643" s="180"/>
      <c r="Z643" s="202"/>
      <c r="AA643" s="178"/>
      <c r="AB643" s="178"/>
      <c r="AC643" s="179"/>
      <c r="AD643" s="154"/>
      <c r="AE643" s="181"/>
      <c r="AF643" s="419"/>
      <c r="AG643" s="181">
        <v>35.266666666666666</v>
      </c>
      <c r="AH643" s="159"/>
      <c r="AI643" s="175"/>
      <c r="AJ643" s="204" t="s">
        <v>3895</v>
      </c>
      <c r="AK643" s="204"/>
      <c r="AL643" s="205" t="s">
        <v>1192</v>
      </c>
      <c r="AM643" s="155">
        <v>39235</v>
      </c>
      <c r="AN643" s="296">
        <v>39732</v>
      </c>
      <c r="AO643" s="154" t="s">
        <v>1193</v>
      </c>
      <c r="AP643" s="155"/>
      <c r="AQ643" s="156">
        <v>39174</v>
      </c>
      <c r="AR643" s="154">
        <v>40781</v>
      </c>
      <c r="AS643" s="154">
        <v>40857</v>
      </c>
      <c r="AT643" s="155">
        <v>40799</v>
      </c>
      <c r="AU643" s="187"/>
      <c r="AV643" s="158"/>
      <c r="AW643" s="188">
        <v>18</v>
      </c>
      <c r="AX643" s="181">
        <v>2937.2222222222222</v>
      </c>
      <c r="AY643" s="207">
        <v>0.85999999999999988</v>
      </c>
      <c r="AZ643" s="161"/>
      <c r="BA643" s="191"/>
      <c r="BB643" s="162"/>
      <c r="BC643" s="163"/>
      <c r="BD643" s="164">
        <v>14.627835951134379</v>
      </c>
      <c r="BE643" s="191">
        <v>324.70944862559389</v>
      </c>
      <c r="BF643" s="159">
        <v>812.65755284079887</v>
      </c>
      <c r="BG643" s="161"/>
      <c r="BH643" s="166">
        <v>10.48</v>
      </c>
      <c r="BI643" s="167">
        <v>14.58</v>
      </c>
      <c r="BJ643" s="166">
        <v>15.64</v>
      </c>
      <c r="BK643" s="166">
        <v>17.765077458106393</v>
      </c>
    </row>
    <row r="644" spans="1:63" ht="42" hidden="1">
      <c r="A644" s="40"/>
      <c r="B644" s="40"/>
      <c r="C644" s="40"/>
      <c r="D644" s="247" t="s">
        <v>1194</v>
      </c>
      <c r="E644" s="127">
        <v>5161</v>
      </c>
      <c r="F644" s="199" t="s">
        <v>1195</v>
      </c>
      <c r="G644" s="170" t="s">
        <v>2033</v>
      </c>
      <c r="H644" s="171" t="s">
        <v>2034</v>
      </c>
      <c r="I644" s="172" t="s">
        <v>1815</v>
      </c>
      <c r="J644" s="175"/>
      <c r="K644" s="170" t="s">
        <v>1744</v>
      </c>
      <c r="L644" s="391" t="s">
        <v>2036</v>
      </c>
      <c r="M644" s="174" t="s">
        <v>3878</v>
      </c>
      <c r="N644" s="382" t="s">
        <v>1723</v>
      </c>
      <c r="O644" s="347" t="s">
        <v>3785</v>
      </c>
      <c r="P644" s="202">
        <v>19.300999999999998</v>
      </c>
      <c r="Q644" s="178"/>
      <c r="R644" s="340">
        <v>7</v>
      </c>
      <c r="S644" s="201">
        <v>0</v>
      </c>
      <c r="T644" s="192">
        <v>40806</v>
      </c>
      <c r="U644" s="138">
        <v>24.685978999999996</v>
      </c>
      <c r="V644" s="202">
        <v>179.26134246575342</v>
      </c>
      <c r="W644" s="178">
        <v>372.377101369863</v>
      </c>
      <c r="X644" s="338" t="s">
        <v>1745</v>
      </c>
      <c r="Y644" s="180"/>
      <c r="Z644" s="202"/>
      <c r="AA644" s="178"/>
      <c r="AB644" s="178"/>
      <c r="AC644" s="140"/>
      <c r="AD644" s="192"/>
      <c r="AE644" s="181"/>
      <c r="AF644" s="376"/>
      <c r="AG644" s="181">
        <v>35.033333333333331</v>
      </c>
      <c r="AH644" s="159"/>
      <c r="AI644" s="175"/>
      <c r="AJ644" s="204" t="s">
        <v>3895</v>
      </c>
      <c r="AK644" s="204"/>
      <c r="AL644" s="205" t="s">
        <v>3600</v>
      </c>
      <c r="AM644" s="155">
        <v>39364</v>
      </c>
      <c r="AN644" s="296"/>
      <c r="AO644" s="154"/>
      <c r="AP644" s="155"/>
      <c r="AQ644" s="156">
        <v>40599</v>
      </c>
      <c r="AR644" s="154">
        <v>40785</v>
      </c>
      <c r="AS644" s="154">
        <v>40871</v>
      </c>
      <c r="AT644" s="155">
        <v>40806</v>
      </c>
      <c r="AU644" s="157"/>
      <c r="AV644" s="158"/>
      <c r="AW644" s="159">
        <v>4.9000000000000004</v>
      </c>
      <c r="AX644" s="181">
        <v>5228.5714285714284</v>
      </c>
      <c r="AY644" s="207">
        <v>0.79310000000000003</v>
      </c>
      <c r="AZ644" s="161"/>
      <c r="BA644" s="191"/>
      <c r="BB644" s="162"/>
      <c r="BC644" s="163"/>
      <c r="BD644" s="164">
        <v>6.8542757417102962</v>
      </c>
      <c r="BE644" s="191">
        <v>355.12542053314837</v>
      </c>
      <c r="BF644" s="159">
        <v>1398.8317840225093</v>
      </c>
      <c r="BG644" s="161"/>
      <c r="BH644" s="166">
        <v>9.4600000000000009</v>
      </c>
      <c r="BI644" s="167">
        <v>13.23</v>
      </c>
      <c r="BJ644" s="166">
        <v>15.12</v>
      </c>
      <c r="BK644" s="166">
        <v>18.949415955313487</v>
      </c>
    </row>
    <row r="645" spans="1:63" ht="28" hidden="1">
      <c r="A645" s="40"/>
      <c r="B645" s="40"/>
      <c r="C645" s="40"/>
      <c r="D645" s="247" t="s">
        <v>1196</v>
      </c>
      <c r="E645" s="127">
        <v>5167</v>
      </c>
      <c r="F645" s="128" t="s">
        <v>1197</v>
      </c>
      <c r="G645" s="129" t="s">
        <v>2033</v>
      </c>
      <c r="H645" s="130" t="s">
        <v>2034</v>
      </c>
      <c r="I645" s="368" t="s">
        <v>1815</v>
      </c>
      <c r="J645" s="368"/>
      <c r="K645" s="129" t="s">
        <v>1198</v>
      </c>
      <c r="L645" s="344" t="s">
        <v>2036</v>
      </c>
      <c r="M645" s="134" t="s">
        <v>3510</v>
      </c>
      <c r="N645" s="371" t="s">
        <v>2929</v>
      </c>
      <c r="O645" s="136" t="s">
        <v>2529</v>
      </c>
      <c r="P645" s="137">
        <v>29.376000000000001</v>
      </c>
      <c r="Q645" s="138"/>
      <c r="R645" s="137">
        <v>10</v>
      </c>
      <c r="S645" s="139">
        <v>0</v>
      </c>
      <c r="T645" s="140">
        <v>40909</v>
      </c>
      <c r="U645" s="138">
        <v>29.376000000000001</v>
      </c>
      <c r="V645" s="137">
        <v>264.54496438356165</v>
      </c>
      <c r="W645" s="138">
        <v>293.76</v>
      </c>
      <c r="X645" s="130" t="s">
        <v>2718</v>
      </c>
      <c r="Y645" s="142"/>
      <c r="Z645" s="143"/>
      <c r="AA645" s="138"/>
      <c r="AB645" s="138"/>
      <c r="AC645" s="144"/>
      <c r="AD645" s="360"/>
      <c r="AE645" s="165"/>
      <c r="AF645" s="147"/>
      <c r="AG645" s="148">
        <v>31.6</v>
      </c>
      <c r="AH645" s="149"/>
      <c r="AI645" s="132"/>
      <c r="AJ645" s="150" t="s">
        <v>3895</v>
      </c>
      <c r="AK645" s="150"/>
      <c r="AL645" s="151" t="s">
        <v>2012</v>
      </c>
      <c r="AM645" s="314">
        <v>39701</v>
      </c>
      <c r="AN645" s="297">
        <v>40262</v>
      </c>
      <c r="AO645" s="192" t="s">
        <v>1199</v>
      </c>
      <c r="AP645" s="152"/>
      <c r="AQ645" s="156">
        <v>40129</v>
      </c>
      <c r="AR645" s="156">
        <v>40787</v>
      </c>
      <c r="AS645" s="179">
        <v>40956</v>
      </c>
      <c r="AT645" s="155">
        <v>40900</v>
      </c>
      <c r="AU645" s="157"/>
      <c r="AV645" s="358"/>
      <c r="AW645" s="149">
        <v>6.375</v>
      </c>
      <c r="AX645" s="165">
        <v>5760</v>
      </c>
      <c r="AY645" s="160">
        <v>0.83950000000000002</v>
      </c>
      <c r="AZ645" s="161"/>
      <c r="BA645" s="149"/>
      <c r="BB645" s="162"/>
      <c r="BC645" s="163"/>
      <c r="BD645" s="366"/>
      <c r="BE645" s="191"/>
      <c r="BF645" s="149"/>
      <c r="BG645" s="196"/>
      <c r="BH645" s="197"/>
      <c r="BI645" s="198"/>
      <c r="BJ645" s="197"/>
      <c r="BK645" s="197"/>
    </row>
    <row r="646" spans="1:63" ht="56" hidden="1">
      <c r="A646" s="40"/>
      <c r="B646" s="40"/>
      <c r="C646" s="40"/>
      <c r="D646" s="247" t="s">
        <v>2982</v>
      </c>
      <c r="E646" s="127">
        <v>5175</v>
      </c>
      <c r="F646" s="199" t="s">
        <v>2983</v>
      </c>
      <c r="G646" s="170" t="s">
        <v>2033</v>
      </c>
      <c r="H646" s="171" t="s">
        <v>2034</v>
      </c>
      <c r="I646" s="172" t="s">
        <v>1815</v>
      </c>
      <c r="J646" s="175"/>
      <c r="K646" s="170" t="s">
        <v>3893</v>
      </c>
      <c r="L646" s="391" t="s">
        <v>2036</v>
      </c>
      <c r="M646" s="174" t="s">
        <v>3878</v>
      </c>
      <c r="N646" s="382" t="s">
        <v>1723</v>
      </c>
      <c r="O646" s="347" t="s">
        <v>3785</v>
      </c>
      <c r="P646" s="202">
        <v>30.201000000000001</v>
      </c>
      <c r="Q646" s="178"/>
      <c r="R646" s="340">
        <v>10</v>
      </c>
      <c r="S646" s="201">
        <v>0</v>
      </c>
      <c r="T646" s="154">
        <v>40940</v>
      </c>
      <c r="U646" s="178">
        <v>27.633915000000002</v>
      </c>
      <c r="V646" s="202">
        <v>269.40946849315071</v>
      </c>
      <c r="W646" s="178">
        <v>302.01</v>
      </c>
      <c r="X646" s="141" t="s">
        <v>1729</v>
      </c>
      <c r="Y646" s="180"/>
      <c r="Z646" s="202"/>
      <c r="AA646" s="178"/>
      <c r="AB646" s="178"/>
      <c r="AC646" s="179"/>
      <c r="AD646" s="415"/>
      <c r="AE646" s="181"/>
      <c r="AF646" s="376"/>
      <c r="AG646" s="181">
        <v>30.566666666666666</v>
      </c>
      <c r="AH646" s="159"/>
      <c r="AI646" s="175"/>
      <c r="AJ646" s="204" t="s">
        <v>3895</v>
      </c>
      <c r="AK646" s="204"/>
      <c r="AL646" s="205" t="s">
        <v>2984</v>
      </c>
      <c r="AM646" s="155">
        <v>40033</v>
      </c>
      <c r="AN646" s="296"/>
      <c r="AO646" s="154"/>
      <c r="AP646" s="155"/>
      <c r="AQ646" s="156">
        <v>40226</v>
      </c>
      <c r="AR646" s="154">
        <v>40906</v>
      </c>
      <c r="AS646" s="154">
        <v>40960</v>
      </c>
      <c r="AT646" s="155">
        <v>40906</v>
      </c>
      <c r="AU646" s="157"/>
      <c r="AV646" s="158"/>
      <c r="AW646" s="159">
        <v>9</v>
      </c>
      <c r="AX646" s="181">
        <v>4375.5555555555557</v>
      </c>
      <c r="AY646" s="207">
        <v>0.80499999999999994</v>
      </c>
      <c r="AZ646" s="161"/>
      <c r="BA646" s="191"/>
      <c r="BB646" s="162"/>
      <c r="BC646" s="163"/>
      <c r="BD646" s="164">
        <v>11.952443280977311</v>
      </c>
      <c r="BE646" s="191">
        <v>395.76316284153876</v>
      </c>
      <c r="BF646" s="159">
        <v>1328.0492534419234</v>
      </c>
      <c r="BG646" s="161"/>
      <c r="BH646" s="166">
        <v>10.76</v>
      </c>
      <c r="BI646" s="167"/>
      <c r="BJ646" s="166"/>
      <c r="BK646" s="166">
        <v>25.938015923347976</v>
      </c>
    </row>
    <row r="647" spans="1:63" ht="28" hidden="1">
      <c r="A647" s="40"/>
      <c r="B647" s="40"/>
      <c r="C647" s="40"/>
      <c r="D647" s="247" t="s">
        <v>1200</v>
      </c>
      <c r="E647" s="127">
        <v>5184</v>
      </c>
      <c r="F647" s="199" t="s">
        <v>1201</v>
      </c>
      <c r="G647" s="170" t="s">
        <v>2033</v>
      </c>
      <c r="H647" s="171" t="s">
        <v>2034</v>
      </c>
      <c r="I647" s="172" t="s">
        <v>1815</v>
      </c>
      <c r="J647" s="175"/>
      <c r="K647" s="172" t="s">
        <v>1728</v>
      </c>
      <c r="L647" s="344" t="s">
        <v>2036</v>
      </c>
      <c r="M647" s="174" t="s">
        <v>2037</v>
      </c>
      <c r="N647" s="338" t="s">
        <v>2037</v>
      </c>
      <c r="O647" s="347" t="s">
        <v>3785</v>
      </c>
      <c r="P647" s="202">
        <v>12.116</v>
      </c>
      <c r="Q647" s="178"/>
      <c r="R647" s="339">
        <v>10</v>
      </c>
      <c r="S647" s="201">
        <v>0</v>
      </c>
      <c r="T647" s="154">
        <v>40848</v>
      </c>
      <c r="U647" s="178">
        <v>14.139372</v>
      </c>
      <c r="V647" s="202">
        <v>111.13525479452055</v>
      </c>
      <c r="W647" s="178">
        <v>121.16</v>
      </c>
      <c r="X647" s="141" t="s">
        <v>2039</v>
      </c>
      <c r="Y647" s="180"/>
      <c r="Z647" s="202"/>
      <c r="AA647" s="178"/>
      <c r="AB647" s="178"/>
      <c r="AC647" s="179"/>
      <c r="AD647" s="154"/>
      <c r="AE647" s="181"/>
      <c r="AF647" s="419"/>
      <c r="AG647" s="181">
        <v>33.633333333333333</v>
      </c>
      <c r="AH647" s="159"/>
      <c r="AI647" s="175"/>
      <c r="AJ647" s="204" t="s">
        <v>3895</v>
      </c>
      <c r="AK647" s="204"/>
      <c r="AL647" s="205" t="s">
        <v>1202</v>
      </c>
      <c r="AM647" s="155">
        <v>39695</v>
      </c>
      <c r="AN647" s="296"/>
      <c r="AO647" s="154"/>
      <c r="AP647" s="155"/>
      <c r="AQ647" s="156">
        <v>39811</v>
      </c>
      <c r="AR647" s="154">
        <v>40794</v>
      </c>
      <c r="AS647" s="154">
        <v>40865</v>
      </c>
      <c r="AT647" s="155">
        <v>40794</v>
      </c>
      <c r="AU647" s="187"/>
      <c r="AV647" s="158"/>
      <c r="AW647" s="188">
        <v>7</v>
      </c>
      <c r="AX647" s="181">
        <v>1920.8571428571429</v>
      </c>
      <c r="AY647" s="207">
        <v>0.89749999999999996</v>
      </c>
      <c r="AZ647" s="161"/>
      <c r="BA647" s="191"/>
      <c r="BB647" s="162"/>
      <c r="BC647" s="163"/>
      <c r="BD647" s="164">
        <v>8.4784031413612553</v>
      </c>
      <c r="BE647" s="191">
        <v>699.76915990106102</v>
      </c>
      <c r="BF647" s="159">
        <v>1211.2004487658937</v>
      </c>
      <c r="BG647" s="161"/>
      <c r="BH647" s="166">
        <v>8.0350000000000001</v>
      </c>
      <c r="BI647" s="167">
        <v>13.86</v>
      </c>
      <c r="BJ647" s="166"/>
      <c r="BK647" s="166"/>
    </row>
    <row r="648" spans="1:63" ht="112" hidden="1">
      <c r="A648" s="40"/>
      <c r="B648" s="40"/>
      <c r="C648" s="40"/>
      <c r="D648" s="247" t="s">
        <v>1203</v>
      </c>
      <c r="E648" s="127">
        <v>5186</v>
      </c>
      <c r="F648" s="128" t="s">
        <v>1204</v>
      </c>
      <c r="G648" s="129" t="s">
        <v>2033</v>
      </c>
      <c r="H648" s="130" t="s">
        <v>2034</v>
      </c>
      <c r="I648" s="131" t="s">
        <v>1815</v>
      </c>
      <c r="J648" s="132"/>
      <c r="K648" s="129" t="s">
        <v>1317</v>
      </c>
      <c r="L648" s="344" t="s">
        <v>2036</v>
      </c>
      <c r="M648" s="134" t="s">
        <v>2037</v>
      </c>
      <c r="N648" s="371" t="s">
        <v>2037</v>
      </c>
      <c r="O648" s="413" t="s">
        <v>1340</v>
      </c>
      <c r="P648" s="143">
        <v>87.159000000000006</v>
      </c>
      <c r="Q648" s="138"/>
      <c r="R648" s="339">
        <v>10</v>
      </c>
      <c r="S648" s="139">
        <v>0</v>
      </c>
      <c r="T648" s="192">
        <v>40817</v>
      </c>
      <c r="U648" s="138">
        <v>109.123068</v>
      </c>
      <c r="V648" s="143">
        <v>806.87742739726025</v>
      </c>
      <c r="W648" s="138">
        <v>871.59</v>
      </c>
      <c r="X648" s="141" t="s">
        <v>3988</v>
      </c>
      <c r="Y648" s="142"/>
      <c r="Z648" s="143">
        <v>103.24799999999999</v>
      </c>
      <c r="AA648" s="138"/>
      <c r="AB648" s="138">
        <v>103.24799999999999</v>
      </c>
      <c r="AC648" s="144">
        <v>41709</v>
      </c>
      <c r="AD648" s="145">
        <v>41274</v>
      </c>
      <c r="AE648" s="146">
        <v>109.12784383561645</v>
      </c>
      <c r="AF648" s="372">
        <v>0.94611967368773919</v>
      </c>
      <c r="AG648" s="146">
        <v>29.733333333333334</v>
      </c>
      <c r="AH648" s="149"/>
      <c r="AI648" s="420" t="s">
        <v>1729</v>
      </c>
      <c r="AJ648" s="204" t="s">
        <v>3895</v>
      </c>
      <c r="AK648" s="204" t="s">
        <v>3802</v>
      </c>
      <c r="AL648" s="151" t="s">
        <v>2652</v>
      </c>
      <c r="AM648" s="152">
        <v>40291</v>
      </c>
      <c r="AN648" s="297"/>
      <c r="AO648" s="154"/>
      <c r="AP648" s="155"/>
      <c r="AQ648" s="156">
        <v>40742</v>
      </c>
      <c r="AR648" s="154">
        <v>40795</v>
      </c>
      <c r="AS648" s="154">
        <v>40873</v>
      </c>
      <c r="AT648" s="155">
        <v>40806</v>
      </c>
      <c r="AU648" s="157"/>
      <c r="AV648" s="158"/>
      <c r="AW648" s="149">
        <v>50.400000000000006</v>
      </c>
      <c r="AX648" s="181">
        <v>1874.6428571428569</v>
      </c>
      <c r="AY648" s="207">
        <v>0.9225350000000001</v>
      </c>
      <c r="AZ648" s="161"/>
      <c r="BA648" s="149"/>
      <c r="BB648" s="162"/>
      <c r="BC648" s="163"/>
      <c r="BD648" s="195">
        <v>65.22294938917976</v>
      </c>
      <c r="BE648" s="191">
        <v>748.32145147580582</v>
      </c>
      <c r="BF648" s="149">
        <v>1294.1061386742015</v>
      </c>
      <c r="BG648" s="105">
        <v>1.5171870406577461E-2</v>
      </c>
      <c r="BH648" s="197">
        <v>7.88</v>
      </c>
      <c r="BI648" s="198">
        <v>16.84</v>
      </c>
      <c r="BJ648" s="197"/>
      <c r="BK648" s="197"/>
    </row>
    <row r="649" spans="1:63" ht="14" hidden="1">
      <c r="A649" s="40"/>
      <c r="B649" s="40"/>
      <c r="C649" s="40"/>
      <c r="D649" s="410" t="s">
        <v>2750</v>
      </c>
      <c r="E649" s="127">
        <v>5198</v>
      </c>
      <c r="F649" s="234" t="s">
        <v>2751</v>
      </c>
      <c r="G649" s="129" t="s">
        <v>2033</v>
      </c>
      <c r="H649" s="130" t="s">
        <v>2034</v>
      </c>
      <c r="I649" s="131" t="s">
        <v>1815</v>
      </c>
      <c r="J649" s="132"/>
      <c r="K649" s="129" t="s">
        <v>2498</v>
      </c>
      <c r="L649" s="376" t="s">
        <v>2036</v>
      </c>
      <c r="M649" s="134" t="s">
        <v>2037</v>
      </c>
      <c r="N649" s="371" t="s">
        <v>2037</v>
      </c>
      <c r="O649" s="413" t="s">
        <v>2038</v>
      </c>
      <c r="P649" s="143">
        <v>128.809</v>
      </c>
      <c r="Q649" s="138"/>
      <c r="R649" s="339">
        <v>7</v>
      </c>
      <c r="S649" s="139">
        <v>0</v>
      </c>
      <c r="T649" s="192">
        <v>40994</v>
      </c>
      <c r="U649" s="138">
        <v>87.847738000000007</v>
      </c>
      <c r="V649" s="143">
        <v>1129.9901863013699</v>
      </c>
      <c r="W649" s="138">
        <v>2418.7859890410959</v>
      </c>
      <c r="X649" s="141" t="s">
        <v>1729</v>
      </c>
      <c r="Y649" s="142"/>
      <c r="Z649" s="143"/>
      <c r="AA649" s="138"/>
      <c r="AB649" s="138"/>
      <c r="AC649" s="144"/>
      <c r="AD649" s="145"/>
      <c r="AE649" s="146"/>
      <c r="AF649" s="414"/>
      <c r="AG649" s="146">
        <v>28.766666666666666</v>
      </c>
      <c r="AH649" s="149"/>
      <c r="AI649" s="132"/>
      <c r="AJ649" s="150" t="s">
        <v>3895</v>
      </c>
      <c r="AK649" s="150"/>
      <c r="AL649" s="151" t="s">
        <v>3895</v>
      </c>
      <c r="AM649" s="152">
        <v>40578</v>
      </c>
      <c r="AN649" s="297"/>
      <c r="AO649" s="154"/>
      <c r="AP649" s="155"/>
      <c r="AQ649" s="156">
        <v>40813</v>
      </c>
      <c r="AR649" s="154">
        <v>40915</v>
      </c>
      <c r="AS649" s="154">
        <v>41039</v>
      </c>
      <c r="AT649" s="155">
        <v>40994</v>
      </c>
      <c r="AU649" s="157"/>
      <c r="AV649" s="158"/>
      <c r="AW649" s="159">
        <v>56.099999999999994</v>
      </c>
      <c r="AX649" s="146">
        <v>2430.9982174688062</v>
      </c>
      <c r="AY649" s="160">
        <v>0.94450000000000001</v>
      </c>
      <c r="AZ649" s="161"/>
      <c r="BA649" s="149"/>
      <c r="BB649" s="237"/>
      <c r="BC649" s="238"/>
      <c r="BD649" s="164">
        <v>71.70593368237347</v>
      </c>
      <c r="BE649" s="165">
        <v>556.68418885616268</v>
      </c>
      <c r="BF649" s="149">
        <v>1278.1806360494381</v>
      </c>
      <c r="BG649" s="421"/>
      <c r="BH649" s="166">
        <v>9.31</v>
      </c>
      <c r="BI649" s="167">
        <v>14.08</v>
      </c>
      <c r="BJ649" s="166"/>
      <c r="BK649" s="166"/>
    </row>
    <row r="650" spans="1:63" ht="28" hidden="1">
      <c r="A650" s="40"/>
      <c r="B650" s="40"/>
      <c r="C650" s="40"/>
      <c r="D650" s="247" t="s">
        <v>1205</v>
      </c>
      <c r="E650" s="127">
        <v>5201</v>
      </c>
      <c r="F650" s="128" t="s">
        <v>1206</v>
      </c>
      <c r="G650" s="129" t="s">
        <v>2033</v>
      </c>
      <c r="H650" s="130" t="s">
        <v>2034</v>
      </c>
      <c r="I650" s="131" t="s">
        <v>1815</v>
      </c>
      <c r="J650" s="132"/>
      <c r="K650" s="129" t="s">
        <v>3947</v>
      </c>
      <c r="L650" s="344" t="s">
        <v>2036</v>
      </c>
      <c r="M650" s="134" t="s">
        <v>2037</v>
      </c>
      <c r="N650" s="371" t="s">
        <v>2037</v>
      </c>
      <c r="O650" s="413" t="s">
        <v>1335</v>
      </c>
      <c r="P650" s="143">
        <v>2.6469999999999998</v>
      </c>
      <c r="Q650" s="138"/>
      <c r="R650" s="339">
        <v>10</v>
      </c>
      <c r="S650" s="139">
        <v>0</v>
      </c>
      <c r="T650" s="192">
        <v>40798</v>
      </c>
      <c r="U650" s="139">
        <v>3.4437469999999997</v>
      </c>
      <c r="V650" s="143">
        <v>24.642482191780822</v>
      </c>
      <c r="W650" s="138">
        <v>26.47</v>
      </c>
      <c r="X650" s="141" t="s">
        <v>1755</v>
      </c>
      <c r="Y650" s="142"/>
      <c r="Z650" s="143"/>
      <c r="AA650" s="138"/>
      <c r="AB650" s="138"/>
      <c r="AC650" s="140"/>
      <c r="AD650" s="192"/>
      <c r="AE650" s="146"/>
      <c r="AF650" s="414"/>
      <c r="AG650" s="146">
        <v>35.299999999999997</v>
      </c>
      <c r="AH650" s="149"/>
      <c r="AI650" s="132"/>
      <c r="AJ650" s="150" t="s">
        <v>1560</v>
      </c>
      <c r="AK650" s="150"/>
      <c r="AL650" s="151" t="s">
        <v>3895</v>
      </c>
      <c r="AM650" s="152">
        <v>40197</v>
      </c>
      <c r="AN650" s="297"/>
      <c r="AO650" s="154"/>
      <c r="AP650" s="155"/>
      <c r="AQ650" s="156">
        <v>40147</v>
      </c>
      <c r="AR650" s="154">
        <v>40798</v>
      </c>
      <c r="AS650" s="154">
        <v>40857</v>
      </c>
      <c r="AT650" s="155">
        <v>40798</v>
      </c>
      <c r="AU650" s="157"/>
      <c r="AV650" s="158"/>
      <c r="AW650" s="149">
        <v>1.2</v>
      </c>
      <c r="AX650" s="146">
        <v>2333.3333333333335</v>
      </c>
      <c r="AY650" s="160">
        <v>0.94550000000000001</v>
      </c>
      <c r="AZ650" s="161"/>
      <c r="BA650" s="165"/>
      <c r="BB650" s="162"/>
      <c r="BC650" s="163"/>
      <c r="BD650" s="195">
        <v>1.4397905759162302</v>
      </c>
      <c r="BE650" s="191">
        <v>543.93297163439001</v>
      </c>
      <c r="BF650" s="149">
        <v>1199.8254799301919</v>
      </c>
      <c r="BG650" s="196"/>
      <c r="BH650" s="197">
        <v>8.0399999999999991</v>
      </c>
      <c r="BI650" s="198">
        <v>12.25</v>
      </c>
      <c r="BJ650" s="197">
        <v>13.1</v>
      </c>
      <c r="BK650" s="197">
        <v>23.686769944141858</v>
      </c>
    </row>
    <row r="651" spans="1:63" ht="28" hidden="1">
      <c r="A651" s="40"/>
      <c r="B651" s="40"/>
      <c r="C651" s="40"/>
      <c r="D651" s="247" t="s">
        <v>2666</v>
      </c>
      <c r="E651" s="127">
        <v>5205</v>
      </c>
      <c r="F651" s="128" t="s">
        <v>2667</v>
      </c>
      <c r="G651" s="129" t="s">
        <v>2033</v>
      </c>
      <c r="H651" s="130" t="s">
        <v>2034</v>
      </c>
      <c r="I651" s="131" t="s">
        <v>1815</v>
      </c>
      <c r="J651" s="132"/>
      <c r="K651" s="129" t="s">
        <v>3995</v>
      </c>
      <c r="L651" s="391" t="s">
        <v>2036</v>
      </c>
      <c r="M651" s="134" t="s">
        <v>2037</v>
      </c>
      <c r="N651" s="371" t="s">
        <v>2037</v>
      </c>
      <c r="O651" s="413" t="s">
        <v>1335</v>
      </c>
      <c r="P651" s="143">
        <v>6.367</v>
      </c>
      <c r="Q651" s="138"/>
      <c r="R651" s="339">
        <v>10</v>
      </c>
      <c r="S651" s="139">
        <v>0</v>
      </c>
      <c r="T651" s="192">
        <v>40836</v>
      </c>
      <c r="U651" s="138">
        <v>7.6403999999999996</v>
      </c>
      <c r="V651" s="143">
        <v>58.611287671232873</v>
      </c>
      <c r="W651" s="138">
        <v>63.67</v>
      </c>
      <c r="X651" s="141" t="s">
        <v>3977</v>
      </c>
      <c r="Y651" s="142"/>
      <c r="Z651" s="143">
        <v>7.359</v>
      </c>
      <c r="AA651" s="138"/>
      <c r="AB651" s="138">
        <v>7.359</v>
      </c>
      <c r="AC651" s="144">
        <v>41799</v>
      </c>
      <c r="AD651" s="145">
        <v>41274</v>
      </c>
      <c r="AE651" s="146">
        <v>7.6403999999999996</v>
      </c>
      <c r="AF651" s="372">
        <v>0.96316946756714317</v>
      </c>
      <c r="AG651" s="146">
        <v>32.1</v>
      </c>
      <c r="AH651" s="149"/>
      <c r="AI651" s="132" t="s">
        <v>2309</v>
      </c>
      <c r="AJ651" s="150" t="s">
        <v>1560</v>
      </c>
      <c r="AK651" s="150"/>
      <c r="AL651" s="151" t="s">
        <v>2668</v>
      </c>
      <c r="AM651" s="152">
        <v>40314</v>
      </c>
      <c r="AN651" s="297"/>
      <c r="AO651" s="154"/>
      <c r="AP651" s="155"/>
      <c r="AQ651" s="156">
        <v>40498</v>
      </c>
      <c r="AR651" s="154">
        <v>40809</v>
      </c>
      <c r="AS651" s="154">
        <v>40872</v>
      </c>
      <c r="AT651" s="155">
        <v>40809</v>
      </c>
      <c r="AU651" s="157"/>
      <c r="AV651" s="158"/>
      <c r="AW651" s="149">
        <v>3</v>
      </c>
      <c r="AX651" s="181">
        <v>2246.6666666666665</v>
      </c>
      <c r="AY651" s="207">
        <v>0.94457499999999994</v>
      </c>
      <c r="AZ651" s="161"/>
      <c r="BA651" s="149"/>
      <c r="BB651" s="162"/>
      <c r="BC651" s="163"/>
      <c r="BD651" s="195">
        <v>3.8503490401396157</v>
      </c>
      <c r="BE651" s="191">
        <v>604.73520341442054</v>
      </c>
      <c r="BF651" s="149">
        <v>1283.4496800465386</v>
      </c>
      <c r="BG651" s="105">
        <v>1.9112552974504253E-2</v>
      </c>
      <c r="BH651" s="197">
        <v>12.53</v>
      </c>
      <c r="BI651" s="198">
        <v>13.75</v>
      </c>
      <c r="BJ651" s="197">
        <v>15.21</v>
      </c>
      <c r="BK651" s="197"/>
    </row>
    <row r="652" spans="1:63" ht="42" hidden="1">
      <c r="A652" s="40"/>
      <c r="B652" s="40"/>
      <c r="C652" s="40"/>
      <c r="D652" s="247" t="s">
        <v>2987</v>
      </c>
      <c r="E652" s="127">
        <v>5213</v>
      </c>
      <c r="F652" s="422" t="s">
        <v>2988</v>
      </c>
      <c r="G652" s="131" t="s">
        <v>2033</v>
      </c>
      <c r="H652" s="132" t="s">
        <v>2034</v>
      </c>
      <c r="I652" s="131" t="s">
        <v>1815</v>
      </c>
      <c r="J652" s="132"/>
      <c r="K652" s="131" t="s">
        <v>1748</v>
      </c>
      <c r="L652" s="344" t="s">
        <v>2036</v>
      </c>
      <c r="M652" s="134" t="s">
        <v>2037</v>
      </c>
      <c r="N652" s="423" t="s">
        <v>2037</v>
      </c>
      <c r="O652" s="413" t="s">
        <v>3785</v>
      </c>
      <c r="P652" s="143">
        <v>12.476000000000001</v>
      </c>
      <c r="Q652" s="138"/>
      <c r="R652" s="424">
        <v>10</v>
      </c>
      <c r="S652" s="139">
        <v>0</v>
      </c>
      <c r="T652" s="192">
        <v>40913</v>
      </c>
      <c r="U652" s="138">
        <v>12.338764000000001</v>
      </c>
      <c r="V652" s="143">
        <v>112.2156383561644</v>
      </c>
      <c r="W652" s="138">
        <v>124.76</v>
      </c>
      <c r="X652" s="425" t="s">
        <v>1729</v>
      </c>
      <c r="Y652" s="142"/>
      <c r="Z652" s="143"/>
      <c r="AA652" s="138"/>
      <c r="AB652" s="138"/>
      <c r="AC652" s="344"/>
      <c r="AD652" s="426"/>
      <c r="AE652" s="146"/>
      <c r="AF652" s="391"/>
      <c r="AG652" s="146">
        <v>31.466666666666665</v>
      </c>
      <c r="AH652" s="149"/>
      <c r="AI652" s="132"/>
      <c r="AJ652" s="150" t="s">
        <v>3895</v>
      </c>
      <c r="AK652" s="150"/>
      <c r="AL652" s="151" t="s">
        <v>2989</v>
      </c>
      <c r="AM652" s="152">
        <v>40571</v>
      </c>
      <c r="AN652" s="297"/>
      <c r="AO652" s="192"/>
      <c r="AP652" s="152"/>
      <c r="AQ652" s="235">
        <v>40616</v>
      </c>
      <c r="AR652" s="192">
        <v>40911</v>
      </c>
      <c r="AS652" s="192">
        <v>40970</v>
      </c>
      <c r="AT652" s="152">
        <v>40911</v>
      </c>
      <c r="AU652" s="206"/>
      <c r="AV652" s="209"/>
      <c r="AW652" s="149">
        <v>6.25</v>
      </c>
      <c r="AX652" s="146">
        <v>2112</v>
      </c>
      <c r="AY652" s="160">
        <v>0.94517499999999999</v>
      </c>
      <c r="AZ652" s="196"/>
      <c r="BA652" s="165"/>
      <c r="BB652" s="403"/>
      <c r="BC652" s="404"/>
      <c r="BD652" s="195">
        <v>7.5807155322862121</v>
      </c>
      <c r="BE652" s="165">
        <v>607.62388043332885</v>
      </c>
      <c r="BF652" s="149">
        <v>1212.9144851657941</v>
      </c>
      <c r="BG652" s="196"/>
      <c r="BH652" s="197">
        <v>8.58</v>
      </c>
      <c r="BI652" s="198">
        <v>12.44</v>
      </c>
      <c r="BJ652" s="197"/>
      <c r="BK652" s="197"/>
    </row>
    <row r="653" spans="1:63" ht="42" hidden="1">
      <c r="A653" s="40"/>
      <c r="B653" s="40"/>
      <c r="C653" s="40"/>
      <c r="D653" s="247" t="s">
        <v>2752</v>
      </c>
      <c r="E653" s="127">
        <v>5219</v>
      </c>
      <c r="F653" s="128" t="s">
        <v>2753</v>
      </c>
      <c r="G653" s="129" t="s">
        <v>2033</v>
      </c>
      <c r="H653" s="130" t="s">
        <v>2034</v>
      </c>
      <c r="I653" s="131" t="s">
        <v>1815</v>
      </c>
      <c r="J653" s="132"/>
      <c r="K653" s="129" t="s">
        <v>1350</v>
      </c>
      <c r="L653" s="376" t="s">
        <v>2036</v>
      </c>
      <c r="M653" s="134" t="s">
        <v>3510</v>
      </c>
      <c r="N653" s="371" t="s">
        <v>2929</v>
      </c>
      <c r="O653" s="413" t="s">
        <v>2754</v>
      </c>
      <c r="P653" s="143">
        <v>69.691999999999993</v>
      </c>
      <c r="Q653" s="138"/>
      <c r="R653" s="339">
        <v>10</v>
      </c>
      <c r="S653" s="139">
        <v>0</v>
      </c>
      <c r="T653" s="192">
        <v>40953</v>
      </c>
      <c r="U653" s="138">
        <v>61.119883999999992</v>
      </c>
      <c r="V653" s="143">
        <v>619.20864657534241</v>
      </c>
      <c r="W653" s="138">
        <v>696.92</v>
      </c>
      <c r="X653" s="141" t="s">
        <v>3948</v>
      </c>
      <c r="Y653" s="142"/>
      <c r="Z653" s="143"/>
      <c r="AA653" s="138"/>
      <c r="AB653" s="138"/>
      <c r="AC653" s="140"/>
      <c r="AD653" s="192"/>
      <c r="AE653" s="146"/>
      <c r="AF653" s="414"/>
      <c r="AG653" s="146">
        <v>30.133333333333333</v>
      </c>
      <c r="AH653" s="149"/>
      <c r="AI653" s="132"/>
      <c r="AJ653" s="150" t="s">
        <v>1560</v>
      </c>
      <c r="AK653" s="150"/>
      <c r="AL653" s="151" t="s">
        <v>2755</v>
      </c>
      <c r="AM653" s="152">
        <v>40218</v>
      </c>
      <c r="AN653" s="297"/>
      <c r="AO653" s="154"/>
      <c r="AP653" s="155"/>
      <c r="AQ653" s="156">
        <v>39995</v>
      </c>
      <c r="AR653" s="154">
        <v>40860</v>
      </c>
      <c r="AS653" s="154">
        <v>40907</v>
      </c>
      <c r="AT653" s="155">
        <v>40953</v>
      </c>
      <c r="AU653" s="206" t="s">
        <v>3596</v>
      </c>
      <c r="AV653" s="158"/>
      <c r="AW653" s="149">
        <v>1.6</v>
      </c>
      <c r="AX653" s="146">
        <v>4516.875</v>
      </c>
      <c r="AY653" s="160">
        <v>0.84</v>
      </c>
      <c r="AZ653" s="161"/>
      <c r="BA653" s="149"/>
      <c r="BB653" s="162"/>
      <c r="BC653" s="163"/>
      <c r="BD653" s="367"/>
      <c r="BE653" s="191"/>
      <c r="BF653" s="149"/>
      <c r="BG653" s="196"/>
      <c r="BH653" s="197"/>
      <c r="BI653" s="198"/>
      <c r="BJ653" s="197"/>
      <c r="BK653" s="197"/>
    </row>
    <row r="654" spans="1:63" ht="70" hidden="1">
      <c r="A654" s="40"/>
      <c r="B654" s="40"/>
      <c r="C654" s="40"/>
      <c r="D654" s="303" t="s">
        <v>2985</v>
      </c>
      <c r="E654" s="127">
        <v>5220</v>
      </c>
      <c r="F654" s="234" t="s">
        <v>2986</v>
      </c>
      <c r="G654" s="129" t="s">
        <v>2033</v>
      </c>
      <c r="H654" s="130" t="s">
        <v>2034</v>
      </c>
      <c r="I654" s="131" t="s">
        <v>1815</v>
      </c>
      <c r="J654" s="132"/>
      <c r="K654" s="129" t="s">
        <v>1748</v>
      </c>
      <c r="L654" s="391" t="s">
        <v>2036</v>
      </c>
      <c r="M654" s="134" t="s">
        <v>2037</v>
      </c>
      <c r="N654" s="371" t="s">
        <v>2037</v>
      </c>
      <c r="O654" s="413" t="s">
        <v>3785</v>
      </c>
      <c r="P654" s="143">
        <v>30.4</v>
      </c>
      <c r="Q654" s="138"/>
      <c r="R654" s="339">
        <v>10</v>
      </c>
      <c r="S654" s="139">
        <v>0</v>
      </c>
      <c r="T654" s="192">
        <v>40917</v>
      </c>
      <c r="U654" s="138">
        <v>29.639999999999997</v>
      </c>
      <c r="V654" s="143">
        <v>273.10027397260274</v>
      </c>
      <c r="W654" s="138">
        <v>304</v>
      </c>
      <c r="X654" s="141" t="s">
        <v>1729</v>
      </c>
      <c r="Y654" s="142"/>
      <c r="Z654" s="143"/>
      <c r="AA654" s="138"/>
      <c r="AB654" s="138"/>
      <c r="AC654" s="144"/>
      <c r="AD654" s="145"/>
      <c r="AE654" s="146"/>
      <c r="AF654" s="414"/>
      <c r="AG654" s="146">
        <v>31.333333333333332</v>
      </c>
      <c r="AH654" s="149"/>
      <c r="AI654" s="132"/>
      <c r="AJ654" s="150" t="s">
        <v>3895</v>
      </c>
      <c r="AK654" s="150"/>
      <c r="AL654" s="151" t="s">
        <v>1396</v>
      </c>
      <c r="AM654" s="152">
        <v>40609</v>
      </c>
      <c r="AN654" s="297"/>
      <c r="AO654" s="154"/>
      <c r="AP654" s="155"/>
      <c r="AQ654" s="156">
        <v>40836</v>
      </c>
      <c r="AR654" s="154">
        <v>40910</v>
      </c>
      <c r="AS654" s="154">
        <v>40963</v>
      </c>
      <c r="AT654" s="155">
        <v>40917</v>
      </c>
      <c r="AU654" s="157"/>
      <c r="AV654" s="158"/>
      <c r="AW654" s="159">
        <v>14</v>
      </c>
      <c r="AX654" s="146">
        <v>2300</v>
      </c>
      <c r="AY654" s="160">
        <v>0.94412499999999988</v>
      </c>
      <c r="AZ654" s="161"/>
      <c r="BA654" s="149"/>
      <c r="BB654" s="237"/>
      <c r="BC654" s="238"/>
      <c r="BD654" s="164">
        <v>19.406631762652705</v>
      </c>
      <c r="BE654" s="165">
        <v>638.37604482410222</v>
      </c>
      <c r="BF654" s="149">
        <v>1386.1879830466216</v>
      </c>
      <c r="BG654" s="427"/>
      <c r="BH654" s="166">
        <v>8.3833333333333329</v>
      </c>
      <c r="BI654" s="167">
        <v>11.5</v>
      </c>
      <c r="BJ654" s="166">
        <v>12.756666666666666</v>
      </c>
      <c r="BK654" s="166">
        <v>17.765077458106393</v>
      </c>
    </row>
    <row r="655" spans="1:63" ht="28" hidden="1">
      <c r="A655" s="40"/>
      <c r="B655" s="40"/>
      <c r="C655" s="40"/>
      <c r="D655" s="247" t="s">
        <v>3001</v>
      </c>
      <c r="E655" s="127">
        <v>5228</v>
      </c>
      <c r="F655" s="428" t="s">
        <v>3996</v>
      </c>
      <c r="G655" s="129" t="s">
        <v>3945</v>
      </c>
      <c r="H655" s="130" t="s">
        <v>3946</v>
      </c>
      <c r="I655" s="131" t="s">
        <v>1815</v>
      </c>
      <c r="J655" s="132"/>
      <c r="K655" s="129" t="s">
        <v>1317</v>
      </c>
      <c r="L655" s="391" t="s">
        <v>2036</v>
      </c>
      <c r="M655" s="134" t="s">
        <v>2037</v>
      </c>
      <c r="N655" s="371" t="s">
        <v>2037</v>
      </c>
      <c r="O655" s="413" t="s">
        <v>1335</v>
      </c>
      <c r="P655" s="143">
        <v>10.272</v>
      </c>
      <c r="Q655" s="138"/>
      <c r="R655" s="339">
        <v>10</v>
      </c>
      <c r="S655" s="139">
        <v>0</v>
      </c>
      <c r="T655" s="192">
        <v>40836</v>
      </c>
      <c r="U655" s="138">
        <v>12.3264</v>
      </c>
      <c r="V655" s="143">
        <v>94.558684931506846</v>
      </c>
      <c r="W655" s="138">
        <v>102.72</v>
      </c>
      <c r="X655" s="141" t="s">
        <v>3949</v>
      </c>
      <c r="Y655" s="142"/>
      <c r="Z655" s="143"/>
      <c r="AA655" s="138"/>
      <c r="AB655" s="138"/>
      <c r="AC655" s="144"/>
      <c r="AD655" s="145"/>
      <c r="AE655" s="146"/>
      <c r="AF655" s="414"/>
      <c r="AG655" s="146">
        <v>34.033333333333331</v>
      </c>
      <c r="AH655" s="149"/>
      <c r="AI655" s="132"/>
      <c r="AJ655" s="375" t="s">
        <v>1560</v>
      </c>
      <c r="AK655" s="375"/>
      <c r="AL655" s="151" t="s">
        <v>3002</v>
      </c>
      <c r="AM655" s="152">
        <v>40414</v>
      </c>
      <c r="AN655" s="297"/>
      <c r="AO655" s="154"/>
      <c r="AP655" s="155"/>
      <c r="AQ655" s="156">
        <v>40534</v>
      </c>
      <c r="AR655" s="154">
        <v>40806</v>
      </c>
      <c r="AS655" s="154">
        <v>40870</v>
      </c>
      <c r="AT655" s="155">
        <v>40806</v>
      </c>
      <c r="AU655" s="157"/>
      <c r="AV655" s="158"/>
      <c r="AW655" s="159">
        <v>6</v>
      </c>
      <c r="AX655" s="146">
        <v>1933.3333333333333</v>
      </c>
      <c r="AY655" s="160">
        <v>0.92247499999999993</v>
      </c>
      <c r="AZ655" s="161"/>
      <c r="BA655" s="149"/>
      <c r="BB655" s="162"/>
      <c r="BC655" s="163"/>
      <c r="BD655" s="164">
        <v>8.2349040139616054</v>
      </c>
      <c r="BE655" s="191">
        <v>801.68458079844299</v>
      </c>
      <c r="BF655" s="159">
        <v>1372.4840023269342</v>
      </c>
      <c r="BG655" s="196"/>
      <c r="BH655" s="166">
        <v>8.69</v>
      </c>
      <c r="BI655" s="167">
        <v>16.690000000000001</v>
      </c>
      <c r="BJ655" s="166"/>
      <c r="BK655" s="166"/>
    </row>
    <row r="656" spans="1:63" ht="28" hidden="1">
      <c r="A656" s="40"/>
      <c r="B656" s="40"/>
      <c r="C656" s="40"/>
      <c r="D656" s="247" t="s">
        <v>2664</v>
      </c>
      <c r="E656" s="127">
        <v>5234</v>
      </c>
      <c r="F656" s="199" t="s">
        <v>2665</v>
      </c>
      <c r="G656" s="170" t="s">
        <v>2033</v>
      </c>
      <c r="H656" s="171" t="s">
        <v>2034</v>
      </c>
      <c r="I656" s="172" t="s">
        <v>1815</v>
      </c>
      <c r="J656" s="175"/>
      <c r="K656" s="172" t="s">
        <v>1748</v>
      </c>
      <c r="L656" s="391" t="s">
        <v>2036</v>
      </c>
      <c r="M656" s="174" t="s">
        <v>2037</v>
      </c>
      <c r="N656" s="338" t="s">
        <v>2037</v>
      </c>
      <c r="O656" s="176" t="s">
        <v>3785</v>
      </c>
      <c r="P656" s="363">
        <v>4.8780000000000001</v>
      </c>
      <c r="Q656" s="178"/>
      <c r="R656" s="339">
        <v>10</v>
      </c>
      <c r="S656" s="201">
        <v>0</v>
      </c>
      <c r="T656" s="154">
        <v>40848</v>
      </c>
      <c r="U656" s="178">
        <v>5.6926260000000006</v>
      </c>
      <c r="V656" s="202">
        <v>44.743956164383562</v>
      </c>
      <c r="W656" s="178">
        <v>48.78</v>
      </c>
      <c r="X656" s="130" t="s">
        <v>2039</v>
      </c>
      <c r="Y656" s="180"/>
      <c r="Z656" s="202"/>
      <c r="AA656" s="178"/>
      <c r="AB656" s="178"/>
      <c r="AC656" s="156"/>
      <c r="AD656" s="155"/>
      <c r="AE656" s="191"/>
      <c r="AF656" s="203"/>
      <c r="AG656" s="181">
        <v>33.633333333333333</v>
      </c>
      <c r="AH656" s="159"/>
      <c r="AI656" s="175"/>
      <c r="AJ656" s="204" t="s">
        <v>3895</v>
      </c>
      <c r="AK656" s="204"/>
      <c r="AL656" s="205" t="s">
        <v>3529</v>
      </c>
      <c r="AM656" s="155">
        <v>39739</v>
      </c>
      <c r="AN656" s="296"/>
      <c r="AO656" s="154"/>
      <c r="AP656" s="155"/>
      <c r="AQ656" s="156">
        <v>39720</v>
      </c>
      <c r="AR656" s="154">
        <v>40808</v>
      </c>
      <c r="AS656" s="154">
        <v>40866</v>
      </c>
      <c r="AT656" s="155">
        <v>40808</v>
      </c>
      <c r="AU656" s="187"/>
      <c r="AV656" s="158"/>
      <c r="AW656" s="188">
        <v>2.4</v>
      </c>
      <c r="AX656" s="181">
        <v>2190</v>
      </c>
      <c r="AY656" s="207">
        <v>0.92749999999999999</v>
      </c>
      <c r="AZ656" s="161"/>
      <c r="BA656" s="191"/>
      <c r="BB656" s="162"/>
      <c r="BC656" s="163"/>
      <c r="BD656" s="345">
        <v>2.6178010471204187</v>
      </c>
      <c r="BE656" s="191">
        <v>536.65458120549795</v>
      </c>
      <c r="BF656" s="159">
        <v>1090.7504363001744</v>
      </c>
      <c r="BG656" s="161"/>
      <c r="BH656" s="166">
        <v>6.63</v>
      </c>
      <c r="BI656" s="167">
        <v>13.9</v>
      </c>
      <c r="BJ656" s="166">
        <v>12.79</v>
      </c>
      <c r="BK656" s="166"/>
    </row>
    <row r="657" spans="1:63" ht="56" hidden="1">
      <c r="A657" s="40"/>
      <c r="B657" s="40"/>
      <c r="C657" s="40"/>
      <c r="D657" s="247" t="s">
        <v>2756</v>
      </c>
      <c r="E657" s="168">
        <v>5239</v>
      </c>
      <c r="F657" s="169" t="s">
        <v>2757</v>
      </c>
      <c r="G657" s="131" t="s">
        <v>2033</v>
      </c>
      <c r="H657" s="132" t="s">
        <v>2034</v>
      </c>
      <c r="I657" s="170" t="s">
        <v>1815</v>
      </c>
      <c r="J657" s="429"/>
      <c r="K657" s="172" t="s">
        <v>1728</v>
      </c>
      <c r="L657" s="376" t="s">
        <v>2036</v>
      </c>
      <c r="M657" s="174" t="s">
        <v>2037</v>
      </c>
      <c r="N657" s="338" t="s">
        <v>2037</v>
      </c>
      <c r="O657" s="176" t="s">
        <v>2038</v>
      </c>
      <c r="P657" s="202">
        <v>35.344999999999999</v>
      </c>
      <c r="Q657" s="178"/>
      <c r="R657" s="340">
        <v>10</v>
      </c>
      <c r="S657" s="201">
        <v>0</v>
      </c>
      <c r="T657" s="155">
        <v>40886</v>
      </c>
      <c r="U657" s="178">
        <v>37.465699999999998</v>
      </c>
      <c r="V657" s="202">
        <v>320.52589041095888</v>
      </c>
      <c r="W657" s="178">
        <v>353.45</v>
      </c>
      <c r="X657" s="141" t="s">
        <v>3889</v>
      </c>
      <c r="Y657" s="180"/>
      <c r="Z657" s="143"/>
      <c r="AA657" s="138"/>
      <c r="AB657" s="138"/>
      <c r="AC657" s="156"/>
      <c r="AD657" s="155"/>
      <c r="AE657" s="191"/>
      <c r="AF657" s="191"/>
      <c r="AG657" s="183">
        <v>32.366666666666667</v>
      </c>
      <c r="AH657" s="159"/>
      <c r="AI657" s="184"/>
      <c r="AJ657" s="185" t="s">
        <v>3895</v>
      </c>
      <c r="AK657" s="185"/>
      <c r="AL657" s="186" t="s">
        <v>2758</v>
      </c>
      <c r="AM657" s="155">
        <v>39764</v>
      </c>
      <c r="AN657" s="296"/>
      <c r="AO657" s="154"/>
      <c r="AP657" s="155"/>
      <c r="AQ657" s="156">
        <v>40023</v>
      </c>
      <c r="AR657" s="155">
        <v>40886</v>
      </c>
      <c r="AS657" s="154">
        <v>40942</v>
      </c>
      <c r="AT657" s="155">
        <v>40886</v>
      </c>
      <c r="AU657" s="337"/>
      <c r="AV657" s="158"/>
      <c r="AW657" s="188">
        <v>16.5</v>
      </c>
      <c r="AX657" s="430">
        <v>2360.4242424242425</v>
      </c>
      <c r="AY657" s="431">
        <v>0.90750000000000008</v>
      </c>
      <c r="AZ657" s="161"/>
      <c r="BA657" s="191"/>
      <c r="BB657" s="162"/>
      <c r="BC657" s="163"/>
      <c r="BD657" s="345">
        <v>20.099258289703315</v>
      </c>
      <c r="BE657" s="191">
        <v>568.65916790786002</v>
      </c>
      <c r="BF657" s="159">
        <v>1218.1368660426251</v>
      </c>
      <c r="BG657" s="161"/>
      <c r="BH657" s="166">
        <v>10.41</v>
      </c>
      <c r="BI657" s="164">
        <v>13</v>
      </c>
      <c r="BJ657" s="166">
        <v>11.73</v>
      </c>
      <c r="BK657" s="166"/>
    </row>
    <row r="658" spans="1:63" ht="28" hidden="1">
      <c r="A658" s="40"/>
      <c r="B658" s="40"/>
      <c r="C658" s="40"/>
      <c r="D658" s="247" t="s">
        <v>1885</v>
      </c>
      <c r="E658" s="168">
        <v>5241</v>
      </c>
      <c r="F658" s="128" t="s">
        <v>1886</v>
      </c>
      <c r="G658" s="129" t="s">
        <v>2033</v>
      </c>
      <c r="H658" s="130" t="s">
        <v>2034</v>
      </c>
      <c r="I658" s="368" t="s">
        <v>1815</v>
      </c>
      <c r="J658" s="368"/>
      <c r="K658" s="129" t="s">
        <v>1887</v>
      </c>
      <c r="L658" s="133" t="s">
        <v>2036</v>
      </c>
      <c r="M658" s="134" t="s">
        <v>2037</v>
      </c>
      <c r="N658" s="135" t="s">
        <v>2037</v>
      </c>
      <c r="O658" s="136" t="s">
        <v>3785</v>
      </c>
      <c r="P658" s="137">
        <v>18.405000000000001</v>
      </c>
      <c r="Q658" s="138"/>
      <c r="R658" s="137">
        <v>10</v>
      </c>
      <c r="S658" s="139">
        <v>0</v>
      </c>
      <c r="T658" s="140">
        <v>41275</v>
      </c>
      <c r="U658" s="138">
        <v>0</v>
      </c>
      <c r="V658" s="137">
        <v>147.29042465753426</v>
      </c>
      <c r="W658" s="138">
        <v>184.05</v>
      </c>
      <c r="X658" s="130" t="s">
        <v>3889</v>
      </c>
      <c r="Y658" s="142"/>
      <c r="Z658" s="143"/>
      <c r="AA658" s="138"/>
      <c r="AB658" s="138"/>
      <c r="AC658" s="140"/>
      <c r="AD658" s="152"/>
      <c r="AE658" s="165"/>
      <c r="AF658" s="147"/>
      <c r="AG658" s="148">
        <v>19.399999999999999</v>
      </c>
      <c r="AH658" s="149"/>
      <c r="AI658" s="132"/>
      <c r="AJ658" s="150" t="s">
        <v>3987</v>
      </c>
      <c r="AK658" s="150"/>
      <c r="AL658" s="151" t="s">
        <v>3895</v>
      </c>
      <c r="AM658" s="152">
        <v>40197</v>
      </c>
      <c r="AN658" s="297"/>
      <c r="AO658" s="154"/>
      <c r="AP658" s="155"/>
      <c r="AQ658" s="156">
        <v>40347</v>
      </c>
      <c r="AR658" s="333">
        <v>41265</v>
      </c>
      <c r="AS658" s="179">
        <v>41349</v>
      </c>
      <c r="AT658" s="194">
        <v>41265</v>
      </c>
      <c r="AU658" s="411"/>
      <c r="AV658" s="158"/>
      <c r="AW658" s="149">
        <v>10.125</v>
      </c>
      <c r="AX658" s="165">
        <v>2585.8627160493829</v>
      </c>
      <c r="AY658" s="160">
        <v>0.945025</v>
      </c>
      <c r="AZ658" s="161"/>
      <c r="BA658" s="165"/>
      <c r="BB658" s="162"/>
      <c r="BC658" s="163"/>
      <c r="BD658" s="379">
        <v>6.9906195462478191</v>
      </c>
      <c r="BE658" s="432">
        <v>379.8217629039836</v>
      </c>
      <c r="BF658" s="433">
        <v>690.43156012324141</v>
      </c>
      <c r="BG658" s="196"/>
      <c r="BH658" s="197" t="s">
        <v>236</v>
      </c>
      <c r="BI658" s="198"/>
      <c r="BJ658" s="197"/>
      <c r="BK658" s="197"/>
    </row>
    <row r="659" spans="1:63" ht="42" hidden="1">
      <c r="A659" s="40"/>
      <c r="B659" s="40"/>
      <c r="C659" s="40"/>
      <c r="D659" s="247" t="s">
        <v>2679</v>
      </c>
      <c r="E659" s="127">
        <v>5242</v>
      </c>
      <c r="F659" s="128" t="s">
        <v>2680</v>
      </c>
      <c r="G659" s="129" t="s">
        <v>2033</v>
      </c>
      <c r="H659" s="130" t="s">
        <v>2034</v>
      </c>
      <c r="I659" s="131" t="s">
        <v>1815</v>
      </c>
      <c r="J659" s="132"/>
      <c r="K659" s="129" t="s">
        <v>2491</v>
      </c>
      <c r="L659" s="391" t="s">
        <v>2036</v>
      </c>
      <c r="M659" s="134" t="s">
        <v>2037</v>
      </c>
      <c r="N659" s="371" t="s">
        <v>2037</v>
      </c>
      <c r="O659" s="136" t="s">
        <v>3785</v>
      </c>
      <c r="P659" s="143">
        <v>6.0620000000000003</v>
      </c>
      <c r="Q659" s="138"/>
      <c r="R659" s="339">
        <v>7</v>
      </c>
      <c r="S659" s="139">
        <v>0</v>
      </c>
      <c r="T659" s="152">
        <v>40878</v>
      </c>
      <c r="U659" s="138">
        <v>6.5772700000000004</v>
      </c>
      <c r="V659" s="143">
        <v>55.106071232876715</v>
      </c>
      <c r="W659" s="138">
        <v>115.75928767123288</v>
      </c>
      <c r="X659" s="130" t="s">
        <v>3888</v>
      </c>
      <c r="Y659" s="142"/>
      <c r="Z659" s="143"/>
      <c r="AA659" s="138"/>
      <c r="AB659" s="138"/>
      <c r="AC659" s="235"/>
      <c r="AD659" s="152"/>
      <c r="AE659" s="165"/>
      <c r="AF659" s="147"/>
      <c r="AG659" s="146">
        <v>32.633333333333333</v>
      </c>
      <c r="AH659" s="149"/>
      <c r="AI659" s="132"/>
      <c r="AJ659" s="150" t="s">
        <v>1560</v>
      </c>
      <c r="AK659" s="150"/>
      <c r="AL659" s="151" t="s">
        <v>2681</v>
      </c>
      <c r="AM659" s="152">
        <v>40129</v>
      </c>
      <c r="AN659" s="297"/>
      <c r="AO659" s="154"/>
      <c r="AP659" s="155"/>
      <c r="AQ659" s="156">
        <v>40661</v>
      </c>
      <c r="AR659" s="154">
        <v>40829</v>
      </c>
      <c r="AS659" s="154">
        <v>40886</v>
      </c>
      <c r="AT659" s="155">
        <v>40829</v>
      </c>
      <c r="AU659" s="157"/>
      <c r="AV659" s="158"/>
      <c r="AW659" s="149">
        <v>3.6250000000000004</v>
      </c>
      <c r="AX659" s="146">
        <v>1829.7931034482756</v>
      </c>
      <c r="AY659" s="160">
        <v>0.92674999999999996</v>
      </c>
      <c r="AZ659" s="196"/>
      <c r="BA659" s="165"/>
      <c r="BB659" s="210"/>
      <c r="BC659" s="211"/>
      <c r="BD659" s="379">
        <v>4.2582897033158806</v>
      </c>
      <c r="BE659" s="165">
        <v>702.45623611281428</v>
      </c>
      <c r="BF659" s="149">
        <v>1174.7006078112772</v>
      </c>
      <c r="BG659" s="196"/>
      <c r="BH659" s="197">
        <v>8.5774231557377068</v>
      </c>
      <c r="BI659" s="198">
        <v>13.93221823770492</v>
      </c>
      <c r="BJ659" s="197"/>
      <c r="BK659" s="197"/>
    </row>
    <row r="660" spans="1:63" ht="28">
      <c r="A660" s="124" t="s">
        <v>3068</v>
      </c>
      <c r="B660" s="40"/>
      <c r="C660" s="40"/>
      <c r="D660" s="247" t="s">
        <v>2759</v>
      </c>
      <c r="E660" s="127">
        <v>5257</v>
      </c>
      <c r="F660" s="199" t="s">
        <v>2760</v>
      </c>
      <c r="G660" s="170" t="s">
        <v>2033</v>
      </c>
      <c r="H660" s="171" t="s">
        <v>2034</v>
      </c>
      <c r="I660" s="172" t="s">
        <v>1815</v>
      </c>
      <c r="J660" s="175"/>
      <c r="K660" s="170" t="s">
        <v>2761</v>
      </c>
      <c r="L660" s="304" t="s">
        <v>2036</v>
      </c>
      <c r="M660" s="174" t="s">
        <v>1176</v>
      </c>
      <c r="N660" s="342" t="s">
        <v>1177</v>
      </c>
      <c r="O660" s="385" t="s">
        <v>1178</v>
      </c>
      <c r="P660" s="202">
        <v>448.988</v>
      </c>
      <c r="Q660" s="178"/>
      <c r="R660" s="340">
        <v>10</v>
      </c>
      <c r="S660" s="201">
        <v>0</v>
      </c>
      <c r="T660" s="155">
        <v>41116</v>
      </c>
      <c r="U660" s="178">
        <v>194.41180399999999</v>
      </c>
      <c r="V660" s="202">
        <v>3788.7206575342466</v>
      </c>
      <c r="W660" s="178">
        <v>4489.88</v>
      </c>
      <c r="X660" s="130" t="s">
        <v>1729</v>
      </c>
      <c r="Y660" s="180"/>
      <c r="Z660" s="202"/>
      <c r="AA660" s="178"/>
      <c r="AB660" s="178"/>
      <c r="AC660" s="156"/>
      <c r="AD660" s="155"/>
      <c r="AE660" s="191"/>
      <c r="AF660" s="203"/>
      <c r="AG660" s="181">
        <v>24.7</v>
      </c>
      <c r="AH660" s="159"/>
      <c r="AI660" s="175"/>
      <c r="AJ660" s="204" t="s">
        <v>3895</v>
      </c>
      <c r="AK660" s="204"/>
      <c r="AL660" s="205" t="s">
        <v>3899</v>
      </c>
      <c r="AM660" s="155">
        <v>39599</v>
      </c>
      <c r="AN660" s="296"/>
      <c r="AO660" s="154"/>
      <c r="AP660" s="155"/>
      <c r="AQ660" s="156">
        <v>39694</v>
      </c>
      <c r="AR660" s="154">
        <v>41029</v>
      </c>
      <c r="AS660" s="154">
        <v>41075</v>
      </c>
      <c r="AT660" s="155">
        <v>41116</v>
      </c>
      <c r="AU660" s="206" t="s">
        <v>3596</v>
      </c>
      <c r="AV660" s="158"/>
      <c r="AW660" s="188">
        <v>228</v>
      </c>
      <c r="AX660" s="181">
        <v>7429.6710526315792</v>
      </c>
      <c r="AY660" s="207">
        <v>0.85435000000000005</v>
      </c>
      <c r="AZ660" s="161"/>
      <c r="BA660" s="191"/>
      <c r="BB660" s="162"/>
      <c r="BC660" s="163"/>
      <c r="BD660" s="345">
        <v>158.19371727748691</v>
      </c>
      <c r="BE660" s="191">
        <v>352.333953863994</v>
      </c>
      <c r="BF660" s="159">
        <v>693.83209332231104</v>
      </c>
      <c r="BG660" s="161"/>
      <c r="BH660" s="166">
        <v>10.06</v>
      </c>
      <c r="BI660" s="167">
        <v>14.5</v>
      </c>
      <c r="BJ660" s="166"/>
      <c r="BK660" s="166"/>
    </row>
    <row r="661" spans="1:63" ht="42" hidden="1">
      <c r="A661" s="124"/>
      <c r="B661" s="40"/>
      <c r="C661" s="40"/>
      <c r="D661" s="247" t="s">
        <v>2669</v>
      </c>
      <c r="E661" s="168">
        <v>5271</v>
      </c>
      <c r="F661" s="128" t="s">
        <v>2670</v>
      </c>
      <c r="G661" s="129" t="s">
        <v>2033</v>
      </c>
      <c r="H661" s="130" t="s">
        <v>2034</v>
      </c>
      <c r="I661" s="131" t="s">
        <v>1815</v>
      </c>
      <c r="J661" s="132"/>
      <c r="K661" s="129" t="s">
        <v>3947</v>
      </c>
      <c r="L661" s="344" t="s">
        <v>2036</v>
      </c>
      <c r="M661" s="134" t="s">
        <v>2037</v>
      </c>
      <c r="N661" s="371" t="s">
        <v>2037</v>
      </c>
      <c r="O661" s="136" t="s">
        <v>1335</v>
      </c>
      <c r="P661" s="143">
        <v>6.6059999999999999</v>
      </c>
      <c r="Q661" s="138"/>
      <c r="R661" s="339">
        <v>10</v>
      </c>
      <c r="S661" s="139">
        <v>0</v>
      </c>
      <c r="T661" s="152">
        <v>40817</v>
      </c>
      <c r="U661" s="138">
        <v>7.7092020000000003</v>
      </c>
      <c r="V661" s="143">
        <v>61.155271232876707</v>
      </c>
      <c r="W661" s="138">
        <v>66.06</v>
      </c>
      <c r="X661" s="130" t="s">
        <v>1729</v>
      </c>
      <c r="Y661" s="142"/>
      <c r="Z661" s="143"/>
      <c r="AA661" s="138"/>
      <c r="AB661" s="138"/>
      <c r="AC661" s="235"/>
      <c r="AD661" s="152"/>
      <c r="AE661" s="165"/>
      <c r="AF661" s="147"/>
      <c r="AG661" s="146">
        <v>34.666666666666664</v>
      </c>
      <c r="AH661" s="149"/>
      <c r="AI661" s="132"/>
      <c r="AJ661" s="150" t="s">
        <v>1560</v>
      </c>
      <c r="AK661" s="150"/>
      <c r="AL661" s="151" t="s">
        <v>2671</v>
      </c>
      <c r="AM661" s="152">
        <v>40202</v>
      </c>
      <c r="AN661" s="297"/>
      <c r="AO661" s="154"/>
      <c r="AP661" s="155"/>
      <c r="AQ661" s="156">
        <v>40142</v>
      </c>
      <c r="AR661" s="154">
        <v>40812</v>
      </c>
      <c r="AS661" s="154">
        <v>40872</v>
      </c>
      <c r="AT661" s="155">
        <v>40812</v>
      </c>
      <c r="AU661" s="157"/>
      <c r="AV661" s="158"/>
      <c r="AW661" s="149">
        <v>3</v>
      </c>
      <c r="AX661" s="146">
        <v>2330</v>
      </c>
      <c r="AY661" s="160">
        <v>0.94517499999999999</v>
      </c>
      <c r="AZ661" s="161"/>
      <c r="BA661" s="165"/>
      <c r="BB661" s="162"/>
      <c r="BC661" s="163"/>
      <c r="BD661" s="379">
        <v>4.0575916230366493</v>
      </c>
      <c r="BE661" s="191">
        <v>614.22822025986216</v>
      </c>
      <c r="BF661" s="149">
        <v>1352.5305410122164</v>
      </c>
      <c r="BG661" s="196"/>
      <c r="BH661" s="197">
        <v>7.82</v>
      </c>
      <c r="BI661" s="198">
        <v>13.49</v>
      </c>
      <c r="BJ661" s="197"/>
      <c r="BK661" s="197"/>
    </row>
    <row r="662" spans="1:63" ht="70" hidden="1">
      <c r="A662" s="124"/>
      <c r="B662" s="40"/>
      <c r="C662" s="40"/>
      <c r="D662" s="247" t="s">
        <v>2672</v>
      </c>
      <c r="E662" s="127">
        <v>5307</v>
      </c>
      <c r="F662" s="128" t="s">
        <v>2673</v>
      </c>
      <c r="G662" s="129" t="s">
        <v>3945</v>
      </c>
      <c r="H662" s="130" t="s">
        <v>3946</v>
      </c>
      <c r="I662" s="131" t="s">
        <v>1815</v>
      </c>
      <c r="J662" s="132"/>
      <c r="K662" s="129" t="s">
        <v>3947</v>
      </c>
      <c r="L662" s="391" t="s">
        <v>2036</v>
      </c>
      <c r="M662" s="134" t="s">
        <v>2037</v>
      </c>
      <c r="N662" s="371" t="s">
        <v>2037</v>
      </c>
      <c r="O662" s="136" t="s">
        <v>3997</v>
      </c>
      <c r="P662" s="143">
        <v>18.701000000000001</v>
      </c>
      <c r="Q662" s="138"/>
      <c r="R662" s="339">
        <v>10</v>
      </c>
      <c r="S662" s="139">
        <v>0</v>
      </c>
      <c r="T662" s="152">
        <v>40889</v>
      </c>
      <c r="U662" s="138">
        <v>19.729554999999998</v>
      </c>
      <c r="V662" s="143">
        <v>169.43618356164384</v>
      </c>
      <c r="W662" s="138">
        <v>187.01</v>
      </c>
      <c r="X662" s="130" t="s">
        <v>3648</v>
      </c>
      <c r="Y662" s="142"/>
      <c r="Z662" s="143"/>
      <c r="AA662" s="138"/>
      <c r="AB662" s="138"/>
      <c r="AC662" s="383"/>
      <c r="AD662" s="360"/>
      <c r="AE662" s="165"/>
      <c r="AF662" s="147"/>
      <c r="AG662" s="146">
        <v>32.266666666666666</v>
      </c>
      <c r="AH662" s="149"/>
      <c r="AI662" s="132"/>
      <c r="AJ662" s="150" t="s">
        <v>1560</v>
      </c>
      <c r="AK662" s="150"/>
      <c r="AL662" s="151" t="s">
        <v>1348</v>
      </c>
      <c r="AM662" s="152">
        <v>40380</v>
      </c>
      <c r="AN662" s="297"/>
      <c r="AO662" s="154"/>
      <c r="AP662" s="155"/>
      <c r="AQ662" s="156">
        <v>40589</v>
      </c>
      <c r="AR662" s="154">
        <v>40816</v>
      </c>
      <c r="AS662" s="154">
        <v>40939</v>
      </c>
      <c r="AT662" s="152">
        <v>40886</v>
      </c>
      <c r="AU662" s="157"/>
      <c r="AV662" s="158"/>
      <c r="AW662" s="159">
        <v>8.75</v>
      </c>
      <c r="AX662" s="146">
        <v>2262.8571428571427</v>
      </c>
      <c r="AY662" s="160">
        <v>0.94457499999999994</v>
      </c>
      <c r="AZ662" s="161"/>
      <c r="BA662" s="149"/>
      <c r="BB662" s="162"/>
      <c r="BC662" s="163"/>
      <c r="BD662" s="345">
        <v>12.834205933682373</v>
      </c>
      <c r="BE662" s="165">
        <v>686.28447321974079</v>
      </c>
      <c r="BF662" s="149">
        <v>1466.7663924208427</v>
      </c>
      <c r="BG662" s="161"/>
      <c r="BH662" s="166">
        <v>8.3033333333333328</v>
      </c>
      <c r="BI662" s="167">
        <v>11.5</v>
      </c>
      <c r="BJ662" s="166">
        <v>12.506666666666666</v>
      </c>
      <c r="BK662" s="166">
        <v>17.765077458106393</v>
      </c>
    </row>
    <row r="663" spans="1:63" ht="70" hidden="1">
      <c r="A663" s="124"/>
      <c r="B663" s="40"/>
      <c r="C663" s="40"/>
      <c r="D663" s="247" t="s">
        <v>2762</v>
      </c>
      <c r="E663" s="127">
        <v>5308</v>
      </c>
      <c r="F663" s="128" t="s">
        <v>2763</v>
      </c>
      <c r="G663" s="129" t="s">
        <v>2033</v>
      </c>
      <c r="H663" s="130" t="s">
        <v>2034</v>
      </c>
      <c r="I663" s="131" t="s">
        <v>1815</v>
      </c>
      <c r="J663" s="132"/>
      <c r="K663" s="129" t="s">
        <v>1317</v>
      </c>
      <c r="L663" s="376" t="s">
        <v>2036</v>
      </c>
      <c r="M663" s="134" t="s">
        <v>2037</v>
      </c>
      <c r="N663" s="371" t="s">
        <v>2037</v>
      </c>
      <c r="O663" s="136" t="s">
        <v>3785</v>
      </c>
      <c r="P663" s="143">
        <v>6.3970000000000002</v>
      </c>
      <c r="Q663" s="138"/>
      <c r="R663" s="339">
        <v>10</v>
      </c>
      <c r="S663" s="139">
        <v>0</v>
      </c>
      <c r="T663" s="152">
        <v>41094</v>
      </c>
      <c r="U663" s="138">
        <v>3.153721</v>
      </c>
      <c r="V663" s="143">
        <v>54.365736986301378</v>
      </c>
      <c r="W663" s="138">
        <v>63.97</v>
      </c>
      <c r="X663" s="130" t="s">
        <v>1729</v>
      </c>
      <c r="Y663" s="142"/>
      <c r="Z663" s="143"/>
      <c r="AA663" s="138"/>
      <c r="AB663" s="138"/>
      <c r="AC663" s="235"/>
      <c r="AD663" s="152"/>
      <c r="AE663" s="165"/>
      <c r="AF663" s="147"/>
      <c r="AG663" s="146">
        <v>25.433333333333334</v>
      </c>
      <c r="AH663" s="149"/>
      <c r="AI663" s="132"/>
      <c r="AJ663" s="150" t="s">
        <v>1560</v>
      </c>
      <c r="AK663" s="150"/>
      <c r="AL663" s="151" t="s">
        <v>2451</v>
      </c>
      <c r="AM663" s="152">
        <v>40204</v>
      </c>
      <c r="AN663" s="297"/>
      <c r="AO663" s="154"/>
      <c r="AP663" s="155"/>
      <c r="AQ663" s="156">
        <v>40190</v>
      </c>
      <c r="AR663" s="193">
        <v>40917</v>
      </c>
      <c r="AS663" s="154">
        <v>41145</v>
      </c>
      <c r="AT663" s="194">
        <v>41094</v>
      </c>
      <c r="AU663" s="157"/>
      <c r="AV663" s="158"/>
      <c r="AW663" s="149">
        <v>3.6</v>
      </c>
      <c r="AX663" s="146">
        <v>1907.9277777777777</v>
      </c>
      <c r="AY663" s="160">
        <v>0.93139999999999989</v>
      </c>
      <c r="AZ663" s="161"/>
      <c r="BA663" s="165"/>
      <c r="BB663" s="162"/>
      <c r="BC663" s="163"/>
      <c r="BD663" s="390"/>
      <c r="BE663" s="191"/>
      <c r="BF663" s="149"/>
      <c r="BG663" s="196"/>
      <c r="BH663" s="197">
        <v>10.839999999999998</v>
      </c>
      <c r="BI663" s="198">
        <v>13.25</v>
      </c>
      <c r="BJ663" s="197"/>
      <c r="BK663" s="197"/>
    </row>
    <row r="664" spans="1:63" ht="56" hidden="1">
      <c r="A664" s="124"/>
      <c r="B664" s="40"/>
      <c r="C664" s="40"/>
      <c r="D664" s="410" t="s">
        <v>2764</v>
      </c>
      <c r="E664" s="434">
        <v>5313</v>
      </c>
      <c r="F664" s="435" t="s">
        <v>2765</v>
      </c>
      <c r="G664" s="436" t="s">
        <v>3998</v>
      </c>
      <c r="H664" s="437" t="s">
        <v>3999</v>
      </c>
      <c r="I664" s="438" t="s">
        <v>1815</v>
      </c>
      <c r="J664" s="420"/>
      <c r="K664" s="436" t="s">
        <v>4000</v>
      </c>
      <c r="L664" s="304" t="s">
        <v>2036</v>
      </c>
      <c r="M664" s="439" t="s">
        <v>3510</v>
      </c>
      <c r="N664" s="440" t="s">
        <v>2571</v>
      </c>
      <c r="O664" s="441" t="s">
        <v>4001</v>
      </c>
      <c r="P664" s="442">
        <v>46.982999999999997</v>
      </c>
      <c r="Q664" s="443"/>
      <c r="R664" s="444">
        <v>7</v>
      </c>
      <c r="S664" s="445">
        <v>0</v>
      </c>
      <c r="T664" s="446">
        <v>40940</v>
      </c>
      <c r="U664" s="443">
        <v>42.848495999999997</v>
      </c>
      <c r="V664" s="442">
        <v>419.11410410958899</v>
      </c>
      <c r="W664" s="443">
        <v>889.20154520547942</v>
      </c>
      <c r="X664" s="437" t="s">
        <v>4002</v>
      </c>
      <c r="Y664" s="447"/>
      <c r="Z664" s="442"/>
      <c r="AA664" s="443"/>
      <c r="AB664" s="443"/>
      <c r="AC664" s="448"/>
      <c r="AD664" s="449"/>
      <c r="AE664" s="432"/>
      <c r="AF664" s="450"/>
      <c r="AG664" s="451">
        <v>30.566666666666666</v>
      </c>
      <c r="AH664" s="433"/>
      <c r="AI664" s="420"/>
      <c r="AJ664" s="268" t="s">
        <v>4003</v>
      </c>
      <c r="AK664" s="268"/>
      <c r="AL664" s="452" t="s">
        <v>4004</v>
      </c>
      <c r="AM664" s="446">
        <v>40493</v>
      </c>
      <c r="AN664" s="453"/>
      <c r="AO664" s="454"/>
      <c r="AP664" s="311"/>
      <c r="AQ664" s="455">
        <v>40616</v>
      </c>
      <c r="AR664" s="311">
        <v>40819</v>
      </c>
      <c r="AS664" s="454">
        <v>40886</v>
      </c>
      <c r="AT664" s="456">
        <v>40940</v>
      </c>
      <c r="AU664" s="206" t="s">
        <v>3596</v>
      </c>
      <c r="AV664" s="457"/>
      <c r="AW664" s="458">
        <v>10</v>
      </c>
      <c r="AX664" s="451">
        <v>6307.2</v>
      </c>
      <c r="AY664" s="397">
        <v>0.90246999999999999</v>
      </c>
      <c r="AZ664" s="459"/>
      <c r="BA664" s="433"/>
      <c r="BB664" s="460"/>
      <c r="BC664" s="461"/>
      <c r="BD664" s="462">
        <v>10.623909249563699</v>
      </c>
      <c r="BE664" s="165">
        <v>226.12241128841708</v>
      </c>
      <c r="BF664" s="149">
        <v>1062.3909249563699</v>
      </c>
      <c r="BG664" s="463"/>
      <c r="BH664" s="464">
        <v>6.61</v>
      </c>
      <c r="BI664" s="465">
        <v>13.2</v>
      </c>
      <c r="BJ664" s="464"/>
      <c r="BK664" s="464"/>
    </row>
    <row r="665" spans="1:63" ht="56" hidden="1">
      <c r="A665" s="124"/>
      <c r="B665" s="40"/>
      <c r="C665" s="40"/>
      <c r="D665" s="247" t="s">
        <v>2766</v>
      </c>
      <c r="E665" s="127">
        <v>5328</v>
      </c>
      <c r="F665" s="361" t="s">
        <v>2767</v>
      </c>
      <c r="G665" s="129" t="s">
        <v>3970</v>
      </c>
      <c r="H665" s="130" t="s">
        <v>3971</v>
      </c>
      <c r="I665" s="131" t="s">
        <v>1815</v>
      </c>
      <c r="J665" s="132"/>
      <c r="K665" s="129" t="s">
        <v>4005</v>
      </c>
      <c r="L665" s="376" t="s">
        <v>2036</v>
      </c>
      <c r="M665" s="134" t="s">
        <v>3510</v>
      </c>
      <c r="N665" s="371" t="s">
        <v>2571</v>
      </c>
      <c r="O665" s="413" t="s">
        <v>3785</v>
      </c>
      <c r="P665" s="143">
        <v>52.98</v>
      </c>
      <c r="Q665" s="138"/>
      <c r="R665" s="339">
        <v>10</v>
      </c>
      <c r="S665" s="139">
        <v>0</v>
      </c>
      <c r="T665" s="192">
        <v>41101</v>
      </c>
      <c r="U665" s="138">
        <v>25.112519999999996</v>
      </c>
      <c r="V665" s="143">
        <v>449.24136986301363</v>
      </c>
      <c r="W665" s="138">
        <v>529.79999999999995</v>
      </c>
      <c r="X665" s="141" t="s">
        <v>4006</v>
      </c>
      <c r="Y665" s="142"/>
      <c r="Z665" s="143"/>
      <c r="AA665" s="138"/>
      <c r="AB665" s="138"/>
      <c r="AC665" s="144"/>
      <c r="AD665" s="145"/>
      <c r="AE665" s="146"/>
      <c r="AF665" s="414"/>
      <c r="AG665" s="146">
        <v>25.2</v>
      </c>
      <c r="AH665" s="149"/>
      <c r="AI665" s="132"/>
      <c r="AJ665" s="150" t="s">
        <v>3975</v>
      </c>
      <c r="AK665" s="150"/>
      <c r="AL665" s="151" t="s">
        <v>2768</v>
      </c>
      <c r="AM665" s="152">
        <v>40480</v>
      </c>
      <c r="AN665" s="297"/>
      <c r="AO665" s="154"/>
      <c r="AP665" s="155"/>
      <c r="AQ665" s="156">
        <v>40674</v>
      </c>
      <c r="AR665" s="154">
        <v>40828</v>
      </c>
      <c r="AS665" s="154">
        <v>41054</v>
      </c>
      <c r="AT665" s="194">
        <v>41101</v>
      </c>
      <c r="AU665" s="206" t="s">
        <v>3596</v>
      </c>
      <c r="AV665" s="158"/>
      <c r="AW665" s="159">
        <v>10</v>
      </c>
      <c r="AX665" s="146">
        <v>6307.2</v>
      </c>
      <c r="AY665" s="160">
        <v>0.84</v>
      </c>
      <c r="AZ665" s="161"/>
      <c r="BA665" s="149"/>
      <c r="BB665" s="162"/>
      <c r="BC665" s="163"/>
      <c r="BD665" s="164">
        <v>11.414048865619545</v>
      </c>
      <c r="BE665" s="165">
        <v>215.44071094034626</v>
      </c>
      <c r="BF665" s="149">
        <v>1141.4048865619545</v>
      </c>
      <c r="BG665" s="196"/>
      <c r="BH665" s="166">
        <v>7.31</v>
      </c>
      <c r="BI665" s="167">
        <v>13.75</v>
      </c>
      <c r="BJ665" s="166"/>
      <c r="BK665" s="166"/>
    </row>
    <row r="666" spans="1:63" ht="42" hidden="1">
      <c r="A666" s="124"/>
      <c r="B666" s="40"/>
      <c r="C666" s="40"/>
      <c r="D666" s="247" t="s">
        <v>2769</v>
      </c>
      <c r="E666" s="127">
        <v>5332</v>
      </c>
      <c r="F666" s="128" t="s">
        <v>2770</v>
      </c>
      <c r="G666" s="129" t="s">
        <v>2033</v>
      </c>
      <c r="H666" s="130" t="s">
        <v>2034</v>
      </c>
      <c r="I666" s="131" t="s">
        <v>1815</v>
      </c>
      <c r="J666" s="132"/>
      <c r="K666" s="129" t="s">
        <v>1351</v>
      </c>
      <c r="L666" s="391" t="s">
        <v>2036</v>
      </c>
      <c r="M666" s="134" t="s">
        <v>2037</v>
      </c>
      <c r="N666" s="371" t="s">
        <v>2037</v>
      </c>
      <c r="O666" s="413" t="s">
        <v>1335</v>
      </c>
      <c r="P666" s="143">
        <v>23.957000000000001</v>
      </c>
      <c r="Q666" s="138"/>
      <c r="R666" s="339">
        <v>7</v>
      </c>
      <c r="S666" s="139">
        <v>0</v>
      </c>
      <c r="T666" s="192">
        <v>41061</v>
      </c>
      <c r="U666" s="138">
        <v>13.990888</v>
      </c>
      <c r="V666" s="143">
        <v>205.76765753424658</v>
      </c>
      <c r="W666" s="138">
        <v>445.46892876712332</v>
      </c>
      <c r="X666" s="141" t="s">
        <v>3988</v>
      </c>
      <c r="Y666" s="142"/>
      <c r="Z666" s="143"/>
      <c r="AA666" s="138"/>
      <c r="AB666" s="138"/>
      <c r="AC666" s="144"/>
      <c r="AD666" s="145"/>
      <c r="AE666" s="146"/>
      <c r="AF666" s="414"/>
      <c r="AG666" s="146">
        <v>26.533333333333335</v>
      </c>
      <c r="AH666" s="149"/>
      <c r="AI666" s="132"/>
      <c r="AJ666" s="150" t="s">
        <v>1338</v>
      </c>
      <c r="AK666" s="150"/>
      <c r="AL666" s="151" t="s">
        <v>3979</v>
      </c>
      <c r="AM666" s="152">
        <v>40235</v>
      </c>
      <c r="AN666" s="297"/>
      <c r="AO666" s="154"/>
      <c r="AP666" s="155"/>
      <c r="AQ666" s="156">
        <v>40422</v>
      </c>
      <c r="AR666" s="154">
        <v>40829</v>
      </c>
      <c r="AS666" s="154">
        <v>40990</v>
      </c>
      <c r="AT666" s="155">
        <v>41033</v>
      </c>
      <c r="AU666" s="206" t="s">
        <v>3596</v>
      </c>
      <c r="AV666" s="158"/>
      <c r="AW666" s="149">
        <v>13.05</v>
      </c>
      <c r="AX666" s="146">
        <v>1971.9164750957855</v>
      </c>
      <c r="AY666" s="160">
        <v>0.93353243786020645</v>
      </c>
      <c r="AZ666" s="161"/>
      <c r="BA666" s="149"/>
      <c r="BB666" s="162"/>
      <c r="BC666" s="163"/>
      <c r="BD666" s="195">
        <v>15.823298429319369</v>
      </c>
      <c r="BE666" s="165">
        <v>660.48747461365656</v>
      </c>
      <c r="BF666" s="149">
        <v>1212.5132896030166</v>
      </c>
      <c r="BG666" s="196"/>
      <c r="BH666" s="197">
        <v>11.13</v>
      </c>
      <c r="BI666" s="198"/>
      <c r="BJ666" s="197"/>
      <c r="BK666" s="197"/>
    </row>
    <row r="667" spans="1:63" ht="42" hidden="1">
      <c r="A667" s="124"/>
      <c r="B667" s="40"/>
      <c r="C667" s="40"/>
      <c r="D667" s="247" t="s">
        <v>3538</v>
      </c>
      <c r="E667" s="127">
        <v>5334</v>
      </c>
      <c r="F667" s="466" t="s">
        <v>3577</v>
      </c>
      <c r="G667" s="467" t="s">
        <v>2033</v>
      </c>
      <c r="H667" s="468" t="s">
        <v>2034</v>
      </c>
      <c r="I667" s="172" t="s">
        <v>1815</v>
      </c>
      <c r="J667" s="175"/>
      <c r="K667" s="170" t="s">
        <v>917</v>
      </c>
      <c r="L667" s="344" t="s">
        <v>2036</v>
      </c>
      <c r="M667" s="174" t="s">
        <v>2037</v>
      </c>
      <c r="N667" s="338" t="s">
        <v>2037</v>
      </c>
      <c r="O667" s="347" t="s">
        <v>3785</v>
      </c>
      <c r="P667" s="202">
        <v>7.6210000000000004</v>
      </c>
      <c r="Q667" s="178"/>
      <c r="R667" s="340">
        <v>10</v>
      </c>
      <c r="S667" s="201">
        <v>0</v>
      </c>
      <c r="T667" s="154">
        <v>40940</v>
      </c>
      <c r="U667" s="178">
        <v>6.9732150000000006</v>
      </c>
      <c r="V667" s="202">
        <v>67.983495890410964</v>
      </c>
      <c r="W667" s="178">
        <v>76.210000000000008</v>
      </c>
      <c r="X667" s="130" t="s">
        <v>2039</v>
      </c>
      <c r="Y667" s="180"/>
      <c r="Z667" s="202"/>
      <c r="AA667" s="178"/>
      <c r="AB667" s="178"/>
      <c r="AC667" s="156"/>
      <c r="AD667" s="349"/>
      <c r="AE667" s="191"/>
      <c r="AF667" s="174"/>
      <c r="AG667" s="181">
        <v>30.566666666666666</v>
      </c>
      <c r="AH667" s="159"/>
      <c r="AI667" s="175"/>
      <c r="AJ667" s="204" t="s">
        <v>3895</v>
      </c>
      <c r="AK667" s="204"/>
      <c r="AL667" s="205" t="s">
        <v>3578</v>
      </c>
      <c r="AM667" s="155">
        <v>40004</v>
      </c>
      <c r="AN667" s="296"/>
      <c r="AO667" s="154"/>
      <c r="AP667" s="155"/>
      <c r="AQ667" s="156">
        <v>40134</v>
      </c>
      <c r="AR667" s="154">
        <v>40862</v>
      </c>
      <c r="AS667" s="154">
        <v>40913</v>
      </c>
      <c r="AT667" s="155">
        <v>40862</v>
      </c>
      <c r="AU667" s="157"/>
      <c r="AV667" s="158"/>
      <c r="AW667" s="159">
        <v>4.8000000000000007</v>
      </c>
      <c r="AX667" s="181">
        <v>1751.9999999999998</v>
      </c>
      <c r="AY667" s="207">
        <v>0.90617499999999995</v>
      </c>
      <c r="AZ667" s="161"/>
      <c r="BA667" s="191"/>
      <c r="BB667" s="162"/>
      <c r="BC667" s="163"/>
      <c r="BD667" s="345">
        <v>5.8900523560209423</v>
      </c>
      <c r="BE667" s="191">
        <v>772.87132345111422</v>
      </c>
      <c r="BF667" s="159">
        <v>1227.0942408376961</v>
      </c>
      <c r="BG667" s="161"/>
      <c r="BH667" s="166">
        <v>9.24</v>
      </c>
      <c r="BI667" s="167">
        <v>11.91</v>
      </c>
      <c r="BJ667" s="166"/>
      <c r="BK667" s="166"/>
    </row>
    <row r="668" spans="1:63" ht="42" hidden="1">
      <c r="A668" s="124"/>
      <c r="B668" s="40"/>
      <c r="C668" s="40"/>
      <c r="D668" s="412" t="s">
        <v>2682</v>
      </c>
      <c r="E668" s="127">
        <v>5335</v>
      </c>
      <c r="F668" s="234" t="s">
        <v>2683</v>
      </c>
      <c r="G668" s="129" t="s">
        <v>2033</v>
      </c>
      <c r="H668" s="130" t="s">
        <v>2034</v>
      </c>
      <c r="I668" s="131" t="s">
        <v>1815</v>
      </c>
      <c r="J668" s="132"/>
      <c r="K668" s="129" t="s">
        <v>1748</v>
      </c>
      <c r="L668" s="344" t="s">
        <v>2036</v>
      </c>
      <c r="M668" s="174" t="s">
        <v>2037</v>
      </c>
      <c r="N668" s="371" t="s">
        <v>2037</v>
      </c>
      <c r="O668" s="136" t="s">
        <v>3785</v>
      </c>
      <c r="P668" s="143">
        <v>22.785</v>
      </c>
      <c r="Q668" s="138"/>
      <c r="R668" s="339">
        <v>10</v>
      </c>
      <c r="S668" s="139">
        <v>0</v>
      </c>
      <c r="T668" s="192">
        <v>40878</v>
      </c>
      <c r="U668" s="138">
        <v>24.721724999999999</v>
      </c>
      <c r="V668" s="143">
        <v>207.12501369863014</v>
      </c>
      <c r="W668" s="138">
        <v>227.85</v>
      </c>
      <c r="X668" s="141" t="s">
        <v>2039</v>
      </c>
      <c r="Y668" s="142"/>
      <c r="Z668" s="143"/>
      <c r="AA668" s="138"/>
      <c r="AB668" s="138"/>
      <c r="AC668" s="383"/>
      <c r="AD668" s="360"/>
      <c r="AE668" s="165"/>
      <c r="AF668" s="147"/>
      <c r="AG668" s="146">
        <v>32.633333333333333</v>
      </c>
      <c r="AH668" s="149"/>
      <c r="AI668" s="132"/>
      <c r="AJ668" s="150" t="s">
        <v>3895</v>
      </c>
      <c r="AK668" s="150"/>
      <c r="AL668" s="151" t="s">
        <v>2684</v>
      </c>
      <c r="AM668" s="152">
        <v>40626</v>
      </c>
      <c r="AN668" s="297"/>
      <c r="AO668" s="154"/>
      <c r="AP668" s="155"/>
      <c r="AQ668" s="156">
        <v>40802</v>
      </c>
      <c r="AR668" s="154">
        <v>40830</v>
      </c>
      <c r="AS668" s="154">
        <v>40886</v>
      </c>
      <c r="AT668" s="155">
        <v>40835</v>
      </c>
      <c r="AU668" s="157"/>
      <c r="AV668" s="158"/>
      <c r="AW668" s="159">
        <v>10.5</v>
      </c>
      <c r="AX668" s="146">
        <v>2368.6666666666665</v>
      </c>
      <c r="AY668" s="160">
        <v>0.91599999999999993</v>
      </c>
      <c r="AZ668" s="161"/>
      <c r="BA668" s="149"/>
      <c r="BB668" s="237"/>
      <c r="BC668" s="238"/>
      <c r="BD668" s="345">
        <v>13.429515706806283</v>
      </c>
      <c r="BE668" s="165">
        <v>589.40161100751743</v>
      </c>
      <c r="BF668" s="149">
        <v>1279.0014958863128</v>
      </c>
      <c r="BG668" s="239"/>
      <c r="BH668" s="166">
        <v>10.64</v>
      </c>
      <c r="BI668" s="167">
        <v>17.510000000000002</v>
      </c>
      <c r="BJ668" s="166"/>
      <c r="BK668" s="166"/>
    </row>
    <row r="669" spans="1:63" ht="28" hidden="1">
      <c r="A669" s="124"/>
      <c r="B669" s="40"/>
      <c r="C669" s="40"/>
      <c r="D669" s="410" t="s">
        <v>2685</v>
      </c>
      <c r="E669" s="127">
        <v>5344</v>
      </c>
      <c r="F669" s="422" t="s">
        <v>2686</v>
      </c>
      <c r="G669" s="131" t="s">
        <v>2033</v>
      </c>
      <c r="H669" s="132" t="s">
        <v>2034</v>
      </c>
      <c r="I669" s="368" t="s">
        <v>1815</v>
      </c>
      <c r="J669" s="368"/>
      <c r="K669" s="131" t="s">
        <v>1748</v>
      </c>
      <c r="L669" s="344" t="s">
        <v>2036</v>
      </c>
      <c r="M669" s="134" t="s">
        <v>2037</v>
      </c>
      <c r="N669" s="423" t="s">
        <v>2037</v>
      </c>
      <c r="O669" s="136" t="s">
        <v>3785</v>
      </c>
      <c r="P669" s="137">
        <v>11.212999999999999</v>
      </c>
      <c r="Q669" s="138"/>
      <c r="R669" s="469">
        <v>10</v>
      </c>
      <c r="S669" s="139">
        <v>0</v>
      </c>
      <c r="T669" s="235">
        <v>40848</v>
      </c>
      <c r="U669" s="138">
        <v>13.085571</v>
      </c>
      <c r="V669" s="137">
        <v>102.85239452054793</v>
      </c>
      <c r="W669" s="138">
        <v>112.13</v>
      </c>
      <c r="X669" s="132" t="s">
        <v>3889</v>
      </c>
      <c r="Y669" s="142"/>
      <c r="Z669" s="143">
        <v>13.364000000000001</v>
      </c>
      <c r="AA669" s="138">
        <v>0.53700000000000003</v>
      </c>
      <c r="AB669" s="138">
        <v>13.901000000000002</v>
      </c>
      <c r="AC669" s="344">
        <v>41565</v>
      </c>
      <c r="AD669" s="470">
        <v>41374</v>
      </c>
      <c r="AE669" s="165">
        <v>16.15900821917808</v>
      </c>
      <c r="AF669" s="147">
        <v>0.86026319260744022</v>
      </c>
      <c r="AG669" s="148">
        <v>23.9</v>
      </c>
      <c r="AH669" s="149"/>
      <c r="AI669" s="132" t="s">
        <v>2718</v>
      </c>
      <c r="AJ669" s="150" t="s">
        <v>3895</v>
      </c>
      <c r="AK669" s="150"/>
      <c r="AL669" s="151" t="s">
        <v>3895</v>
      </c>
      <c r="AM669" s="152">
        <v>40569</v>
      </c>
      <c r="AN669" s="297"/>
      <c r="AO669" s="192"/>
      <c r="AP669" s="152"/>
      <c r="AQ669" s="235">
        <v>40766</v>
      </c>
      <c r="AR669" s="235">
        <v>40833</v>
      </c>
      <c r="AS669" s="140">
        <v>40884</v>
      </c>
      <c r="AT669" s="152">
        <v>40833</v>
      </c>
      <c r="AU669" s="206"/>
      <c r="AV669" s="471"/>
      <c r="AW669" s="149">
        <v>4.9499999999999993</v>
      </c>
      <c r="AX669" s="165">
        <v>2378.3838383838388</v>
      </c>
      <c r="AY669" s="160">
        <v>0.94474999999999998</v>
      </c>
      <c r="AZ669" s="196"/>
      <c r="BA669" s="165"/>
      <c r="BB669" s="403"/>
      <c r="BC669" s="404"/>
      <c r="BD669" s="379">
        <v>7.2661431064572417</v>
      </c>
      <c r="BE669" s="165">
        <v>648.01062217579965</v>
      </c>
      <c r="BF669" s="149">
        <v>1467.9076982741906</v>
      </c>
      <c r="BG669" s="105">
        <v>1.5930538725781408E-2</v>
      </c>
      <c r="BH669" s="197">
        <v>10.95</v>
      </c>
      <c r="BI669" s="198">
        <v>13</v>
      </c>
      <c r="BJ669" s="197"/>
      <c r="BK669" s="197"/>
    </row>
    <row r="670" spans="1:63" ht="28" hidden="1">
      <c r="A670" s="124"/>
      <c r="B670" s="40"/>
      <c r="C670" s="40"/>
      <c r="D670" s="247" t="s">
        <v>2687</v>
      </c>
      <c r="E670" s="127">
        <v>5345</v>
      </c>
      <c r="F670" s="199" t="s">
        <v>2688</v>
      </c>
      <c r="G670" s="170" t="s">
        <v>2033</v>
      </c>
      <c r="H670" s="171" t="s">
        <v>2034</v>
      </c>
      <c r="I670" s="172" t="s">
        <v>1815</v>
      </c>
      <c r="J670" s="175"/>
      <c r="K670" s="170" t="s">
        <v>917</v>
      </c>
      <c r="L670" s="344" t="s">
        <v>2036</v>
      </c>
      <c r="M670" s="174" t="s">
        <v>2037</v>
      </c>
      <c r="N670" s="338" t="s">
        <v>2037</v>
      </c>
      <c r="O670" s="347" t="s">
        <v>3785</v>
      </c>
      <c r="P670" s="202">
        <v>5.8129999999999997</v>
      </c>
      <c r="Q670" s="178"/>
      <c r="R670" s="340">
        <v>10</v>
      </c>
      <c r="S670" s="201">
        <v>0</v>
      </c>
      <c r="T670" s="155">
        <v>40862</v>
      </c>
      <c r="U670" s="178">
        <v>6.5628769999999994</v>
      </c>
      <c r="V670" s="202">
        <v>53.097375342465746</v>
      </c>
      <c r="W670" s="178">
        <v>58.129999999999995</v>
      </c>
      <c r="X670" s="130" t="s">
        <v>3889</v>
      </c>
      <c r="Y670" s="180"/>
      <c r="Z670" s="202"/>
      <c r="AA670" s="178"/>
      <c r="AB670" s="178"/>
      <c r="AC670" s="156"/>
      <c r="AD670" s="349"/>
      <c r="AE670" s="191"/>
      <c r="AF670" s="174"/>
      <c r="AG670" s="181">
        <v>33.166666666666664</v>
      </c>
      <c r="AH670" s="159"/>
      <c r="AI670" s="175"/>
      <c r="AJ670" s="204" t="s">
        <v>3895</v>
      </c>
      <c r="AK670" s="204"/>
      <c r="AL670" s="205" t="s">
        <v>3895</v>
      </c>
      <c r="AM670" s="155">
        <v>40018</v>
      </c>
      <c r="AN670" s="296"/>
      <c r="AO670" s="154"/>
      <c r="AP670" s="155"/>
      <c r="AQ670" s="156">
        <v>40057</v>
      </c>
      <c r="AR670" s="154">
        <v>40833</v>
      </c>
      <c r="AS670" s="154">
        <v>40880</v>
      </c>
      <c r="AT670" s="155">
        <v>40833</v>
      </c>
      <c r="AU670" s="157"/>
      <c r="AV670" s="158"/>
      <c r="AW670" s="159">
        <v>3.375</v>
      </c>
      <c r="AX670" s="181">
        <v>1900.3382222222222</v>
      </c>
      <c r="AY670" s="207">
        <v>0.90750000000000008</v>
      </c>
      <c r="AZ670" s="161"/>
      <c r="BA670" s="191"/>
      <c r="BB670" s="162"/>
      <c r="BC670" s="163"/>
      <c r="BD670" s="345">
        <v>4.1557591623036645</v>
      </c>
      <c r="BE670" s="165">
        <v>714.90782079884127</v>
      </c>
      <c r="BF670" s="149">
        <v>1231.3360480899746</v>
      </c>
      <c r="BG670" s="161"/>
      <c r="BH670" s="166">
        <v>9.56</v>
      </c>
      <c r="BI670" s="167">
        <v>12.25</v>
      </c>
      <c r="BJ670" s="166"/>
      <c r="BK670" s="166"/>
    </row>
    <row r="671" spans="1:63" ht="28" hidden="1">
      <c r="A671" s="124"/>
      <c r="B671" s="40"/>
      <c r="C671" s="40"/>
      <c r="D671" s="247" t="s">
        <v>3579</v>
      </c>
      <c r="E671" s="127">
        <v>5350</v>
      </c>
      <c r="F671" s="128" t="s">
        <v>3580</v>
      </c>
      <c r="G671" s="129" t="s">
        <v>2033</v>
      </c>
      <c r="H671" s="130" t="s">
        <v>2034</v>
      </c>
      <c r="I671" s="131" t="s">
        <v>1815</v>
      </c>
      <c r="J671" s="132"/>
      <c r="K671" s="129" t="s">
        <v>3964</v>
      </c>
      <c r="L671" s="344" t="s">
        <v>2036</v>
      </c>
      <c r="M671" s="134" t="s">
        <v>2037</v>
      </c>
      <c r="N671" s="371" t="s">
        <v>2037</v>
      </c>
      <c r="O671" s="136" t="s">
        <v>1335</v>
      </c>
      <c r="P671" s="381">
        <v>2.181</v>
      </c>
      <c r="Q671" s="138"/>
      <c r="R671" s="339">
        <v>10</v>
      </c>
      <c r="S671" s="139">
        <v>0</v>
      </c>
      <c r="T671" s="152">
        <v>41236</v>
      </c>
      <c r="U671" s="139">
        <v>2.4078240000000002</v>
      </c>
      <c r="V671" s="143">
        <v>17.687013698630139</v>
      </c>
      <c r="W671" s="138">
        <v>21.810000000000002</v>
      </c>
      <c r="X671" s="141" t="s">
        <v>3948</v>
      </c>
      <c r="Y671" s="142"/>
      <c r="Z671" s="143"/>
      <c r="AA671" s="138"/>
      <c r="AB671" s="138"/>
      <c r="AC671" s="383"/>
      <c r="AD671" s="360"/>
      <c r="AE671" s="165"/>
      <c r="AF671" s="147"/>
      <c r="AG671" s="146">
        <v>20.7</v>
      </c>
      <c r="AH671" s="149"/>
      <c r="AI671" s="132"/>
      <c r="AJ671" s="150" t="s">
        <v>1560</v>
      </c>
      <c r="AK671" s="150"/>
      <c r="AL671" s="151" t="s">
        <v>1344</v>
      </c>
      <c r="AM671" s="152">
        <v>40225</v>
      </c>
      <c r="AN671" s="297"/>
      <c r="AO671" s="154"/>
      <c r="AP671" s="155"/>
      <c r="AQ671" s="156">
        <v>40142</v>
      </c>
      <c r="AR671" s="154">
        <v>40870</v>
      </c>
      <c r="AS671" s="154">
        <v>40914</v>
      </c>
      <c r="AT671" s="155">
        <v>40870</v>
      </c>
      <c r="AU671" s="157"/>
      <c r="AV671" s="158"/>
      <c r="AW671" s="149">
        <v>1.5</v>
      </c>
      <c r="AX671" s="181">
        <v>1752</v>
      </c>
      <c r="AY671" s="207">
        <v>0.83</v>
      </c>
      <c r="AZ671" s="161"/>
      <c r="BA671" s="165"/>
      <c r="BB671" s="162"/>
      <c r="BC671" s="163"/>
      <c r="BD671" s="379">
        <v>1.9768760907504364</v>
      </c>
      <c r="BE671" s="191">
        <v>906.408111302355</v>
      </c>
      <c r="BF671" s="149">
        <v>1317.9173938336241</v>
      </c>
      <c r="BG671" s="196"/>
      <c r="BH671" s="197">
        <v>8.19</v>
      </c>
      <c r="BI671" s="198">
        <v>12.25</v>
      </c>
      <c r="BJ671" s="197">
        <v>10.53</v>
      </c>
      <c r="BK671" s="197">
        <v>17.765077458106393</v>
      </c>
    </row>
    <row r="672" spans="1:63" ht="42" hidden="1">
      <c r="A672" s="124"/>
      <c r="B672" s="40"/>
      <c r="C672" s="40"/>
      <c r="D672" s="247" t="s">
        <v>2676</v>
      </c>
      <c r="E672" s="127">
        <v>5353</v>
      </c>
      <c r="F672" s="199" t="s">
        <v>2677</v>
      </c>
      <c r="G672" s="170" t="s">
        <v>2033</v>
      </c>
      <c r="H672" s="171" t="s">
        <v>2034</v>
      </c>
      <c r="I672" s="172" t="s">
        <v>1815</v>
      </c>
      <c r="J672" s="175"/>
      <c r="K672" s="172" t="s">
        <v>917</v>
      </c>
      <c r="L672" s="344" t="s">
        <v>2036</v>
      </c>
      <c r="M672" s="174" t="s">
        <v>2037</v>
      </c>
      <c r="N672" s="338" t="s">
        <v>2037</v>
      </c>
      <c r="O672" s="347" t="s">
        <v>2038</v>
      </c>
      <c r="P672" s="202">
        <v>38.893000000000001</v>
      </c>
      <c r="Q672" s="178"/>
      <c r="R672" s="339">
        <v>10</v>
      </c>
      <c r="S672" s="201">
        <v>0</v>
      </c>
      <c r="T672" s="154">
        <v>40875</v>
      </c>
      <c r="U672" s="178">
        <v>42.393370000000004</v>
      </c>
      <c r="V672" s="202">
        <v>353.87302191780822</v>
      </c>
      <c r="W672" s="178">
        <v>388.93</v>
      </c>
      <c r="X672" s="141" t="s">
        <v>2309</v>
      </c>
      <c r="Y672" s="180"/>
      <c r="Z672" s="202"/>
      <c r="AA672" s="178"/>
      <c r="AB672" s="178"/>
      <c r="AC672" s="156"/>
      <c r="AD672" s="155"/>
      <c r="AE672" s="191"/>
      <c r="AF672" s="203"/>
      <c r="AG672" s="181">
        <v>32.733333333333334</v>
      </c>
      <c r="AH672" s="159"/>
      <c r="AI672" s="175"/>
      <c r="AJ672" s="204" t="s">
        <v>3895</v>
      </c>
      <c r="AK672" s="204"/>
      <c r="AL672" s="205" t="s">
        <v>2678</v>
      </c>
      <c r="AM672" s="155">
        <v>39703</v>
      </c>
      <c r="AN672" s="296"/>
      <c r="AO672" s="154"/>
      <c r="AP672" s="155"/>
      <c r="AQ672" s="156">
        <v>39916</v>
      </c>
      <c r="AR672" s="154">
        <v>40828</v>
      </c>
      <c r="AS672" s="154">
        <v>40914</v>
      </c>
      <c r="AT672" s="155">
        <v>40875</v>
      </c>
      <c r="AU672" s="187"/>
      <c r="AV672" s="158"/>
      <c r="AW672" s="188">
        <v>25</v>
      </c>
      <c r="AX672" s="181">
        <v>1726.96</v>
      </c>
      <c r="AY672" s="207">
        <v>0.90085000000000004</v>
      </c>
      <c r="AZ672" s="161"/>
      <c r="BA672" s="191"/>
      <c r="BB672" s="162"/>
      <c r="BC672" s="163"/>
      <c r="BD672" s="345">
        <v>29.232111692844676</v>
      </c>
      <c r="BE672" s="191">
        <v>751.60341688336393</v>
      </c>
      <c r="BF672" s="159">
        <v>1169.2844677137871</v>
      </c>
      <c r="BG672" s="161"/>
      <c r="BH672" s="166">
        <v>8.69</v>
      </c>
      <c r="BI672" s="167">
        <v>12.1</v>
      </c>
      <c r="BJ672" s="166">
        <v>9.8149999999999995</v>
      </c>
      <c r="BK672" s="166"/>
    </row>
    <row r="673" spans="1:63" ht="42" hidden="1">
      <c r="A673" s="124"/>
      <c r="B673" s="40"/>
      <c r="C673" s="40"/>
      <c r="D673" s="247" t="s">
        <v>2771</v>
      </c>
      <c r="E673" s="168">
        <v>5367</v>
      </c>
      <c r="F673" s="128" t="s">
        <v>2772</v>
      </c>
      <c r="G673" s="129" t="s">
        <v>2033</v>
      </c>
      <c r="H673" s="130" t="s">
        <v>2034</v>
      </c>
      <c r="I673" s="131" t="s">
        <v>1815</v>
      </c>
      <c r="J673" s="132"/>
      <c r="K673" s="129" t="s">
        <v>3653</v>
      </c>
      <c r="L673" s="304" t="s">
        <v>2036</v>
      </c>
      <c r="M673" s="134" t="s">
        <v>3878</v>
      </c>
      <c r="N673" s="371" t="s">
        <v>1723</v>
      </c>
      <c r="O673" s="136" t="s">
        <v>1335</v>
      </c>
      <c r="P673" s="143">
        <v>17.262</v>
      </c>
      <c r="Q673" s="138"/>
      <c r="R673" s="339">
        <v>10</v>
      </c>
      <c r="S673" s="139">
        <v>0</v>
      </c>
      <c r="T673" s="152">
        <v>40923</v>
      </c>
      <c r="U673" s="138">
        <v>16.606044000000001</v>
      </c>
      <c r="V673" s="143">
        <v>154.79048219178082</v>
      </c>
      <c r="W673" s="138">
        <v>172.62</v>
      </c>
      <c r="X673" s="141" t="s">
        <v>3648</v>
      </c>
      <c r="Y673" s="142"/>
      <c r="Z673" s="143"/>
      <c r="AA673" s="138"/>
      <c r="AB673" s="138"/>
      <c r="AC673" s="383"/>
      <c r="AD673" s="360"/>
      <c r="AE673" s="165"/>
      <c r="AF673" s="147"/>
      <c r="AG673" s="146">
        <v>27.833333333333332</v>
      </c>
      <c r="AH673" s="149"/>
      <c r="AI673" s="132"/>
      <c r="AJ673" s="150" t="s">
        <v>1560</v>
      </c>
      <c r="AK673" s="150"/>
      <c r="AL673" s="151" t="s">
        <v>2773</v>
      </c>
      <c r="AM673" s="152">
        <v>40275</v>
      </c>
      <c r="AN673" s="297"/>
      <c r="AO673" s="154"/>
      <c r="AP673" s="155"/>
      <c r="AQ673" s="156">
        <v>40254</v>
      </c>
      <c r="AR673" s="154">
        <v>40842</v>
      </c>
      <c r="AS673" s="154">
        <v>40977</v>
      </c>
      <c r="AT673" s="155">
        <v>41022</v>
      </c>
      <c r="AU673" s="206" t="s">
        <v>3596</v>
      </c>
      <c r="AV673" s="158"/>
      <c r="AW673" s="149">
        <v>5</v>
      </c>
      <c r="AX673" s="181">
        <v>4467.6000000000004</v>
      </c>
      <c r="AY673" s="207">
        <v>0.84</v>
      </c>
      <c r="AZ673" s="161"/>
      <c r="BA673" s="149"/>
      <c r="BB673" s="162"/>
      <c r="BC673" s="163"/>
      <c r="BD673" s="379">
        <v>6.3909249563699815</v>
      </c>
      <c r="BE673" s="191">
        <v>370.23085137121893</v>
      </c>
      <c r="BF673" s="149">
        <v>1278.1849912739963</v>
      </c>
      <c r="BG673" s="196"/>
      <c r="BH673" s="197">
        <v>11.34</v>
      </c>
      <c r="BI673" s="198">
        <v>15.52</v>
      </c>
      <c r="BJ673" s="197"/>
      <c r="BK673" s="197"/>
    </row>
    <row r="674" spans="1:63" ht="42" hidden="1">
      <c r="A674" s="124"/>
      <c r="B674" s="40"/>
      <c r="C674" s="40"/>
      <c r="D674" s="247" t="s">
        <v>2774</v>
      </c>
      <c r="E674" s="127">
        <v>5370</v>
      </c>
      <c r="F674" s="234" t="s">
        <v>2775</v>
      </c>
      <c r="G674" s="129" t="s">
        <v>2033</v>
      </c>
      <c r="H674" s="130" t="s">
        <v>2034</v>
      </c>
      <c r="I674" s="131" t="s">
        <v>1815</v>
      </c>
      <c r="J674" s="132"/>
      <c r="K674" s="129" t="s">
        <v>2035</v>
      </c>
      <c r="L674" s="304" t="s">
        <v>2036</v>
      </c>
      <c r="M674" s="134" t="s">
        <v>2037</v>
      </c>
      <c r="N674" s="371" t="s">
        <v>2037</v>
      </c>
      <c r="O674" s="136" t="s">
        <v>3785</v>
      </c>
      <c r="P674" s="143">
        <v>2.444</v>
      </c>
      <c r="Q674" s="138"/>
      <c r="R674" s="339">
        <v>10</v>
      </c>
      <c r="S674" s="139">
        <v>0</v>
      </c>
      <c r="T674" s="152">
        <v>41094</v>
      </c>
      <c r="U674" s="138">
        <v>1.2048919999999999</v>
      </c>
      <c r="V674" s="143">
        <v>20.770652054794521</v>
      </c>
      <c r="W674" s="138">
        <v>24.439999999999998</v>
      </c>
      <c r="X674" s="141" t="s">
        <v>1729</v>
      </c>
      <c r="Y674" s="142"/>
      <c r="Z674" s="143"/>
      <c r="AA674" s="138"/>
      <c r="AB674" s="138"/>
      <c r="AC674" s="383"/>
      <c r="AD674" s="360"/>
      <c r="AE674" s="165"/>
      <c r="AF674" s="147"/>
      <c r="AG674" s="146">
        <v>25.433333333333334</v>
      </c>
      <c r="AH674" s="149"/>
      <c r="AI674" s="132"/>
      <c r="AJ674" s="150" t="s">
        <v>3895</v>
      </c>
      <c r="AK674" s="150"/>
      <c r="AL674" s="151" t="s">
        <v>3600</v>
      </c>
      <c r="AM674" s="152">
        <v>40529</v>
      </c>
      <c r="AN674" s="297"/>
      <c r="AO674" s="154"/>
      <c r="AP674" s="155"/>
      <c r="AQ674" s="156">
        <v>40603</v>
      </c>
      <c r="AR674" s="154">
        <v>41093</v>
      </c>
      <c r="AS674" s="154">
        <v>41139</v>
      </c>
      <c r="AT674" s="194">
        <v>41094</v>
      </c>
      <c r="AU674" s="157"/>
      <c r="AV674" s="158"/>
      <c r="AW674" s="159">
        <v>1.5</v>
      </c>
      <c r="AX674" s="146">
        <v>1766.0133333333333</v>
      </c>
      <c r="AY674" s="160">
        <v>0.92247499999999993</v>
      </c>
      <c r="AZ674" s="161"/>
      <c r="BA674" s="149"/>
      <c r="BB674" s="237"/>
      <c r="BC674" s="238"/>
      <c r="BD674" s="345">
        <v>2.1815008726003491</v>
      </c>
      <c r="BE674" s="165">
        <v>892.59446505742596</v>
      </c>
      <c r="BF674" s="149">
        <v>1454.3339150668994</v>
      </c>
      <c r="BG674" s="196"/>
      <c r="BH674" s="166">
        <v>8.67</v>
      </c>
      <c r="BI674" s="167">
        <v>11.04</v>
      </c>
      <c r="BJ674" s="166"/>
      <c r="BK674" s="166">
        <v>15.396400463692208</v>
      </c>
    </row>
    <row r="675" spans="1:63" ht="56" hidden="1">
      <c r="A675" s="124"/>
      <c r="B675" s="40"/>
      <c r="C675" s="40"/>
      <c r="D675" s="247" t="s">
        <v>2689</v>
      </c>
      <c r="E675" s="127">
        <v>5380</v>
      </c>
      <c r="F675" s="128" t="s">
        <v>4007</v>
      </c>
      <c r="G675" s="129" t="s">
        <v>3945</v>
      </c>
      <c r="H675" s="130" t="s">
        <v>3946</v>
      </c>
      <c r="I675" s="131" t="s">
        <v>1815</v>
      </c>
      <c r="J675" s="132"/>
      <c r="K675" s="129" t="s">
        <v>1352</v>
      </c>
      <c r="L675" s="344" t="s">
        <v>2036</v>
      </c>
      <c r="M675" s="134" t="s">
        <v>3510</v>
      </c>
      <c r="N675" s="371" t="s">
        <v>2929</v>
      </c>
      <c r="O675" s="413" t="s">
        <v>2529</v>
      </c>
      <c r="P675" s="143">
        <v>71.349999999999994</v>
      </c>
      <c r="Q675" s="138"/>
      <c r="R675" s="339">
        <v>10</v>
      </c>
      <c r="S675" s="139">
        <v>0</v>
      </c>
      <c r="T675" s="152">
        <v>40908</v>
      </c>
      <c r="U675" s="138">
        <v>71.56404999999998</v>
      </c>
      <c r="V675" s="143">
        <v>642.7364383561644</v>
      </c>
      <c r="W675" s="138">
        <v>713.5</v>
      </c>
      <c r="X675" s="130" t="s">
        <v>3949</v>
      </c>
      <c r="Y675" s="142"/>
      <c r="Z675" s="143">
        <v>45.878999999999998</v>
      </c>
      <c r="AA675" s="138">
        <v>56.087000000000003</v>
      </c>
      <c r="AB675" s="138">
        <v>101.96600000000001</v>
      </c>
      <c r="AC675" s="383">
        <v>41481</v>
      </c>
      <c r="AD675" s="360">
        <v>41670</v>
      </c>
      <c r="AE675" s="165">
        <v>148.95534246575343</v>
      </c>
      <c r="AF675" s="182">
        <v>0.68454073759350509</v>
      </c>
      <c r="AG675" s="146">
        <v>19.100000000000001</v>
      </c>
      <c r="AH675" s="149"/>
      <c r="AI675" s="132" t="s">
        <v>2039</v>
      </c>
      <c r="AJ675" s="150" t="s">
        <v>3688</v>
      </c>
      <c r="AK675" s="150"/>
      <c r="AL675" s="151" t="s">
        <v>1353</v>
      </c>
      <c r="AM675" s="152">
        <v>40379</v>
      </c>
      <c r="AN675" s="297"/>
      <c r="AO675" s="154"/>
      <c r="AP675" s="155"/>
      <c r="AQ675" s="156">
        <v>40596</v>
      </c>
      <c r="AR675" s="154">
        <v>40848</v>
      </c>
      <c r="AS675" s="154">
        <v>40894</v>
      </c>
      <c r="AT675" s="155">
        <v>40851</v>
      </c>
      <c r="AU675" s="157"/>
      <c r="AV675" s="158"/>
      <c r="AW675" s="159">
        <v>0.5</v>
      </c>
      <c r="AX675" s="146">
        <v>8760</v>
      </c>
      <c r="AY675" s="160">
        <v>0.84609999999999996</v>
      </c>
      <c r="AZ675" s="161"/>
      <c r="BA675" s="149"/>
      <c r="BB675" s="162"/>
      <c r="BC675" s="163"/>
      <c r="BD675" s="345">
        <v>1.4679755671902268</v>
      </c>
      <c r="BE675" s="165">
        <v>20.574289659288397</v>
      </c>
      <c r="BF675" s="149">
        <v>2935.9511343804538</v>
      </c>
      <c r="BG675" s="105">
        <v>0.39925990093240371</v>
      </c>
      <c r="BH675" s="308"/>
      <c r="BI675" s="167"/>
      <c r="BJ675" s="166"/>
      <c r="BK675" s="166">
        <v>14.212061966485114</v>
      </c>
    </row>
    <row r="676" spans="1:63" ht="28" hidden="1">
      <c r="A676" s="124"/>
      <c r="B676" s="40"/>
      <c r="C676" s="40"/>
      <c r="D676" s="303" t="s">
        <v>3535</v>
      </c>
      <c r="E676" s="127">
        <v>5384</v>
      </c>
      <c r="F676" s="234" t="s">
        <v>3536</v>
      </c>
      <c r="G676" s="129" t="s">
        <v>2033</v>
      </c>
      <c r="H676" s="130" t="s">
        <v>2034</v>
      </c>
      <c r="I676" s="131" t="s">
        <v>1815</v>
      </c>
      <c r="J676" s="132"/>
      <c r="K676" s="129" t="s">
        <v>1748</v>
      </c>
      <c r="L676" s="344" t="s">
        <v>2036</v>
      </c>
      <c r="M676" s="174" t="s">
        <v>2037</v>
      </c>
      <c r="N676" s="371" t="s">
        <v>2037</v>
      </c>
      <c r="O676" s="136" t="s">
        <v>3785</v>
      </c>
      <c r="P676" s="143">
        <v>16.247</v>
      </c>
      <c r="Q676" s="138"/>
      <c r="R676" s="339">
        <v>10</v>
      </c>
      <c r="S676" s="139">
        <v>0</v>
      </c>
      <c r="T676" s="192">
        <v>40909</v>
      </c>
      <c r="U676" s="138">
        <v>16.247</v>
      </c>
      <c r="V676" s="143">
        <v>146.31202465753427</v>
      </c>
      <c r="W676" s="138">
        <v>162.47</v>
      </c>
      <c r="X676" s="130" t="s">
        <v>2039</v>
      </c>
      <c r="Y676" s="142"/>
      <c r="Z676" s="143">
        <v>19.356000000000002</v>
      </c>
      <c r="AA676" s="139">
        <v>0.188</v>
      </c>
      <c r="AB676" s="138">
        <v>19.544</v>
      </c>
      <c r="AC676" s="383">
        <v>41799</v>
      </c>
      <c r="AD676" s="360">
        <v>41313</v>
      </c>
      <c r="AE676" s="165">
        <v>17.982980821917806</v>
      </c>
      <c r="AF676" s="182">
        <v>1.0868053630007553</v>
      </c>
      <c r="AG676" s="146">
        <v>29.666666666666668</v>
      </c>
      <c r="AH676" s="149"/>
      <c r="AI676" s="132" t="s">
        <v>2039</v>
      </c>
      <c r="AJ676" s="150" t="s">
        <v>3895</v>
      </c>
      <c r="AK676" s="150"/>
      <c r="AL676" s="151" t="s">
        <v>3537</v>
      </c>
      <c r="AM676" s="152">
        <v>40628</v>
      </c>
      <c r="AN676" s="297"/>
      <c r="AO676" s="154"/>
      <c r="AP676" s="155"/>
      <c r="AQ676" s="156">
        <v>40721</v>
      </c>
      <c r="AR676" s="154">
        <v>40857</v>
      </c>
      <c r="AS676" s="154">
        <v>40928</v>
      </c>
      <c r="AT676" s="155">
        <v>40872</v>
      </c>
      <c r="AU676" s="157"/>
      <c r="AV676" s="158"/>
      <c r="AW676" s="159">
        <v>7.5</v>
      </c>
      <c r="AX676" s="146">
        <v>2365.1999999999998</v>
      </c>
      <c r="AY676" s="160">
        <v>0.91609999999999991</v>
      </c>
      <c r="AZ676" s="161"/>
      <c r="BA676" s="149"/>
      <c r="BB676" s="162"/>
      <c r="BC676" s="163"/>
      <c r="BD676" s="345">
        <v>10.88023560209424</v>
      </c>
      <c r="BE676" s="165">
        <v>669.67659273061122</v>
      </c>
      <c r="BF676" s="149">
        <v>1450.698080279232</v>
      </c>
      <c r="BG676" s="105">
        <v>1.9474571005732157E-2</v>
      </c>
      <c r="BH676" s="166">
        <v>7.28</v>
      </c>
      <c r="BI676" s="167">
        <v>10.37</v>
      </c>
      <c r="BJ676" s="166">
        <v>11.21</v>
      </c>
      <c r="BK676" s="166"/>
    </row>
    <row r="677" spans="1:63" ht="28" hidden="1">
      <c r="A677" s="124"/>
      <c r="B677" s="40"/>
      <c r="C677" s="40"/>
      <c r="D677" s="247" t="s">
        <v>2691</v>
      </c>
      <c r="E677" s="127">
        <v>5401</v>
      </c>
      <c r="F677" s="234" t="s">
        <v>3533</v>
      </c>
      <c r="G677" s="129" t="s">
        <v>2033</v>
      </c>
      <c r="H677" s="130" t="s">
        <v>2034</v>
      </c>
      <c r="I677" s="131" t="s">
        <v>1815</v>
      </c>
      <c r="J677" s="132"/>
      <c r="K677" s="129" t="s">
        <v>2491</v>
      </c>
      <c r="L677" s="344" t="s">
        <v>2036</v>
      </c>
      <c r="M677" s="134" t="s">
        <v>2037</v>
      </c>
      <c r="N677" s="371" t="s">
        <v>2037</v>
      </c>
      <c r="O677" s="136" t="s">
        <v>2038</v>
      </c>
      <c r="P677" s="143">
        <v>92.328000000000003</v>
      </c>
      <c r="Q677" s="138"/>
      <c r="R677" s="339">
        <v>10</v>
      </c>
      <c r="S677" s="139">
        <v>0</v>
      </c>
      <c r="T677" s="152">
        <v>40918</v>
      </c>
      <c r="U677" s="138">
        <v>90.019800000000004</v>
      </c>
      <c r="V677" s="143">
        <v>829.18132602739729</v>
      </c>
      <c r="W677" s="138">
        <v>923.28</v>
      </c>
      <c r="X677" s="141" t="s">
        <v>2309</v>
      </c>
      <c r="Y677" s="142"/>
      <c r="Z677" s="143"/>
      <c r="AA677" s="138"/>
      <c r="AB677" s="138"/>
      <c r="AC677" s="144"/>
      <c r="AD677" s="145"/>
      <c r="AE677" s="146"/>
      <c r="AF677" s="414"/>
      <c r="AG677" s="146">
        <v>31.3</v>
      </c>
      <c r="AH677" s="149"/>
      <c r="AI677" s="132"/>
      <c r="AJ677" s="150" t="s">
        <v>3895</v>
      </c>
      <c r="AK677" s="150"/>
      <c r="AL677" s="151" t="s">
        <v>3534</v>
      </c>
      <c r="AM677" s="152">
        <v>40548</v>
      </c>
      <c r="AN677" s="297"/>
      <c r="AO677" s="192"/>
      <c r="AP677" s="152"/>
      <c r="AQ677" s="235">
        <v>40716</v>
      </c>
      <c r="AR677" s="192">
        <v>40854</v>
      </c>
      <c r="AS677" s="192">
        <v>40970</v>
      </c>
      <c r="AT677" s="152">
        <v>40912</v>
      </c>
      <c r="AU677" s="206"/>
      <c r="AV677" s="209"/>
      <c r="AW677" s="149">
        <v>50.4</v>
      </c>
      <c r="AX677" s="146">
        <v>1996.6071428571429</v>
      </c>
      <c r="AY677" s="160"/>
      <c r="AZ677" s="196"/>
      <c r="BA677" s="149"/>
      <c r="BB677" s="403"/>
      <c r="BC677" s="404"/>
      <c r="BD677" s="195">
        <v>61.57068062827225</v>
      </c>
      <c r="BE677" s="165">
        <v>666.86899562724466</v>
      </c>
      <c r="BF677" s="149">
        <v>1221.6404886561957</v>
      </c>
      <c r="BG677" s="196"/>
      <c r="BH677" s="197">
        <v>9.59</v>
      </c>
      <c r="BI677" s="198">
        <v>15.85</v>
      </c>
      <c r="BJ677" s="197">
        <v>15.96</v>
      </c>
      <c r="BK677" s="197">
        <v>18.949415955313487</v>
      </c>
    </row>
    <row r="678" spans="1:63" ht="28" hidden="1">
      <c r="A678" s="124"/>
      <c r="B678" s="40"/>
      <c r="C678" s="40"/>
      <c r="D678" s="247" t="s">
        <v>2776</v>
      </c>
      <c r="E678" s="127">
        <v>5425</v>
      </c>
      <c r="F678" s="199" t="s">
        <v>2777</v>
      </c>
      <c r="G678" s="170" t="s">
        <v>2033</v>
      </c>
      <c r="H678" s="171" t="s">
        <v>2034</v>
      </c>
      <c r="I678" s="172" t="s">
        <v>1815</v>
      </c>
      <c r="J678" s="175"/>
      <c r="K678" s="172" t="s">
        <v>917</v>
      </c>
      <c r="L678" s="472" t="s">
        <v>2036</v>
      </c>
      <c r="M678" s="174" t="s">
        <v>2037</v>
      </c>
      <c r="N678" s="338" t="s">
        <v>2037</v>
      </c>
      <c r="O678" s="176" t="s">
        <v>3785</v>
      </c>
      <c r="P678" s="202">
        <v>5.7290000000000001</v>
      </c>
      <c r="Q678" s="178"/>
      <c r="R678" s="339">
        <v>10</v>
      </c>
      <c r="S678" s="201">
        <v>0</v>
      </c>
      <c r="T678" s="155">
        <v>41122</v>
      </c>
      <c r="U678" s="178">
        <v>2.3947219999999998</v>
      </c>
      <c r="V678" s="202">
        <v>48.24916712328767</v>
      </c>
      <c r="W678" s="178">
        <v>57.29</v>
      </c>
      <c r="X678" s="342" t="s">
        <v>2039</v>
      </c>
      <c r="Y678" s="180"/>
      <c r="Z678" s="202"/>
      <c r="AA678" s="178"/>
      <c r="AB678" s="178"/>
      <c r="AC678" s="179"/>
      <c r="AD678" s="154"/>
      <c r="AE678" s="181"/>
      <c r="AF678" s="419"/>
      <c r="AG678" s="181">
        <v>24.5</v>
      </c>
      <c r="AH678" s="159"/>
      <c r="AI678" s="175"/>
      <c r="AJ678" s="204" t="s">
        <v>3895</v>
      </c>
      <c r="AK678" s="204"/>
      <c r="AL678" s="205" t="s">
        <v>2778</v>
      </c>
      <c r="AM678" s="155">
        <v>39840</v>
      </c>
      <c r="AN678" s="296"/>
      <c r="AO678" s="154"/>
      <c r="AP678" s="155"/>
      <c r="AQ678" s="156">
        <v>39840</v>
      </c>
      <c r="AR678" s="154">
        <v>41107</v>
      </c>
      <c r="AS678" s="154">
        <v>41173</v>
      </c>
      <c r="AT678" s="155">
        <v>41107</v>
      </c>
      <c r="AU678" s="187"/>
      <c r="AV678" s="158"/>
      <c r="AW678" s="188">
        <v>3.3</v>
      </c>
      <c r="AX678" s="181">
        <v>1913.3333333333335</v>
      </c>
      <c r="AY678" s="207">
        <v>0.90750000000000008</v>
      </c>
      <c r="AZ678" s="161"/>
      <c r="BA678" s="191"/>
      <c r="BB678" s="162"/>
      <c r="BC678" s="163"/>
      <c r="BD678" s="164">
        <v>4.9227748691099471</v>
      </c>
      <c r="BE678" s="191">
        <v>859.27297418571243</v>
      </c>
      <c r="BF678" s="159">
        <v>1491.7499603363478</v>
      </c>
      <c r="BG678" s="161"/>
      <c r="BH678" s="166">
        <v>8.9</v>
      </c>
      <c r="BI678" s="167"/>
      <c r="BJ678" s="166">
        <v>14.6</v>
      </c>
      <c r="BK678" s="166"/>
    </row>
    <row r="679" spans="1:63" ht="14" hidden="1">
      <c r="A679" s="124"/>
      <c r="B679" s="40"/>
      <c r="C679" s="40"/>
      <c r="D679" s="247" t="s">
        <v>1888</v>
      </c>
      <c r="E679" s="127">
        <v>5433</v>
      </c>
      <c r="F679" s="361" t="s">
        <v>1889</v>
      </c>
      <c r="G679" s="129" t="s">
        <v>1315</v>
      </c>
      <c r="H679" s="130" t="s">
        <v>4008</v>
      </c>
      <c r="I679" s="131" t="s">
        <v>1815</v>
      </c>
      <c r="J679" s="132"/>
      <c r="K679" s="129" t="s">
        <v>1316</v>
      </c>
      <c r="L679" s="344" t="s">
        <v>2036</v>
      </c>
      <c r="M679" s="134" t="s">
        <v>2037</v>
      </c>
      <c r="N679" s="371" t="s">
        <v>2037</v>
      </c>
      <c r="O679" s="136" t="s">
        <v>3785</v>
      </c>
      <c r="P679" s="143">
        <v>12.6</v>
      </c>
      <c r="Q679" s="138"/>
      <c r="R679" s="339">
        <v>10</v>
      </c>
      <c r="S679" s="139">
        <v>0</v>
      </c>
      <c r="T679" s="152">
        <v>41186</v>
      </c>
      <c r="U679" s="139">
        <v>3.0366</v>
      </c>
      <c r="V679" s="143">
        <v>103.9068493150685</v>
      </c>
      <c r="W679" s="138">
        <v>126</v>
      </c>
      <c r="X679" s="141" t="s">
        <v>3648</v>
      </c>
      <c r="Y679" s="142"/>
      <c r="Z679" s="143"/>
      <c r="AA679" s="138"/>
      <c r="AB679" s="138"/>
      <c r="AC679" s="144"/>
      <c r="AD679" s="145"/>
      <c r="AE679" s="146"/>
      <c r="AF679" s="414"/>
      <c r="AG679" s="146">
        <v>22.366666666666667</v>
      </c>
      <c r="AH679" s="149"/>
      <c r="AI679" s="132"/>
      <c r="AJ679" s="150" t="s">
        <v>3987</v>
      </c>
      <c r="AK679" s="150"/>
      <c r="AL679" s="151" t="s">
        <v>243</v>
      </c>
      <c r="AM679" s="152">
        <v>40446</v>
      </c>
      <c r="AN679" s="297"/>
      <c r="AO679" s="154"/>
      <c r="AP679" s="155"/>
      <c r="AQ679" s="156">
        <v>41019</v>
      </c>
      <c r="AR679" s="154">
        <v>40865</v>
      </c>
      <c r="AS679" s="154">
        <v>41237</v>
      </c>
      <c r="AT679" s="194">
        <v>41186</v>
      </c>
      <c r="AU679" s="157"/>
      <c r="AV679" s="158"/>
      <c r="AW679" s="159">
        <v>9</v>
      </c>
      <c r="AX679" s="146">
        <v>1517.8888888888889</v>
      </c>
      <c r="AY679" s="160">
        <v>0.92244999999999988</v>
      </c>
      <c r="AZ679" s="161"/>
      <c r="BA679" s="149"/>
      <c r="BB679" s="162"/>
      <c r="BC679" s="163"/>
      <c r="BD679" s="164">
        <v>20.615183246073297</v>
      </c>
      <c r="BE679" s="165">
        <v>1636.1256544502619</v>
      </c>
      <c r="BF679" s="149">
        <v>2290.5759162303661</v>
      </c>
      <c r="BG679" s="196"/>
      <c r="BH679" s="166">
        <v>4.78</v>
      </c>
      <c r="BI679" s="167"/>
      <c r="BJ679" s="166"/>
      <c r="BK679" s="166"/>
    </row>
    <row r="680" spans="1:63" ht="28" hidden="1">
      <c r="A680" s="124"/>
      <c r="B680" s="40"/>
      <c r="C680" s="40"/>
      <c r="D680" s="410" t="s">
        <v>2779</v>
      </c>
      <c r="E680" s="127">
        <v>5439</v>
      </c>
      <c r="F680" s="234" t="s">
        <v>2780</v>
      </c>
      <c r="G680" s="129" t="s">
        <v>2033</v>
      </c>
      <c r="H680" s="130" t="s">
        <v>2034</v>
      </c>
      <c r="I680" s="131" t="s">
        <v>1815</v>
      </c>
      <c r="J680" s="132"/>
      <c r="K680" s="129" t="s">
        <v>2035</v>
      </c>
      <c r="L680" s="304" t="s">
        <v>2036</v>
      </c>
      <c r="M680" s="134" t="s">
        <v>2037</v>
      </c>
      <c r="N680" s="371" t="s">
        <v>2037</v>
      </c>
      <c r="O680" s="136" t="s">
        <v>3785</v>
      </c>
      <c r="P680" s="143">
        <v>14.185</v>
      </c>
      <c r="Q680" s="138"/>
      <c r="R680" s="339">
        <v>10</v>
      </c>
      <c r="S680" s="139">
        <v>0</v>
      </c>
      <c r="T680" s="152">
        <v>40909</v>
      </c>
      <c r="U680" s="138">
        <v>14.185</v>
      </c>
      <c r="V680" s="143">
        <v>127.74272602739727</v>
      </c>
      <c r="W680" s="138">
        <v>141.85</v>
      </c>
      <c r="X680" s="141" t="s">
        <v>2309</v>
      </c>
      <c r="Y680" s="142"/>
      <c r="Z680" s="143"/>
      <c r="AA680" s="138"/>
      <c r="AB680" s="138"/>
      <c r="AC680" s="144"/>
      <c r="AD680" s="145"/>
      <c r="AE680" s="146"/>
      <c r="AF680" s="414"/>
      <c r="AG680" s="146">
        <v>28.033333333333335</v>
      </c>
      <c r="AH680" s="149"/>
      <c r="AI680" s="132"/>
      <c r="AJ680" s="150" t="s">
        <v>3895</v>
      </c>
      <c r="AK680" s="150"/>
      <c r="AL680" s="151" t="s">
        <v>2781</v>
      </c>
      <c r="AM680" s="152">
        <v>40516</v>
      </c>
      <c r="AN680" s="297"/>
      <c r="AO680" s="154"/>
      <c r="AP680" s="155"/>
      <c r="AQ680" s="156">
        <v>40751</v>
      </c>
      <c r="AR680" s="154">
        <v>40869</v>
      </c>
      <c r="AS680" s="154">
        <v>41061</v>
      </c>
      <c r="AT680" s="194">
        <v>41016</v>
      </c>
      <c r="AU680" s="157"/>
      <c r="AV680" s="158"/>
      <c r="AW680" s="159">
        <v>8.4</v>
      </c>
      <c r="AX680" s="146">
        <v>1830.8333333333333</v>
      </c>
      <c r="AY680" s="160">
        <v>0.92244999999999988</v>
      </c>
      <c r="AZ680" s="161"/>
      <c r="BA680" s="149"/>
      <c r="BB680" s="237"/>
      <c r="BC680" s="238"/>
      <c r="BD680" s="164">
        <v>10.220549738219894</v>
      </c>
      <c r="BE680" s="165">
        <v>720.51813452378519</v>
      </c>
      <c r="BF680" s="149">
        <v>1216.7321116928445</v>
      </c>
      <c r="BG680" s="196"/>
      <c r="BH680" s="166">
        <v>10.07</v>
      </c>
      <c r="BI680" s="167">
        <v>18.27</v>
      </c>
      <c r="BJ680" s="166"/>
      <c r="BK680" s="166"/>
    </row>
    <row r="681" spans="1:63" ht="42" hidden="1">
      <c r="A681" s="124"/>
      <c r="B681" s="40"/>
      <c r="C681" s="40"/>
      <c r="D681" s="410" t="s">
        <v>2782</v>
      </c>
      <c r="E681" s="127">
        <v>5442</v>
      </c>
      <c r="F681" s="234" t="s">
        <v>2783</v>
      </c>
      <c r="G681" s="129" t="s">
        <v>2033</v>
      </c>
      <c r="H681" s="130" t="s">
        <v>2034</v>
      </c>
      <c r="I681" s="368" t="s">
        <v>1815</v>
      </c>
      <c r="J681" s="368"/>
      <c r="K681" s="129" t="s">
        <v>2928</v>
      </c>
      <c r="L681" s="304" t="s">
        <v>2036</v>
      </c>
      <c r="M681" s="134" t="s">
        <v>3878</v>
      </c>
      <c r="N681" s="371" t="s">
        <v>1723</v>
      </c>
      <c r="O681" s="136" t="s">
        <v>3785</v>
      </c>
      <c r="P681" s="137">
        <v>22.957000000000001</v>
      </c>
      <c r="Q681" s="138"/>
      <c r="R681" s="137">
        <v>7</v>
      </c>
      <c r="S681" s="139">
        <v>0</v>
      </c>
      <c r="T681" s="235">
        <v>41000</v>
      </c>
      <c r="U681" s="138">
        <v>17.217750000000002</v>
      </c>
      <c r="V681" s="137">
        <v>201.01526575342467</v>
      </c>
      <c r="W681" s="138">
        <v>430.71105753424661</v>
      </c>
      <c r="X681" s="130" t="s">
        <v>3888</v>
      </c>
      <c r="Y681" s="142"/>
      <c r="Z681" s="143"/>
      <c r="AA681" s="138"/>
      <c r="AB681" s="138"/>
      <c r="AC681" s="144"/>
      <c r="AD681" s="360"/>
      <c r="AE681" s="165"/>
      <c r="AF681" s="147"/>
      <c r="AG681" s="148">
        <v>28.566666666666666</v>
      </c>
      <c r="AH681" s="149"/>
      <c r="AI681" s="132"/>
      <c r="AJ681" s="150" t="s">
        <v>3895</v>
      </c>
      <c r="AK681" s="150"/>
      <c r="AL681" s="151" t="s">
        <v>2784</v>
      </c>
      <c r="AM681" s="152">
        <v>40576</v>
      </c>
      <c r="AN681" s="297"/>
      <c r="AO681" s="154"/>
      <c r="AP681" s="155"/>
      <c r="AQ681" s="179">
        <v>40646</v>
      </c>
      <c r="AR681" s="154">
        <v>40953</v>
      </c>
      <c r="AS681" s="155">
        <v>41003</v>
      </c>
      <c r="AT681" s="194">
        <v>40953</v>
      </c>
      <c r="AU681" s="411"/>
      <c r="AV681" s="158"/>
      <c r="AW681" s="159">
        <v>7</v>
      </c>
      <c r="AX681" s="165">
        <v>3910</v>
      </c>
      <c r="AY681" s="160">
        <v>0.84009999999999996</v>
      </c>
      <c r="AZ681" s="161"/>
      <c r="BA681" s="149"/>
      <c r="BB681" s="237"/>
      <c r="BC681" s="238"/>
      <c r="BD681" s="164">
        <v>8.3946335078534027</v>
      </c>
      <c r="BE681" s="165">
        <v>365.66770518157438</v>
      </c>
      <c r="BF681" s="149">
        <v>1199.2333582647718</v>
      </c>
      <c r="BG681" s="421"/>
      <c r="BH681" s="166">
        <v>9.24</v>
      </c>
      <c r="BI681" s="167">
        <v>12.5</v>
      </c>
      <c r="BJ681" s="166">
        <v>14.81</v>
      </c>
      <c r="BK681" s="166">
        <v>18.949415955313487</v>
      </c>
    </row>
    <row r="682" spans="1:63" ht="42" hidden="1">
      <c r="A682" s="124"/>
      <c r="B682" s="40"/>
      <c r="C682" s="40"/>
      <c r="D682" s="247" t="s">
        <v>1890</v>
      </c>
      <c r="E682" s="127">
        <v>5470</v>
      </c>
      <c r="F682" s="128" t="s">
        <v>1891</v>
      </c>
      <c r="G682" s="129" t="s">
        <v>2033</v>
      </c>
      <c r="H682" s="130" t="s">
        <v>2034</v>
      </c>
      <c r="I682" s="131" t="s">
        <v>1815</v>
      </c>
      <c r="J682" s="132"/>
      <c r="K682" s="129" t="s">
        <v>1333</v>
      </c>
      <c r="L682" s="391" t="s">
        <v>2036</v>
      </c>
      <c r="M682" s="134" t="s">
        <v>3510</v>
      </c>
      <c r="N682" s="371" t="s">
        <v>210</v>
      </c>
      <c r="O682" s="136" t="s">
        <v>3654</v>
      </c>
      <c r="P682" s="143">
        <v>29.385999999999999</v>
      </c>
      <c r="Q682" s="138"/>
      <c r="R682" s="339">
        <v>10</v>
      </c>
      <c r="S682" s="139">
        <v>0</v>
      </c>
      <c r="T682" s="152">
        <v>40909</v>
      </c>
      <c r="U682" s="138">
        <v>29.385999999999999</v>
      </c>
      <c r="V682" s="143">
        <v>264.63501917808219</v>
      </c>
      <c r="W682" s="138">
        <v>293.86</v>
      </c>
      <c r="X682" s="141" t="s">
        <v>3977</v>
      </c>
      <c r="Y682" s="142"/>
      <c r="Z682" s="143"/>
      <c r="AA682" s="138"/>
      <c r="AB682" s="138"/>
      <c r="AC682" s="144"/>
      <c r="AD682" s="145"/>
      <c r="AE682" s="146"/>
      <c r="AF682" s="414"/>
      <c r="AG682" s="146">
        <v>31.6</v>
      </c>
      <c r="AH682" s="149"/>
      <c r="AI682" s="132"/>
      <c r="AJ682" s="150" t="s">
        <v>1560</v>
      </c>
      <c r="AK682" s="150"/>
      <c r="AL682" s="151" t="s">
        <v>1892</v>
      </c>
      <c r="AM682" s="152">
        <v>40309</v>
      </c>
      <c r="AN682" s="297"/>
      <c r="AO682" s="154"/>
      <c r="AP682" s="155"/>
      <c r="AQ682" s="156">
        <v>40357</v>
      </c>
      <c r="AR682" s="154">
        <v>40881</v>
      </c>
      <c r="AS682" s="154">
        <v>40963</v>
      </c>
      <c r="AT682" s="155">
        <v>40907</v>
      </c>
      <c r="AU682" s="157"/>
      <c r="AV682" s="158"/>
      <c r="AW682" s="149"/>
      <c r="AX682" s="146"/>
      <c r="AY682" s="160"/>
      <c r="AZ682" s="161"/>
      <c r="BA682" s="149"/>
      <c r="BB682" s="162"/>
      <c r="BC682" s="163"/>
      <c r="BD682" s="262"/>
      <c r="BE682" s="191"/>
      <c r="BF682" s="149"/>
      <c r="BG682" s="196"/>
      <c r="BH682" s="197"/>
      <c r="BI682" s="198"/>
      <c r="BJ682" s="197"/>
      <c r="BK682" s="197"/>
    </row>
    <row r="683" spans="1:63" ht="14" hidden="1">
      <c r="A683" s="124"/>
      <c r="B683" s="40"/>
      <c r="C683" s="40"/>
      <c r="D683" s="247" t="s">
        <v>3583</v>
      </c>
      <c r="E683" s="127">
        <v>5476</v>
      </c>
      <c r="F683" s="234" t="s">
        <v>3584</v>
      </c>
      <c r="G683" s="129" t="s">
        <v>2033</v>
      </c>
      <c r="H683" s="130" t="s">
        <v>2034</v>
      </c>
      <c r="I683" s="131" t="s">
        <v>1815</v>
      </c>
      <c r="J683" s="132"/>
      <c r="K683" s="129" t="s">
        <v>1748</v>
      </c>
      <c r="L683" s="391" t="s">
        <v>2036</v>
      </c>
      <c r="M683" s="134" t="s">
        <v>2037</v>
      </c>
      <c r="N683" s="371" t="s">
        <v>2037</v>
      </c>
      <c r="O683" s="136" t="s">
        <v>3785</v>
      </c>
      <c r="P683" s="143">
        <v>9.5589999999999993</v>
      </c>
      <c r="Q683" s="138"/>
      <c r="R683" s="339">
        <v>7</v>
      </c>
      <c r="S683" s="139">
        <v>0</v>
      </c>
      <c r="T683" s="152">
        <v>40887</v>
      </c>
      <c r="U683" s="138">
        <v>10.897259999999998</v>
      </c>
      <c r="V683" s="143">
        <v>86.659536986301362</v>
      </c>
      <c r="W683" s="138">
        <v>182.30191506849314</v>
      </c>
      <c r="X683" s="141" t="s">
        <v>2309</v>
      </c>
      <c r="Y683" s="142"/>
      <c r="Z683" s="143"/>
      <c r="AA683" s="138"/>
      <c r="AB683" s="138"/>
      <c r="AC683" s="144"/>
      <c r="AD683" s="145"/>
      <c r="AE683" s="146"/>
      <c r="AF683" s="414"/>
      <c r="AG683" s="146">
        <v>32.333333333333336</v>
      </c>
      <c r="AH683" s="149"/>
      <c r="AI683" s="132"/>
      <c r="AJ683" s="150" t="s">
        <v>3895</v>
      </c>
      <c r="AK683" s="150"/>
      <c r="AL683" s="151" t="s">
        <v>3895</v>
      </c>
      <c r="AM683" s="152">
        <v>40514</v>
      </c>
      <c r="AN683" s="297"/>
      <c r="AO683" s="154"/>
      <c r="AP683" s="155"/>
      <c r="AQ683" s="156">
        <v>40792</v>
      </c>
      <c r="AR683" s="155">
        <v>40884</v>
      </c>
      <c r="AS683" s="154">
        <v>40934</v>
      </c>
      <c r="AT683" s="155">
        <v>40884</v>
      </c>
      <c r="AU683" s="157"/>
      <c r="AV683" s="158"/>
      <c r="AW683" s="159">
        <v>3.5999999999999996</v>
      </c>
      <c r="AX683" s="146">
        <v>2842.5000000000005</v>
      </c>
      <c r="AY683" s="160">
        <v>0.93414999999999992</v>
      </c>
      <c r="AZ683" s="161"/>
      <c r="BA683" s="149"/>
      <c r="BB683" s="237"/>
      <c r="BC683" s="238"/>
      <c r="BD683" s="164">
        <v>4.8187172774869103</v>
      </c>
      <c r="BE683" s="165">
        <v>504.10265482654154</v>
      </c>
      <c r="BF683" s="149">
        <v>1338.5325770796974</v>
      </c>
      <c r="BG683" s="196"/>
      <c r="BH683" s="166">
        <v>12.53</v>
      </c>
      <c r="BI683" s="167">
        <v>18.07</v>
      </c>
      <c r="BJ683" s="166"/>
      <c r="BK683" s="166">
        <v>14.212061966485114</v>
      </c>
    </row>
    <row r="684" spans="1:63" ht="42" hidden="1">
      <c r="A684" s="124"/>
      <c r="B684" s="40"/>
      <c r="C684" s="40"/>
      <c r="D684" s="247" t="s">
        <v>2785</v>
      </c>
      <c r="E684" s="127">
        <v>5480</v>
      </c>
      <c r="F684" s="128" t="s">
        <v>2786</v>
      </c>
      <c r="G684" s="129" t="s">
        <v>3945</v>
      </c>
      <c r="H684" s="130" t="s">
        <v>3946</v>
      </c>
      <c r="I684" s="131" t="s">
        <v>1815</v>
      </c>
      <c r="J684" s="132"/>
      <c r="K684" s="129" t="s">
        <v>1317</v>
      </c>
      <c r="L684" s="304" t="s">
        <v>2036</v>
      </c>
      <c r="M684" s="134" t="s">
        <v>2037</v>
      </c>
      <c r="N684" s="371" t="s">
        <v>2037</v>
      </c>
      <c r="O684" s="136" t="s">
        <v>3785</v>
      </c>
      <c r="P684" s="143">
        <v>8.1180000000000003</v>
      </c>
      <c r="Q684" s="138"/>
      <c r="R684" s="339">
        <v>10</v>
      </c>
      <c r="S684" s="139">
        <v>0</v>
      </c>
      <c r="T684" s="152">
        <v>41085</v>
      </c>
      <c r="U684" s="139">
        <v>4.2132420000000002</v>
      </c>
      <c r="V684" s="143">
        <v>69.192049315068502</v>
      </c>
      <c r="W684" s="138">
        <v>81.180000000000007</v>
      </c>
      <c r="X684" s="141" t="s">
        <v>3648</v>
      </c>
      <c r="Y684" s="142"/>
      <c r="Z684" s="143"/>
      <c r="AA684" s="138"/>
      <c r="AB684" s="138"/>
      <c r="AC684" s="144"/>
      <c r="AD684" s="145"/>
      <c r="AE684" s="146"/>
      <c r="AF684" s="414"/>
      <c r="AG684" s="146">
        <v>25.733333333333334</v>
      </c>
      <c r="AH684" s="149"/>
      <c r="AI684" s="132"/>
      <c r="AJ684" s="150" t="s">
        <v>1560</v>
      </c>
      <c r="AK684" s="150"/>
      <c r="AL684" s="151" t="s">
        <v>1332</v>
      </c>
      <c r="AM684" s="152">
        <v>40367</v>
      </c>
      <c r="AN684" s="297"/>
      <c r="AO684" s="154"/>
      <c r="AP684" s="155"/>
      <c r="AQ684" s="156">
        <v>40660</v>
      </c>
      <c r="AR684" s="155">
        <v>40767</v>
      </c>
      <c r="AS684" s="154">
        <v>41114</v>
      </c>
      <c r="AT684" s="194">
        <v>41074</v>
      </c>
      <c r="AU684" s="157"/>
      <c r="AV684" s="158"/>
      <c r="AW684" s="159">
        <v>4.5</v>
      </c>
      <c r="AX684" s="146">
        <v>1955.7777777777778</v>
      </c>
      <c r="AY684" s="160">
        <v>0.9224699999999999</v>
      </c>
      <c r="AZ684" s="161"/>
      <c r="BA684" s="149"/>
      <c r="BB684" s="162"/>
      <c r="BC684" s="163"/>
      <c r="BD684" s="164">
        <v>5.9125218150087253</v>
      </c>
      <c r="BE684" s="165">
        <v>728.32247043714278</v>
      </c>
      <c r="BF684" s="149">
        <v>1313.8937366686057</v>
      </c>
      <c r="BG684" s="196"/>
      <c r="BH684" s="166">
        <v>10.35</v>
      </c>
      <c r="BI684" s="167">
        <v>14.45</v>
      </c>
      <c r="BJ684" s="166"/>
      <c r="BK684" s="166"/>
    </row>
    <row r="685" spans="1:63" ht="42" hidden="1">
      <c r="A685" s="124"/>
      <c r="B685" s="40"/>
      <c r="C685" s="40"/>
      <c r="D685" s="247" t="s">
        <v>3585</v>
      </c>
      <c r="E685" s="127">
        <v>5485</v>
      </c>
      <c r="F685" s="128" t="s">
        <v>3586</v>
      </c>
      <c r="G685" s="129" t="s">
        <v>3945</v>
      </c>
      <c r="H685" s="130" t="s">
        <v>3946</v>
      </c>
      <c r="I685" s="131" t="s">
        <v>1815</v>
      </c>
      <c r="J685" s="132"/>
      <c r="K685" s="129" t="s">
        <v>3587</v>
      </c>
      <c r="L685" s="391" t="s">
        <v>2036</v>
      </c>
      <c r="M685" s="134" t="s">
        <v>2037</v>
      </c>
      <c r="N685" s="371" t="s">
        <v>2037</v>
      </c>
      <c r="O685" s="136" t="s">
        <v>1335</v>
      </c>
      <c r="P685" s="143">
        <v>15.268000000000001</v>
      </c>
      <c r="Q685" s="138"/>
      <c r="R685" s="339">
        <v>10</v>
      </c>
      <c r="S685" s="139">
        <v>0</v>
      </c>
      <c r="T685" s="152">
        <v>40909</v>
      </c>
      <c r="U685" s="138">
        <v>15.268000000000001</v>
      </c>
      <c r="V685" s="143">
        <v>137.49566027397262</v>
      </c>
      <c r="W685" s="138">
        <v>152.68</v>
      </c>
      <c r="X685" s="141" t="s">
        <v>3648</v>
      </c>
      <c r="Y685" s="142"/>
      <c r="Z685" s="143"/>
      <c r="AA685" s="138"/>
      <c r="AB685" s="138"/>
      <c r="AC685" s="144"/>
      <c r="AD685" s="145"/>
      <c r="AE685" s="146"/>
      <c r="AF685" s="414"/>
      <c r="AG685" s="146">
        <v>31.6</v>
      </c>
      <c r="AH685" s="149"/>
      <c r="AI685" s="132"/>
      <c r="AJ685" s="150" t="s">
        <v>1560</v>
      </c>
      <c r="AK685" s="150"/>
      <c r="AL685" s="151" t="s">
        <v>3588</v>
      </c>
      <c r="AM685" s="152">
        <v>40368</v>
      </c>
      <c r="AN685" s="297"/>
      <c r="AO685" s="154"/>
      <c r="AP685" s="155"/>
      <c r="AQ685" s="156">
        <v>40498</v>
      </c>
      <c r="AR685" s="155">
        <v>40886</v>
      </c>
      <c r="AS685" s="154">
        <v>40942</v>
      </c>
      <c r="AT685" s="155">
        <v>40891</v>
      </c>
      <c r="AU685" s="157"/>
      <c r="AV685" s="158"/>
      <c r="AW685" s="159">
        <v>8.25</v>
      </c>
      <c r="AX685" s="146">
        <v>1976.7272727272727</v>
      </c>
      <c r="AY685" s="160">
        <v>0.93352499999999994</v>
      </c>
      <c r="AZ685" s="161"/>
      <c r="BA685" s="149"/>
      <c r="BB685" s="162"/>
      <c r="BC685" s="163"/>
      <c r="BD685" s="164">
        <v>10.471204188481675</v>
      </c>
      <c r="BE685" s="165">
        <v>685.82683969620609</v>
      </c>
      <c r="BF685" s="149">
        <v>1269.2368713311121</v>
      </c>
      <c r="BG685" s="161"/>
      <c r="BH685" s="166" t="s">
        <v>3967</v>
      </c>
      <c r="BI685" s="473">
        <v>11</v>
      </c>
      <c r="BJ685" s="166" t="s">
        <v>3967</v>
      </c>
      <c r="BK685" s="166">
        <v>15.396400463692208</v>
      </c>
    </row>
    <row r="686" spans="1:63" ht="28" hidden="1">
      <c r="A686" s="124"/>
      <c r="B686" s="40"/>
      <c r="C686" s="40"/>
      <c r="D686" s="247" t="s">
        <v>2994</v>
      </c>
      <c r="E686" s="127">
        <v>5486</v>
      </c>
      <c r="F686" s="199" t="s">
        <v>2462</v>
      </c>
      <c r="G686" s="170" t="s">
        <v>2033</v>
      </c>
      <c r="H686" s="171" t="s">
        <v>2034</v>
      </c>
      <c r="I686" s="131" t="s">
        <v>1815</v>
      </c>
      <c r="J686" s="132"/>
      <c r="K686" s="129" t="s">
        <v>2463</v>
      </c>
      <c r="L686" s="344" t="s">
        <v>2036</v>
      </c>
      <c r="M686" s="134" t="s">
        <v>2037</v>
      </c>
      <c r="N686" s="141" t="s">
        <v>2037</v>
      </c>
      <c r="O686" s="136" t="s">
        <v>1335</v>
      </c>
      <c r="P686" s="202">
        <v>17.672000000000001</v>
      </c>
      <c r="Q686" s="178"/>
      <c r="R686" s="339">
        <v>10</v>
      </c>
      <c r="S686" s="139">
        <v>0</v>
      </c>
      <c r="T686" s="152">
        <v>40920</v>
      </c>
      <c r="U686" s="138">
        <v>17.088823999999999</v>
      </c>
      <c r="V686" s="202">
        <v>158.61225205479454</v>
      </c>
      <c r="W686" s="178">
        <v>176.72</v>
      </c>
      <c r="X686" s="141" t="s">
        <v>3948</v>
      </c>
      <c r="Y686" s="180"/>
      <c r="Z686" s="202">
        <v>17.614999999999998</v>
      </c>
      <c r="AA686" s="178"/>
      <c r="AB686" s="178">
        <v>17.614999999999998</v>
      </c>
      <c r="AC686" s="179">
        <v>41690</v>
      </c>
      <c r="AD686" s="415">
        <v>41274</v>
      </c>
      <c r="AE686" s="181">
        <v>17.139419178082193</v>
      </c>
      <c r="AF686" s="372">
        <v>1.0277477793720091</v>
      </c>
      <c r="AG686" s="181">
        <v>25.666666666666668</v>
      </c>
      <c r="AH686" s="159"/>
      <c r="AI686" s="420" t="s">
        <v>3889</v>
      </c>
      <c r="AJ686" s="150" t="s">
        <v>1560</v>
      </c>
      <c r="AK686" s="150"/>
      <c r="AL686" s="151" t="s">
        <v>3895</v>
      </c>
      <c r="AM686" s="152">
        <v>40085</v>
      </c>
      <c r="AN686" s="297"/>
      <c r="AO686" s="154"/>
      <c r="AP686" s="155"/>
      <c r="AQ686" s="156">
        <v>40142</v>
      </c>
      <c r="AR686" s="155">
        <v>40920</v>
      </c>
      <c r="AS686" s="154">
        <v>40977</v>
      </c>
      <c r="AT686" s="155">
        <v>40920</v>
      </c>
      <c r="AU686" s="157"/>
      <c r="AV686" s="158"/>
      <c r="AW686" s="149">
        <v>9</v>
      </c>
      <c r="AX686" s="181">
        <v>1744.6666666666667</v>
      </c>
      <c r="AY686" s="207">
        <v>0.92749999999999999</v>
      </c>
      <c r="AZ686" s="161"/>
      <c r="BA686" s="165"/>
      <c r="BB686" s="162"/>
      <c r="BC686" s="163"/>
      <c r="BD686" s="195">
        <v>1.9886998254799302</v>
      </c>
      <c r="BE686" s="165">
        <v>112.53394213897296</v>
      </c>
      <c r="BF686" s="149">
        <v>220.96664727554779</v>
      </c>
      <c r="BG686" s="105">
        <v>0.10959336461557168</v>
      </c>
      <c r="BH686" s="197">
        <v>10.75</v>
      </c>
      <c r="BI686" s="198">
        <v>13.75</v>
      </c>
      <c r="BJ686" s="197"/>
      <c r="BK686" s="197"/>
    </row>
    <row r="687" spans="1:63" ht="42" hidden="1">
      <c r="A687" s="124"/>
      <c r="B687" s="40"/>
      <c r="C687" s="40"/>
      <c r="D687" s="247" t="s">
        <v>2787</v>
      </c>
      <c r="E687" s="127">
        <v>5499</v>
      </c>
      <c r="F687" s="128" t="s">
        <v>2788</v>
      </c>
      <c r="G687" s="129" t="s">
        <v>3945</v>
      </c>
      <c r="H687" s="130" t="s">
        <v>3946</v>
      </c>
      <c r="I687" s="131" t="s">
        <v>1815</v>
      </c>
      <c r="J687" s="132"/>
      <c r="K687" s="129" t="s">
        <v>3947</v>
      </c>
      <c r="L687" s="294" t="s">
        <v>2036</v>
      </c>
      <c r="M687" s="134" t="s">
        <v>2037</v>
      </c>
      <c r="N687" s="371" t="s">
        <v>2037</v>
      </c>
      <c r="O687" s="136" t="s">
        <v>1335</v>
      </c>
      <c r="P687" s="143">
        <v>7.641</v>
      </c>
      <c r="Q687" s="138"/>
      <c r="R687" s="339">
        <v>10</v>
      </c>
      <c r="S687" s="139">
        <v>0</v>
      </c>
      <c r="T687" s="152">
        <v>40895</v>
      </c>
      <c r="U687" s="138">
        <v>7.9160760000000003</v>
      </c>
      <c r="V687" s="143">
        <v>69.103947945205476</v>
      </c>
      <c r="W687" s="138">
        <v>76.41</v>
      </c>
      <c r="X687" s="141" t="s">
        <v>3977</v>
      </c>
      <c r="Y687" s="142"/>
      <c r="Z687" s="143"/>
      <c r="AA687" s="138"/>
      <c r="AB687" s="138"/>
      <c r="AC687" s="144"/>
      <c r="AD687" s="145"/>
      <c r="AE687" s="146"/>
      <c r="AF687" s="414"/>
      <c r="AG687" s="146">
        <v>28.733333333333334</v>
      </c>
      <c r="AH687" s="149"/>
      <c r="AI687" s="132"/>
      <c r="AJ687" s="150" t="s">
        <v>1560</v>
      </c>
      <c r="AK687" s="150"/>
      <c r="AL687" s="151" t="s">
        <v>1345</v>
      </c>
      <c r="AM687" s="152">
        <v>40388</v>
      </c>
      <c r="AN687" s="297"/>
      <c r="AO687" s="154"/>
      <c r="AP687" s="155"/>
      <c r="AQ687" s="156">
        <v>40689</v>
      </c>
      <c r="AR687" s="155">
        <v>40891</v>
      </c>
      <c r="AS687" s="154">
        <v>40939</v>
      </c>
      <c r="AT687" s="194">
        <v>40995</v>
      </c>
      <c r="AU687" s="206" t="s">
        <v>3596</v>
      </c>
      <c r="AV687" s="158"/>
      <c r="AW687" s="159">
        <v>3.6</v>
      </c>
      <c r="AX687" s="146">
        <v>2246.6666666666665</v>
      </c>
      <c r="AY687" s="160"/>
      <c r="AZ687" s="161"/>
      <c r="BA687" s="149"/>
      <c r="BB687" s="162"/>
      <c r="BC687" s="163"/>
      <c r="BD687" s="164">
        <v>4.6064572425828967</v>
      </c>
      <c r="BE687" s="165">
        <v>602.86052121226237</v>
      </c>
      <c r="BF687" s="149">
        <v>1279.571456273027</v>
      </c>
      <c r="BG687" s="196"/>
      <c r="BH687" s="111" t="s">
        <v>3967</v>
      </c>
      <c r="BI687" s="112" t="s">
        <v>3967</v>
      </c>
      <c r="BJ687" s="111" t="s">
        <v>3967</v>
      </c>
      <c r="BK687" s="166">
        <v>17.765077458106393</v>
      </c>
    </row>
    <row r="688" spans="1:63" ht="42" hidden="1">
      <c r="A688" s="124"/>
      <c r="B688" s="40"/>
      <c r="C688" s="40"/>
      <c r="D688" s="247" t="s">
        <v>2789</v>
      </c>
      <c r="E688" s="127">
        <v>5500</v>
      </c>
      <c r="F688" s="199" t="s">
        <v>2790</v>
      </c>
      <c r="G688" s="170" t="s">
        <v>2033</v>
      </c>
      <c r="H688" s="171" t="s">
        <v>2034</v>
      </c>
      <c r="I688" s="172" t="s">
        <v>1815</v>
      </c>
      <c r="J688" s="175"/>
      <c r="K688" s="170" t="s">
        <v>1748</v>
      </c>
      <c r="L688" s="294" t="s">
        <v>2036</v>
      </c>
      <c r="M688" s="174" t="s">
        <v>2037</v>
      </c>
      <c r="N688" s="338" t="s">
        <v>2037</v>
      </c>
      <c r="O688" s="176" t="s">
        <v>2038</v>
      </c>
      <c r="P688" s="202">
        <v>28.478000000000002</v>
      </c>
      <c r="Q688" s="178"/>
      <c r="R688" s="340">
        <v>10</v>
      </c>
      <c r="S688" s="201">
        <v>0</v>
      </c>
      <c r="T688" s="155">
        <v>40940</v>
      </c>
      <c r="U688" s="178">
        <v>26.057370000000002</v>
      </c>
      <c r="V688" s="202">
        <v>254.03936438356166</v>
      </c>
      <c r="W688" s="178">
        <v>284.78000000000003</v>
      </c>
      <c r="X688" s="141" t="s">
        <v>1729</v>
      </c>
      <c r="Y688" s="142"/>
      <c r="Z688" s="202"/>
      <c r="AA688" s="178"/>
      <c r="AB688" s="178"/>
      <c r="AC688" s="179"/>
      <c r="AD688" s="415"/>
      <c r="AE688" s="181"/>
      <c r="AF688" s="376"/>
      <c r="AG688" s="146">
        <v>28.466666666666665</v>
      </c>
      <c r="AH688" s="149"/>
      <c r="AI688" s="175"/>
      <c r="AJ688" s="204" t="s">
        <v>3895</v>
      </c>
      <c r="AK688" s="204"/>
      <c r="AL688" s="205" t="s">
        <v>1726</v>
      </c>
      <c r="AM688" s="155">
        <v>40038</v>
      </c>
      <c r="AN688" s="296"/>
      <c r="AO688" s="154"/>
      <c r="AP688" s="155"/>
      <c r="AQ688" s="156">
        <v>39981</v>
      </c>
      <c r="AR688" s="155">
        <v>40897</v>
      </c>
      <c r="AS688" s="154">
        <v>40963</v>
      </c>
      <c r="AT688" s="155">
        <v>41003</v>
      </c>
      <c r="AU688" s="206" t="s">
        <v>3596</v>
      </c>
      <c r="AV688" s="158"/>
      <c r="AW688" s="159">
        <v>13.75</v>
      </c>
      <c r="AX688" s="181">
        <v>2233.818181818182</v>
      </c>
      <c r="AY688" s="207">
        <v>0.92712500000000009</v>
      </c>
      <c r="AZ688" s="161"/>
      <c r="BA688" s="191"/>
      <c r="BB688" s="162"/>
      <c r="BC688" s="163"/>
      <c r="BD688" s="164">
        <v>15.010471204188478</v>
      </c>
      <c r="BE688" s="191">
        <v>527.09007669739719</v>
      </c>
      <c r="BF688" s="159">
        <v>1091.6706330318893</v>
      </c>
      <c r="BG688" s="161"/>
      <c r="BH688" s="166">
        <v>9.5599999999999987</v>
      </c>
      <c r="BI688" s="167">
        <v>10.375</v>
      </c>
      <c r="BJ688" s="166"/>
      <c r="BK688" s="166"/>
    </row>
    <row r="689" spans="1:63" ht="42" hidden="1">
      <c r="A689" s="124"/>
      <c r="B689" s="40"/>
      <c r="C689" s="40"/>
      <c r="D689" s="247" t="s">
        <v>3589</v>
      </c>
      <c r="E689" s="127">
        <v>5504</v>
      </c>
      <c r="F689" s="128" t="s">
        <v>3590</v>
      </c>
      <c r="G689" s="129" t="s">
        <v>2033</v>
      </c>
      <c r="H689" s="130" t="s">
        <v>2034</v>
      </c>
      <c r="I689" s="131" t="s">
        <v>1815</v>
      </c>
      <c r="J689" s="132"/>
      <c r="K689" s="129" t="s">
        <v>3653</v>
      </c>
      <c r="L689" s="344" t="s">
        <v>2036</v>
      </c>
      <c r="M689" s="134" t="s">
        <v>3878</v>
      </c>
      <c r="N689" s="371" t="s">
        <v>1723</v>
      </c>
      <c r="O689" s="136" t="s">
        <v>1335</v>
      </c>
      <c r="P689" s="143">
        <v>8.3480000000000008</v>
      </c>
      <c r="Q689" s="138"/>
      <c r="R689" s="339">
        <v>10</v>
      </c>
      <c r="S689" s="139">
        <v>0</v>
      </c>
      <c r="T689" s="152">
        <v>40890</v>
      </c>
      <c r="U689" s="138">
        <v>8.782096000000001</v>
      </c>
      <c r="V689" s="143">
        <v>75.612295890410962</v>
      </c>
      <c r="W689" s="138">
        <v>83.48</v>
      </c>
      <c r="X689" s="141" t="s">
        <v>3948</v>
      </c>
      <c r="Y689" s="142"/>
      <c r="Z689" s="143"/>
      <c r="AA689" s="138"/>
      <c r="AB689" s="138"/>
      <c r="AC689" s="144"/>
      <c r="AD689" s="145"/>
      <c r="AE689" s="146"/>
      <c r="AF689" s="414"/>
      <c r="AG689" s="146">
        <v>32.233333333333334</v>
      </c>
      <c r="AH689" s="149"/>
      <c r="AI689" s="132"/>
      <c r="AJ689" s="150" t="s">
        <v>1560</v>
      </c>
      <c r="AK689" s="150"/>
      <c r="AL689" s="151" t="s">
        <v>3591</v>
      </c>
      <c r="AM689" s="152">
        <v>40278</v>
      </c>
      <c r="AN689" s="297"/>
      <c r="AO689" s="154"/>
      <c r="AP689" s="155"/>
      <c r="AQ689" s="333">
        <v>39920</v>
      </c>
      <c r="AR689" s="194">
        <v>40890</v>
      </c>
      <c r="AS689" s="154">
        <v>40942</v>
      </c>
      <c r="AT689" s="194">
        <v>40890</v>
      </c>
      <c r="AU689" s="157"/>
      <c r="AV689" s="158"/>
      <c r="AW689" s="149">
        <v>2</v>
      </c>
      <c r="AX689" s="181">
        <v>4969.5</v>
      </c>
      <c r="AY689" s="207">
        <v>0.84004999999999996</v>
      </c>
      <c r="AZ689" s="161"/>
      <c r="BA689" s="149"/>
      <c r="BB689" s="162"/>
      <c r="BC689" s="163"/>
      <c r="BD689" s="195">
        <v>3.2834424083769633</v>
      </c>
      <c r="BE689" s="191">
        <v>393.32084431923369</v>
      </c>
      <c r="BF689" s="149">
        <v>1641.7212041884816</v>
      </c>
      <c r="BG689" s="196"/>
      <c r="BH689" s="197">
        <v>10.59</v>
      </c>
      <c r="BI689" s="167">
        <v>12.75</v>
      </c>
      <c r="BJ689" s="197">
        <v>13.55</v>
      </c>
      <c r="BK689" s="197"/>
    </row>
    <row r="690" spans="1:63" ht="28" hidden="1">
      <c r="A690" s="124"/>
      <c r="B690" s="40"/>
      <c r="C690" s="40"/>
      <c r="D690" s="247" t="s">
        <v>2791</v>
      </c>
      <c r="E690" s="127">
        <v>5527</v>
      </c>
      <c r="F690" s="128" t="s">
        <v>2792</v>
      </c>
      <c r="G690" s="129" t="s">
        <v>2033</v>
      </c>
      <c r="H690" s="130" t="s">
        <v>3946</v>
      </c>
      <c r="I690" s="131" t="s">
        <v>1815</v>
      </c>
      <c r="J690" s="132"/>
      <c r="K690" s="129" t="s">
        <v>1333</v>
      </c>
      <c r="L690" s="391" t="s">
        <v>2036</v>
      </c>
      <c r="M690" s="134" t="s">
        <v>2037</v>
      </c>
      <c r="N690" s="371" t="s">
        <v>2037</v>
      </c>
      <c r="O690" s="413" t="s">
        <v>1335</v>
      </c>
      <c r="P690" s="143">
        <v>5.7690000000000001</v>
      </c>
      <c r="Q690" s="138"/>
      <c r="R690" s="339">
        <v>10</v>
      </c>
      <c r="S690" s="139">
        <v>0</v>
      </c>
      <c r="T690" s="152">
        <v>41000</v>
      </c>
      <c r="U690" s="138">
        <v>4.3267500000000005</v>
      </c>
      <c r="V690" s="143">
        <v>50.514312328767126</v>
      </c>
      <c r="W690" s="138">
        <v>57.69</v>
      </c>
      <c r="X690" s="141" t="s">
        <v>3948</v>
      </c>
      <c r="Y690" s="142"/>
      <c r="Z690" s="143"/>
      <c r="AA690" s="138"/>
      <c r="AB690" s="138"/>
      <c r="AC690" s="383"/>
      <c r="AD690" s="360"/>
      <c r="AE690" s="165"/>
      <c r="AF690" s="147"/>
      <c r="AG690" s="146">
        <v>28.566666666666666</v>
      </c>
      <c r="AH690" s="149"/>
      <c r="AI690" s="132"/>
      <c r="AJ690" s="150" t="s">
        <v>1560</v>
      </c>
      <c r="AK690" s="150"/>
      <c r="AL690" s="151" t="s">
        <v>2793</v>
      </c>
      <c r="AM690" s="152">
        <v>40360</v>
      </c>
      <c r="AN690" s="297"/>
      <c r="AO690" s="154"/>
      <c r="AP690" s="155"/>
      <c r="AQ690" s="156">
        <v>40589</v>
      </c>
      <c r="AR690" s="154">
        <v>40975</v>
      </c>
      <c r="AS690" s="154">
        <v>41025</v>
      </c>
      <c r="AT690" s="194">
        <v>40975</v>
      </c>
      <c r="AU690" s="157"/>
      <c r="AV690" s="158"/>
      <c r="AW690" s="159">
        <v>3</v>
      </c>
      <c r="AX690" s="146">
        <v>2085</v>
      </c>
      <c r="AY690" s="160">
        <v>0.92175000000000007</v>
      </c>
      <c r="AZ690" s="161"/>
      <c r="BA690" s="149"/>
      <c r="BB690" s="162"/>
      <c r="BC690" s="163"/>
      <c r="BD690" s="345">
        <v>4.0510471204188478</v>
      </c>
      <c r="BE690" s="165">
        <v>702.20958925617049</v>
      </c>
      <c r="BF690" s="149">
        <v>1350.3490401396159</v>
      </c>
      <c r="BG690" s="196"/>
      <c r="BH690" s="166">
        <v>8.57</v>
      </c>
      <c r="BI690" s="167">
        <v>13</v>
      </c>
      <c r="BJ690" s="111"/>
      <c r="BK690" s="111"/>
    </row>
    <row r="691" spans="1:63" ht="42" hidden="1">
      <c r="A691" s="124"/>
      <c r="B691" s="40"/>
      <c r="C691" s="40"/>
      <c r="D691" s="247" t="s">
        <v>2159</v>
      </c>
      <c r="E691" s="127">
        <v>5529</v>
      </c>
      <c r="F691" s="128" t="s">
        <v>2160</v>
      </c>
      <c r="G691" s="129" t="s">
        <v>2033</v>
      </c>
      <c r="H691" s="130" t="s">
        <v>2034</v>
      </c>
      <c r="I691" s="131" t="s">
        <v>1815</v>
      </c>
      <c r="J691" s="132"/>
      <c r="K691" s="170" t="s">
        <v>3503</v>
      </c>
      <c r="L691" s="472" t="s">
        <v>2036</v>
      </c>
      <c r="M691" s="174" t="s">
        <v>2037</v>
      </c>
      <c r="N691" s="338" t="s">
        <v>2037</v>
      </c>
      <c r="O691" s="413" t="s">
        <v>3785</v>
      </c>
      <c r="P691" s="381">
        <v>3.8149999999999999</v>
      </c>
      <c r="Q691" s="138"/>
      <c r="R691" s="339">
        <v>7</v>
      </c>
      <c r="S691" s="139">
        <v>0</v>
      </c>
      <c r="T691" s="152">
        <v>41099</v>
      </c>
      <c r="U691" s="139">
        <v>1.8273849999999998</v>
      </c>
      <c r="V691" s="143">
        <v>32.370013698630139</v>
      </c>
      <c r="W691" s="138">
        <v>70.540917808219177</v>
      </c>
      <c r="X691" s="130" t="s">
        <v>3948</v>
      </c>
      <c r="Y691" s="142"/>
      <c r="Z691" s="143"/>
      <c r="AA691" s="138"/>
      <c r="AB691" s="138"/>
      <c r="AC691" s="235"/>
      <c r="AD691" s="152"/>
      <c r="AE691" s="165"/>
      <c r="AF691" s="147"/>
      <c r="AG691" s="146">
        <v>25.266666666666666</v>
      </c>
      <c r="AH691" s="149"/>
      <c r="AI691" s="132"/>
      <c r="AJ691" s="150" t="s">
        <v>1560</v>
      </c>
      <c r="AK691" s="150"/>
      <c r="AL691" s="151" t="s">
        <v>2681</v>
      </c>
      <c r="AM691" s="152">
        <v>40066</v>
      </c>
      <c r="AN691" s="297"/>
      <c r="AO691" s="192"/>
      <c r="AP691" s="152"/>
      <c r="AQ691" s="156">
        <v>40674</v>
      </c>
      <c r="AR691" s="192">
        <v>41099</v>
      </c>
      <c r="AS691" s="192">
        <v>41159</v>
      </c>
      <c r="AT691" s="152">
        <v>41099</v>
      </c>
      <c r="AU691" s="153"/>
      <c r="AV691" s="209"/>
      <c r="AW691" s="149">
        <v>2.25</v>
      </c>
      <c r="AX691" s="146">
        <v>1866.6666666666667</v>
      </c>
      <c r="AY691" s="160">
        <v>0.82955000000000001</v>
      </c>
      <c r="AZ691" s="196"/>
      <c r="BA691" s="165"/>
      <c r="BB691" s="210"/>
      <c r="BC691" s="211"/>
      <c r="BD691" s="379">
        <v>2.6941535776614307</v>
      </c>
      <c r="BE691" s="165">
        <v>706.20015141846147</v>
      </c>
      <c r="BF691" s="149">
        <v>1197.401590071747</v>
      </c>
      <c r="BG691" s="196"/>
      <c r="BH691" s="197">
        <v>9.7799999999999994</v>
      </c>
      <c r="BI691" s="198">
        <v>12.5</v>
      </c>
      <c r="BJ691" s="197"/>
      <c r="BK691" s="197"/>
    </row>
    <row r="692" spans="1:63" ht="56" hidden="1">
      <c r="A692" s="124"/>
      <c r="B692" s="40"/>
      <c r="C692" s="40"/>
      <c r="D692" s="247" t="s">
        <v>2794</v>
      </c>
      <c r="E692" s="127">
        <v>5531</v>
      </c>
      <c r="F692" s="199" t="s">
        <v>2795</v>
      </c>
      <c r="G692" s="170" t="s">
        <v>2033</v>
      </c>
      <c r="H692" s="171" t="s">
        <v>2034</v>
      </c>
      <c r="I692" s="172" t="s">
        <v>1815</v>
      </c>
      <c r="J692" s="175"/>
      <c r="K692" s="170" t="s">
        <v>1317</v>
      </c>
      <c r="L692" s="376" t="s">
        <v>2036</v>
      </c>
      <c r="M692" s="174" t="s">
        <v>2037</v>
      </c>
      <c r="N692" s="171" t="s">
        <v>2037</v>
      </c>
      <c r="O692" s="176" t="s">
        <v>3785</v>
      </c>
      <c r="P692" s="202">
        <v>2.78</v>
      </c>
      <c r="Q692" s="178"/>
      <c r="R692" s="177">
        <v>10</v>
      </c>
      <c r="S692" s="201">
        <v>0</v>
      </c>
      <c r="T692" s="179">
        <v>40969</v>
      </c>
      <c r="U692" s="178">
        <v>2.3240799999999999</v>
      </c>
      <c r="V692" s="177">
        <v>24.578246575342465</v>
      </c>
      <c r="W692" s="178">
        <v>27.799999999999997</v>
      </c>
      <c r="X692" s="130" t="s">
        <v>3948</v>
      </c>
      <c r="Y692" s="180"/>
      <c r="Z692" s="202"/>
      <c r="AA692" s="178"/>
      <c r="AB692" s="178"/>
      <c r="AC692" s="179"/>
      <c r="AD692" s="155"/>
      <c r="AE692" s="191"/>
      <c r="AF692" s="203"/>
      <c r="AG692" s="181">
        <v>27.966666666666665</v>
      </c>
      <c r="AH692" s="159"/>
      <c r="AI692" s="175"/>
      <c r="AJ692" s="204" t="s">
        <v>3895</v>
      </c>
      <c r="AK692" s="204"/>
      <c r="AL692" s="205" t="s">
        <v>1336</v>
      </c>
      <c r="AM692" s="155">
        <v>40054</v>
      </c>
      <c r="AN692" s="296"/>
      <c r="AO692" s="154"/>
      <c r="AP692" s="155"/>
      <c r="AQ692" s="156">
        <v>40011</v>
      </c>
      <c r="AR692" s="179">
        <v>41018</v>
      </c>
      <c r="AS692" s="155">
        <v>41061</v>
      </c>
      <c r="AT692" s="156">
        <v>41018</v>
      </c>
      <c r="AU692" s="187"/>
      <c r="AV692" s="158"/>
      <c r="AW692" s="159">
        <v>1.5</v>
      </c>
      <c r="AX692" s="181">
        <v>2046</v>
      </c>
      <c r="AY692" s="207">
        <v>0.90624999999999989</v>
      </c>
      <c r="AZ692" s="161"/>
      <c r="BA692" s="191"/>
      <c r="BB692" s="162"/>
      <c r="BC692" s="163"/>
      <c r="BD692" s="164">
        <v>1.9629363001745197</v>
      </c>
      <c r="BE692" s="191">
        <v>706.09219430738119</v>
      </c>
      <c r="BF692" s="161">
        <v>1308.6242001163464</v>
      </c>
      <c r="BG692" s="161"/>
      <c r="BH692" s="166">
        <v>10.26</v>
      </c>
      <c r="BI692" s="167">
        <v>12.75</v>
      </c>
      <c r="BJ692" s="166"/>
      <c r="BK692" s="166"/>
    </row>
    <row r="693" spans="1:63" ht="14" hidden="1">
      <c r="A693" s="124"/>
      <c r="B693" s="40"/>
      <c r="C693" s="40"/>
      <c r="D693" s="247" t="s">
        <v>2796</v>
      </c>
      <c r="E693" s="127">
        <v>5536</v>
      </c>
      <c r="F693" s="128" t="s">
        <v>2797</v>
      </c>
      <c r="G693" s="129" t="s">
        <v>3945</v>
      </c>
      <c r="H693" s="130" t="s">
        <v>3946</v>
      </c>
      <c r="I693" s="131" t="s">
        <v>1815</v>
      </c>
      <c r="J693" s="132"/>
      <c r="K693" s="129" t="s">
        <v>4009</v>
      </c>
      <c r="L693" s="304" t="s">
        <v>2036</v>
      </c>
      <c r="M693" s="134" t="s">
        <v>3878</v>
      </c>
      <c r="N693" s="371" t="s">
        <v>1723</v>
      </c>
      <c r="O693" s="413" t="s">
        <v>3785</v>
      </c>
      <c r="P693" s="143">
        <v>21.433</v>
      </c>
      <c r="Q693" s="138"/>
      <c r="R693" s="339">
        <v>10</v>
      </c>
      <c r="S693" s="139">
        <v>0</v>
      </c>
      <c r="T693" s="152">
        <v>41085</v>
      </c>
      <c r="U693" s="138">
        <v>11.102294000000001</v>
      </c>
      <c r="V693" s="143">
        <v>182.67962465753422</v>
      </c>
      <c r="W693" s="138">
        <v>214.32999999999998</v>
      </c>
      <c r="X693" s="130" t="s">
        <v>3948</v>
      </c>
      <c r="Y693" s="142"/>
      <c r="Z693" s="143"/>
      <c r="AA693" s="138"/>
      <c r="AB693" s="138"/>
      <c r="AC693" s="383"/>
      <c r="AD693" s="360"/>
      <c r="AE693" s="165"/>
      <c r="AF693" s="147"/>
      <c r="AG693" s="146">
        <v>25.733333333333334</v>
      </c>
      <c r="AH693" s="149"/>
      <c r="AI693" s="132"/>
      <c r="AJ693" s="150" t="s">
        <v>1560</v>
      </c>
      <c r="AK693" s="150"/>
      <c r="AL693" s="151" t="s">
        <v>3895</v>
      </c>
      <c r="AM693" s="152">
        <v>40390</v>
      </c>
      <c r="AN693" s="297"/>
      <c r="AO693" s="154"/>
      <c r="AP693" s="155"/>
      <c r="AQ693" s="156">
        <v>40716</v>
      </c>
      <c r="AR693" s="154">
        <v>41085</v>
      </c>
      <c r="AS693" s="154">
        <v>41138</v>
      </c>
      <c r="AT693" s="194">
        <v>41085</v>
      </c>
      <c r="AU693" s="157"/>
      <c r="AV693" s="158"/>
      <c r="AW693" s="159">
        <v>4.7</v>
      </c>
      <c r="AX693" s="146">
        <v>4075.3553191489355</v>
      </c>
      <c r="AY693" s="160">
        <v>0.84000000000000008</v>
      </c>
      <c r="AZ693" s="161"/>
      <c r="BA693" s="149"/>
      <c r="BB693" s="162"/>
      <c r="BC693" s="163"/>
      <c r="BD693" s="345">
        <v>9.9645506108202433</v>
      </c>
      <c r="BE693" s="165">
        <v>464.91627914058893</v>
      </c>
      <c r="BF693" s="149">
        <v>2120.1171512383494</v>
      </c>
      <c r="BG693" s="196"/>
      <c r="BH693" s="166">
        <v>12.09</v>
      </c>
      <c r="BI693" s="167">
        <v>13</v>
      </c>
      <c r="BJ693" s="166"/>
      <c r="BK693" s="197"/>
    </row>
    <row r="694" spans="1:63" ht="112" hidden="1">
      <c r="A694" s="124"/>
      <c r="B694" s="40"/>
      <c r="C694" s="40"/>
      <c r="D694" s="247" t="s">
        <v>2798</v>
      </c>
      <c r="E694" s="127">
        <v>5537</v>
      </c>
      <c r="F694" s="128" t="s">
        <v>1767</v>
      </c>
      <c r="G694" s="129" t="s">
        <v>2033</v>
      </c>
      <c r="H694" s="130" t="s">
        <v>2034</v>
      </c>
      <c r="I694" s="131" t="s">
        <v>1815</v>
      </c>
      <c r="J694" s="132"/>
      <c r="K694" s="129" t="s">
        <v>2498</v>
      </c>
      <c r="L694" s="304" t="s">
        <v>2036</v>
      </c>
      <c r="M694" s="134" t="s">
        <v>2037</v>
      </c>
      <c r="N694" s="371" t="s">
        <v>2037</v>
      </c>
      <c r="O694" s="413" t="s">
        <v>2038</v>
      </c>
      <c r="P694" s="143">
        <v>59.457999999999998</v>
      </c>
      <c r="Q694" s="138"/>
      <c r="R694" s="339">
        <v>10</v>
      </c>
      <c r="S694" s="139">
        <v>0</v>
      </c>
      <c r="T694" s="152">
        <v>40960</v>
      </c>
      <c r="U694" s="138">
        <v>51.193337999999997</v>
      </c>
      <c r="V694" s="143">
        <v>527.13996712328765</v>
      </c>
      <c r="W694" s="138">
        <v>594.57999999999993</v>
      </c>
      <c r="X694" s="130" t="s">
        <v>3889</v>
      </c>
      <c r="Y694" s="142"/>
      <c r="Z694" s="143">
        <v>46.784999999999997</v>
      </c>
      <c r="AA694" s="138">
        <v>22.036000000000001</v>
      </c>
      <c r="AB694" s="138">
        <v>68.820999999999998</v>
      </c>
      <c r="AC694" s="235">
        <v>41296</v>
      </c>
      <c r="AD694" s="152">
        <v>41456</v>
      </c>
      <c r="AE694" s="165">
        <v>80.797720547945204</v>
      </c>
      <c r="AF694" s="182">
        <v>0.85176907879674346</v>
      </c>
      <c r="AG694" s="146">
        <v>11.2</v>
      </c>
      <c r="AH694" s="149"/>
      <c r="AI694" s="132" t="s">
        <v>3889</v>
      </c>
      <c r="AJ694" s="150" t="s">
        <v>4010</v>
      </c>
      <c r="AK694" s="204" t="s">
        <v>3802</v>
      </c>
      <c r="AL694" s="151" t="s">
        <v>1768</v>
      </c>
      <c r="AM694" s="152">
        <v>40145</v>
      </c>
      <c r="AN694" s="297"/>
      <c r="AO694" s="154"/>
      <c r="AP694" s="155"/>
      <c r="AQ694" s="156">
        <v>40578</v>
      </c>
      <c r="AR694" s="193">
        <v>40932</v>
      </c>
      <c r="AS694" s="154">
        <v>41012</v>
      </c>
      <c r="AT694" s="194">
        <v>40960</v>
      </c>
      <c r="AU694" s="157"/>
      <c r="AV694" s="158"/>
      <c r="AW694" s="149">
        <v>23.099999999999998</v>
      </c>
      <c r="AX694" s="146">
        <v>2724.3601731601734</v>
      </c>
      <c r="AY694" s="160">
        <v>0.94479000000000002</v>
      </c>
      <c r="AZ694" s="161"/>
      <c r="BA694" s="165"/>
      <c r="BB694" s="162"/>
      <c r="BC694" s="163"/>
      <c r="BD694" s="379">
        <v>35.429755671902264</v>
      </c>
      <c r="BE694" s="191">
        <v>595.87869877732624</v>
      </c>
      <c r="BF694" s="149">
        <v>1533.7556567923059</v>
      </c>
      <c r="BG694" s="105">
        <v>1.7153204111061016E-2</v>
      </c>
      <c r="BH694" s="197">
        <v>9.4700000000000006</v>
      </c>
      <c r="BI694" s="198">
        <v>12</v>
      </c>
      <c r="BJ694" s="197"/>
      <c r="BK694" s="197"/>
    </row>
    <row r="695" spans="1:63" ht="28" hidden="1">
      <c r="A695" s="124"/>
      <c r="B695" s="40"/>
      <c r="C695" s="40"/>
      <c r="D695" s="247" t="s">
        <v>2161</v>
      </c>
      <c r="E695" s="168">
        <v>5542</v>
      </c>
      <c r="F695" s="474" t="s">
        <v>2162</v>
      </c>
      <c r="G695" s="475" t="s">
        <v>2033</v>
      </c>
      <c r="H695" s="476" t="s">
        <v>2034</v>
      </c>
      <c r="I695" s="477" t="s">
        <v>1815</v>
      </c>
      <c r="J695" s="478"/>
      <c r="K695" s="477" t="s">
        <v>917</v>
      </c>
      <c r="L695" s="472" t="s">
        <v>2036</v>
      </c>
      <c r="M695" s="479" t="s">
        <v>3510</v>
      </c>
      <c r="N695" s="480" t="s">
        <v>2929</v>
      </c>
      <c r="O695" s="481" t="s">
        <v>3785</v>
      </c>
      <c r="P695" s="482">
        <v>46.68</v>
      </c>
      <c r="Q695" s="483"/>
      <c r="R695" s="444">
        <v>10</v>
      </c>
      <c r="S695" s="484">
        <v>0</v>
      </c>
      <c r="T695" s="311">
        <v>41144</v>
      </c>
      <c r="U695" s="483">
        <v>16.618079999999999</v>
      </c>
      <c r="V695" s="482">
        <v>390.32153424657531</v>
      </c>
      <c r="W695" s="483">
        <v>466.8</v>
      </c>
      <c r="X695" s="485" t="s">
        <v>2039</v>
      </c>
      <c r="Y695" s="486"/>
      <c r="Z695" s="487"/>
      <c r="AA695" s="488"/>
      <c r="AB695" s="488"/>
      <c r="AC695" s="455"/>
      <c r="AD695" s="311"/>
      <c r="AE695" s="488"/>
      <c r="AF695" s="489"/>
      <c r="AG695" s="487">
        <v>23.766666666666666</v>
      </c>
      <c r="AH695" s="458"/>
      <c r="AI695" s="478"/>
      <c r="AJ695" s="490" t="s">
        <v>3895</v>
      </c>
      <c r="AK695" s="490"/>
      <c r="AL695" s="452" t="s">
        <v>2163</v>
      </c>
      <c r="AM695" s="311">
        <v>39952</v>
      </c>
      <c r="AN695" s="491"/>
      <c r="AO695" s="192"/>
      <c r="AP695" s="152"/>
      <c r="AQ695" s="156">
        <v>40371</v>
      </c>
      <c r="AR695" s="154">
        <v>41144</v>
      </c>
      <c r="AS695" s="154">
        <v>41208</v>
      </c>
      <c r="AT695" s="155">
        <v>41144</v>
      </c>
      <c r="AU695" s="157"/>
      <c r="AV695" s="158"/>
      <c r="AW695" s="188">
        <v>10</v>
      </c>
      <c r="AX695" s="487">
        <v>5556.7610000000004</v>
      </c>
      <c r="AY695" s="160">
        <v>0.84006000000000003</v>
      </c>
      <c r="AZ695" s="161"/>
      <c r="BA695" s="149"/>
      <c r="BB695" s="162"/>
      <c r="BC695" s="163"/>
      <c r="BD695" s="345">
        <v>10.811518324607329</v>
      </c>
      <c r="BE695" s="165">
        <v>231.6092186076977</v>
      </c>
      <c r="BF695" s="149">
        <v>1081.151832460733</v>
      </c>
      <c r="BG695" s="196"/>
      <c r="BH695" s="166">
        <v>10.72</v>
      </c>
      <c r="BI695" s="167">
        <v>12.75</v>
      </c>
      <c r="BJ695" s="166"/>
      <c r="BK695" s="166">
        <v>21.318092949727674</v>
      </c>
    </row>
    <row r="696" spans="1:63" ht="28" hidden="1">
      <c r="A696" s="124"/>
      <c r="B696" s="40"/>
      <c r="C696" s="40"/>
      <c r="D696" s="247" t="s">
        <v>4011</v>
      </c>
      <c r="E696" s="127">
        <v>5545</v>
      </c>
      <c r="F696" s="128" t="s">
        <v>4012</v>
      </c>
      <c r="G696" s="129" t="s">
        <v>2033</v>
      </c>
      <c r="H696" s="130" t="s">
        <v>2034</v>
      </c>
      <c r="I696" s="131" t="s">
        <v>1815</v>
      </c>
      <c r="J696" s="132"/>
      <c r="K696" s="129" t="s">
        <v>1316</v>
      </c>
      <c r="L696" s="492" t="s">
        <v>2036</v>
      </c>
      <c r="M696" s="134" t="s">
        <v>3510</v>
      </c>
      <c r="N696" s="371" t="s">
        <v>2693</v>
      </c>
      <c r="O696" s="413" t="s">
        <v>3654</v>
      </c>
      <c r="P696" s="143">
        <v>34.051000000000002</v>
      </c>
      <c r="Q696" s="138"/>
      <c r="R696" s="339">
        <v>10</v>
      </c>
      <c r="S696" s="139">
        <v>0</v>
      </c>
      <c r="T696" s="152">
        <v>41425</v>
      </c>
      <c r="U696" s="138">
        <v>0</v>
      </c>
      <c r="V696" s="143">
        <v>258.5077287671233</v>
      </c>
      <c r="W696" s="138">
        <v>340.51</v>
      </c>
      <c r="X696" s="141" t="s">
        <v>1330</v>
      </c>
      <c r="Y696" s="142"/>
      <c r="Z696" s="143"/>
      <c r="AA696" s="138"/>
      <c r="AB696" s="138"/>
      <c r="AC696" s="383"/>
      <c r="AD696" s="360"/>
      <c r="AE696" s="165"/>
      <c r="AF696" s="147"/>
      <c r="AG696" s="146">
        <v>14.4</v>
      </c>
      <c r="AH696" s="149"/>
      <c r="AI696" s="132"/>
      <c r="AJ696" s="150" t="s">
        <v>3987</v>
      </c>
      <c r="AK696" s="150"/>
      <c r="AL696" s="151" t="s">
        <v>1356</v>
      </c>
      <c r="AM696" s="152">
        <v>40303</v>
      </c>
      <c r="AN696" s="297"/>
      <c r="AO696" s="154"/>
      <c r="AP696" s="155"/>
      <c r="AQ696" s="179">
        <v>40589</v>
      </c>
      <c r="AR696" s="155">
        <v>41382</v>
      </c>
      <c r="AS696" s="154">
        <v>41537</v>
      </c>
      <c r="AT696" s="194">
        <v>41382</v>
      </c>
      <c r="AU696" s="157"/>
      <c r="AV696" s="158"/>
      <c r="AW696" s="149">
        <v>1</v>
      </c>
      <c r="AX696" s="181">
        <v>6912</v>
      </c>
      <c r="AY696" s="160"/>
      <c r="AZ696" s="161"/>
      <c r="BA696" s="149"/>
      <c r="BB696" s="162"/>
      <c r="BC696" s="163"/>
      <c r="BD696" s="379">
        <v>1.0362129144851657</v>
      </c>
      <c r="BE696" s="191">
        <v>30.43120362060338</v>
      </c>
      <c r="BF696" s="159">
        <v>1036.2129144851658</v>
      </c>
      <c r="BG696" s="196"/>
      <c r="BH696" s="197"/>
      <c r="BI696" s="198"/>
      <c r="BJ696" s="197"/>
      <c r="BK696" s="197">
        <v>17.765077458106393</v>
      </c>
    </row>
    <row r="697" spans="1:63" ht="28" hidden="1">
      <c r="A697" s="124"/>
      <c r="B697" s="40"/>
      <c r="C697" s="40"/>
      <c r="D697" s="247" t="s">
        <v>1769</v>
      </c>
      <c r="E697" s="127">
        <v>5546</v>
      </c>
      <c r="F697" s="128" t="s">
        <v>1770</v>
      </c>
      <c r="G697" s="129" t="s">
        <v>2033</v>
      </c>
      <c r="H697" s="130" t="s">
        <v>2034</v>
      </c>
      <c r="I697" s="131" t="s">
        <v>1815</v>
      </c>
      <c r="J697" s="132"/>
      <c r="K697" s="129" t="s">
        <v>3991</v>
      </c>
      <c r="L697" s="376" t="s">
        <v>2036</v>
      </c>
      <c r="M697" s="134" t="s">
        <v>2037</v>
      </c>
      <c r="N697" s="371" t="s">
        <v>2037</v>
      </c>
      <c r="O697" s="413" t="s">
        <v>3785</v>
      </c>
      <c r="P697" s="143">
        <v>14.113</v>
      </c>
      <c r="Q697" s="138"/>
      <c r="R697" s="339">
        <v>10</v>
      </c>
      <c r="S697" s="139">
        <v>0</v>
      </c>
      <c r="T697" s="152">
        <v>41000</v>
      </c>
      <c r="U697" s="138">
        <v>10.598863</v>
      </c>
      <c r="V697" s="143">
        <v>123.57574794520548</v>
      </c>
      <c r="W697" s="138">
        <v>141.13</v>
      </c>
      <c r="X697" s="141" t="s">
        <v>3948</v>
      </c>
      <c r="Y697" s="142"/>
      <c r="Z697" s="143"/>
      <c r="AA697" s="138"/>
      <c r="AB697" s="138"/>
      <c r="AC697" s="383"/>
      <c r="AD697" s="360"/>
      <c r="AE697" s="165"/>
      <c r="AF697" s="147"/>
      <c r="AG697" s="146">
        <v>28</v>
      </c>
      <c r="AH697" s="149"/>
      <c r="AI697" s="132"/>
      <c r="AJ697" s="150" t="s">
        <v>1560</v>
      </c>
      <c r="AK697" s="150"/>
      <c r="AL697" s="151" t="s">
        <v>1771</v>
      </c>
      <c r="AM697" s="152">
        <v>40299</v>
      </c>
      <c r="AN697" s="297"/>
      <c r="AO697" s="154"/>
      <c r="AP697" s="155"/>
      <c r="AQ697" s="156">
        <v>40226</v>
      </c>
      <c r="AR697" s="154">
        <v>41017</v>
      </c>
      <c r="AS697" s="154">
        <v>41061</v>
      </c>
      <c r="AT697" s="194">
        <v>41017</v>
      </c>
      <c r="AU697" s="157"/>
      <c r="AV697" s="158"/>
      <c r="AW697" s="149">
        <v>7.5</v>
      </c>
      <c r="AX697" s="181">
        <v>1992.9</v>
      </c>
      <c r="AY697" s="207">
        <v>0.94427499999999998</v>
      </c>
      <c r="AZ697" s="161"/>
      <c r="BA697" s="149"/>
      <c r="BB697" s="162"/>
      <c r="BC697" s="163"/>
      <c r="BD697" s="379">
        <v>8.2456151832460733</v>
      </c>
      <c r="BE697" s="191">
        <v>584.25672665245327</v>
      </c>
      <c r="BF697" s="149">
        <v>1099.4153577661432</v>
      </c>
      <c r="BG697" s="196"/>
      <c r="BH697" s="166">
        <v>10.245000000000001</v>
      </c>
      <c r="BI697" s="167"/>
      <c r="BJ697" s="197"/>
      <c r="BK697" s="197"/>
    </row>
    <row r="698" spans="1:63" ht="56" hidden="1">
      <c r="A698" s="124"/>
      <c r="B698" s="40"/>
      <c r="C698" s="40"/>
      <c r="D698" s="247" t="s">
        <v>1772</v>
      </c>
      <c r="E698" s="127">
        <v>5548</v>
      </c>
      <c r="F698" s="361" t="s">
        <v>1773</v>
      </c>
      <c r="G698" s="129" t="s">
        <v>3945</v>
      </c>
      <c r="H698" s="130" t="s">
        <v>3946</v>
      </c>
      <c r="I698" s="131" t="s">
        <v>1815</v>
      </c>
      <c r="J698" s="132"/>
      <c r="K698" s="129" t="s">
        <v>3947</v>
      </c>
      <c r="L698" s="376" t="s">
        <v>2036</v>
      </c>
      <c r="M698" s="134" t="s">
        <v>2037</v>
      </c>
      <c r="N698" s="371" t="s">
        <v>2037</v>
      </c>
      <c r="O698" s="413" t="s">
        <v>3785</v>
      </c>
      <c r="P698" s="143">
        <v>12.327999999999999</v>
      </c>
      <c r="Q698" s="138"/>
      <c r="R698" s="339">
        <v>10</v>
      </c>
      <c r="S698" s="139">
        <v>0</v>
      </c>
      <c r="T698" s="152">
        <v>40969</v>
      </c>
      <c r="U698" s="138">
        <v>10.306208</v>
      </c>
      <c r="V698" s="143">
        <v>108.99303013698629</v>
      </c>
      <c r="W698" s="138">
        <v>123.28</v>
      </c>
      <c r="X698" s="130" t="s">
        <v>3948</v>
      </c>
      <c r="Y698" s="142"/>
      <c r="Z698" s="143"/>
      <c r="AA698" s="138"/>
      <c r="AB698" s="138"/>
      <c r="AC698" s="383"/>
      <c r="AD698" s="360"/>
      <c r="AE698" s="165"/>
      <c r="AF698" s="147"/>
      <c r="AG698" s="146">
        <v>29.6</v>
      </c>
      <c r="AH698" s="149"/>
      <c r="AI698" s="132"/>
      <c r="AJ698" s="375" t="s">
        <v>1560</v>
      </c>
      <c r="AK698" s="375"/>
      <c r="AL698" s="151" t="s">
        <v>1774</v>
      </c>
      <c r="AM698" s="152">
        <v>40394</v>
      </c>
      <c r="AN698" s="297"/>
      <c r="AO698" s="154"/>
      <c r="AP698" s="155"/>
      <c r="AQ698" s="156">
        <v>40613</v>
      </c>
      <c r="AR698" s="154">
        <v>40956</v>
      </c>
      <c r="AS698" s="154">
        <v>41004</v>
      </c>
      <c r="AT698" s="194">
        <v>40956</v>
      </c>
      <c r="AU698" s="157"/>
      <c r="AV698" s="158"/>
      <c r="AW698" s="159">
        <v>4.9499999999999993</v>
      </c>
      <c r="AX698" s="146">
        <v>2638.5858585858591</v>
      </c>
      <c r="AY698" s="160">
        <v>0.94375000000000009</v>
      </c>
      <c r="AZ698" s="161"/>
      <c r="BA698" s="149"/>
      <c r="BB698" s="162"/>
      <c r="BC698" s="163"/>
      <c r="BD698" s="345">
        <v>6.9698952879581144</v>
      </c>
      <c r="BE698" s="165">
        <v>565.3711297824558</v>
      </c>
      <c r="BF698" s="149">
        <v>1408.0596541329526</v>
      </c>
      <c r="BG698" s="196"/>
      <c r="BH698" s="166">
        <v>8.06</v>
      </c>
      <c r="BI698" s="167">
        <v>13.04</v>
      </c>
      <c r="BJ698" s="166"/>
      <c r="BK698" s="166"/>
    </row>
    <row r="699" spans="1:63" ht="42" hidden="1">
      <c r="A699" s="124"/>
      <c r="B699" s="40"/>
      <c r="C699" s="40"/>
      <c r="D699" s="247" t="s">
        <v>1775</v>
      </c>
      <c r="E699" s="168">
        <v>5549</v>
      </c>
      <c r="F699" s="128" t="s">
        <v>1776</v>
      </c>
      <c r="G699" s="129" t="s">
        <v>2033</v>
      </c>
      <c r="H699" s="130" t="s">
        <v>3946</v>
      </c>
      <c r="I699" s="131" t="s">
        <v>1815</v>
      </c>
      <c r="J699" s="132"/>
      <c r="K699" s="129" t="s">
        <v>3947</v>
      </c>
      <c r="L699" s="376" t="s">
        <v>2036</v>
      </c>
      <c r="M699" s="134" t="s">
        <v>2037</v>
      </c>
      <c r="N699" s="371" t="s">
        <v>2037</v>
      </c>
      <c r="O699" s="413" t="s">
        <v>3785</v>
      </c>
      <c r="P699" s="143">
        <v>10.234</v>
      </c>
      <c r="Q699" s="138"/>
      <c r="R699" s="339">
        <v>10</v>
      </c>
      <c r="S699" s="139">
        <v>0</v>
      </c>
      <c r="T699" s="152">
        <v>41061</v>
      </c>
      <c r="U699" s="138">
        <v>5.9868899999999998</v>
      </c>
      <c r="V699" s="143">
        <v>87.900246575342464</v>
      </c>
      <c r="W699" s="138">
        <v>102.34</v>
      </c>
      <c r="X699" s="141" t="s">
        <v>3948</v>
      </c>
      <c r="Y699" s="142"/>
      <c r="Z699" s="143"/>
      <c r="AA699" s="138"/>
      <c r="AB699" s="138"/>
      <c r="AC699" s="383"/>
      <c r="AD699" s="360"/>
      <c r="AE699" s="165"/>
      <c r="AF699" s="147"/>
      <c r="AG699" s="146">
        <v>26.533333333333335</v>
      </c>
      <c r="AH699" s="149"/>
      <c r="AI699" s="132"/>
      <c r="AJ699" s="150" t="s">
        <v>1560</v>
      </c>
      <c r="AK699" s="150"/>
      <c r="AL699" s="151" t="s">
        <v>1332</v>
      </c>
      <c r="AM699" s="152">
        <v>40360</v>
      </c>
      <c r="AN699" s="297"/>
      <c r="AO699" s="192"/>
      <c r="AP699" s="152"/>
      <c r="AQ699" s="235">
        <v>40660</v>
      </c>
      <c r="AR699" s="192">
        <v>40956</v>
      </c>
      <c r="AS699" s="192">
        <v>41005</v>
      </c>
      <c r="AT699" s="396">
        <v>40956</v>
      </c>
      <c r="AU699" s="206"/>
      <c r="AV699" s="209"/>
      <c r="AW699" s="149">
        <v>4.5</v>
      </c>
      <c r="AX699" s="146">
        <v>2406.4444444444443</v>
      </c>
      <c r="AY699" s="160">
        <v>0.94505250000000007</v>
      </c>
      <c r="AZ699" s="196"/>
      <c r="BA699" s="149"/>
      <c r="BB699" s="210"/>
      <c r="BC699" s="211"/>
      <c r="BD699" s="379">
        <v>6.2172774869109944</v>
      </c>
      <c r="BE699" s="165">
        <v>607.5119686252682</v>
      </c>
      <c r="BF699" s="149">
        <v>1381.6172193135544</v>
      </c>
      <c r="BG699" s="196"/>
      <c r="BH699" s="197">
        <v>14.423333333333334</v>
      </c>
      <c r="BI699" s="198" t="s">
        <v>3967</v>
      </c>
      <c r="BJ699" s="197">
        <v>5.9200000000000008</v>
      </c>
      <c r="BK699" s="197">
        <v>19.541585203917034</v>
      </c>
    </row>
    <row r="700" spans="1:63" ht="70" hidden="1">
      <c r="A700" s="124"/>
      <c r="B700" s="40"/>
      <c r="C700" s="40"/>
      <c r="D700" s="247" t="s">
        <v>1777</v>
      </c>
      <c r="E700" s="127">
        <v>5553</v>
      </c>
      <c r="F700" s="199" t="s">
        <v>1778</v>
      </c>
      <c r="G700" s="170" t="s">
        <v>2033</v>
      </c>
      <c r="H700" s="171" t="s">
        <v>2034</v>
      </c>
      <c r="I700" s="172" t="s">
        <v>1815</v>
      </c>
      <c r="J700" s="175"/>
      <c r="K700" s="172" t="s">
        <v>1779</v>
      </c>
      <c r="L700" s="344" t="s">
        <v>2036</v>
      </c>
      <c r="M700" s="174" t="s">
        <v>2037</v>
      </c>
      <c r="N700" s="338" t="s">
        <v>2037</v>
      </c>
      <c r="O700" s="347" t="s">
        <v>2038</v>
      </c>
      <c r="P700" s="202">
        <v>48.43</v>
      </c>
      <c r="Q700" s="178"/>
      <c r="R700" s="339">
        <v>10</v>
      </c>
      <c r="S700" s="201">
        <v>0</v>
      </c>
      <c r="T700" s="155">
        <v>41000</v>
      </c>
      <c r="U700" s="178">
        <v>36.370930000000001</v>
      </c>
      <c r="V700" s="202">
        <v>424.0610410958904</v>
      </c>
      <c r="W700" s="178">
        <v>484.3</v>
      </c>
      <c r="X700" s="141" t="s">
        <v>3889</v>
      </c>
      <c r="Y700" s="180"/>
      <c r="Z700" s="202"/>
      <c r="AA700" s="178"/>
      <c r="AB700" s="178"/>
      <c r="AC700" s="156"/>
      <c r="AD700" s="155"/>
      <c r="AE700" s="191"/>
      <c r="AF700" s="203"/>
      <c r="AG700" s="181">
        <v>28.566666666666666</v>
      </c>
      <c r="AH700" s="159"/>
      <c r="AI700" s="175"/>
      <c r="AJ700" s="204" t="s">
        <v>3895</v>
      </c>
      <c r="AK700" s="204"/>
      <c r="AL700" s="205" t="s">
        <v>1780</v>
      </c>
      <c r="AM700" s="155">
        <v>39793</v>
      </c>
      <c r="AN700" s="187"/>
      <c r="AO700" s="154"/>
      <c r="AP700" s="155"/>
      <c r="AQ700" s="156">
        <v>40415</v>
      </c>
      <c r="AR700" s="155">
        <v>40974</v>
      </c>
      <c r="AS700" s="154">
        <v>41020</v>
      </c>
      <c r="AT700" s="155">
        <v>40983</v>
      </c>
      <c r="AU700" s="187"/>
      <c r="AV700" s="158"/>
      <c r="AW700" s="188">
        <v>25.5</v>
      </c>
      <c r="AX700" s="181">
        <v>2074.4313725490197</v>
      </c>
      <c r="AY700" s="207">
        <v>0.91642500000000005</v>
      </c>
      <c r="AZ700" s="161"/>
      <c r="BA700" s="191"/>
      <c r="BB700" s="162"/>
      <c r="BC700" s="163"/>
      <c r="BD700" s="345">
        <v>31.854275741710289</v>
      </c>
      <c r="BE700" s="191">
        <v>657.738503855261</v>
      </c>
      <c r="BF700" s="159">
        <v>1249.1872839886389</v>
      </c>
      <c r="BG700" s="161"/>
      <c r="BH700" s="166">
        <v>9.64</v>
      </c>
      <c r="BI700" s="167">
        <v>13.88</v>
      </c>
      <c r="BJ700" s="166"/>
      <c r="BK700" s="166"/>
    </row>
    <row r="701" spans="1:63" ht="28">
      <c r="A701" s="124" t="s">
        <v>3068</v>
      </c>
      <c r="B701" s="40"/>
      <c r="C701" s="40"/>
      <c r="D701" s="247" t="s">
        <v>1893</v>
      </c>
      <c r="E701" s="127">
        <v>5554</v>
      </c>
      <c r="F701" s="128" t="s">
        <v>1894</v>
      </c>
      <c r="G701" s="129" t="s">
        <v>2033</v>
      </c>
      <c r="H701" s="130" t="s">
        <v>2034</v>
      </c>
      <c r="I701" s="131" t="s">
        <v>1815</v>
      </c>
      <c r="J701" s="132"/>
      <c r="K701" s="129" t="s">
        <v>1339</v>
      </c>
      <c r="L701" s="133" t="s">
        <v>2036</v>
      </c>
      <c r="M701" s="134" t="s">
        <v>1176</v>
      </c>
      <c r="N701" s="371" t="s">
        <v>1177</v>
      </c>
      <c r="O701" s="413" t="s">
        <v>1178</v>
      </c>
      <c r="P701" s="143">
        <v>830.13300000000004</v>
      </c>
      <c r="Q701" s="138"/>
      <c r="R701" s="339">
        <v>10</v>
      </c>
      <c r="S701" s="139">
        <v>0</v>
      </c>
      <c r="T701" s="152">
        <v>41157</v>
      </c>
      <c r="U701" s="138">
        <v>261.491895</v>
      </c>
      <c r="V701" s="143">
        <v>6911.710101369863</v>
      </c>
      <c r="W701" s="138">
        <v>8301.33</v>
      </c>
      <c r="X701" s="141" t="s">
        <v>1330</v>
      </c>
      <c r="Y701" s="142"/>
      <c r="Z701" s="143"/>
      <c r="AA701" s="138"/>
      <c r="AB701" s="138"/>
      <c r="AC701" s="383"/>
      <c r="AD701" s="360"/>
      <c r="AE701" s="165"/>
      <c r="AF701" s="147"/>
      <c r="AG701" s="146">
        <v>23.333333333333332</v>
      </c>
      <c r="AH701" s="149"/>
      <c r="AI701" s="132"/>
      <c r="AJ701" s="150" t="s">
        <v>3987</v>
      </c>
      <c r="AK701" s="150"/>
      <c r="AL701" s="151" t="s">
        <v>3700</v>
      </c>
      <c r="AM701" s="152">
        <v>40249</v>
      </c>
      <c r="AN701" s="153"/>
      <c r="AO701" s="154"/>
      <c r="AP701" s="155"/>
      <c r="AQ701" s="333">
        <v>40347</v>
      </c>
      <c r="AR701" s="193">
        <v>41157</v>
      </c>
      <c r="AS701" s="154">
        <v>41221</v>
      </c>
      <c r="AT701" s="194">
        <v>41157</v>
      </c>
      <c r="AU701" s="157"/>
      <c r="AV701" s="158"/>
      <c r="AW701" s="149">
        <v>336</v>
      </c>
      <c r="AX701" s="146"/>
      <c r="AY701" s="160">
        <v>0.90300000000000002</v>
      </c>
      <c r="AZ701" s="161"/>
      <c r="BA701" s="149"/>
      <c r="BB701" s="162"/>
      <c r="BC701" s="163"/>
      <c r="BD701" s="389"/>
      <c r="BE701" s="191"/>
      <c r="BF701" s="149"/>
      <c r="BG701" s="196"/>
      <c r="BH701" s="197"/>
      <c r="BI701" s="198"/>
      <c r="BJ701" s="197"/>
      <c r="BK701" s="197"/>
    </row>
    <row r="702" spans="1:63" ht="14" hidden="1">
      <c r="A702" s="40"/>
      <c r="B702" s="40"/>
      <c r="C702" s="40"/>
      <c r="D702" s="247" t="s">
        <v>1781</v>
      </c>
      <c r="E702" s="127">
        <v>5558</v>
      </c>
      <c r="F702" s="199" t="s">
        <v>1782</v>
      </c>
      <c r="G702" s="170" t="s">
        <v>2033</v>
      </c>
      <c r="H702" s="171" t="s">
        <v>2034</v>
      </c>
      <c r="I702" s="172" t="s">
        <v>1815</v>
      </c>
      <c r="J702" s="175"/>
      <c r="K702" s="170" t="s">
        <v>2513</v>
      </c>
      <c r="L702" s="376" t="s">
        <v>2036</v>
      </c>
      <c r="M702" s="174" t="s">
        <v>2037</v>
      </c>
      <c r="N702" s="338" t="s">
        <v>2037</v>
      </c>
      <c r="O702" s="176" t="s">
        <v>3785</v>
      </c>
      <c r="P702" s="202">
        <v>23.741</v>
      </c>
      <c r="Q702" s="178"/>
      <c r="R702" s="340">
        <v>10</v>
      </c>
      <c r="S702" s="201">
        <v>0</v>
      </c>
      <c r="T702" s="155">
        <v>41061</v>
      </c>
      <c r="U702" s="178">
        <v>13.864743999999998</v>
      </c>
      <c r="V702" s="202">
        <v>203.91242465753425</v>
      </c>
      <c r="W702" s="178">
        <v>237.41</v>
      </c>
      <c r="X702" s="141" t="s">
        <v>3889</v>
      </c>
      <c r="Y702" s="180"/>
      <c r="Z702" s="202"/>
      <c r="AA702" s="178"/>
      <c r="AB702" s="178"/>
      <c r="AC702" s="156"/>
      <c r="AD702" s="349"/>
      <c r="AE702" s="191"/>
      <c r="AF702" s="174"/>
      <c r="AG702" s="181">
        <v>26.533333333333335</v>
      </c>
      <c r="AH702" s="159"/>
      <c r="AI702" s="175"/>
      <c r="AJ702" s="204" t="s">
        <v>3895</v>
      </c>
      <c r="AK702" s="204"/>
      <c r="AL702" s="205" t="s">
        <v>1783</v>
      </c>
      <c r="AM702" s="155">
        <v>40008</v>
      </c>
      <c r="AN702" s="296"/>
      <c r="AO702" s="154"/>
      <c r="AP702" s="155"/>
      <c r="AQ702" s="156">
        <v>40210</v>
      </c>
      <c r="AR702" s="154">
        <v>40983</v>
      </c>
      <c r="AS702" s="154">
        <v>41117</v>
      </c>
      <c r="AT702" s="155">
        <v>41061</v>
      </c>
      <c r="AU702" s="157"/>
      <c r="AV702" s="158"/>
      <c r="AW702" s="159">
        <v>10.5</v>
      </c>
      <c r="AX702" s="181">
        <v>2438.0926666666669</v>
      </c>
      <c r="AY702" s="207">
        <v>0.92690000000000006</v>
      </c>
      <c r="AZ702" s="161"/>
      <c r="BA702" s="191"/>
      <c r="BB702" s="162"/>
      <c r="BC702" s="163"/>
      <c r="BD702" s="345">
        <v>14.50698080279232</v>
      </c>
      <c r="BE702" s="165">
        <v>611.05180079997979</v>
      </c>
      <c r="BF702" s="149">
        <v>1381.6172193135544</v>
      </c>
      <c r="BG702" s="161"/>
      <c r="BH702" s="166">
        <v>10.56</v>
      </c>
      <c r="BI702" s="167">
        <v>15.26</v>
      </c>
      <c r="BJ702" s="166">
        <v>12.35</v>
      </c>
      <c r="BK702" s="166"/>
    </row>
    <row r="703" spans="1:63" ht="56" hidden="1">
      <c r="A703" s="40"/>
      <c r="B703" s="40"/>
      <c r="C703" s="40"/>
      <c r="D703" s="247" t="s">
        <v>1784</v>
      </c>
      <c r="E703" s="127">
        <v>5560</v>
      </c>
      <c r="F703" s="361" t="s">
        <v>1785</v>
      </c>
      <c r="G703" s="129" t="s">
        <v>3945</v>
      </c>
      <c r="H703" s="130" t="s">
        <v>3946</v>
      </c>
      <c r="I703" s="131" t="s">
        <v>1815</v>
      </c>
      <c r="J703" s="132"/>
      <c r="K703" s="129" t="s">
        <v>2498</v>
      </c>
      <c r="L703" s="376" t="s">
        <v>2036</v>
      </c>
      <c r="M703" s="134" t="s">
        <v>969</v>
      </c>
      <c r="N703" s="371" t="s">
        <v>970</v>
      </c>
      <c r="O703" s="136" t="s">
        <v>3785</v>
      </c>
      <c r="P703" s="381">
        <v>4.22</v>
      </c>
      <c r="Q703" s="138"/>
      <c r="R703" s="339">
        <v>7</v>
      </c>
      <c r="S703" s="139">
        <v>0</v>
      </c>
      <c r="T703" s="152">
        <v>41030</v>
      </c>
      <c r="U703" s="138">
        <v>2.8231799999999998</v>
      </c>
      <c r="V703" s="143">
        <v>36.604164383561638</v>
      </c>
      <c r="W703" s="138">
        <v>78.827287671232867</v>
      </c>
      <c r="X703" s="141" t="s">
        <v>3948</v>
      </c>
      <c r="Y703" s="142"/>
      <c r="Z703" s="143"/>
      <c r="AA703" s="138"/>
      <c r="AB703" s="138"/>
      <c r="AC703" s="383"/>
      <c r="AD703" s="360"/>
      <c r="AE703" s="165"/>
      <c r="AF703" s="147"/>
      <c r="AG703" s="146">
        <v>27.566666666666666</v>
      </c>
      <c r="AH703" s="149"/>
      <c r="AI703" s="132"/>
      <c r="AJ703" s="150" t="s">
        <v>3895</v>
      </c>
      <c r="AK703" s="150"/>
      <c r="AL703" s="151" t="s">
        <v>1786</v>
      </c>
      <c r="AM703" s="152">
        <v>40400</v>
      </c>
      <c r="AN703" s="297"/>
      <c r="AO703" s="154"/>
      <c r="AP703" s="155"/>
      <c r="AQ703" s="156">
        <v>40254</v>
      </c>
      <c r="AR703" s="155">
        <v>40984</v>
      </c>
      <c r="AS703" s="154">
        <v>41033</v>
      </c>
      <c r="AT703" s="155">
        <v>40984</v>
      </c>
      <c r="AU703" s="157"/>
      <c r="AV703" s="158"/>
      <c r="AW703" s="159">
        <v>3</v>
      </c>
      <c r="AX703" s="165">
        <v>1489.3333333333333</v>
      </c>
      <c r="AY703" s="384">
        <v>0.94457499999999994</v>
      </c>
      <c r="AZ703" s="161"/>
      <c r="BA703" s="149"/>
      <c r="BB703" s="162"/>
      <c r="BC703" s="163"/>
      <c r="BD703" s="493"/>
      <c r="BE703" s="165"/>
      <c r="BF703" s="149"/>
      <c r="BG703" s="196"/>
      <c r="BH703" s="166"/>
      <c r="BI703" s="167"/>
      <c r="BJ703" s="166"/>
      <c r="BK703" s="166"/>
    </row>
    <row r="704" spans="1:63" ht="28" hidden="1">
      <c r="A704" s="40"/>
      <c r="B704" s="40"/>
      <c r="C704" s="40"/>
      <c r="D704" s="247" t="s">
        <v>3592</v>
      </c>
      <c r="E704" s="127">
        <v>5576</v>
      </c>
      <c r="F704" s="234" t="s">
        <v>3593</v>
      </c>
      <c r="G704" s="129" t="s">
        <v>2033</v>
      </c>
      <c r="H704" s="130" t="s">
        <v>2034</v>
      </c>
      <c r="I704" s="131" t="s">
        <v>1815</v>
      </c>
      <c r="J704" s="132"/>
      <c r="K704" s="129" t="s">
        <v>2035</v>
      </c>
      <c r="L704" s="344" t="s">
        <v>2036</v>
      </c>
      <c r="M704" s="134" t="s">
        <v>2037</v>
      </c>
      <c r="N704" s="371" t="s">
        <v>2037</v>
      </c>
      <c r="O704" s="413" t="s">
        <v>3785</v>
      </c>
      <c r="P704" s="143">
        <v>12.74</v>
      </c>
      <c r="Q704" s="138"/>
      <c r="R704" s="339">
        <v>10</v>
      </c>
      <c r="S704" s="139">
        <v>0</v>
      </c>
      <c r="T704" s="152">
        <v>40898</v>
      </c>
      <c r="U704" s="138">
        <v>12.9948</v>
      </c>
      <c r="V704" s="143">
        <v>115.11375342465755</v>
      </c>
      <c r="W704" s="138">
        <v>127.4</v>
      </c>
      <c r="X704" s="141" t="s">
        <v>2039</v>
      </c>
      <c r="Y704" s="142"/>
      <c r="Z704" s="143">
        <v>9.7189999999999994</v>
      </c>
      <c r="AA704" s="138"/>
      <c r="AB704" s="138">
        <v>9.7189999999999994</v>
      </c>
      <c r="AC704" s="383">
        <v>41558</v>
      </c>
      <c r="AD704" s="360">
        <v>41274</v>
      </c>
      <c r="AE704" s="165">
        <v>13.123945205479453</v>
      </c>
      <c r="AF704" s="182">
        <v>0.74055475299776197</v>
      </c>
      <c r="AG704" s="146">
        <v>22</v>
      </c>
      <c r="AH704" s="149"/>
      <c r="AI704" s="132" t="s">
        <v>3889</v>
      </c>
      <c r="AJ704" s="150" t="s">
        <v>3895</v>
      </c>
      <c r="AK704" s="150"/>
      <c r="AL704" s="151" t="s">
        <v>2012</v>
      </c>
      <c r="AM704" s="152">
        <v>40543</v>
      </c>
      <c r="AN704" s="297"/>
      <c r="AO704" s="154"/>
      <c r="AP704" s="155"/>
      <c r="AQ704" s="156">
        <v>40661</v>
      </c>
      <c r="AR704" s="154">
        <v>40896</v>
      </c>
      <c r="AS704" s="154">
        <v>40948</v>
      </c>
      <c r="AT704" s="155">
        <v>40896</v>
      </c>
      <c r="AU704" s="157"/>
      <c r="AV704" s="158"/>
      <c r="AW704" s="159">
        <v>7.5</v>
      </c>
      <c r="AX704" s="146">
        <v>1842.4</v>
      </c>
      <c r="AY704" s="160">
        <v>0.92175000000000007</v>
      </c>
      <c r="AZ704" s="161"/>
      <c r="BA704" s="149"/>
      <c r="BB704" s="237"/>
      <c r="BC704" s="238"/>
      <c r="BD704" s="345">
        <v>8.7696335078534027</v>
      </c>
      <c r="BE704" s="165">
        <v>688.35427848142876</v>
      </c>
      <c r="BF704" s="149">
        <v>1169.2844677137871</v>
      </c>
      <c r="BG704" s="105">
        <v>1.2910004795173071E-2</v>
      </c>
      <c r="BH704" s="166">
        <v>8.56</v>
      </c>
      <c r="BI704" s="167">
        <v>12.27</v>
      </c>
      <c r="BJ704" s="166">
        <v>12.91</v>
      </c>
      <c r="BK704" s="166">
        <v>17.765077458106393</v>
      </c>
    </row>
    <row r="705" spans="1:63" ht="42" hidden="1">
      <c r="A705" s="40"/>
      <c r="B705" s="40"/>
      <c r="C705" s="40"/>
      <c r="D705" s="247" t="s">
        <v>4013</v>
      </c>
      <c r="E705" s="127">
        <v>5578</v>
      </c>
      <c r="F705" s="128" t="s">
        <v>4014</v>
      </c>
      <c r="G705" s="129" t="s">
        <v>2033</v>
      </c>
      <c r="H705" s="130" t="s">
        <v>2034</v>
      </c>
      <c r="I705" s="131" t="s">
        <v>1815</v>
      </c>
      <c r="J705" s="132"/>
      <c r="K705" s="129" t="s">
        <v>3902</v>
      </c>
      <c r="L705" s="494" t="s">
        <v>2036</v>
      </c>
      <c r="M705" s="134" t="s">
        <v>920</v>
      </c>
      <c r="N705" s="371" t="s">
        <v>1453</v>
      </c>
      <c r="O705" s="136" t="s">
        <v>2819</v>
      </c>
      <c r="P705" s="143">
        <v>7.8949999999999996</v>
      </c>
      <c r="Q705" s="138"/>
      <c r="R705" s="339">
        <v>7</v>
      </c>
      <c r="S705" s="139">
        <v>0</v>
      </c>
      <c r="T705" s="446">
        <v>41708</v>
      </c>
      <c r="U705" s="191">
        <v>0</v>
      </c>
      <c r="V705" s="143">
        <v>53.815780821917805</v>
      </c>
      <c r="W705" s="138">
        <v>132.80904109589042</v>
      </c>
      <c r="X705" s="141" t="s">
        <v>3156</v>
      </c>
      <c r="Y705" s="142"/>
      <c r="Z705" s="143"/>
      <c r="AA705" s="138"/>
      <c r="AB705" s="138"/>
      <c r="AC705" s="235"/>
      <c r="AD705" s="152"/>
      <c r="AE705" s="165"/>
      <c r="AF705" s="147"/>
      <c r="AG705" s="146">
        <v>4.9666666666666668</v>
      </c>
      <c r="AH705" s="149"/>
      <c r="AI705" s="132"/>
      <c r="AJ705" s="150" t="s">
        <v>3987</v>
      </c>
      <c r="AK705" s="150"/>
      <c r="AL705" s="151" t="s">
        <v>1730</v>
      </c>
      <c r="AM705" s="152">
        <v>40177</v>
      </c>
      <c r="AN705" s="297"/>
      <c r="AO705" s="154"/>
      <c r="AP705" s="155"/>
      <c r="AQ705" s="156">
        <v>39994</v>
      </c>
      <c r="AR705" s="154">
        <v>40900</v>
      </c>
      <c r="AS705" s="154">
        <v>41760</v>
      </c>
      <c r="AT705" s="155">
        <v>41708</v>
      </c>
      <c r="AU705" s="157"/>
      <c r="AV705" s="158"/>
      <c r="AW705" s="149">
        <v>5.6</v>
      </c>
      <c r="AX705" s="146">
        <v>4883.7857142857147</v>
      </c>
      <c r="AY705" s="160">
        <v>0.84009999999999996</v>
      </c>
      <c r="AZ705" s="161"/>
      <c r="BA705" s="165"/>
      <c r="BB705" s="162"/>
      <c r="BC705" s="163"/>
      <c r="BD705" s="379">
        <v>7.0165794066317622</v>
      </c>
      <c r="BE705" s="165">
        <v>888.73710027001425</v>
      </c>
      <c r="BF705" s="149">
        <v>1252.9606083271005</v>
      </c>
      <c r="BG705" s="196"/>
      <c r="BH705" s="359" t="s">
        <v>236</v>
      </c>
      <c r="BI705" s="380"/>
      <c r="BJ705" s="359"/>
      <c r="BK705" s="359"/>
    </row>
    <row r="706" spans="1:63" ht="28" hidden="1">
      <c r="A706" s="40"/>
      <c r="B706" s="40"/>
      <c r="C706" s="40"/>
      <c r="D706" s="247" t="s">
        <v>2977</v>
      </c>
      <c r="E706" s="127">
        <v>5589</v>
      </c>
      <c r="F706" s="128" t="s">
        <v>2978</v>
      </c>
      <c r="G706" s="129" t="s">
        <v>3945</v>
      </c>
      <c r="H706" s="130" t="s">
        <v>3946</v>
      </c>
      <c r="I706" s="131" t="s">
        <v>1815</v>
      </c>
      <c r="J706" s="132"/>
      <c r="K706" s="129" t="s">
        <v>1317</v>
      </c>
      <c r="L706" s="391" t="s">
        <v>2036</v>
      </c>
      <c r="M706" s="134" t="s">
        <v>3510</v>
      </c>
      <c r="N706" s="371" t="s">
        <v>3903</v>
      </c>
      <c r="O706" s="136" t="s">
        <v>1335</v>
      </c>
      <c r="P706" s="143">
        <v>50.859000000000002</v>
      </c>
      <c r="Q706" s="138"/>
      <c r="R706" s="339">
        <v>7</v>
      </c>
      <c r="S706" s="139">
        <v>0</v>
      </c>
      <c r="T706" s="152">
        <v>40940</v>
      </c>
      <c r="U706" s="138">
        <v>46.535985000000004</v>
      </c>
      <c r="V706" s="143">
        <v>453.69014794520552</v>
      </c>
      <c r="W706" s="138">
        <v>962.5588273972603</v>
      </c>
      <c r="X706" s="130" t="s">
        <v>3949</v>
      </c>
      <c r="Y706" s="142"/>
      <c r="Z706" s="143"/>
      <c r="AA706" s="138"/>
      <c r="AB706" s="138"/>
      <c r="AC706" s="383"/>
      <c r="AD706" s="360"/>
      <c r="AE706" s="165"/>
      <c r="AF706" s="147"/>
      <c r="AG706" s="146">
        <v>30.566666666666666</v>
      </c>
      <c r="AH706" s="149"/>
      <c r="AI706" s="132"/>
      <c r="AJ706" s="150" t="s">
        <v>1560</v>
      </c>
      <c r="AK706" s="150"/>
      <c r="AL706" s="151" t="s">
        <v>1322</v>
      </c>
      <c r="AM706" s="152">
        <v>40387</v>
      </c>
      <c r="AN706" s="297"/>
      <c r="AO706" s="154"/>
      <c r="AP706" s="155"/>
      <c r="AQ706" s="156">
        <v>40385</v>
      </c>
      <c r="AR706" s="154">
        <v>40899</v>
      </c>
      <c r="AS706" s="154">
        <v>40953</v>
      </c>
      <c r="AT706" s="155">
        <v>40900</v>
      </c>
      <c r="AU706" s="157"/>
      <c r="AV706" s="158"/>
      <c r="AW706" s="159">
        <v>10</v>
      </c>
      <c r="AX706" s="146">
        <v>7008</v>
      </c>
      <c r="AY706" s="160">
        <v>0.84000000000000008</v>
      </c>
      <c r="AZ706" s="161"/>
      <c r="BA706" s="149"/>
      <c r="BB706" s="162"/>
      <c r="BC706" s="163"/>
      <c r="BD706" s="345">
        <v>10.307591623036648</v>
      </c>
      <c r="BE706" s="165">
        <v>202.66996250489882</v>
      </c>
      <c r="BF706" s="149">
        <v>1030.7591623036649</v>
      </c>
      <c r="BG706" s="196"/>
      <c r="BH706" s="166">
        <v>7.41</v>
      </c>
      <c r="BI706" s="167">
        <v>12.5</v>
      </c>
      <c r="BJ706" s="166">
        <v>15.63</v>
      </c>
      <c r="BK706" s="166">
        <v>11.843384972070929</v>
      </c>
    </row>
    <row r="707" spans="1:63" ht="28" hidden="1">
      <c r="A707" s="40"/>
      <c r="B707" s="40"/>
      <c r="C707" s="40"/>
      <c r="D707" s="247" t="s">
        <v>2990</v>
      </c>
      <c r="E707" s="127">
        <v>5646</v>
      </c>
      <c r="F707" s="361" t="s">
        <v>2991</v>
      </c>
      <c r="G707" s="129" t="s">
        <v>3970</v>
      </c>
      <c r="H707" s="130" t="s">
        <v>3971</v>
      </c>
      <c r="I707" s="131" t="s">
        <v>1815</v>
      </c>
      <c r="J707" s="132"/>
      <c r="K707" s="129" t="s">
        <v>3972</v>
      </c>
      <c r="L707" s="391" t="s">
        <v>2036</v>
      </c>
      <c r="M707" s="134" t="s">
        <v>2037</v>
      </c>
      <c r="N707" s="371" t="s">
        <v>2037</v>
      </c>
      <c r="O707" s="413" t="s">
        <v>3973</v>
      </c>
      <c r="P707" s="143">
        <v>16.126000000000001</v>
      </c>
      <c r="Q707" s="138"/>
      <c r="R707" s="339">
        <v>10</v>
      </c>
      <c r="S707" s="139">
        <v>0</v>
      </c>
      <c r="T707" s="152">
        <v>40938</v>
      </c>
      <c r="U707" s="138">
        <v>14.803668000000002</v>
      </c>
      <c r="V707" s="143">
        <v>143.94111780821919</v>
      </c>
      <c r="W707" s="138">
        <v>161.26000000000002</v>
      </c>
      <c r="X707" s="130" t="s">
        <v>4006</v>
      </c>
      <c r="Y707" s="142"/>
      <c r="Z707" s="143"/>
      <c r="AA707" s="138"/>
      <c r="AB707" s="138"/>
      <c r="AC707" s="383"/>
      <c r="AD707" s="360"/>
      <c r="AE707" s="165"/>
      <c r="AF707" s="147"/>
      <c r="AG707" s="146">
        <v>30.633333333333333</v>
      </c>
      <c r="AH707" s="149"/>
      <c r="AI707" s="132"/>
      <c r="AJ707" s="150" t="s">
        <v>3975</v>
      </c>
      <c r="AK707" s="150"/>
      <c r="AL707" s="151" t="s">
        <v>3895</v>
      </c>
      <c r="AM707" s="152">
        <v>40479</v>
      </c>
      <c r="AN707" s="297"/>
      <c r="AO707" s="154"/>
      <c r="AP707" s="155"/>
      <c r="AQ707" s="156">
        <v>40848</v>
      </c>
      <c r="AR707" s="154">
        <v>40911</v>
      </c>
      <c r="AS707" s="154">
        <v>40968</v>
      </c>
      <c r="AT707" s="155">
        <v>40926</v>
      </c>
      <c r="AU707" s="157"/>
      <c r="AV707" s="158"/>
      <c r="AW707" s="159">
        <v>9.6000000000000014</v>
      </c>
      <c r="AX707" s="146">
        <v>1821.2499999999998</v>
      </c>
      <c r="AY707" s="160">
        <v>0.92247499999999993</v>
      </c>
      <c r="AZ707" s="161"/>
      <c r="BA707" s="149"/>
      <c r="BB707" s="162"/>
      <c r="BC707" s="163"/>
      <c r="BD707" s="345">
        <v>12.041884816753928</v>
      </c>
      <c r="BE707" s="165">
        <v>746.73724524084867</v>
      </c>
      <c r="BF707" s="149">
        <v>1254.3630017452006</v>
      </c>
      <c r="BG707" s="196"/>
      <c r="BH707" s="166">
        <v>9.32</v>
      </c>
      <c r="BI707" s="167">
        <v>12.65</v>
      </c>
      <c r="BJ707" s="166">
        <v>13.65</v>
      </c>
      <c r="BK707" s="166"/>
    </row>
    <row r="708" spans="1:63" ht="28" hidden="1">
      <c r="A708" s="40"/>
      <c r="B708" s="40"/>
      <c r="C708" s="40"/>
      <c r="D708" s="247" t="s">
        <v>1895</v>
      </c>
      <c r="E708" s="127">
        <v>5647</v>
      </c>
      <c r="F708" s="128" t="s">
        <v>1896</v>
      </c>
      <c r="G708" s="129" t="s">
        <v>2033</v>
      </c>
      <c r="H708" s="130" t="s">
        <v>2034</v>
      </c>
      <c r="I708" s="131" t="s">
        <v>1815</v>
      </c>
      <c r="J708" s="132"/>
      <c r="K708" s="129" t="s">
        <v>1323</v>
      </c>
      <c r="L708" s="391" t="s">
        <v>2036</v>
      </c>
      <c r="M708" s="134" t="s">
        <v>2037</v>
      </c>
      <c r="N708" s="371" t="s">
        <v>2037</v>
      </c>
      <c r="O708" s="413" t="s">
        <v>3785</v>
      </c>
      <c r="P708" s="381">
        <v>4.6520000000000001</v>
      </c>
      <c r="Q708" s="138"/>
      <c r="R708" s="339">
        <v>10</v>
      </c>
      <c r="S708" s="139">
        <v>0</v>
      </c>
      <c r="T708" s="152">
        <v>41214</v>
      </c>
      <c r="U708" s="139">
        <v>0.77688400000000002</v>
      </c>
      <c r="V708" s="143">
        <v>38.006202739726028</v>
      </c>
      <c r="W708" s="138">
        <v>46.52</v>
      </c>
      <c r="X708" s="130" t="s">
        <v>3648</v>
      </c>
      <c r="Y708" s="142"/>
      <c r="Z708" s="143"/>
      <c r="AA708" s="138"/>
      <c r="AB708" s="138"/>
      <c r="AC708" s="383"/>
      <c r="AD708" s="360"/>
      <c r="AE708" s="165"/>
      <c r="AF708" s="147"/>
      <c r="AG708" s="146">
        <v>21.433333333333334</v>
      </c>
      <c r="AH708" s="149"/>
      <c r="AI708" s="132"/>
      <c r="AJ708" s="150" t="s">
        <v>3987</v>
      </c>
      <c r="AK708" s="150"/>
      <c r="AL708" s="151" t="s">
        <v>1897</v>
      </c>
      <c r="AM708" s="152">
        <v>40264</v>
      </c>
      <c r="AN708" s="297"/>
      <c r="AO708" s="154"/>
      <c r="AP708" s="155"/>
      <c r="AQ708" s="333">
        <v>40289</v>
      </c>
      <c r="AR708" s="193">
        <v>40911</v>
      </c>
      <c r="AS708" s="154">
        <v>41234</v>
      </c>
      <c r="AT708" s="194">
        <v>41172</v>
      </c>
      <c r="AU708" s="157"/>
      <c r="AV708" s="158"/>
      <c r="AW708" s="149">
        <v>2.85</v>
      </c>
      <c r="AX708" s="181">
        <v>1769.8245614035088</v>
      </c>
      <c r="AY708" s="207">
        <v>0.92247499999999993</v>
      </c>
      <c r="AZ708" s="161"/>
      <c r="BA708" s="149"/>
      <c r="BB708" s="162"/>
      <c r="BC708" s="163"/>
      <c r="BD708" s="379">
        <v>3.25043630017452</v>
      </c>
      <c r="BE708" s="165">
        <v>698.71803529116937</v>
      </c>
      <c r="BF708" s="149">
        <v>1140.5039649735158</v>
      </c>
      <c r="BG708" s="196"/>
      <c r="BH708" s="197">
        <v>9.7100000000000009</v>
      </c>
      <c r="BI708" s="198">
        <v>11.63</v>
      </c>
      <c r="BJ708" s="197"/>
      <c r="BK708" s="197"/>
    </row>
    <row r="709" spans="1:63" ht="28" hidden="1">
      <c r="A709" s="40"/>
      <c r="B709" s="40"/>
      <c r="C709" s="40"/>
      <c r="D709" s="247" t="s">
        <v>1787</v>
      </c>
      <c r="E709" s="168">
        <v>5649</v>
      </c>
      <c r="F709" s="199" t="s">
        <v>1788</v>
      </c>
      <c r="G709" s="170" t="s">
        <v>2033</v>
      </c>
      <c r="H709" s="171" t="s">
        <v>2034</v>
      </c>
      <c r="I709" s="172" t="s">
        <v>1815</v>
      </c>
      <c r="J709" s="175"/>
      <c r="K709" s="172" t="s">
        <v>1728</v>
      </c>
      <c r="L709" s="376" t="s">
        <v>2036</v>
      </c>
      <c r="M709" s="174" t="s">
        <v>2037</v>
      </c>
      <c r="N709" s="338" t="s">
        <v>2037</v>
      </c>
      <c r="O709" s="347" t="s">
        <v>3785</v>
      </c>
      <c r="P709" s="202">
        <v>12.673999999999999</v>
      </c>
      <c r="Q709" s="178"/>
      <c r="R709" s="339">
        <v>10</v>
      </c>
      <c r="S709" s="201">
        <v>0</v>
      </c>
      <c r="T709" s="155">
        <v>40969</v>
      </c>
      <c r="U709" s="178">
        <v>10.595464</v>
      </c>
      <c r="V709" s="202">
        <v>112.05204931506849</v>
      </c>
      <c r="W709" s="178">
        <v>126.74</v>
      </c>
      <c r="X709" s="130" t="s">
        <v>2039</v>
      </c>
      <c r="Y709" s="180"/>
      <c r="Z709" s="202"/>
      <c r="AA709" s="178"/>
      <c r="AB709" s="178"/>
      <c r="AC709" s="156"/>
      <c r="AD709" s="155"/>
      <c r="AE709" s="191"/>
      <c r="AF709" s="203"/>
      <c r="AG709" s="181">
        <v>28</v>
      </c>
      <c r="AH709" s="159"/>
      <c r="AI709" s="175"/>
      <c r="AJ709" s="204" t="s">
        <v>3895</v>
      </c>
      <c r="AK709" s="204"/>
      <c r="AL709" s="205" t="s">
        <v>3895</v>
      </c>
      <c r="AM709" s="155">
        <v>39700</v>
      </c>
      <c r="AN709" s="296"/>
      <c r="AO709" s="154"/>
      <c r="AP709" s="155"/>
      <c r="AQ709" s="156">
        <v>39920</v>
      </c>
      <c r="AR709" s="154">
        <v>40912</v>
      </c>
      <c r="AS709" s="154">
        <v>40971</v>
      </c>
      <c r="AT709" s="155">
        <v>41017</v>
      </c>
      <c r="AU709" s="206" t="s">
        <v>3596</v>
      </c>
      <c r="AV709" s="158"/>
      <c r="AW709" s="188">
        <v>7.7</v>
      </c>
      <c r="AX709" s="181">
        <v>1826.8831168831168</v>
      </c>
      <c r="AY709" s="207">
        <v>0.90100000000000002</v>
      </c>
      <c r="AZ709" s="161"/>
      <c r="BA709" s="191"/>
      <c r="BB709" s="162"/>
      <c r="BC709" s="163"/>
      <c r="BD709" s="345">
        <v>10.00828970331588</v>
      </c>
      <c r="BE709" s="191">
        <v>789.67095655009314</v>
      </c>
      <c r="BF709" s="159">
        <v>1299.7778835475169</v>
      </c>
      <c r="BG709" s="161"/>
      <c r="BH709" s="166">
        <v>9.0100000000000016</v>
      </c>
      <c r="BI709" s="167"/>
      <c r="BJ709" s="166"/>
      <c r="BK709" s="166"/>
    </row>
    <row r="710" spans="1:63" ht="28" hidden="1">
      <c r="A710" s="40"/>
      <c r="B710" s="40"/>
      <c r="C710" s="40"/>
      <c r="D710" s="247" t="s">
        <v>2464</v>
      </c>
      <c r="E710" s="127">
        <v>5678</v>
      </c>
      <c r="F710" s="128" t="s">
        <v>2465</v>
      </c>
      <c r="G710" s="129" t="s">
        <v>2033</v>
      </c>
      <c r="H710" s="130" t="s">
        <v>2034</v>
      </c>
      <c r="I710" s="131" t="s">
        <v>1815</v>
      </c>
      <c r="J710" s="132"/>
      <c r="K710" s="129" t="s">
        <v>3947</v>
      </c>
      <c r="L710" s="391" t="s">
        <v>2036</v>
      </c>
      <c r="M710" s="134" t="s">
        <v>2037</v>
      </c>
      <c r="N710" s="371" t="s">
        <v>2037</v>
      </c>
      <c r="O710" s="413" t="s">
        <v>1335</v>
      </c>
      <c r="P710" s="143">
        <v>6.8179999999999996</v>
      </c>
      <c r="Q710" s="138"/>
      <c r="R710" s="339">
        <v>10</v>
      </c>
      <c r="S710" s="139">
        <v>0</v>
      </c>
      <c r="T710" s="152">
        <v>40921</v>
      </c>
      <c r="U710" s="138">
        <v>6.5725519999999991</v>
      </c>
      <c r="V710" s="143">
        <v>61.175205479452046</v>
      </c>
      <c r="W710" s="138">
        <v>68.179999999999993</v>
      </c>
      <c r="X710" s="130" t="s">
        <v>3990</v>
      </c>
      <c r="Y710" s="142"/>
      <c r="Z710" s="143">
        <v>7.1909999999999998</v>
      </c>
      <c r="AA710" s="138">
        <v>6.0000000000000001E-3</v>
      </c>
      <c r="AB710" s="138">
        <v>7.1970000000000001</v>
      </c>
      <c r="AC710" s="383">
        <v>41638</v>
      </c>
      <c r="AD710" s="360">
        <v>41284</v>
      </c>
      <c r="AE710" s="165">
        <v>6.7806410958904104</v>
      </c>
      <c r="AF710" s="147">
        <v>1.0614040616840692</v>
      </c>
      <c r="AG710" s="146">
        <v>23.9</v>
      </c>
      <c r="AH710" s="149"/>
      <c r="AI710" s="132" t="s">
        <v>3888</v>
      </c>
      <c r="AJ710" s="150" t="s">
        <v>1560</v>
      </c>
      <c r="AK710" s="150"/>
      <c r="AL710" s="151" t="s">
        <v>3895</v>
      </c>
      <c r="AM710" s="152">
        <v>40239</v>
      </c>
      <c r="AN710" s="297"/>
      <c r="AO710" s="154"/>
      <c r="AP710" s="155"/>
      <c r="AQ710" s="156">
        <v>40357</v>
      </c>
      <c r="AR710" s="154">
        <v>40921</v>
      </c>
      <c r="AS710" s="154">
        <v>40971</v>
      </c>
      <c r="AT710" s="155">
        <v>40921</v>
      </c>
      <c r="AU710" s="157"/>
      <c r="AV710" s="158"/>
      <c r="AW710" s="149">
        <v>3</v>
      </c>
      <c r="AX710" s="146">
        <v>2405.4960000000001</v>
      </c>
      <c r="AY710" s="160">
        <v>0.94479999999999997</v>
      </c>
      <c r="AZ710" s="161"/>
      <c r="BA710" s="149"/>
      <c r="BB710" s="162"/>
      <c r="BC710" s="163"/>
      <c r="BD710" s="379">
        <v>1.9871073298429318</v>
      </c>
      <c r="BE710" s="191">
        <v>291.45018038177352</v>
      </c>
      <c r="BF710" s="149">
        <v>662.36910994764401</v>
      </c>
      <c r="BG710" s="105">
        <v>4.3701632723385876E-2</v>
      </c>
      <c r="BH710" s="197">
        <v>9.02</v>
      </c>
      <c r="BI710" s="198">
        <v>11.75</v>
      </c>
      <c r="BJ710" s="197">
        <v>12.93</v>
      </c>
      <c r="BK710" s="197"/>
    </row>
    <row r="711" spans="1:63" ht="56" hidden="1">
      <c r="A711" s="40"/>
      <c r="B711" s="40"/>
      <c r="C711" s="40"/>
      <c r="D711" s="410" t="s">
        <v>2466</v>
      </c>
      <c r="E711" s="127">
        <v>5700</v>
      </c>
      <c r="F711" s="234" t="s">
        <v>3006</v>
      </c>
      <c r="G711" s="129" t="s">
        <v>2033</v>
      </c>
      <c r="H711" s="130" t="s">
        <v>2034</v>
      </c>
      <c r="I711" s="131" t="s">
        <v>1815</v>
      </c>
      <c r="J711" s="132"/>
      <c r="K711" s="129" t="s">
        <v>917</v>
      </c>
      <c r="L711" s="391" t="s">
        <v>2036</v>
      </c>
      <c r="M711" s="134" t="s">
        <v>2037</v>
      </c>
      <c r="N711" s="371" t="s">
        <v>2037</v>
      </c>
      <c r="O711" s="136" t="s">
        <v>3785</v>
      </c>
      <c r="P711" s="143">
        <v>21.806999999999999</v>
      </c>
      <c r="Q711" s="138"/>
      <c r="R711" s="339">
        <v>10</v>
      </c>
      <c r="S711" s="139">
        <v>0</v>
      </c>
      <c r="T711" s="152">
        <v>40954</v>
      </c>
      <c r="U711" s="138">
        <v>19.124738999999998</v>
      </c>
      <c r="V711" s="143">
        <v>193.69395616438354</v>
      </c>
      <c r="W711" s="138">
        <v>218.07</v>
      </c>
      <c r="X711" s="130" t="s">
        <v>2039</v>
      </c>
      <c r="Y711" s="142"/>
      <c r="Z711" s="143">
        <v>24.548999999999999</v>
      </c>
      <c r="AA711" s="138">
        <v>3.371</v>
      </c>
      <c r="AB711" s="138">
        <v>27.919999999999998</v>
      </c>
      <c r="AC711" s="383">
        <v>41670</v>
      </c>
      <c r="AD711" s="360">
        <v>41364</v>
      </c>
      <c r="AE711" s="165">
        <v>24.495534246575343</v>
      </c>
      <c r="AF711" s="182">
        <v>1.1397995944466253</v>
      </c>
      <c r="AG711" s="146">
        <v>23.866666666666667</v>
      </c>
      <c r="AH711" s="149"/>
      <c r="AI711" s="132" t="s">
        <v>2039</v>
      </c>
      <c r="AJ711" s="150" t="s">
        <v>3688</v>
      </c>
      <c r="AK711" s="150"/>
      <c r="AL711" s="151" t="s">
        <v>3895</v>
      </c>
      <c r="AM711" s="152">
        <v>40591</v>
      </c>
      <c r="AN711" s="297"/>
      <c r="AO711" s="154"/>
      <c r="AP711" s="155"/>
      <c r="AQ711" s="156">
        <v>40892</v>
      </c>
      <c r="AR711" s="154">
        <v>40928</v>
      </c>
      <c r="AS711" s="154">
        <v>40984</v>
      </c>
      <c r="AT711" s="155">
        <v>40931</v>
      </c>
      <c r="AU711" s="157"/>
      <c r="AV711" s="158"/>
      <c r="AW711" s="159">
        <v>12.85</v>
      </c>
      <c r="AX711" s="146">
        <v>1839.6108949416343</v>
      </c>
      <c r="AY711" s="160">
        <v>0.92247499999999993</v>
      </c>
      <c r="AZ711" s="161"/>
      <c r="BA711" s="149"/>
      <c r="BB711" s="237"/>
      <c r="BC711" s="238"/>
      <c r="BD711" s="345">
        <v>16.675828970331587</v>
      </c>
      <c r="BE711" s="165">
        <v>764.70073693454333</v>
      </c>
      <c r="BF711" s="149">
        <v>1297.7298809596566</v>
      </c>
      <c r="BG711" s="105">
        <v>1.7886206293181949E-2</v>
      </c>
      <c r="BH711" s="166">
        <v>9.94</v>
      </c>
      <c r="BI711" s="167">
        <v>11.98</v>
      </c>
      <c r="BJ711" s="166"/>
      <c r="BK711" s="166"/>
    </row>
    <row r="712" spans="1:63" ht="56" hidden="1">
      <c r="A712" s="40"/>
      <c r="B712" s="40"/>
      <c r="C712" s="40"/>
      <c r="D712" s="410" t="s">
        <v>1898</v>
      </c>
      <c r="E712" s="127">
        <v>5715</v>
      </c>
      <c r="F712" s="422" t="s">
        <v>1899</v>
      </c>
      <c r="G712" s="129" t="s">
        <v>2033</v>
      </c>
      <c r="H712" s="130" t="s">
        <v>2034</v>
      </c>
      <c r="I712" s="131" t="s">
        <v>1815</v>
      </c>
      <c r="J712" s="132"/>
      <c r="K712" s="129" t="s">
        <v>917</v>
      </c>
      <c r="L712" s="344" t="s">
        <v>2036</v>
      </c>
      <c r="M712" s="134" t="s">
        <v>3878</v>
      </c>
      <c r="N712" s="371" t="s">
        <v>1166</v>
      </c>
      <c r="O712" s="413" t="s">
        <v>3785</v>
      </c>
      <c r="P712" s="143">
        <v>11.374000000000001</v>
      </c>
      <c r="Q712" s="138"/>
      <c r="R712" s="339">
        <v>7</v>
      </c>
      <c r="S712" s="139">
        <v>-2.5</v>
      </c>
      <c r="T712" s="152">
        <v>41214</v>
      </c>
      <c r="U712" s="139">
        <v>1.8994580000000001</v>
      </c>
      <c r="V712" s="143">
        <v>92.924021917808233</v>
      </c>
      <c r="W712" s="138">
        <v>206.72634520547945</v>
      </c>
      <c r="X712" s="130" t="s">
        <v>2309</v>
      </c>
      <c r="Y712" s="142"/>
      <c r="Z712" s="143"/>
      <c r="AA712" s="138"/>
      <c r="AB712" s="138"/>
      <c r="AC712" s="383"/>
      <c r="AD712" s="360"/>
      <c r="AE712" s="165"/>
      <c r="AF712" s="147"/>
      <c r="AG712" s="146">
        <v>21.433333333333334</v>
      </c>
      <c r="AH712" s="149"/>
      <c r="AI712" s="132"/>
      <c r="AJ712" s="150" t="s">
        <v>3895</v>
      </c>
      <c r="AK712" s="150"/>
      <c r="AL712" s="151" t="s">
        <v>242</v>
      </c>
      <c r="AM712" s="152">
        <v>40526</v>
      </c>
      <c r="AN712" s="297"/>
      <c r="AO712" s="154"/>
      <c r="AP712" s="155"/>
      <c r="AQ712" s="156">
        <v>40718</v>
      </c>
      <c r="AR712" s="154">
        <v>40932</v>
      </c>
      <c r="AS712" s="154">
        <v>41248</v>
      </c>
      <c r="AT712" s="194">
        <v>41194</v>
      </c>
      <c r="AU712" s="157"/>
      <c r="AV712" s="158"/>
      <c r="AW712" s="159">
        <v>4</v>
      </c>
      <c r="AX712" s="146">
        <v>5492.5</v>
      </c>
      <c r="AY712" s="160">
        <v>0.84089999999999998</v>
      </c>
      <c r="AZ712" s="161"/>
      <c r="BA712" s="149"/>
      <c r="BB712" s="237"/>
      <c r="BC712" s="238"/>
      <c r="BD712" s="345">
        <v>6.0558464223385693</v>
      </c>
      <c r="BE712" s="165">
        <v>532.42890999987412</v>
      </c>
      <c r="BF712" s="149">
        <v>1513.9616055846423</v>
      </c>
      <c r="BG712" s="196"/>
      <c r="BH712" s="166">
        <v>10.51</v>
      </c>
      <c r="BI712" s="167">
        <v>19.8</v>
      </c>
      <c r="BJ712" s="166"/>
      <c r="BK712" s="166"/>
    </row>
    <row r="713" spans="1:63" ht="28" hidden="1">
      <c r="A713" s="40"/>
      <c r="B713" s="40"/>
      <c r="C713" s="40"/>
      <c r="D713" s="247" t="s">
        <v>3007</v>
      </c>
      <c r="E713" s="127">
        <v>5723</v>
      </c>
      <c r="F713" s="234" t="s">
        <v>3008</v>
      </c>
      <c r="G713" s="129" t="s">
        <v>2033</v>
      </c>
      <c r="H713" s="130" t="s">
        <v>2034</v>
      </c>
      <c r="I713" s="131" t="s">
        <v>1815</v>
      </c>
      <c r="J713" s="132"/>
      <c r="K713" s="129" t="s">
        <v>2035</v>
      </c>
      <c r="L713" s="344" t="s">
        <v>2036</v>
      </c>
      <c r="M713" s="134" t="s">
        <v>3510</v>
      </c>
      <c r="N713" s="135" t="s">
        <v>2571</v>
      </c>
      <c r="O713" s="413" t="s">
        <v>3785</v>
      </c>
      <c r="P713" s="143">
        <v>51.802999999999997</v>
      </c>
      <c r="Q713" s="138"/>
      <c r="R713" s="339">
        <v>10</v>
      </c>
      <c r="S713" s="139">
        <v>0</v>
      </c>
      <c r="T713" s="152">
        <v>40952</v>
      </c>
      <c r="U713" s="138">
        <v>45.534836999999996</v>
      </c>
      <c r="V713" s="143">
        <v>460.40803287671235</v>
      </c>
      <c r="W713" s="138">
        <v>518.03</v>
      </c>
      <c r="X713" s="130" t="s">
        <v>2309</v>
      </c>
      <c r="Y713" s="142"/>
      <c r="Z713" s="143"/>
      <c r="AA713" s="138"/>
      <c r="AB713" s="138"/>
      <c r="AC713" s="383"/>
      <c r="AD713" s="360"/>
      <c r="AE713" s="165"/>
      <c r="AF713" s="147"/>
      <c r="AG713" s="146">
        <v>30.166666666666668</v>
      </c>
      <c r="AH713" s="149"/>
      <c r="AI713" s="132"/>
      <c r="AJ713" s="150" t="s">
        <v>3895</v>
      </c>
      <c r="AK713" s="150"/>
      <c r="AL713" s="151" t="s">
        <v>2012</v>
      </c>
      <c r="AM713" s="152">
        <v>40583</v>
      </c>
      <c r="AN713" s="297"/>
      <c r="AO713" s="154"/>
      <c r="AP713" s="155"/>
      <c r="AQ713" s="156">
        <v>40799</v>
      </c>
      <c r="AR713" s="154">
        <v>40935</v>
      </c>
      <c r="AS713" s="154">
        <v>40985</v>
      </c>
      <c r="AT713" s="155">
        <v>40952</v>
      </c>
      <c r="AU713" s="157"/>
      <c r="AV713" s="158"/>
      <c r="AW713" s="159">
        <v>10</v>
      </c>
      <c r="AX713" s="146">
        <v>6167</v>
      </c>
      <c r="AY713" s="160">
        <v>0.83950000000000002</v>
      </c>
      <c r="AZ713" s="161"/>
      <c r="BA713" s="149"/>
      <c r="BB713" s="237"/>
      <c r="BC713" s="238"/>
      <c r="BD713" s="345">
        <v>11.531413612565444</v>
      </c>
      <c r="BE713" s="165">
        <v>222.60127043926886</v>
      </c>
      <c r="BF713" s="149">
        <v>1153.1413612565443</v>
      </c>
      <c r="BG713" s="346"/>
      <c r="BH713" s="166">
        <v>4.22</v>
      </c>
      <c r="BI713" s="167">
        <v>12.5</v>
      </c>
      <c r="BJ713" s="166">
        <v>15.19</v>
      </c>
      <c r="BK713" s="166">
        <v>17.765077458106393</v>
      </c>
    </row>
    <row r="714" spans="1:63" ht="42" hidden="1">
      <c r="A714" s="40"/>
      <c r="B714" s="40"/>
      <c r="C714" s="40"/>
      <c r="D714" s="410" t="s">
        <v>1789</v>
      </c>
      <c r="E714" s="127">
        <v>5728</v>
      </c>
      <c r="F714" s="234" t="s">
        <v>1790</v>
      </c>
      <c r="G714" s="129" t="s">
        <v>2033</v>
      </c>
      <c r="H714" s="130" t="s">
        <v>2034</v>
      </c>
      <c r="I714" s="131" t="s">
        <v>1815</v>
      </c>
      <c r="J714" s="132"/>
      <c r="K714" s="129" t="s">
        <v>2933</v>
      </c>
      <c r="L714" s="304" t="s">
        <v>2036</v>
      </c>
      <c r="M714" s="134" t="s">
        <v>3510</v>
      </c>
      <c r="N714" s="371" t="s">
        <v>2693</v>
      </c>
      <c r="O714" s="413" t="s">
        <v>2529</v>
      </c>
      <c r="P714" s="143">
        <v>67.06</v>
      </c>
      <c r="Q714" s="138"/>
      <c r="R714" s="339">
        <v>10</v>
      </c>
      <c r="S714" s="139">
        <v>0</v>
      </c>
      <c r="T714" s="152">
        <v>41050</v>
      </c>
      <c r="U714" s="138">
        <v>41.174840000000003</v>
      </c>
      <c r="V714" s="143">
        <v>578.0020821917808</v>
      </c>
      <c r="W714" s="138">
        <v>670.6</v>
      </c>
      <c r="X714" s="141" t="s">
        <v>2039</v>
      </c>
      <c r="Y714" s="142"/>
      <c r="Z714" s="143"/>
      <c r="AA714" s="138"/>
      <c r="AB714" s="138"/>
      <c r="AC714" s="383"/>
      <c r="AD714" s="360"/>
      <c r="AE714" s="165"/>
      <c r="AF714" s="147"/>
      <c r="AG714" s="146">
        <v>26.9</v>
      </c>
      <c r="AH714" s="149"/>
      <c r="AI714" s="132"/>
      <c r="AJ714" s="150" t="s">
        <v>3895</v>
      </c>
      <c r="AK714" s="150"/>
      <c r="AL714" s="151" t="s">
        <v>1791</v>
      </c>
      <c r="AM714" s="152">
        <v>40583</v>
      </c>
      <c r="AN714" s="297"/>
      <c r="AO714" s="154"/>
      <c r="AP714" s="155"/>
      <c r="AQ714" s="156">
        <v>40689</v>
      </c>
      <c r="AR714" s="154">
        <v>40938</v>
      </c>
      <c r="AS714" s="154">
        <v>41004</v>
      </c>
      <c r="AT714" s="194">
        <v>41050</v>
      </c>
      <c r="AU714" s="206" t="s">
        <v>3596</v>
      </c>
      <c r="AV714" s="158"/>
      <c r="AW714" s="159">
        <v>15</v>
      </c>
      <c r="AX714" s="146">
        <v>6261.4</v>
      </c>
      <c r="AY714" s="160"/>
      <c r="AZ714" s="161"/>
      <c r="BA714" s="149"/>
      <c r="BB714" s="237"/>
      <c r="BC714" s="238"/>
      <c r="BD714" s="345">
        <v>19.24956369982548</v>
      </c>
      <c r="BE714" s="165">
        <v>287.04986131562003</v>
      </c>
      <c r="BF714" s="149">
        <v>1283.3042466550319</v>
      </c>
      <c r="BG714" s="421"/>
      <c r="BH714" s="166">
        <v>9.86</v>
      </c>
      <c r="BI714" s="167">
        <v>12.27</v>
      </c>
      <c r="BJ714" s="166"/>
      <c r="BK714" s="166"/>
    </row>
    <row r="715" spans="1:63" ht="42" hidden="1">
      <c r="A715" s="40"/>
      <c r="B715" s="40"/>
      <c r="C715" s="40"/>
      <c r="D715" s="247" t="s">
        <v>3009</v>
      </c>
      <c r="E715" s="127">
        <v>5740</v>
      </c>
      <c r="F715" s="361" t="s">
        <v>989</v>
      </c>
      <c r="G715" s="129" t="s">
        <v>3945</v>
      </c>
      <c r="H715" s="130" t="s">
        <v>3946</v>
      </c>
      <c r="I715" s="131" t="s">
        <v>1815</v>
      </c>
      <c r="J715" s="132"/>
      <c r="K715" s="129" t="s">
        <v>1333</v>
      </c>
      <c r="L715" s="391" t="s">
        <v>2036</v>
      </c>
      <c r="M715" s="134" t="s">
        <v>3878</v>
      </c>
      <c r="N715" s="371" t="s">
        <v>1166</v>
      </c>
      <c r="O715" s="413" t="s">
        <v>1335</v>
      </c>
      <c r="P715" s="143">
        <v>10.597</v>
      </c>
      <c r="Q715" s="138"/>
      <c r="R715" s="339">
        <v>10</v>
      </c>
      <c r="S715" s="139">
        <v>0</v>
      </c>
      <c r="T715" s="152">
        <v>40940</v>
      </c>
      <c r="U715" s="138">
        <v>9.6644640000000006</v>
      </c>
      <c r="V715" s="143">
        <v>94.531046575342458</v>
      </c>
      <c r="W715" s="138">
        <v>105.97</v>
      </c>
      <c r="X715" s="130" t="s">
        <v>3949</v>
      </c>
      <c r="Y715" s="142"/>
      <c r="Z715" s="143"/>
      <c r="AA715" s="138"/>
      <c r="AB715" s="138"/>
      <c r="AC715" s="383"/>
      <c r="AD715" s="360"/>
      <c r="AE715" s="165"/>
      <c r="AF715" s="147"/>
      <c r="AG715" s="146">
        <v>30.566666666666666</v>
      </c>
      <c r="AH715" s="149"/>
      <c r="AI715" s="132"/>
      <c r="AJ715" s="150" t="s">
        <v>1560</v>
      </c>
      <c r="AK715" s="150"/>
      <c r="AL715" s="151" t="s">
        <v>1345</v>
      </c>
      <c r="AM715" s="152">
        <v>40564</v>
      </c>
      <c r="AN715" s="153"/>
      <c r="AO715" s="192"/>
      <c r="AP715" s="152"/>
      <c r="AQ715" s="235">
        <v>40661</v>
      </c>
      <c r="AR715" s="192">
        <v>40940</v>
      </c>
      <c r="AS715" s="192">
        <v>40992</v>
      </c>
      <c r="AT715" s="152">
        <v>40940</v>
      </c>
      <c r="AU715" s="206"/>
      <c r="AV715" s="209"/>
      <c r="AW715" s="149">
        <v>3</v>
      </c>
      <c r="AX715" s="146">
        <v>4426.666666666667</v>
      </c>
      <c r="AY715" s="160">
        <v>0.84009999999999996</v>
      </c>
      <c r="AZ715" s="196"/>
      <c r="BA715" s="149"/>
      <c r="BB715" s="403"/>
      <c r="BC715" s="404"/>
      <c r="BD715" s="379">
        <v>5.8250436300174515</v>
      </c>
      <c r="BE715" s="165">
        <v>549.68798999881585</v>
      </c>
      <c r="BF715" s="149">
        <v>1941.6812100058171</v>
      </c>
      <c r="BG715" s="196"/>
      <c r="BH715" s="197">
        <v>8.2100000000000009</v>
      </c>
      <c r="BI715" s="198">
        <v>15.45</v>
      </c>
      <c r="BJ715" s="197">
        <v>11.5</v>
      </c>
      <c r="BK715" s="197">
        <v>16.5807389608993</v>
      </c>
    </row>
    <row r="716" spans="1:63" ht="28" hidden="1">
      <c r="A716" s="40"/>
      <c r="B716" s="40"/>
      <c r="C716" s="40"/>
      <c r="D716" s="412" t="s">
        <v>1792</v>
      </c>
      <c r="E716" s="127">
        <v>5767</v>
      </c>
      <c r="F716" s="234" t="s">
        <v>1793</v>
      </c>
      <c r="G716" s="129" t="s">
        <v>2033</v>
      </c>
      <c r="H716" s="130" t="s">
        <v>2034</v>
      </c>
      <c r="I716" s="131" t="s">
        <v>1815</v>
      </c>
      <c r="J716" s="132"/>
      <c r="K716" s="129" t="s">
        <v>917</v>
      </c>
      <c r="L716" s="376" t="s">
        <v>2036</v>
      </c>
      <c r="M716" s="174" t="s">
        <v>2037</v>
      </c>
      <c r="N716" s="371" t="s">
        <v>2037</v>
      </c>
      <c r="O716" s="413" t="s">
        <v>3785</v>
      </c>
      <c r="P716" s="143">
        <v>14.61</v>
      </c>
      <c r="Q716" s="138"/>
      <c r="R716" s="339">
        <v>10</v>
      </c>
      <c r="S716" s="139">
        <v>0</v>
      </c>
      <c r="T716" s="152">
        <v>41030</v>
      </c>
      <c r="U716" s="138">
        <v>9.7594799999999999</v>
      </c>
      <c r="V716" s="143">
        <v>126.72673972602739</v>
      </c>
      <c r="W716" s="138">
        <v>146.1</v>
      </c>
      <c r="X716" s="130" t="s">
        <v>2540</v>
      </c>
      <c r="Y716" s="142"/>
      <c r="Z716" s="143"/>
      <c r="AA716" s="138"/>
      <c r="AB716" s="138"/>
      <c r="AC716" s="383"/>
      <c r="AD716" s="360"/>
      <c r="AE716" s="165"/>
      <c r="AF716" s="147"/>
      <c r="AG716" s="146">
        <v>27.566666666666666</v>
      </c>
      <c r="AH716" s="149"/>
      <c r="AI716" s="132"/>
      <c r="AJ716" s="150" t="s">
        <v>3895</v>
      </c>
      <c r="AK716" s="150"/>
      <c r="AL716" s="151" t="s">
        <v>1794</v>
      </c>
      <c r="AM716" s="152">
        <v>40621</v>
      </c>
      <c r="AN716" s="297"/>
      <c r="AO716" s="154"/>
      <c r="AP716" s="155"/>
      <c r="AQ716" s="156">
        <v>40758</v>
      </c>
      <c r="AR716" s="154">
        <v>41029</v>
      </c>
      <c r="AS716" s="154">
        <v>41082</v>
      </c>
      <c r="AT716" s="155">
        <v>41030</v>
      </c>
      <c r="AU716" s="157"/>
      <c r="AV716" s="158"/>
      <c r="AW716" s="159">
        <v>9</v>
      </c>
      <c r="AX716" s="146">
        <v>1759.7777777777778</v>
      </c>
      <c r="AY716" s="160">
        <v>0.92254999999999998</v>
      </c>
      <c r="AZ716" s="161"/>
      <c r="BA716" s="149"/>
      <c r="BB716" s="237"/>
      <c r="BC716" s="238"/>
      <c r="BD716" s="345">
        <v>12.761780104712042</v>
      </c>
      <c r="BE716" s="165">
        <v>873.49624262231634</v>
      </c>
      <c r="BF716" s="149">
        <v>1417.9755671902267</v>
      </c>
      <c r="BG716" s="239"/>
      <c r="BH716" s="166">
        <v>9.15</v>
      </c>
      <c r="BI716" s="167">
        <v>11.14</v>
      </c>
      <c r="BJ716" s="166">
        <v>12.85</v>
      </c>
      <c r="BK716" s="166"/>
    </row>
    <row r="717" spans="1:63" ht="70" hidden="1">
      <c r="A717" s="40"/>
      <c r="B717" s="40"/>
      <c r="C717" s="40"/>
      <c r="D717" s="247" t="s">
        <v>1795</v>
      </c>
      <c r="E717" s="127">
        <v>5777</v>
      </c>
      <c r="F717" s="234" t="s">
        <v>1796</v>
      </c>
      <c r="G717" s="131" t="s">
        <v>2033</v>
      </c>
      <c r="H717" s="132" t="s">
        <v>2034</v>
      </c>
      <c r="I717" s="131" t="s">
        <v>1815</v>
      </c>
      <c r="J717" s="132"/>
      <c r="K717" s="131" t="s">
        <v>1728</v>
      </c>
      <c r="L717" s="391" t="s">
        <v>2036</v>
      </c>
      <c r="M717" s="134" t="s">
        <v>2037</v>
      </c>
      <c r="N717" s="423" t="s">
        <v>2037</v>
      </c>
      <c r="O717" s="413" t="s">
        <v>2038</v>
      </c>
      <c r="P717" s="143">
        <v>80.385000000000005</v>
      </c>
      <c r="Q717" s="138"/>
      <c r="R717" s="424">
        <v>10</v>
      </c>
      <c r="S717" s="139">
        <v>0</v>
      </c>
      <c r="T717" s="152">
        <v>40969</v>
      </c>
      <c r="U717" s="138">
        <v>67.201859999999996</v>
      </c>
      <c r="V717" s="143">
        <v>710.69149315068501</v>
      </c>
      <c r="W717" s="138">
        <v>803.85</v>
      </c>
      <c r="X717" s="132" t="s">
        <v>3888</v>
      </c>
      <c r="Y717" s="142"/>
      <c r="Z717" s="143">
        <v>42.945999999999998</v>
      </c>
      <c r="AA717" s="138"/>
      <c r="AB717" s="138">
        <v>42.945999999999998</v>
      </c>
      <c r="AC717" s="495">
        <v>41495</v>
      </c>
      <c r="AD717" s="470">
        <v>41152</v>
      </c>
      <c r="AE717" s="165">
        <v>40.302616438356168</v>
      </c>
      <c r="AF717" s="182">
        <v>1.0655883859472735</v>
      </c>
      <c r="AG717" s="146">
        <v>17.533333333333335</v>
      </c>
      <c r="AH717" s="149"/>
      <c r="AI717" s="132" t="s">
        <v>3888</v>
      </c>
      <c r="AJ717" s="236" t="s">
        <v>4015</v>
      </c>
      <c r="AK717" s="150"/>
      <c r="AL717" s="151" t="s">
        <v>1796</v>
      </c>
      <c r="AM717" s="152">
        <v>40572</v>
      </c>
      <c r="AN717" s="297"/>
      <c r="AO717" s="192"/>
      <c r="AP717" s="152"/>
      <c r="AQ717" s="235">
        <v>40791</v>
      </c>
      <c r="AR717" s="192">
        <v>40960</v>
      </c>
      <c r="AS717" s="154">
        <v>41019</v>
      </c>
      <c r="AT717" s="152">
        <v>40967</v>
      </c>
      <c r="AU717" s="206"/>
      <c r="AV717" s="209"/>
      <c r="AW717" s="149">
        <v>39.200000000000003</v>
      </c>
      <c r="AX717" s="146">
        <v>2222.9336734693875</v>
      </c>
      <c r="AY717" s="160">
        <v>0.92247499999999993</v>
      </c>
      <c r="AZ717" s="196"/>
      <c r="BA717" s="165"/>
      <c r="BB717" s="403"/>
      <c r="BC717" s="404"/>
      <c r="BD717" s="379">
        <v>53.839441535776608</v>
      </c>
      <c r="BE717" s="165">
        <v>669.76975226443494</v>
      </c>
      <c r="BF717" s="149">
        <v>1373.4551412187909</v>
      </c>
      <c r="BG717" s="105">
        <v>1.9091726056805803E-2</v>
      </c>
      <c r="BH717" s="197">
        <v>6.96</v>
      </c>
      <c r="BI717" s="198">
        <v>16.23</v>
      </c>
      <c r="BJ717" s="197"/>
      <c r="BK717" s="197"/>
    </row>
    <row r="718" spans="1:63" ht="42" hidden="1">
      <c r="A718" s="40"/>
      <c r="B718" s="40"/>
      <c r="C718" s="40"/>
      <c r="D718" s="247" t="s">
        <v>1900</v>
      </c>
      <c r="E718" s="127">
        <v>5788</v>
      </c>
      <c r="F718" s="234" t="s">
        <v>1901</v>
      </c>
      <c r="G718" s="131" t="s">
        <v>2033</v>
      </c>
      <c r="H718" s="132" t="s">
        <v>2034</v>
      </c>
      <c r="I718" s="131" t="s">
        <v>1815</v>
      </c>
      <c r="J718" s="132"/>
      <c r="K718" s="131" t="s">
        <v>3432</v>
      </c>
      <c r="L718" s="391" t="s">
        <v>2036</v>
      </c>
      <c r="M718" s="134" t="s">
        <v>3878</v>
      </c>
      <c r="N718" s="423" t="s">
        <v>1723</v>
      </c>
      <c r="O718" s="413" t="s">
        <v>3785</v>
      </c>
      <c r="P718" s="143">
        <v>44.115000000000002</v>
      </c>
      <c r="Q718" s="138"/>
      <c r="R718" s="424">
        <v>7</v>
      </c>
      <c r="S718" s="139">
        <v>0</v>
      </c>
      <c r="T718" s="152">
        <v>41275</v>
      </c>
      <c r="U718" s="138">
        <v>0</v>
      </c>
      <c r="V718" s="143">
        <v>353.04086301369864</v>
      </c>
      <c r="W718" s="138">
        <v>794.43258904109598</v>
      </c>
      <c r="X718" s="132" t="s">
        <v>3888</v>
      </c>
      <c r="Y718" s="142"/>
      <c r="Z718" s="143"/>
      <c r="AA718" s="138"/>
      <c r="AB718" s="138"/>
      <c r="AC718" s="495"/>
      <c r="AD718" s="470"/>
      <c r="AE718" s="165"/>
      <c r="AF718" s="134"/>
      <c r="AG718" s="146">
        <v>19.399999999999999</v>
      </c>
      <c r="AH718" s="149"/>
      <c r="AI718" s="132"/>
      <c r="AJ718" s="150" t="s">
        <v>3895</v>
      </c>
      <c r="AK718" s="150"/>
      <c r="AL718" s="151" t="s">
        <v>2784</v>
      </c>
      <c r="AM718" s="152">
        <v>40572</v>
      </c>
      <c r="AN718" s="297"/>
      <c r="AO718" s="192"/>
      <c r="AP718" s="152"/>
      <c r="AQ718" s="235">
        <v>40646</v>
      </c>
      <c r="AR718" s="192">
        <v>41200</v>
      </c>
      <c r="AS718" s="192">
        <v>41239</v>
      </c>
      <c r="AT718" s="152">
        <v>41200</v>
      </c>
      <c r="AU718" s="206"/>
      <c r="AV718" s="209"/>
      <c r="AW718" s="149">
        <v>15</v>
      </c>
      <c r="AX718" s="146">
        <v>3501.3333333333335</v>
      </c>
      <c r="AY718" s="160">
        <v>0.84009999999999996</v>
      </c>
      <c r="AZ718" s="196"/>
      <c r="BA718" s="165"/>
      <c r="BB718" s="403"/>
      <c r="BC718" s="404"/>
      <c r="BD718" s="379">
        <v>17.768324607329841</v>
      </c>
      <c r="BE718" s="165">
        <v>402.77285747092458</v>
      </c>
      <c r="BF718" s="149">
        <v>1184.5549738219893</v>
      </c>
      <c r="BG718" s="196"/>
      <c r="BH718" s="197">
        <v>9.8000000000000007</v>
      </c>
      <c r="BI718" s="198">
        <v>12.5</v>
      </c>
      <c r="BJ718" s="197"/>
      <c r="BK718" s="197"/>
    </row>
    <row r="719" spans="1:63" ht="42" hidden="1">
      <c r="A719" s="40"/>
      <c r="B719" s="40"/>
      <c r="C719" s="40"/>
      <c r="D719" s="247" t="s">
        <v>1797</v>
      </c>
      <c r="E719" s="127">
        <v>5790</v>
      </c>
      <c r="F719" s="199" t="s">
        <v>1798</v>
      </c>
      <c r="G719" s="170" t="s">
        <v>2033</v>
      </c>
      <c r="H719" s="171" t="s">
        <v>2034</v>
      </c>
      <c r="I719" s="131" t="s">
        <v>1815</v>
      </c>
      <c r="J719" s="132"/>
      <c r="K719" s="129" t="s">
        <v>3947</v>
      </c>
      <c r="L719" s="376" t="s">
        <v>2036</v>
      </c>
      <c r="M719" s="134" t="s">
        <v>2037</v>
      </c>
      <c r="N719" s="141" t="s">
        <v>2037</v>
      </c>
      <c r="O719" s="347" t="s">
        <v>3785</v>
      </c>
      <c r="P719" s="202">
        <v>26.795999999999999</v>
      </c>
      <c r="Q719" s="178"/>
      <c r="R719" s="339">
        <v>10</v>
      </c>
      <c r="S719" s="139">
        <v>0</v>
      </c>
      <c r="T719" s="152">
        <v>41061</v>
      </c>
      <c r="U719" s="138">
        <v>15.648863999999998</v>
      </c>
      <c r="V719" s="202">
        <v>230.15194520547942</v>
      </c>
      <c r="W719" s="178">
        <v>267.95999999999998</v>
      </c>
      <c r="X719" s="141" t="s">
        <v>3156</v>
      </c>
      <c r="Y719" s="142"/>
      <c r="Z719" s="496"/>
      <c r="AA719" s="497"/>
      <c r="AB719" s="497"/>
      <c r="AC719" s="333"/>
      <c r="AD719" s="498"/>
      <c r="AE719" s="499"/>
      <c r="AF719" s="500"/>
      <c r="AG719" s="146">
        <v>26.533333333333335</v>
      </c>
      <c r="AH719" s="149"/>
      <c r="AI719" s="501"/>
      <c r="AJ719" s="150" t="s">
        <v>1560</v>
      </c>
      <c r="AK719" s="150"/>
      <c r="AL719" s="151" t="s">
        <v>1799</v>
      </c>
      <c r="AM719" s="155">
        <v>39120</v>
      </c>
      <c r="AN719" s="297">
        <v>40096</v>
      </c>
      <c r="AO719" s="192" t="s">
        <v>1800</v>
      </c>
      <c r="AP719" s="152"/>
      <c r="AQ719" s="333">
        <v>39217</v>
      </c>
      <c r="AR719" s="193">
        <v>40954</v>
      </c>
      <c r="AS719" s="154">
        <v>41103</v>
      </c>
      <c r="AT719" s="194">
        <v>41058</v>
      </c>
      <c r="AU719" s="157"/>
      <c r="AV719" s="158"/>
      <c r="AW719" s="159">
        <v>12</v>
      </c>
      <c r="AX719" s="181">
        <v>2409</v>
      </c>
      <c r="AY719" s="207">
        <v>0.9269750000000001</v>
      </c>
      <c r="AZ719" s="161"/>
      <c r="BA719" s="165"/>
      <c r="BB719" s="162"/>
      <c r="BC719" s="163"/>
      <c r="BD719" s="345">
        <v>18.568935427574171</v>
      </c>
      <c r="BE719" s="191">
        <v>692.97415388767627</v>
      </c>
      <c r="BF719" s="149">
        <v>1547.411285631181</v>
      </c>
      <c r="BG719" s="196"/>
      <c r="BH719" s="166">
        <v>7.97</v>
      </c>
      <c r="BI719" s="167">
        <v>17.07</v>
      </c>
      <c r="BJ719" s="197">
        <v>12.19</v>
      </c>
      <c r="BK719" s="166"/>
    </row>
    <row r="720" spans="1:63" ht="28" hidden="1">
      <c r="A720" s="40"/>
      <c r="B720" s="40"/>
      <c r="C720" s="40"/>
      <c r="D720" s="303" t="s">
        <v>2892</v>
      </c>
      <c r="E720" s="127">
        <v>5794</v>
      </c>
      <c r="F720" s="234" t="s">
        <v>2893</v>
      </c>
      <c r="G720" s="129" t="s">
        <v>2033</v>
      </c>
      <c r="H720" s="130" t="s">
        <v>2034</v>
      </c>
      <c r="I720" s="131" t="s">
        <v>1815</v>
      </c>
      <c r="J720" s="132"/>
      <c r="K720" s="129" t="s">
        <v>2035</v>
      </c>
      <c r="L720" s="376" t="s">
        <v>2036</v>
      </c>
      <c r="M720" s="174" t="s">
        <v>2037</v>
      </c>
      <c r="N720" s="371" t="s">
        <v>2037</v>
      </c>
      <c r="O720" s="413" t="s">
        <v>3785</v>
      </c>
      <c r="P720" s="143">
        <v>13.635999999999999</v>
      </c>
      <c r="Q720" s="138"/>
      <c r="R720" s="339">
        <v>7</v>
      </c>
      <c r="S720" s="139">
        <v>0</v>
      </c>
      <c r="T720" s="152">
        <v>40969</v>
      </c>
      <c r="U720" s="138">
        <v>11.399695999999999</v>
      </c>
      <c r="V720" s="143">
        <v>120.55718356164382</v>
      </c>
      <c r="W720" s="138">
        <v>256.991901369863</v>
      </c>
      <c r="X720" s="130" t="s">
        <v>2309</v>
      </c>
      <c r="Y720" s="142"/>
      <c r="Z720" s="143"/>
      <c r="AA720" s="138"/>
      <c r="AB720" s="138"/>
      <c r="AC720" s="383"/>
      <c r="AD720" s="360"/>
      <c r="AE720" s="165"/>
      <c r="AF720" s="147"/>
      <c r="AG720" s="146">
        <v>29.6</v>
      </c>
      <c r="AH720" s="149"/>
      <c r="AI720" s="132"/>
      <c r="AJ720" s="150" t="s">
        <v>3895</v>
      </c>
      <c r="AK720" s="150"/>
      <c r="AL720" s="151" t="s">
        <v>3869</v>
      </c>
      <c r="AM720" s="152">
        <v>40662</v>
      </c>
      <c r="AN720" s="297"/>
      <c r="AO720" s="154"/>
      <c r="AP720" s="155"/>
      <c r="AQ720" s="156">
        <v>40806</v>
      </c>
      <c r="AR720" s="154">
        <v>40953</v>
      </c>
      <c r="AS720" s="154">
        <v>41005</v>
      </c>
      <c r="AT720" s="155">
        <v>40953</v>
      </c>
      <c r="AU720" s="157"/>
      <c r="AV720" s="158"/>
      <c r="AW720" s="159">
        <v>7.5</v>
      </c>
      <c r="AX720" s="146">
        <v>1916.5333333333333</v>
      </c>
      <c r="AY720" s="160">
        <v>0.94872499999999993</v>
      </c>
      <c r="AZ720" s="161"/>
      <c r="BA720" s="149"/>
      <c r="BB720" s="237"/>
      <c r="BC720" s="238"/>
      <c r="BD720" s="345">
        <v>9.6428883071553209</v>
      </c>
      <c r="BE720" s="165">
        <v>707.16400023139636</v>
      </c>
      <c r="BF720" s="149">
        <v>1285.7184409540428</v>
      </c>
      <c r="BG720" s="239"/>
      <c r="BH720" s="166">
        <v>8.91</v>
      </c>
      <c r="BI720" s="167">
        <v>13.25</v>
      </c>
      <c r="BJ720" s="166"/>
      <c r="BK720" s="166"/>
    </row>
    <row r="721" spans="1:63" ht="98" hidden="1">
      <c r="A721" s="40"/>
      <c r="B721" s="40"/>
      <c r="C721" s="40"/>
      <c r="D721" s="247" t="s">
        <v>2894</v>
      </c>
      <c r="E721" s="168">
        <v>5803</v>
      </c>
      <c r="F721" s="361" t="s">
        <v>2895</v>
      </c>
      <c r="G721" s="129" t="s">
        <v>3970</v>
      </c>
      <c r="H721" s="130" t="s">
        <v>3971</v>
      </c>
      <c r="I721" s="131" t="s">
        <v>1815</v>
      </c>
      <c r="J721" s="132"/>
      <c r="K721" s="129" t="s">
        <v>4005</v>
      </c>
      <c r="L721" s="376" t="s">
        <v>2036</v>
      </c>
      <c r="M721" s="134" t="s">
        <v>3510</v>
      </c>
      <c r="N721" s="371" t="s">
        <v>2571</v>
      </c>
      <c r="O721" s="413" t="s">
        <v>3785</v>
      </c>
      <c r="P721" s="143">
        <v>38.603999999999999</v>
      </c>
      <c r="Q721" s="138"/>
      <c r="R721" s="339">
        <v>10</v>
      </c>
      <c r="S721" s="139">
        <v>0</v>
      </c>
      <c r="T721" s="152">
        <v>40983</v>
      </c>
      <c r="U721" s="138">
        <v>30.805992</v>
      </c>
      <c r="V721" s="143">
        <v>339.82096438356166</v>
      </c>
      <c r="W721" s="138">
        <v>386.03999999999996</v>
      </c>
      <c r="X721" s="130" t="s">
        <v>4016</v>
      </c>
      <c r="Y721" s="142"/>
      <c r="Z721" s="143"/>
      <c r="AA721" s="138"/>
      <c r="AB721" s="138"/>
      <c r="AC721" s="383"/>
      <c r="AD721" s="360"/>
      <c r="AE721" s="165"/>
      <c r="AF721" s="147"/>
      <c r="AG721" s="146">
        <v>29.133333333333333</v>
      </c>
      <c r="AH721" s="149"/>
      <c r="AI721" s="132"/>
      <c r="AJ721" s="150" t="s">
        <v>3975</v>
      </c>
      <c r="AK721" s="150" t="s">
        <v>3303</v>
      </c>
      <c r="AL721" s="151" t="s">
        <v>4017</v>
      </c>
      <c r="AM721" s="152">
        <v>40465</v>
      </c>
      <c r="AN721" s="297"/>
      <c r="AO721" s="154"/>
      <c r="AP721" s="155"/>
      <c r="AQ721" s="156">
        <v>40352</v>
      </c>
      <c r="AR721" s="154">
        <v>40955</v>
      </c>
      <c r="AS721" s="154">
        <v>41039</v>
      </c>
      <c r="AT721" s="155">
        <v>40962</v>
      </c>
      <c r="AU721" s="157"/>
      <c r="AV721" s="158"/>
      <c r="AW721" s="159">
        <v>10</v>
      </c>
      <c r="AX721" s="146">
        <v>5518.8</v>
      </c>
      <c r="AY721" s="160">
        <v>0.84009999999999996</v>
      </c>
      <c r="AZ721" s="161"/>
      <c r="BA721" s="149"/>
      <c r="BB721" s="162"/>
      <c r="BC721" s="163"/>
      <c r="BD721" s="345">
        <v>10.948952879581151</v>
      </c>
      <c r="BE721" s="165">
        <v>283.62223809919055</v>
      </c>
      <c r="BF721" s="149">
        <v>1094.895287958115</v>
      </c>
      <c r="BG721" s="196"/>
      <c r="BH721" s="166">
        <v>9.4499999999999993</v>
      </c>
      <c r="BI721" s="167">
        <v>13</v>
      </c>
      <c r="BJ721" s="166">
        <v>15.54</v>
      </c>
      <c r="BK721" s="166">
        <v>17.765077458106393</v>
      </c>
    </row>
    <row r="722" spans="1:63" ht="42" hidden="1">
      <c r="A722" s="40"/>
      <c r="B722" s="40"/>
      <c r="C722" s="40"/>
      <c r="D722" s="410" t="s">
        <v>2896</v>
      </c>
      <c r="E722" s="434">
        <v>5810</v>
      </c>
      <c r="F722" s="435" t="s">
        <v>2897</v>
      </c>
      <c r="G722" s="436" t="s">
        <v>3998</v>
      </c>
      <c r="H722" s="437" t="s">
        <v>4018</v>
      </c>
      <c r="I722" s="438" t="s">
        <v>1815</v>
      </c>
      <c r="J722" s="420"/>
      <c r="K722" s="436" t="s">
        <v>4000</v>
      </c>
      <c r="L722" s="376" t="s">
        <v>2036</v>
      </c>
      <c r="M722" s="439" t="s">
        <v>2037</v>
      </c>
      <c r="N722" s="440" t="s">
        <v>2037</v>
      </c>
      <c r="O722" s="441" t="s">
        <v>4019</v>
      </c>
      <c r="P722" s="502">
        <v>5.2889999999999997</v>
      </c>
      <c r="Q722" s="443"/>
      <c r="R722" s="444">
        <v>7</v>
      </c>
      <c r="S722" s="445">
        <v>0</v>
      </c>
      <c r="T722" s="446">
        <v>41098</v>
      </c>
      <c r="U722" s="445">
        <v>2.5492979999999998</v>
      </c>
      <c r="V722" s="442">
        <v>44.89129315068493</v>
      </c>
      <c r="W722" s="443">
        <v>97.810273972602729</v>
      </c>
      <c r="X722" s="437" t="s">
        <v>4020</v>
      </c>
      <c r="Y722" s="447"/>
      <c r="Z722" s="442"/>
      <c r="AA722" s="443"/>
      <c r="AB722" s="443"/>
      <c r="AC722" s="448"/>
      <c r="AD722" s="449"/>
      <c r="AE722" s="432"/>
      <c r="AF722" s="450"/>
      <c r="AG722" s="451">
        <v>25.3</v>
      </c>
      <c r="AH722" s="433"/>
      <c r="AI722" s="420"/>
      <c r="AJ722" s="268" t="s">
        <v>4021</v>
      </c>
      <c r="AK722" s="268"/>
      <c r="AL722" s="452" t="s">
        <v>4022</v>
      </c>
      <c r="AM722" s="446">
        <v>40492</v>
      </c>
      <c r="AN722" s="453"/>
      <c r="AO722" s="454"/>
      <c r="AP722" s="311"/>
      <c r="AQ722" s="455">
        <v>40742</v>
      </c>
      <c r="AR722" s="454">
        <v>40956</v>
      </c>
      <c r="AS722" s="454">
        <v>41151</v>
      </c>
      <c r="AT722" s="194">
        <v>41095</v>
      </c>
      <c r="AU722" s="503"/>
      <c r="AV722" s="457"/>
      <c r="AW722" s="458">
        <v>2.4</v>
      </c>
      <c r="AX722" s="451">
        <v>2333.3333333333335</v>
      </c>
      <c r="AY722" s="397"/>
      <c r="AZ722" s="459"/>
      <c r="BA722" s="433"/>
      <c r="BB722" s="460"/>
      <c r="BC722" s="461"/>
      <c r="BD722" s="462">
        <v>2.7923211169284468</v>
      </c>
      <c r="BE722" s="191">
        <v>527.94878368849447</v>
      </c>
      <c r="BF722" s="149">
        <v>1163.4671320535194</v>
      </c>
      <c r="BG722" s="463"/>
      <c r="BH722" s="464">
        <v>5.6</v>
      </c>
      <c r="BI722" s="465">
        <v>14.8</v>
      </c>
      <c r="BJ722" s="464">
        <v>12.87</v>
      </c>
      <c r="BK722" s="464">
        <v>23.686769944141858</v>
      </c>
    </row>
    <row r="723" spans="1:63" ht="56" hidden="1">
      <c r="A723" s="40"/>
      <c r="B723" s="40"/>
      <c r="C723" s="40"/>
      <c r="D723" s="247" t="s">
        <v>2898</v>
      </c>
      <c r="E723" s="127">
        <v>5814</v>
      </c>
      <c r="F723" s="234" t="s">
        <v>2899</v>
      </c>
      <c r="G723" s="129" t="s">
        <v>2033</v>
      </c>
      <c r="H723" s="130" t="s">
        <v>2034</v>
      </c>
      <c r="I723" s="131" t="s">
        <v>1815</v>
      </c>
      <c r="J723" s="132"/>
      <c r="K723" s="129" t="s">
        <v>2035</v>
      </c>
      <c r="L723" s="376" t="s">
        <v>2036</v>
      </c>
      <c r="M723" s="134" t="s">
        <v>2037</v>
      </c>
      <c r="N723" s="371" t="s">
        <v>2037</v>
      </c>
      <c r="O723" s="136" t="s">
        <v>3785</v>
      </c>
      <c r="P723" s="143">
        <v>14.933</v>
      </c>
      <c r="Q723" s="138"/>
      <c r="R723" s="339">
        <v>10</v>
      </c>
      <c r="S723" s="139">
        <v>0</v>
      </c>
      <c r="T723" s="152">
        <v>41045</v>
      </c>
      <c r="U723" s="138">
        <v>9.3629909999999992</v>
      </c>
      <c r="V723" s="143">
        <v>128.91474794520548</v>
      </c>
      <c r="W723" s="138">
        <v>149.32999999999998</v>
      </c>
      <c r="X723" s="130" t="s">
        <v>2540</v>
      </c>
      <c r="Y723" s="142"/>
      <c r="Z723" s="143"/>
      <c r="AA723" s="138"/>
      <c r="AB723" s="138"/>
      <c r="AC723" s="383"/>
      <c r="AD723" s="360"/>
      <c r="AE723" s="165"/>
      <c r="AF723" s="147"/>
      <c r="AG723" s="146">
        <v>27.066666666666666</v>
      </c>
      <c r="AH723" s="149"/>
      <c r="AI723" s="132"/>
      <c r="AJ723" s="150" t="s">
        <v>3895</v>
      </c>
      <c r="AK723" s="150"/>
      <c r="AL723" s="151" t="s">
        <v>2900</v>
      </c>
      <c r="AM723" s="152">
        <v>40592</v>
      </c>
      <c r="AN723" s="297"/>
      <c r="AO723" s="154"/>
      <c r="AP723" s="155"/>
      <c r="AQ723" s="156">
        <v>40660</v>
      </c>
      <c r="AR723" s="154">
        <v>40984</v>
      </c>
      <c r="AS723" s="154">
        <v>41096</v>
      </c>
      <c r="AT723" s="194">
        <v>41045</v>
      </c>
      <c r="AU723" s="157"/>
      <c r="AV723" s="158"/>
      <c r="AW723" s="159">
        <v>8.4</v>
      </c>
      <c r="AX723" s="146">
        <v>1927.1428571428571</v>
      </c>
      <c r="AY723" s="160">
        <v>0.92247499999999993</v>
      </c>
      <c r="AZ723" s="161"/>
      <c r="BA723" s="149"/>
      <c r="BB723" s="237"/>
      <c r="BC723" s="238"/>
      <c r="BD723" s="345">
        <v>10.137434554973821</v>
      </c>
      <c r="BE723" s="165">
        <v>678.86121710130726</v>
      </c>
      <c r="BF723" s="149">
        <v>1206.8374470206929</v>
      </c>
      <c r="BG723" s="421"/>
      <c r="BH723" s="166">
        <v>10.48</v>
      </c>
      <c r="BI723" s="167">
        <v>11.98</v>
      </c>
      <c r="BJ723" s="166">
        <v>12.68</v>
      </c>
      <c r="BK723" s="166">
        <v>14.38971274106618</v>
      </c>
    </row>
    <row r="724" spans="1:63" ht="56" hidden="1">
      <c r="A724" s="40"/>
      <c r="B724" s="40"/>
      <c r="C724" s="40"/>
      <c r="D724" s="247" t="s">
        <v>2901</v>
      </c>
      <c r="E724" s="127">
        <v>5817</v>
      </c>
      <c r="F724" s="361" t="s">
        <v>2902</v>
      </c>
      <c r="G724" s="129" t="s">
        <v>3945</v>
      </c>
      <c r="H724" s="130" t="s">
        <v>3946</v>
      </c>
      <c r="I724" s="131" t="s">
        <v>1815</v>
      </c>
      <c r="J724" s="132"/>
      <c r="K724" s="129" t="s">
        <v>3964</v>
      </c>
      <c r="L724" s="304" t="s">
        <v>2036</v>
      </c>
      <c r="M724" s="134" t="s">
        <v>2037</v>
      </c>
      <c r="N724" s="371" t="s">
        <v>2037</v>
      </c>
      <c r="O724" s="413" t="s">
        <v>3785</v>
      </c>
      <c r="P724" s="143">
        <v>12.744999999999999</v>
      </c>
      <c r="Q724" s="138"/>
      <c r="R724" s="339">
        <v>10</v>
      </c>
      <c r="S724" s="139">
        <v>0</v>
      </c>
      <c r="T724" s="152">
        <v>40997</v>
      </c>
      <c r="U724" s="138">
        <v>9.6861999999999995</v>
      </c>
      <c r="V724" s="143">
        <v>111.70206849315068</v>
      </c>
      <c r="W724" s="138">
        <v>127.44999999999999</v>
      </c>
      <c r="X724" s="141" t="s">
        <v>2540</v>
      </c>
      <c r="Y724" s="142"/>
      <c r="Z724" s="143"/>
      <c r="AA724" s="138"/>
      <c r="AB724" s="138"/>
      <c r="AC724" s="383"/>
      <c r="AD724" s="360"/>
      <c r="AE724" s="165"/>
      <c r="AF724" s="414"/>
      <c r="AG724" s="146">
        <v>28.666666666666668</v>
      </c>
      <c r="AH724" s="149"/>
      <c r="AI724" s="132"/>
      <c r="AJ724" s="150" t="s">
        <v>1560</v>
      </c>
      <c r="AK724" s="150"/>
      <c r="AL724" s="151" t="s">
        <v>4023</v>
      </c>
      <c r="AM724" s="155">
        <v>39430</v>
      </c>
      <c r="AN724" s="153" t="s">
        <v>4024</v>
      </c>
      <c r="AO724" s="192" t="s">
        <v>3022</v>
      </c>
      <c r="AP724" s="152"/>
      <c r="AQ724" s="235">
        <v>39104</v>
      </c>
      <c r="AR724" s="192">
        <v>40956</v>
      </c>
      <c r="AS724" s="154">
        <v>41012</v>
      </c>
      <c r="AT724" s="396">
        <v>40956</v>
      </c>
      <c r="AU724" s="206"/>
      <c r="AV724" s="209"/>
      <c r="AW724" s="149">
        <v>8.3000000000000007</v>
      </c>
      <c r="AX724" s="146">
        <v>1664.5783132530119</v>
      </c>
      <c r="AY724" s="160">
        <v>0.92252499999999993</v>
      </c>
      <c r="AZ724" s="196"/>
      <c r="BA724" s="149"/>
      <c r="BB724" s="403"/>
      <c r="BC724" s="404"/>
      <c r="BD724" s="379">
        <v>10.553883071553228</v>
      </c>
      <c r="BE724" s="165">
        <v>828.08027238550244</v>
      </c>
      <c r="BF724" s="149">
        <v>1271.5521772955697</v>
      </c>
      <c r="BG724" s="196"/>
      <c r="BH724" s="197">
        <v>7.9</v>
      </c>
      <c r="BI724" s="198">
        <v>11.79</v>
      </c>
      <c r="BJ724" s="197">
        <v>12.24</v>
      </c>
      <c r="BK724" s="197"/>
    </row>
    <row r="725" spans="1:63" ht="56" hidden="1">
      <c r="A725" s="40"/>
      <c r="B725" s="40"/>
      <c r="C725" s="40"/>
      <c r="D725" s="303" t="s">
        <v>3023</v>
      </c>
      <c r="E725" s="127">
        <v>5821</v>
      </c>
      <c r="F725" s="234" t="s">
        <v>3024</v>
      </c>
      <c r="G725" s="129" t="s">
        <v>2033</v>
      </c>
      <c r="H725" s="130" t="s">
        <v>2034</v>
      </c>
      <c r="I725" s="131" t="s">
        <v>1815</v>
      </c>
      <c r="J725" s="132"/>
      <c r="K725" s="129" t="s">
        <v>1165</v>
      </c>
      <c r="L725" s="304" t="s">
        <v>2036</v>
      </c>
      <c r="M725" s="174" t="s">
        <v>2037</v>
      </c>
      <c r="N725" s="371" t="s">
        <v>2037</v>
      </c>
      <c r="O725" s="136" t="s">
        <v>3785</v>
      </c>
      <c r="P725" s="143">
        <v>12.238</v>
      </c>
      <c r="Q725" s="138"/>
      <c r="R725" s="339">
        <v>10</v>
      </c>
      <c r="S725" s="139">
        <v>0</v>
      </c>
      <c r="T725" s="152">
        <v>40969</v>
      </c>
      <c r="U725" s="138">
        <v>10.230967999999999</v>
      </c>
      <c r="V725" s="143">
        <v>108.19733150684931</v>
      </c>
      <c r="W725" s="138">
        <v>122.38</v>
      </c>
      <c r="X725" s="130" t="s">
        <v>1729</v>
      </c>
      <c r="Y725" s="142"/>
      <c r="Z725" s="146">
        <v>11.805</v>
      </c>
      <c r="AA725" s="165"/>
      <c r="AB725" s="138">
        <v>11.805</v>
      </c>
      <c r="AC725" s="383">
        <v>41422</v>
      </c>
      <c r="AD725" s="360">
        <v>41274</v>
      </c>
      <c r="AE725" s="165">
        <v>10.226273972602739</v>
      </c>
      <c r="AF725" s="182">
        <v>1.1543793987552879</v>
      </c>
      <c r="AG725" s="146">
        <v>15.1</v>
      </c>
      <c r="AH725" s="149"/>
      <c r="AI725" s="132" t="s">
        <v>1729</v>
      </c>
      <c r="AJ725" s="236" t="s">
        <v>3895</v>
      </c>
      <c r="AK725" s="236"/>
      <c r="AL725" s="151" t="s">
        <v>2031</v>
      </c>
      <c r="AM725" s="152">
        <v>40725</v>
      </c>
      <c r="AN725" s="153"/>
      <c r="AO725" s="154"/>
      <c r="AP725" s="155"/>
      <c r="AQ725" s="156">
        <v>40799</v>
      </c>
      <c r="AR725" s="154">
        <v>40960</v>
      </c>
      <c r="AS725" s="154">
        <v>41004</v>
      </c>
      <c r="AT725" s="155">
        <v>40960</v>
      </c>
      <c r="AU725" s="157"/>
      <c r="AV725" s="158"/>
      <c r="AW725" s="159">
        <v>6.4</v>
      </c>
      <c r="AX725" s="146">
        <v>2084.8796874999998</v>
      </c>
      <c r="AY725" s="160">
        <v>0.86591499999999999</v>
      </c>
      <c r="AZ725" s="161"/>
      <c r="BA725" s="149"/>
      <c r="BB725" s="237"/>
      <c r="BC725" s="238"/>
      <c r="BD725" s="345">
        <v>8.2844677137870839</v>
      </c>
      <c r="BE725" s="165">
        <v>676.94620965738557</v>
      </c>
      <c r="BF725" s="149">
        <v>1294.4480802792318</v>
      </c>
      <c r="BG725" s="105">
        <v>2.0463299132843178E-2</v>
      </c>
      <c r="BH725" s="166">
        <v>8.2899999999999991</v>
      </c>
      <c r="BI725" s="167">
        <v>17.34</v>
      </c>
      <c r="BJ725" s="166"/>
      <c r="BK725" s="166"/>
    </row>
    <row r="726" spans="1:63" ht="84" hidden="1">
      <c r="A726" s="40"/>
      <c r="B726" s="40"/>
      <c r="C726" s="40"/>
      <c r="D726" s="247" t="s">
        <v>259</v>
      </c>
      <c r="E726" s="127">
        <v>5835</v>
      </c>
      <c r="F726" s="128" t="s">
        <v>258</v>
      </c>
      <c r="G726" s="129" t="s">
        <v>1315</v>
      </c>
      <c r="H726" s="130" t="s">
        <v>4008</v>
      </c>
      <c r="I726" s="131" t="s">
        <v>1815</v>
      </c>
      <c r="J726" s="132"/>
      <c r="K726" s="129" t="s">
        <v>1314</v>
      </c>
      <c r="L726" s="133" t="s">
        <v>2036</v>
      </c>
      <c r="M726" s="134" t="s">
        <v>2519</v>
      </c>
      <c r="N726" s="371" t="s">
        <v>2520</v>
      </c>
      <c r="O726" s="136" t="s">
        <v>1547</v>
      </c>
      <c r="P726" s="143">
        <v>19.202000000000002</v>
      </c>
      <c r="Q726" s="138"/>
      <c r="R726" s="339">
        <v>10</v>
      </c>
      <c r="S726" s="139">
        <v>0</v>
      </c>
      <c r="T726" s="152">
        <v>41207</v>
      </c>
      <c r="U726" s="138">
        <v>3.5715720000000002</v>
      </c>
      <c r="V726" s="143">
        <v>157.2459671232877</v>
      </c>
      <c r="W726" s="138">
        <v>192.02</v>
      </c>
      <c r="X726" s="130" t="s">
        <v>2365</v>
      </c>
      <c r="Y726" s="142"/>
      <c r="Z726" s="143"/>
      <c r="AA726" s="138"/>
      <c r="AB726" s="138"/>
      <c r="AC726" s="383"/>
      <c r="AD726" s="360"/>
      <c r="AE726" s="165"/>
      <c r="AF726" s="147"/>
      <c r="AG726" s="146">
        <v>21.666666666666668</v>
      </c>
      <c r="AH726" s="149"/>
      <c r="AI726" s="132"/>
      <c r="AJ726" s="150" t="s">
        <v>3987</v>
      </c>
      <c r="AK726" s="150"/>
      <c r="AL726" s="151" t="s">
        <v>1324</v>
      </c>
      <c r="AM726" s="152">
        <v>39730</v>
      </c>
      <c r="AN726" s="297">
        <v>40380</v>
      </c>
      <c r="AO726" s="154" t="s">
        <v>257</v>
      </c>
      <c r="AP726" s="155"/>
      <c r="AQ726" s="156">
        <v>40144</v>
      </c>
      <c r="AR726" s="154">
        <v>41207</v>
      </c>
      <c r="AS726" s="154">
        <v>41264</v>
      </c>
      <c r="AT726" s="194">
        <v>41207</v>
      </c>
      <c r="AU726" s="157"/>
      <c r="AV726" s="158"/>
      <c r="AW726" s="159">
        <v>12</v>
      </c>
      <c r="AX726" s="146">
        <v>6300</v>
      </c>
      <c r="AY726" s="160">
        <v>0.83994999999999997</v>
      </c>
      <c r="AZ726" s="161"/>
      <c r="BA726" s="149"/>
      <c r="BB726" s="162"/>
      <c r="BC726" s="163"/>
      <c r="BD726" s="345">
        <v>5.9991273996509591</v>
      </c>
      <c r="BE726" s="165">
        <v>312.42200810597637</v>
      </c>
      <c r="BF726" s="149">
        <v>499.9272833042466</v>
      </c>
      <c r="BG726" s="196"/>
      <c r="BH726" s="166">
        <v>8.4600000000000009</v>
      </c>
      <c r="BI726" s="167">
        <v>15</v>
      </c>
      <c r="BJ726" s="166">
        <v>16.71</v>
      </c>
      <c r="BK726" s="166"/>
    </row>
    <row r="727" spans="1:63" ht="28" hidden="1">
      <c r="A727" s="40"/>
      <c r="B727" s="40"/>
      <c r="C727" s="40"/>
      <c r="D727" s="303" t="s">
        <v>3025</v>
      </c>
      <c r="E727" s="127">
        <v>5845</v>
      </c>
      <c r="F727" s="234" t="s">
        <v>3026</v>
      </c>
      <c r="G727" s="129" t="s">
        <v>2033</v>
      </c>
      <c r="H727" s="130" t="s">
        <v>2034</v>
      </c>
      <c r="I727" s="131" t="s">
        <v>1815</v>
      </c>
      <c r="J727" s="132"/>
      <c r="K727" s="129" t="s">
        <v>2035</v>
      </c>
      <c r="L727" s="391" t="s">
        <v>2036</v>
      </c>
      <c r="M727" s="174" t="s">
        <v>2037</v>
      </c>
      <c r="N727" s="371" t="s">
        <v>2037</v>
      </c>
      <c r="O727" s="136" t="s">
        <v>3785</v>
      </c>
      <c r="P727" s="143">
        <v>13.6</v>
      </c>
      <c r="Q727" s="138"/>
      <c r="R727" s="339">
        <v>7</v>
      </c>
      <c r="S727" s="139">
        <v>0</v>
      </c>
      <c r="T727" s="152">
        <v>40969</v>
      </c>
      <c r="U727" s="138">
        <v>11.369599999999998</v>
      </c>
      <c r="V727" s="143">
        <v>120.23890410958903</v>
      </c>
      <c r="W727" s="138">
        <v>256.31342465753426</v>
      </c>
      <c r="X727" s="130" t="s">
        <v>2309</v>
      </c>
      <c r="Y727" s="142"/>
      <c r="Z727" s="143"/>
      <c r="AA727" s="138"/>
      <c r="AB727" s="138"/>
      <c r="AC727" s="383"/>
      <c r="AD727" s="360"/>
      <c r="AE727" s="165"/>
      <c r="AF727" s="147"/>
      <c r="AG727" s="146">
        <v>29.6</v>
      </c>
      <c r="AH727" s="149"/>
      <c r="AI727" s="132"/>
      <c r="AJ727" s="150" t="s">
        <v>3895</v>
      </c>
      <c r="AK727" s="150"/>
      <c r="AL727" s="151" t="s">
        <v>3895</v>
      </c>
      <c r="AM727" s="152">
        <v>40681</v>
      </c>
      <c r="AN727" s="297"/>
      <c r="AO727" s="154"/>
      <c r="AP727" s="155"/>
      <c r="AQ727" s="156">
        <v>40806</v>
      </c>
      <c r="AR727" s="154">
        <v>40967</v>
      </c>
      <c r="AS727" s="154">
        <v>41019</v>
      </c>
      <c r="AT727" s="155">
        <v>40967</v>
      </c>
      <c r="AU727" s="157"/>
      <c r="AV727" s="158"/>
      <c r="AW727" s="159">
        <v>8.4</v>
      </c>
      <c r="AX727" s="146">
        <v>1730.4761904761904</v>
      </c>
      <c r="AY727" s="160">
        <v>0.94872499999999993</v>
      </c>
      <c r="AZ727" s="161"/>
      <c r="BA727" s="149"/>
      <c r="BB727" s="237"/>
      <c r="BC727" s="238"/>
      <c r="BD727" s="345">
        <v>10.137434554973821</v>
      </c>
      <c r="BE727" s="165">
        <v>745.39959963042804</v>
      </c>
      <c r="BF727" s="149">
        <v>1206.8374470206929</v>
      </c>
      <c r="BG727" s="239"/>
      <c r="BH727" s="166">
        <v>9.25</v>
      </c>
      <c r="BI727" s="167">
        <v>13.25</v>
      </c>
      <c r="BJ727" s="166"/>
      <c r="BK727" s="166"/>
    </row>
    <row r="728" spans="1:63" ht="28" hidden="1">
      <c r="A728" s="40"/>
      <c r="B728" s="40"/>
      <c r="C728" s="40"/>
      <c r="D728" s="303" t="s">
        <v>1902</v>
      </c>
      <c r="E728" s="127">
        <v>5863</v>
      </c>
      <c r="F728" s="234" t="s">
        <v>1903</v>
      </c>
      <c r="G728" s="129" t="s">
        <v>2033</v>
      </c>
      <c r="H728" s="130" t="s">
        <v>2034</v>
      </c>
      <c r="I728" s="131" t="s">
        <v>1815</v>
      </c>
      <c r="J728" s="132"/>
      <c r="K728" s="129" t="s">
        <v>2494</v>
      </c>
      <c r="L728" s="391" t="s">
        <v>2036</v>
      </c>
      <c r="M728" s="174" t="s">
        <v>2037</v>
      </c>
      <c r="N728" s="371" t="s">
        <v>2037</v>
      </c>
      <c r="O728" s="136" t="s">
        <v>3785</v>
      </c>
      <c r="P728" s="143">
        <v>23.338000000000001</v>
      </c>
      <c r="Q728" s="138"/>
      <c r="R728" s="339">
        <v>10</v>
      </c>
      <c r="S728" s="139">
        <v>0</v>
      </c>
      <c r="T728" s="152">
        <v>41245</v>
      </c>
      <c r="U728" s="138">
        <v>1.9137160000000002</v>
      </c>
      <c r="V728" s="143">
        <v>188.68613150684934</v>
      </c>
      <c r="W728" s="138">
        <v>233.38</v>
      </c>
      <c r="X728" s="141" t="s">
        <v>2039</v>
      </c>
      <c r="Y728" s="142"/>
      <c r="Z728" s="146"/>
      <c r="AA728" s="165"/>
      <c r="AB728" s="165"/>
      <c r="AC728" s="383"/>
      <c r="AD728" s="360"/>
      <c r="AE728" s="165"/>
      <c r="AF728" s="147"/>
      <c r="AG728" s="146">
        <v>20.399999999999999</v>
      </c>
      <c r="AH728" s="149"/>
      <c r="AI728" s="132"/>
      <c r="AJ728" s="236" t="s">
        <v>3895</v>
      </c>
      <c r="AK728" s="236"/>
      <c r="AL728" s="151" t="s">
        <v>985</v>
      </c>
      <c r="AM728" s="152">
        <v>40725</v>
      </c>
      <c r="AN728" s="297"/>
      <c r="AO728" s="154"/>
      <c r="AP728" s="155"/>
      <c r="AQ728" s="156">
        <v>40892</v>
      </c>
      <c r="AR728" s="154">
        <v>41187</v>
      </c>
      <c r="AS728" s="154">
        <v>41246</v>
      </c>
      <c r="AT728" s="155">
        <v>41187</v>
      </c>
      <c r="AU728" s="157"/>
      <c r="AV728" s="158"/>
      <c r="AW728" s="159">
        <v>14.4</v>
      </c>
      <c r="AX728" s="146">
        <v>1708.4625000000001</v>
      </c>
      <c r="AY728" s="160">
        <v>0.94865250000000001</v>
      </c>
      <c r="AZ728" s="161"/>
      <c r="BA728" s="149"/>
      <c r="BB728" s="237"/>
      <c r="BC728" s="238"/>
      <c r="BD728" s="345">
        <v>18.235602094240836</v>
      </c>
      <c r="BE728" s="165">
        <v>781.36953013286632</v>
      </c>
      <c r="BF728" s="149">
        <v>1266.3612565445023</v>
      </c>
      <c r="BG728" s="239"/>
      <c r="BH728" s="166">
        <v>9.3699999999999992</v>
      </c>
      <c r="BI728" s="167">
        <v>18.61</v>
      </c>
      <c r="BJ728" s="166"/>
      <c r="BK728" s="166"/>
    </row>
    <row r="729" spans="1:63" ht="42" hidden="1">
      <c r="A729" s="40"/>
      <c r="B729" s="40"/>
      <c r="C729" s="40"/>
      <c r="D729" s="247" t="s">
        <v>3027</v>
      </c>
      <c r="E729" s="127">
        <v>5864</v>
      </c>
      <c r="F729" s="128" t="s">
        <v>3028</v>
      </c>
      <c r="G729" s="129" t="s">
        <v>3945</v>
      </c>
      <c r="H729" s="130" t="s">
        <v>3946</v>
      </c>
      <c r="I729" s="131" t="s">
        <v>1815</v>
      </c>
      <c r="J729" s="132"/>
      <c r="K729" s="129" t="s">
        <v>3964</v>
      </c>
      <c r="L729" s="376" t="s">
        <v>2036</v>
      </c>
      <c r="M729" s="134" t="s">
        <v>2037</v>
      </c>
      <c r="N729" s="371" t="s">
        <v>2037</v>
      </c>
      <c r="O729" s="136" t="s">
        <v>1340</v>
      </c>
      <c r="P729" s="143">
        <v>38.459000000000003</v>
      </c>
      <c r="Q729" s="138"/>
      <c r="R729" s="339">
        <v>10</v>
      </c>
      <c r="S729" s="139">
        <v>0</v>
      </c>
      <c r="T729" s="152">
        <v>41122</v>
      </c>
      <c r="U729" s="138">
        <v>15.998944</v>
      </c>
      <c r="V729" s="143">
        <v>323.89853698630139</v>
      </c>
      <c r="W729" s="138">
        <v>384.59000000000003</v>
      </c>
      <c r="X729" s="130" t="s">
        <v>3988</v>
      </c>
      <c r="Y729" s="142"/>
      <c r="Z729" s="143"/>
      <c r="AA729" s="138"/>
      <c r="AB729" s="138"/>
      <c r="AC729" s="383"/>
      <c r="AD729" s="360"/>
      <c r="AE729" s="165"/>
      <c r="AF729" s="147"/>
      <c r="AG729" s="146">
        <v>24.5</v>
      </c>
      <c r="AH729" s="149"/>
      <c r="AI729" s="132"/>
      <c r="AJ729" s="150" t="s">
        <v>1560</v>
      </c>
      <c r="AK729" s="150"/>
      <c r="AL729" s="151" t="s">
        <v>1354</v>
      </c>
      <c r="AM729" s="152">
        <v>40374</v>
      </c>
      <c r="AN729" s="297"/>
      <c r="AO729" s="154"/>
      <c r="AP729" s="155"/>
      <c r="AQ729" s="156">
        <v>40226</v>
      </c>
      <c r="AR729" s="154">
        <v>41098</v>
      </c>
      <c r="AS729" s="454">
        <v>41151</v>
      </c>
      <c r="AT729" s="194">
        <v>41098</v>
      </c>
      <c r="AU729" s="157"/>
      <c r="AV729" s="158"/>
      <c r="AW729" s="159">
        <v>24</v>
      </c>
      <c r="AX729" s="146">
        <v>1737.0833333333333</v>
      </c>
      <c r="AY729" s="160">
        <v>0.92249999999999999</v>
      </c>
      <c r="AZ729" s="161"/>
      <c r="BA729" s="149"/>
      <c r="BB729" s="162"/>
      <c r="BC729" s="163"/>
      <c r="BD729" s="345">
        <v>35.776614310645719</v>
      </c>
      <c r="BE729" s="191">
        <v>930.25336879912925</v>
      </c>
      <c r="BF729" s="149">
        <v>1490.6922629435717</v>
      </c>
      <c r="BG729" s="161"/>
      <c r="BH729" s="166">
        <v>6.09</v>
      </c>
      <c r="BI729" s="167">
        <v>14.74</v>
      </c>
      <c r="BJ729" s="111"/>
      <c r="BK729" s="111"/>
    </row>
    <row r="730" spans="1:63" ht="28" hidden="1">
      <c r="A730" s="40"/>
      <c r="B730" s="40"/>
      <c r="C730" s="40"/>
      <c r="D730" s="247" t="s">
        <v>3029</v>
      </c>
      <c r="E730" s="127">
        <v>5867</v>
      </c>
      <c r="F730" s="199" t="s">
        <v>3030</v>
      </c>
      <c r="G730" s="170" t="s">
        <v>2033</v>
      </c>
      <c r="H730" s="171" t="s">
        <v>2034</v>
      </c>
      <c r="I730" s="131" t="s">
        <v>1815</v>
      </c>
      <c r="J730" s="132"/>
      <c r="K730" s="129" t="s">
        <v>2933</v>
      </c>
      <c r="L730" s="376" t="s">
        <v>2036</v>
      </c>
      <c r="M730" s="134" t="s">
        <v>3510</v>
      </c>
      <c r="N730" s="141" t="s">
        <v>2571</v>
      </c>
      <c r="O730" s="347" t="s">
        <v>3785</v>
      </c>
      <c r="P730" s="202">
        <v>60.548999999999999</v>
      </c>
      <c r="Q730" s="178"/>
      <c r="R730" s="339">
        <v>10</v>
      </c>
      <c r="S730" s="139">
        <v>0</v>
      </c>
      <c r="T730" s="152">
        <v>41045</v>
      </c>
      <c r="U730" s="138">
        <v>37.964222999999997</v>
      </c>
      <c r="V730" s="202">
        <v>522.71205205479453</v>
      </c>
      <c r="W730" s="178">
        <v>605.49</v>
      </c>
      <c r="X730" s="141" t="s">
        <v>3888</v>
      </c>
      <c r="Y730" s="142"/>
      <c r="Z730" s="496"/>
      <c r="AA730" s="497"/>
      <c r="AB730" s="497"/>
      <c r="AC730" s="333"/>
      <c r="AD730" s="498"/>
      <c r="AE730" s="499"/>
      <c r="AF730" s="500"/>
      <c r="AG730" s="146">
        <v>27.066666666666666</v>
      </c>
      <c r="AH730" s="149"/>
      <c r="AI730" s="501"/>
      <c r="AJ730" s="150" t="s">
        <v>1560</v>
      </c>
      <c r="AK730" s="150"/>
      <c r="AL730" s="151" t="s">
        <v>2012</v>
      </c>
      <c r="AM730" s="152">
        <v>40100</v>
      </c>
      <c r="AN730" s="297"/>
      <c r="AO730" s="154"/>
      <c r="AP730" s="155"/>
      <c r="AQ730" s="156">
        <v>40925</v>
      </c>
      <c r="AR730" s="193">
        <v>41045</v>
      </c>
      <c r="AS730" s="154">
        <v>41096</v>
      </c>
      <c r="AT730" s="194">
        <v>41045</v>
      </c>
      <c r="AU730" s="157"/>
      <c r="AV730" s="158"/>
      <c r="AW730" s="159">
        <v>12</v>
      </c>
      <c r="AX730" s="181">
        <v>6307.166666666667</v>
      </c>
      <c r="AY730" s="207">
        <v>0.80449999999999999</v>
      </c>
      <c r="AZ730" s="161"/>
      <c r="BA730" s="149"/>
      <c r="BB730" s="162"/>
      <c r="BC730" s="163"/>
      <c r="BD730" s="345">
        <v>14.71915357766143</v>
      </c>
      <c r="BE730" s="191">
        <v>243.09490788718941</v>
      </c>
      <c r="BF730" s="149">
        <v>1226.5961314717858</v>
      </c>
      <c r="BG730" s="196"/>
      <c r="BH730" s="166">
        <v>6.99</v>
      </c>
      <c r="BI730" s="167">
        <v>12.65</v>
      </c>
      <c r="BJ730" s="197">
        <v>15.78</v>
      </c>
      <c r="BK730" s="166">
        <v>15.396400463692208</v>
      </c>
    </row>
    <row r="731" spans="1:63" ht="28" hidden="1">
      <c r="A731" s="40"/>
      <c r="B731" s="40"/>
      <c r="C731" s="40"/>
      <c r="D731" s="410" t="s">
        <v>3031</v>
      </c>
      <c r="E731" s="434">
        <v>5871</v>
      </c>
      <c r="F731" s="435" t="s">
        <v>3032</v>
      </c>
      <c r="G731" s="436" t="s">
        <v>3998</v>
      </c>
      <c r="H731" s="437" t="s">
        <v>3999</v>
      </c>
      <c r="I731" s="438" t="s">
        <v>1815</v>
      </c>
      <c r="J731" s="420"/>
      <c r="K731" s="436" t="s">
        <v>4000</v>
      </c>
      <c r="L731" s="376" t="s">
        <v>2036</v>
      </c>
      <c r="M731" s="439" t="s">
        <v>2037</v>
      </c>
      <c r="N731" s="440" t="s">
        <v>2037</v>
      </c>
      <c r="O731" s="441" t="s">
        <v>3785</v>
      </c>
      <c r="P731" s="442">
        <v>18.863</v>
      </c>
      <c r="Q731" s="443"/>
      <c r="R731" s="444">
        <v>10</v>
      </c>
      <c r="S731" s="445">
        <v>0</v>
      </c>
      <c r="T731" s="446">
        <v>40977</v>
      </c>
      <c r="U731" s="443">
        <v>15.354481999999999</v>
      </c>
      <c r="V731" s="442">
        <v>166.35615616438355</v>
      </c>
      <c r="W731" s="443">
        <v>188.63</v>
      </c>
      <c r="X731" s="437" t="s">
        <v>4025</v>
      </c>
      <c r="Y731" s="447"/>
      <c r="Z731" s="442"/>
      <c r="AA731" s="443"/>
      <c r="AB731" s="443"/>
      <c r="AC731" s="448"/>
      <c r="AD731" s="449"/>
      <c r="AE731" s="432"/>
      <c r="AF731" s="450"/>
      <c r="AG731" s="451">
        <v>29.333333333333332</v>
      </c>
      <c r="AH731" s="433"/>
      <c r="AI731" s="420"/>
      <c r="AJ731" s="268" t="s">
        <v>4003</v>
      </c>
      <c r="AK731" s="268"/>
      <c r="AL731" s="452" t="s">
        <v>3033</v>
      </c>
      <c r="AM731" s="446">
        <v>40502</v>
      </c>
      <c r="AN731" s="453"/>
      <c r="AO731" s="454"/>
      <c r="AP731" s="311"/>
      <c r="AQ731" s="455">
        <v>40577</v>
      </c>
      <c r="AR731" s="454">
        <v>40975</v>
      </c>
      <c r="AS731" s="454">
        <v>41033</v>
      </c>
      <c r="AT731" s="155">
        <v>40977</v>
      </c>
      <c r="AU731" s="503"/>
      <c r="AV731" s="457"/>
      <c r="AW731" s="458">
        <v>9.35</v>
      </c>
      <c r="AX731" s="451">
        <v>2136.5636363636363</v>
      </c>
      <c r="AY731" s="397">
        <v>0.94419999999999993</v>
      </c>
      <c r="AZ731" s="459"/>
      <c r="BA731" s="433"/>
      <c r="BB731" s="460"/>
      <c r="BC731" s="461"/>
      <c r="BD731" s="462">
        <v>12.434554973821989</v>
      </c>
      <c r="BE731" s="432">
        <v>659.20346571711764</v>
      </c>
      <c r="BF731" s="433">
        <v>1329.8989276814962</v>
      </c>
      <c r="BG731" s="463"/>
      <c r="BH731" s="464">
        <v>8.33</v>
      </c>
      <c r="BI731" s="465">
        <v>11.5</v>
      </c>
      <c r="BJ731" s="464">
        <v>11.85</v>
      </c>
      <c r="BK731" s="464"/>
    </row>
    <row r="732" spans="1:63" ht="28" hidden="1">
      <c r="A732" s="40"/>
      <c r="B732" s="40"/>
      <c r="C732" s="40"/>
      <c r="D732" s="247" t="s">
        <v>3034</v>
      </c>
      <c r="E732" s="127">
        <v>5874</v>
      </c>
      <c r="F732" s="199" t="s">
        <v>3035</v>
      </c>
      <c r="G732" s="170" t="s">
        <v>2033</v>
      </c>
      <c r="H732" s="171" t="s">
        <v>2034</v>
      </c>
      <c r="I732" s="172" t="s">
        <v>1815</v>
      </c>
      <c r="J732" s="175"/>
      <c r="K732" s="172" t="s">
        <v>917</v>
      </c>
      <c r="L732" s="391" t="s">
        <v>2036</v>
      </c>
      <c r="M732" s="174" t="s">
        <v>2037</v>
      </c>
      <c r="N732" s="338" t="s">
        <v>2037</v>
      </c>
      <c r="O732" s="176" t="s">
        <v>3785</v>
      </c>
      <c r="P732" s="363">
        <v>4.1470000000000002</v>
      </c>
      <c r="Q732" s="178"/>
      <c r="R732" s="339">
        <v>10</v>
      </c>
      <c r="S732" s="201">
        <v>0</v>
      </c>
      <c r="T732" s="155">
        <v>41004</v>
      </c>
      <c r="U732" s="178">
        <v>3.0687800000000003</v>
      </c>
      <c r="V732" s="202">
        <v>36.266367123287672</v>
      </c>
      <c r="W732" s="178">
        <v>41.47</v>
      </c>
      <c r="X732" s="130" t="s">
        <v>1729</v>
      </c>
      <c r="Y732" s="180"/>
      <c r="Z732" s="202"/>
      <c r="AA732" s="178"/>
      <c r="AB732" s="178"/>
      <c r="AC732" s="156"/>
      <c r="AD732" s="155"/>
      <c r="AE732" s="191"/>
      <c r="AF732" s="203"/>
      <c r="AG732" s="181">
        <v>28.433333333333334</v>
      </c>
      <c r="AH732" s="159"/>
      <c r="AI732" s="175"/>
      <c r="AJ732" s="204" t="s">
        <v>3895</v>
      </c>
      <c r="AK732" s="204"/>
      <c r="AL732" s="205" t="s">
        <v>3036</v>
      </c>
      <c r="AM732" s="155">
        <v>39806</v>
      </c>
      <c r="AN732" s="296"/>
      <c r="AO732" s="154"/>
      <c r="AP732" s="155"/>
      <c r="AQ732" s="156">
        <v>39800</v>
      </c>
      <c r="AR732" s="154">
        <v>40976</v>
      </c>
      <c r="AS732" s="154">
        <v>41019</v>
      </c>
      <c r="AT732" s="155">
        <v>40976</v>
      </c>
      <c r="AU732" s="187"/>
      <c r="AV732" s="158"/>
      <c r="AW732" s="188">
        <v>2.75</v>
      </c>
      <c r="AX732" s="181">
        <v>1664.3636363636363</v>
      </c>
      <c r="AY732" s="207">
        <v>0.90617499999999995</v>
      </c>
      <c r="AZ732" s="161"/>
      <c r="BA732" s="191"/>
      <c r="BB732" s="162"/>
      <c r="BC732" s="163"/>
      <c r="BD732" s="345">
        <v>3.6365619546247814</v>
      </c>
      <c r="BE732" s="191">
        <v>876.91390273083698</v>
      </c>
      <c r="BF732" s="159">
        <v>1322.3861653181025</v>
      </c>
      <c r="BG732" s="161"/>
      <c r="BH732" s="166">
        <v>7.07</v>
      </c>
      <c r="BI732" s="167">
        <v>11.2</v>
      </c>
      <c r="BJ732" s="166">
        <v>11.16</v>
      </c>
      <c r="BK732" s="166"/>
    </row>
    <row r="733" spans="1:63" ht="98" hidden="1">
      <c r="A733" s="40"/>
      <c r="B733" s="40"/>
      <c r="C733" s="40"/>
      <c r="D733" s="247" t="s">
        <v>2799</v>
      </c>
      <c r="E733" s="127">
        <v>5905</v>
      </c>
      <c r="F733" s="361" t="s">
        <v>2800</v>
      </c>
      <c r="G733" s="129" t="s">
        <v>3970</v>
      </c>
      <c r="H733" s="130" t="s">
        <v>3971</v>
      </c>
      <c r="I733" s="131" t="s">
        <v>1815</v>
      </c>
      <c r="J733" s="132"/>
      <c r="K733" s="129" t="s">
        <v>4026</v>
      </c>
      <c r="L733" s="376" t="s">
        <v>2036</v>
      </c>
      <c r="M733" s="134" t="s">
        <v>3510</v>
      </c>
      <c r="N733" s="371" t="s">
        <v>2571</v>
      </c>
      <c r="O733" s="136" t="s">
        <v>2801</v>
      </c>
      <c r="P733" s="143">
        <v>86.352999999999994</v>
      </c>
      <c r="Q733" s="138"/>
      <c r="R733" s="339">
        <v>10</v>
      </c>
      <c r="S733" s="139">
        <v>0</v>
      </c>
      <c r="T733" s="152">
        <v>41108</v>
      </c>
      <c r="U733" s="138">
        <v>39.290614999999995</v>
      </c>
      <c r="V733" s="143">
        <v>730.57003835616422</v>
      </c>
      <c r="W733" s="138">
        <v>863.53</v>
      </c>
      <c r="X733" s="141" t="s">
        <v>4016</v>
      </c>
      <c r="Y733" s="142"/>
      <c r="Z733" s="143"/>
      <c r="AA733" s="138"/>
      <c r="AB733" s="138"/>
      <c r="AC733" s="383"/>
      <c r="AD733" s="360"/>
      <c r="AE733" s="165"/>
      <c r="AF733" s="147"/>
      <c r="AG733" s="146">
        <v>24.966666666666665</v>
      </c>
      <c r="AH733" s="149"/>
      <c r="AI733" s="132"/>
      <c r="AJ733" s="150" t="s">
        <v>3975</v>
      </c>
      <c r="AK733" s="150" t="s">
        <v>3303</v>
      </c>
      <c r="AL733" s="151" t="s">
        <v>4027</v>
      </c>
      <c r="AM733" s="152">
        <v>40478</v>
      </c>
      <c r="AN733" s="297"/>
      <c r="AO733" s="154"/>
      <c r="AP733" s="155"/>
      <c r="AQ733" s="156">
        <v>40408</v>
      </c>
      <c r="AR733" s="154">
        <v>40987</v>
      </c>
      <c r="AS733" s="154">
        <v>41061</v>
      </c>
      <c r="AT733" s="194">
        <v>41108</v>
      </c>
      <c r="AU733" s="206" t="s">
        <v>3596</v>
      </c>
      <c r="AV733" s="158"/>
      <c r="AW733" s="159">
        <v>20</v>
      </c>
      <c r="AX733" s="146">
        <v>6307.2</v>
      </c>
      <c r="AY733" s="160">
        <v>0.84004999999999996</v>
      </c>
      <c r="AZ733" s="161"/>
      <c r="BA733" s="149"/>
      <c r="BB733" s="162"/>
      <c r="BC733" s="163"/>
      <c r="BD733" s="345">
        <v>19.750872600349037</v>
      </c>
      <c r="BE733" s="165">
        <v>228.72248329935312</v>
      </c>
      <c r="BF733" s="149">
        <v>987.54363001745185</v>
      </c>
      <c r="BG733" s="196"/>
      <c r="BH733" s="166">
        <v>9.7899999999999991</v>
      </c>
      <c r="BI733" s="167">
        <v>13</v>
      </c>
      <c r="BJ733" s="166">
        <v>19.79</v>
      </c>
      <c r="BK733" s="166"/>
    </row>
    <row r="734" spans="1:63" ht="42" hidden="1">
      <c r="A734" s="40"/>
      <c r="B734" s="40"/>
      <c r="C734" s="40"/>
      <c r="D734" s="247" t="s">
        <v>2802</v>
      </c>
      <c r="E734" s="168">
        <v>5906</v>
      </c>
      <c r="F734" s="361" t="s">
        <v>2803</v>
      </c>
      <c r="G734" s="129" t="s">
        <v>3945</v>
      </c>
      <c r="H734" s="130" t="s">
        <v>3946</v>
      </c>
      <c r="I734" s="131" t="s">
        <v>1815</v>
      </c>
      <c r="J734" s="132"/>
      <c r="K734" s="129" t="s">
        <v>1334</v>
      </c>
      <c r="L734" s="376" t="s">
        <v>2036</v>
      </c>
      <c r="M734" s="134" t="s">
        <v>969</v>
      </c>
      <c r="N734" s="371" t="s">
        <v>970</v>
      </c>
      <c r="O734" s="136" t="s">
        <v>3785</v>
      </c>
      <c r="P734" s="381">
        <v>4.22</v>
      </c>
      <c r="Q734" s="138"/>
      <c r="R734" s="339">
        <v>7</v>
      </c>
      <c r="S734" s="139">
        <v>0</v>
      </c>
      <c r="T734" s="152">
        <v>41030</v>
      </c>
      <c r="U734" s="138">
        <v>2.8231799999999998</v>
      </c>
      <c r="V734" s="143">
        <v>36.604164383561638</v>
      </c>
      <c r="W734" s="138">
        <v>78.827287671232867</v>
      </c>
      <c r="X734" s="141" t="s">
        <v>3948</v>
      </c>
      <c r="Y734" s="142"/>
      <c r="Z734" s="143"/>
      <c r="AA734" s="138"/>
      <c r="AB734" s="138"/>
      <c r="AC734" s="383"/>
      <c r="AD734" s="360"/>
      <c r="AE734" s="165"/>
      <c r="AF734" s="147"/>
      <c r="AG734" s="146">
        <v>27.566666666666666</v>
      </c>
      <c r="AH734" s="149"/>
      <c r="AI734" s="132"/>
      <c r="AJ734" s="375" t="s">
        <v>1560</v>
      </c>
      <c r="AK734" s="375"/>
      <c r="AL734" s="151" t="s">
        <v>2804</v>
      </c>
      <c r="AM734" s="152">
        <v>40400</v>
      </c>
      <c r="AN734" s="297"/>
      <c r="AO734" s="154"/>
      <c r="AP734" s="155"/>
      <c r="AQ734" s="156">
        <v>40371</v>
      </c>
      <c r="AR734" s="154">
        <v>41017</v>
      </c>
      <c r="AS734" s="154">
        <v>41061</v>
      </c>
      <c r="AT734" s="194">
        <v>41017</v>
      </c>
      <c r="AU734" s="157"/>
      <c r="AV734" s="158"/>
      <c r="AW734" s="159">
        <v>3</v>
      </c>
      <c r="AX734" s="146">
        <v>1489.3333333333333</v>
      </c>
      <c r="AY734" s="160">
        <v>0.94457499999999994</v>
      </c>
      <c r="AZ734" s="161"/>
      <c r="BA734" s="149"/>
      <c r="BB734" s="162"/>
      <c r="BC734" s="163"/>
      <c r="BD734" s="504"/>
      <c r="BE734" s="165"/>
      <c r="BF734" s="149"/>
      <c r="BG734" s="196"/>
      <c r="BH734" s="166"/>
      <c r="BI734" s="167"/>
      <c r="BJ734" s="166"/>
      <c r="BK734" s="166"/>
    </row>
    <row r="735" spans="1:63" ht="56" hidden="1">
      <c r="A735" s="40"/>
      <c r="B735" s="40"/>
      <c r="C735" s="40"/>
      <c r="D735" s="303" t="s">
        <v>2805</v>
      </c>
      <c r="E735" s="127">
        <v>5921</v>
      </c>
      <c r="F735" s="234" t="s">
        <v>2806</v>
      </c>
      <c r="G735" s="129" t="s">
        <v>2033</v>
      </c>
      <c r="H735" s="130" t="s">
        <v>2034</v>
      </c>
      <c r="I735" s="131" t="s">
        <v>1815</v>
      </c>
      <c r="J735" s="132"/>
      <c r="K735" s="129" t="s">
        <v>1165</v>
      </c>
      <c r="L735" s="376" t="s">
        <v>2036</v>
      </c>
      <c r="M735" s="174" t="s">
        <v>2037</v>
      </c>
      <c r="N735" s="371" t="s">
        <v>2037</v>
      </c>
      <c r="O735" s="136" t="s">
        <v>2038</v>
      </c>
      <c r="P735" s="143">
        <v>36.738</v>
      </c>
      <c r="Q735" s="138"/>
      <c r="R735" s="339">
        <v>10</v>
      </c>
      <c r="S735" s="139">
        <v>0</v>
      </c>
      <c r="T735" s="152">
        <v>41000</v>
      </c>
      <c r="U735" s="138">
        <v>27.590237999999999</v>
      </c>
      <c r="V735" s="143">
        <v>321.68396712328769</v>
      </c>
      <c r="W735" s="138">
        <v>367.38</v>
      </c>
      <c r="X735" s="141" t="s">
        <v>1729</v>
      </c>
      <c r="Y735" s="142"/>
      <c r="Z735" s="146">
        <v>18.532</v>
      </c>
      <c r="AA735" s="165"/>
      <c r="AB735" s="138">
        <v>18.532</v>
      </c>
      <c r="AC735" s="383">
        <v>41432</v>
      </c>
      <c r="AD735" s="360">
        <v>41274</v>
      </c>
      <c r="AE735" s="165">
        <v>27.57866301369863</v>
      </c>
      <c r="AF735" s="182">
        <v>0.67196876044335252</v>
      </c>
      <c r="AG735" s="146">
        <v>14.4</v>
      </c>
      <c r="AH735" s="149"/>
      <c r="AI735" s="132" t="s">
        <v>1729</v>
      </c>
      <c r="AJ735" s="236" t="s">
        <v>3895</v>
      </c>
      <c r="AK735" s="236"/>
      <c r="AL735" s="151" t="s">
        <v>2031</v>
      </c>
      <c r="AM735" s="152">
        <v>40751</v>
      </c>
      <c r="AN735" s="297"/>
      <c r="AO735" s="154"/>
      <c r="AP735" s="155"/>
      <c r="AQ735" s="156">
        <v>40918</v>
      </c>
      <c r="AR735" s="154">
        <v>40988</v>
      </c>
      <c r="AS735" s="154">
        <v>41051</v>
      </c>
      <c r="AT735" s="155">
        <v>40997</v>
      </c>
      <c r="AU735" s="157"/>
      <c r="AV735" s="158"/>
      <c r="AW735" s="159">
        <v>20.8</v>
      </c>
      <c r="AX735" s="146">
        <v>1925.8653846153845</v>
      </c>
      <c r="AY735" s="160">
        <v>0.91715000000000002</v>
      </c>
      <c r="AZ735" s="161"/>
      <c r="BA735" s="149"/>
      <c r="BB735" s="237"/>
      <c r="BC735" s="238"/>
      <c r="BD735" s="345">
        <v>26.924520069808025</v>
      </c>
      <c r="BE735" s="165">
        <v>732.87930942914761</v>
      </c>
      <c r="BF735" s="149">
        <v>1294.448080279232</v>
      </c>
      <c r="BG735" s="105">
        <v>1.1002664451806024E-2</v>
      </c>
      <c r="BH735" s="166">
        <v>7.6</v>
      </c>
      <c r="BI735" s="167">
        <v>17.78</v>
      </c>
      <c r="BJ735" s="166"/>
      <c r="BK735" s="166"/>
    </row>
    <row r="736" spans="1:63" ht="28" hidden="1">
      <c r="A736" s="40"/>
      <c r="B736" s="40"/>
      <c r="C736" s="40"/>
      <c r="D736" s="247" t="s">
        <v>2807</v>
      </c>
      <c r="E736" s="127">
        <v>5923</v>
      </c>
      <c r="F736" s="128" t="s">
        <v>2808</v>
      </c>
      <c r="G736" s="129" t="s">
        <v>2033</v>
      </c>
      <c r="H736" s="130" t="s">
        <v>2034</v>
      </c>
      <c r="I736" s="131" t="s">
        <v>1815</v>
      </c>
      <c r="J736" s="132"/>
      <c r="K736" s="129" t="s">
        <v>1317</v>
      </c>
      <c r="L736" s="344" t="s">
        <v>2036</v>
      </c>
      <c r="M736" s="134" t="s">
        <v>2037</v>
      </c>
      <c r="N736" s="371" t="s">
        <v>2037</v>
      </c>
      <c r="O736" s="136" t="s">
        <v>3785</v>
      </c>
      <c r="P736" s="143">
        <v>10.24</v>
      </c>
      <c r="Q736" s="138"/>
      <c r="R736" s="339">
        <v>10</v>
      </c>
      <c r="S736" s="139">
        <v>0</v>
      </c>
      <c r="T736" s="152">
        <v>41022</v>
      </c>
      <c r="U736" s="138">
        <v>7.0758399999999995</v>
      </c>
      <c r="V736" s="143">
        <v>89.045917808219187</v>
      </c>
      <c r="W736" s="138">
        <v>102.4</v>
      </c>
      <c r="X736" s="130" t="s">
        <v>3966</v>
      </c>
      <c r="Y736" s="142"/>
      <c r="Z736" s="143"/>
      <c r="AA736" s="138"/>
      <c r="AB736" s="138"/>
      <c r="AC736" s="383"/>
      <c r="AD736" s="360"/>
      <c r="AE736" s="165"/>
      <c r="AF736" s="147"/>
      <c r="AG736" s="146">
        <v>27.833333333333332</v>
      </c>
      <c r="AH736" s="149"/>
      <c r="AI736" s="132"/>
      <c r="AJ736" s="150" t="s">
        <v>1560</v>
      </c>
      <c r="AK736" s="150"/>
      <c r="AL736" s="151" t="s">
        <v>4028</v>
      </c>
      <c r="AM736" s="152">
        <v>40358</v>
      </c>
      <c r="AN736" s="297"/>
      <c r="AO736" s="192"/>
      <c r="AP736" s="152"/>
      <c r="AQ736" s="235">
        <v>40283</v>
      </c>
      <c r="AR736" s="192">
        <v>40990</v>
      </c>
      <c r="AS736" s="154">
        <v>41019</v>
      </c>
      <c r="AT736" s="396">
        <v>40991</v>
      </c>
      <c r="AU736" s="206"/>
      <c r="AV736" s="209"/>
      <c r="AW736" s="149">
        <v>6</v>
      </c>
      <c r="AX736" s="146">
        <v>1850.1666666666667</v>
      </c>
      <c r="AY736" s="160">
        <v>0.92249999999999988</v>
      </c>
      <c r="AZ736" s="196"/>
      <c r="BA736" s="149"/>
      <c r="BB736" s="210"/>
      <c r="BC736" s="211"/>
      <c r="BD736" s="390"/>
      <c r="BE736" s="165"/>
      <c r="BF736" s="149"/>
      <c r="BG736" s="196"/>
      <c r="BH736" s="197">
        <v>8.75</v>
      </c>
      <c r="BI736" s="198">
        <v>11.5</v>
      </c>
      <c r="BJ736" s="197">
        <v>11.7</v>
      </c>
      <c r="BK736" s="197">
        <v>21.318092949727674</v>
      </c>
    </row>
    <row r="737" spans="1:63" ht="28" hidden="1">
      <c r="A737" s="40"/>
      <c r="B737" s="40"/>
      <c r="C737" s="40"/>
      <c r="D737" s="303" t="s">
        <v>2809</v>
      </c>
      <c r="E737" s="127">
        <v>5928</v>
      </c>
      <c r="F737" s="234" t="s">
        <v>2810</v>
      </c>
      <c r="G737" s="129" t="s">
        <v>2033</v>
      </c>
      <c r="H737" s="130" t="s">
        <v>2034</v>
      </c>
      <c r="I737" s="131" t="s">
        <v>1815</v>
      </c>
      <c r="J737" s="132"/>
      <c r="K737" s="129" t="s">
        <v>1728</v>
      </c>
      <c r="L737" s="376" t="s">
        <v>2036</v>
      </c>
      <c r="M737" s="174" t="s">
        <v>969</v>
      </c>
      <c r="N737" s="135" t="s">
        <v>970</v>
      </c>
      <c r="O737" s="136" t="s">
        <v>2038</v>
      </c>
      <c r="P737" s="143">
        <v>62.216999999999999</v>
      </c>
      <c r="Q737" s="138"/>
      <c r="R737" s="339">
        <v>7</v>
      </c>
      <c r="S737" s="139">
        <v>-0.33300000000000002</v>
      </c>
      <c r="T737" s="152">
        <v>40991</v>
      </c>
      <c r="U737" s="138">
        <v>48.280391999999999</v>
      </c>
      <c r="V737" s="143">
        <v>546.3163972602739</v>
      </c>
      <c r="W737" s="138">
        <v>1168.8273123287672</v>
      </c>
      <c r="X737" s="141" t="s">
        <v>3889</v>
      </c>
      <c r="Y737" s="142"/>
      <c r="Z737" s="146">
        <v>45.736999999999995</v>
      </c>
      <c r="AA737" s="165">
        <v>33.44</v>
      </c>
      <c r="AB737" s="138">
        <v>79.176999999999992</v>
      </c>
      <c r="AC737" s="383">
        <v>41334</v>
      </c>
      <c r="AD737" s="360">
        <v>41455</v>
      </c>
      <c r="AE737" s="165">
        <v>80.30484830925127</v>
      </c>
      <c r="AF737" s="182">
        <v>0.98595541448620916</v>
      </c>
      <c r="AG737" s="146">
        <v>11.433333333333334</v>
      </c>
      <c r="AH737" s="149"/>
      <c r="AI737" s="132" t="s">
        <v>3889</v>
      </c>
      <c r="AJ737" s="150" t="s">
        <v>3895</v>
      </c>
      <c r="AK737" s="150"/>
      <c r="AL737" s="151" t="s">
        <v>923</v>
      </c>
      <c r="AM737" s="152">
        <v>40721</v>
      </c>
      <c r="AN737" s="297"/>
      <c r="AO737" s="154"/>
      <c r="AP737" s="155"/>
      <c r="AQ737" s="156">
        <v>40892</v>
      </c>
      <c r="AR737" s="154">
        <v>40990</v>
      </c>
      <c r="AS737" s="154">
        <v>41041</v>
      </c>
      <c r="AT737" s="155">
        <v>40991</v>
      </c>
      <c r="AU737" s="157"/>
      <c r="AV737" s="158"/>
      <c r="AW737" s="159">
        <v>40</v>
      </c>
      <c r="AX737" s="146">
        <v>1664.4</v>
      </c>
      <c r="AY737" s="160">
        <v>0.94864999999999999</v>
      </c>
      <c r="AZ737" s="161"/>
      <c r="BA737" s="149"/>
      <c r="BB737" s="237"/>
      <c r="BC737" s="238"/>
      <c r="BD737" s="345">
        <v>147.46945898778358</v>
      </c>
      <c r="BE737" s="165">
        <v>2370.2438077661022</v>
      </c>
      <c r="BF737" s="149">
        <v>3686.7364746945896</v>
      </c>
      <c r="BG737" s="105">
        <v>5.0681923071822076E-3</v>
      </c>
      <c r="BH737" s="166">
        <v>12.6</v>
      </c>
      <c r="BI737" s="167">
        <v>13.7</v>
      </c>
      <c r="BJ737" s="166"/>
      <c r="BK737" s="166"/>
    </row>
    <row r="738" spans="1:63" ht="28" hidden="1">
      <c r="A738" s="40"/>
      <c r="B738" s="40"/>
      <c r="C738" s="40"/>
      <c r="D738" s="412" t="s">
        <v>2164</v>
      </c>
      <c r="E738" s="127">
        <v>5938</v>
      </c>
      <c r="F738" s="234" t="s">
        <v>2165</v>
      </c>
      <c r="G738" s="129" t="s">
        <v>2033</v>
      </c>
      <c r="H738" s="130" t="s">
        <v>2034</v>
      </c>
      <c r="I738" s="131" t="s">
        <v>1815</v>
      </c>
      <c r="J738" s="132"/>
      <c r="K738" s="129" t="s">
        <v>2494</v>
      </c>
      <c r="L738" s="133" t="s">
        <v>2036</v>
      </c>
      <c r="M738" s="174" t="s">
        <v>2037</v>
      </c>
      <c r="N738" s="371" t="s">
        <v>2037</v>
      </c>
      <c r="O738" s="136" t="s">
        <v>3785</v>
      </c>
      <c r="P738" s="143">
        <v>24.216000000000001</v>
      </c>
      <c r="Q738" s="138"/>
      <c r="R738" s="339">
        <v>7</v>
      </c>
      <c r="S738" s="139">
        <v>0</v>
      </c>
      <c r="T738" s="152">
        <v>41131</v>
      </c>
      <c r="U738" s="138">
        <v>9.4926720000000007</v>
      </c>
      <c r="V738" s="143">
        <v>203.34805479452058</v>
      </c>
      <c r="W738" s="138">
        <v>445.6407452054795</v>
      </c>
      <c r="X738" s="141" t="s">
        <v>2309</v>
      </c>
      <c r="Y738" s="142"/>
      <c r="Z738" s="143"/>
      <c r="AA738" s="138"/>
      <c r="AB738" s="138"/>
      <c r="AC738" s="383"/>
      <c r="AD738" s="360"/>
      <c r="AE738" s="165"/>
      <c r="AF738" s="147"/>
      <c r="AG738" s="146">
        <v>23.866666666666667</v>
      </c>
      <c r="AH738" s="149"/>
      <c r="AI738" s="132"/>
      <c r="AJ738" s="150" t="s">
        <v>3895</v>
      </c>
      <c r="AK738" s="150"/>
      <c r="AL738" s="151" t="s">
        <v>3529</v>
      </c>
      <c r="AM738" s="152">
        <v>40628</v>
      </c>
      <c r="AN738" s="297"/>
      <c r="AO738" s="154"/>
      <c r="AP738" s="155"/>
      <c r="AQ738" s="156">
        <v>40806</v>
      </c>
      <c r="AR738" s="154">
        <v>40991</v>
      </c>
      <c r="AS738" s="154">
        <v>41201</v>
      </c>
      <c r="AT738" s="152">
        <v>41141</v>
      </c>
      <c r="AU738" s="157"/>
      <c r="AV738" s="158"/>
      <c r="AW738" s="159">
        <v>15</v>
      </c>
      <c r="AX738" s="165">
        <v>1701.9333333333334</v>
      </c>
      <c r="AY738" s="384">
        <v>0.94864999999999999</v>
      </c>
      <c r="AZ738" s="161"/>
      <c r="BA738" s="149"/>
      <c r="BB738" s="237"/>
      <c r="BC738" s="238"/>
      <c r="BD738" s="345">
        <v>19.359729493891798</v>
      </c>
      <c r="BE738" s="165">
        <v>799.46025329913266</v>
      </c>
      <c r="BF738" s="149">
        <v>1290.6486329261199</v>
      </c>
      <c r="BG738" s="239"/>
      <c r="BH738" s="166">
        <v>8.64</v>
      </c>
      <c r="BI738" s="167">
        <v>13.25</v>
      </c>
      <c r="BJ738" s="166"/>
      <c r="BK738" s="166"/>
    </row>
    <row r="739" spans="1:63" ht="42" hidden="1">
      <c r="A739" s="40"/>
      <c r="B739" s="40"/>
      <c r="C739" s="40"/>
      <c r="D739" s="247" t="s">
        <v>2811</v>
      </c>
      <c r="E739" s="127">
        <v>5980</v>
      </c>
      <c r="F739" s="234" t="s">
        <v>2812</v>
      </c>
      <c r="G739" s="129" t="s">
        <v>2033</v>
      </c>
      <c r="H739" s="130" t="s">
        <v>2034</v>
      </c>
      <c r="I739" s="131" t="s">
        <v>1815</v>
      </c>
      <c r="J739" s="132"/>
      <c r="K739" s="129" t="s">
        <v>2933</v>
      </c>
      <c r="L739" s="304" t="s">
        <v>2036</v>
      </c>
      <c r="M739" s="134" t="s">
        <v>3510</v>
      </c>
      <c r="N739" s="371" t="s">
        <v>2693</v>
      </c>
      <c r="O739" s="136" t="s">
        <v>2529</v>
      </c>
      <c r="P739" s="143">
        <v>70.683999999999997</v>
      </c>
      <c r="Q739" s="138"/>
      <c r="R739" s="339">
        <v>10</v>
      </c>
      <c r="S739" s="139">
        <v>0</v>
      </c>
      <c r="T739" s="152">
        <v>41000</v>
      </c>
      <c r="U739" s="138">
        <v>53.083683999999998</v>
      </c>
      <c r="V739" s="143">
        <v>618.92072328767119</v>
      </c>
      <c r="W739" s="138">
        <v>706.83999999999992</v>
      </c>
      <c r="X739" s="130" t="s">
        <v>2039</v>
      </c>
      <c r="Y739" s="142"/>
      <c r="Z739" s="143"/>
      <c r="AA739" s="138"/>
      <c r="AB739" s="138"/>
      <c r="AC739" s="383"/>
      <c r="AD739" s="360"/>
      <c r="AE739" s="165"/>
      <c r="AF739" s="147"/>
      <c r="AG739" s="146">
        <v>28.166666666666668</v>
      </c>
      <c r="AH739" s="149"/>
      <c r="AI739" s="132"/>
      <c r="AJ739" s="150" t="s">
        <v>3895</v>
      </c>
      <c r="AK739" s="150"/>
      <c r="AL739" s="151" t="s">
        <v>2813</v>
      </c>
      <c r="AM739" s="152">
        <v>40582</v>
      </c>
      <c r="AN739" s="297"/>
      <c r="AO739" s="154"/>
      <c r="AP739" s="155"/>
      <c r="AQ739" s="156">
        <v>40687</v>
      </c>
      <c r="AR739" s="154">
        <v>40997</v>
      </c>
      <c r="AS739" s="154">
        <v>41054</v>
      </c>
      <c r="AT739" s="194">
        <v>41012</v>
      </c>
      <c r="AU739" s="157"/>
      <c r="AV739" s="158"/>
      <c r="AW739" s="159">
        <v>15</v>
      </c>
      <c r="AX739" s="146">
        <v>5597.9333333333334</v>
      </c>
      <c r="AY739" s="160">
        <v>0.84250000000000003</v>
      </c>
      <c r="AZ739" s="161"/>
      <c r="BA739" s="149"/>
      <c r="BB739" s="237"/>
      <c r="BC739" s="238"/>
      <c r="BD739" s="345">
        <v>16.684118673647468</v>
      </c>
      <c r="BE739" s="165">
        <v>236.0381228233754</v>
      </c>
      <c r="BF739" s="149">
        <v>1112.2745782431643</v>
      </c>
      <c r="BG739" s="421"/>
      <c r="BH739" s="166">
        <v>9.9700000000000006</v>
      </c>
      <c r="BI739" s="167">
        <v>12.01</v>
      </c>
      <c r="BJ739" s="166"/>
      <c r="BK739" s="166"/>
    </row>
    <row r="740" spans="1:63" ht="42" hidden="1">
      <c r="A740" s="40"/>
      <c r="B740" s="40"/>
      <c r="C740" s="40"/>
      <c r="D740" s="303" t="s">
        <v>2814</v>
      </c>
      <c r="E740" s="127">
        <v>6003</v>
      </c>
      <c r="F740" s="234" t="s">
        <v>2815</v>
      </c>
      <c r="G740" s="129" t="s">
        <v>2033</v>
      </c>
      <c r="H740" s="130" t="s">
        <v>2034</v>
      </c>
      <c r="I740" s="131" t="s">
        <v>1815</v>
      </c>
      <c r="J740" s="132"/>
      <c r="K740" s="129" t="s">
        <v>2816</v>
      </c>
      <c r="L740" s="304" t="s">
        <v>2036</v>
      </c>
      <c r="M740" s="174" t="s">
        <v>2037</v>
      </c>
      <c r="N740" s="371" t="s">
        <v>2037</v>
      </c>
      <c r="O740" s="136" t="s">
        <v>2038</v>
      </c>
      <c r="P740" s="143">
        <v>37.942</v>
      </c>
      <c r="Q740" s="138"/>
      <c r="R740" s="339">
        <v>10</v>
      </c>
      <c r="S740" s="139">
        <v>0</v>
      </c>
      <c r="T740" s="152">
        <v>41122</v>
      </c>
      <c r="U740" s="138">
        <v>15.859755999999999</v>
      </c>
      <c r="V740" s="143">
        <v>319.54440547945205</v>
      </c>
      <c r="W740" s="138">
        <v>379.42</v>
      </c>
      <c r="X740" s="141" t="s">
        <v>2039</v>
      </c>
      <c r="Y740" s="142"/>
      <c r="Z740" s="143"/>
      <c r="AA740" s="138"/>
      <c r="AB740" s="138"/>
      <c r="AC740" s="383"/>
      <c r="AD740" s="360"/>
      <c r="AE740" s="165"/>
      <c r="AF740" s="147"/>
      <c r="AG740" s="146">
        <v>24.5</v>
      </c>
      <c r="AH740" s="149"/>
      <c r="AI740" s="132"/>
      <c r="AJ740" s="150" t="s">
        <v>3895</v>
      </c>
      <c r="AK740" s="150"/>
      <c r="AL740" s="151" t="s">
        <v>2690</v>
      </c>
      <c r="AM740" s="152">
        <v>40683</v>
      </c>
      <c r="AN740" s="297"/>
      <c r="AO740" s="154"/>
      <c r="AP740" s="155"/>
      <c r="AQ740" s="156">
        <v>40892</v>
      </c>
      <c r="AR740" s="154">
        <v>41088</v>
      </c>
      <c r="AS740" s="154">
        <v>41143</v>
      </c>
      <c r="AT740" s="155">
        <v>41088</v>
      </c>
      <c r="AU740" s="157"/>
      <c r="AV740" s="158"/>
      <c r="AW740" s="159">
        <v>21.55</v>
      </c>
      <c r="AX740" s="146">
        <v>1871.3689095127609</v>
      </c>
      <c r="AY740" s="160">
        <v>0.91599999999999993</v>
      </c>
      <c r="AZ740" s="161"/>
      <c r="BA740" s="149"/>
      <c r="BB740" s="237"/>
      <c r="BC740" s="238"/>
      <c r="BD740" s="345">
        <v>27.246945898778357</v>
      </c>
      <c r="BE740" s="165">
        <v>718.12097145059192</v>
      </c>
      <c r="BF740" s="149">
        <v>1264.3594384583926</v>
      </c>
      <c r="BG740" s="239"/>
      <c r="BH740" s="166">
        <v>8.6724999999999994</v>
      </c>
      <c r="BI740" s="167">
        <v>12.16</v>
      </c>
      <c r="BJ740" s="166"/>
      <c r="BK740" s="166"/>
    </row>
    <row r="741" spans="1:63" ht="42" hidden="1">
      <c r="A741" s="40"/>
      <c r="B741" s="40"/>
      <c r="C741" s="40"/>
      <c r="D741" s="247" t="s">
        <v>2817</v>
      </c>
      <c r="E741" s="127">
        <v>6006</v>
      </c>
      <c r="F741" s="128" t="s">
        <v>2818</v>
      </c>
      <c r="G741" s="129" t="s">
        <v>2033</v>
      </c>
      <c r="H741" s="130" t="s">
        <v>2034</v>
      </c>
      <c r="I741" s="131" t="s">
        <v>1815</v>
      </c>
      <c r="J741" s="132"/>
      <c r="K741" s="129" t="s">
        <v>3902</v>
      </c>
      <c r="L741" s="376" t="s">
        <v>2036</v>
      </c>
      <c r="M741" s="134" t="s">
        <v>920</v>
      </c>
      <c r="N741" s="371" t="s">
        <v>1453</v>
      </c>
      <c r="O741" s="136" t="s">
        <v>2819</v>
      </c>
      <c r="P741" s="143">
        <v>18.771000000000001</v>
      </c>
      <c r="Q741" s="138"/>
      <c r="R741" s="339">
        <v>7</v>
      </c>
      <c r="S741" s="139">
        <v>0</v>
      </c>
      <c r="T741" s="152">
        <v>41152</v>
      </c>
      <c r="U741" s="138">
        <v>6.2695140000000009</v>
      </c>
      <c r="V741" s="143">
        <v>156.54499726027396</v>
      </c>
      <c r="W741" s="138">
        <v>344.35785205479453</v>
      </c>
      <c r="X741" s="130" t="s">
        <v>1729</v>
      </c>
      <c r="Y741" s="142"/>
      <c r="Z741" s="143"/>
      <c r="AA741" s="138"/>
      <c r="AB741" s="138"/>
      <c r="AC741" s="235"/>
      <c r="AD741" s="152"/>
      <c r="AE741" s="165"/>
      <c r="AF741" s="147"/>
      <c r="AG741" s="146">
        <v>23.5</v>
      </c>
      <c r="AH741" s="149"/>
      <c r="AI741" s="132"/>
      <c r="AJ741" s="150" t="s">
        <v>1560</v>
      </c>
      <c r="AK741" s="150"/>
      <c r="AL741" s="151" t="s">
        <v>1730</v>
      </c>
      <c r="AM741" s="152">
        <v>40158</v>
      </c>
      <c r="AN741" s="297"/>
      <c r="AO741" s="154"/>
      <c r="AP741" s="155"/>
      <c r="AQ741" s="156">
        <v>40261</v>
      </c>
      <c r="AR741" s="154">
        <v>41002</v>
      </c>
      <c r="AS741" s="154">
        <v>41130</v>
      </c>
      <c r="AT741" s="155">
        <v>41088</v>
      </c>
      <c r="AU741" s="157"/>
      <c r="AV741" s="158"/>
      <c r="AW741" s="149">
        <v>40.299999999999997</v>
      </c>
      <c r="AX741" s="146">
        <v>2055.553349875931</v>
      </c>
      <c r="AY741" s="160">
        <v>0.84020500000000009</v>
      </c>
      <c r="AZ741" s="161"/>
      <c r="BA741" s="165"/>
      <c r="BB741" s="162"/>
      <c r="BC741" s="163"/>
      <c r="BD741" s="379">
        <v>35.824607329842934</v>
      </c>
      <c r="BE741" s="191">
        <v>1908.5081950798003</v>
      </c>
      <c r="BF741" s="159">
        <v>888.94807270081731</v>
      </c>
      <c r="BG741" s="196"/>
      <c r="BH741" s="197">
        <v>8.67</v>
      </c>
      <c r="BI741" s="198">
        <v>16.5</v>
      </c>
      <c r="BJ741" s="197"/>
      <c r="BK741" s="197"/>
    </row>
    <row r="742" spans="1:63" ht="42" hidden="1">
      <c r="A742" s="40"/>
      <c r="B742" s="40"/>
      <c r="C742" s="40"/>
      <c r="D742" s="303" t="s">
        <v>1904</v>
      </c>
      <c r="E742" s="127">
        <v>6011</v>
      </c>
      <c r="F742" s="234" t="s">
        <v>1905</v>
      </c>
      <c r="G742" s="129" t="s">
        <v>2033</v>
      </c>
      <c r="H742" s="130" t="s">
        <v>2034</v>
      </c>
      <c r="I742" s="131" t="s">
        <v>1815</v>
      </c>
      <c r="J742" s="132"/>
      <c r="K742" s="129" t="s">
        <v>3902</v>
      </c>
      <c r="L742" s="304" t="s">
        <v>2036</v>
      </c>
      <c r="M742" s="134" t="s">
        <v>920</v>
      </c>
      <c r="N742" s="371" t="s">
        <v>215</v>
      </c>
      <c r="O742" s="136" t="s">
        <v>1906</v>
      </c>
      <c r="P742" s="143">
        <v>41.210999999999999</v>
      </c>
      <c r="Q742" s="138"/>
      <c r="R742" s="339">
        <v>10</v>
      </c>
      <c r="S742" s="139">
        <v>0</v>
      </c>
      <c r="T742" s="152">
        <v>41221</v>
      </c>
      <c r="U742" s="138">
        <v>5.9755949999999993</v>
      </c>
      <c r="V742" s="143">
        <v>335.89787671232875</v>
      </c>
      <c r="W742" s="138">
        <v>412.11</v>
      </c>
      <c r="X742" s="141" t="s">
        <v>3888</v>
      </c>
      <c r="Y742" s="142"/>
      <c r="Z742" s="143"/>
      <c r="AA742" s="138"/>
      <c r="AB742" s="138"/>
      <c r="AC742" s="383"/>
      <c r="AD742" s="360"/>
      <c r="AE742" s="165"/>
      <c r="AF742" s="147"/>
      <c r="AG742" s="146">
        <v>21.2</v>
      </c>
      <c r="AH742" s="149"/>
      <c r="AI742" s="132"/>
      <c r="AJ742" s="150" t="s">
        <v>3895</v>
      </c>
      <c r="AK742" s="150"/>
      <c r="AL742" s="151" t="s">
        <v>1878</v>
      </c>
      <c r="AM742" s="152">
        <v>40599</v>
      </c>
      <c r="AN742" s="297"/>
      <c r="AO742" s="154"/>
      <c r="AP742" s="155"/>
      <c r="AQ742" s="156">
        <v>40791</v>
      </c>
      <c r="AR742" s="154">
        <v>41113</v>
      </c>
      <c r="AS742" s="154">
        <v>41180</v>
      </c>
      <c r="AT742" s="194">
        <v>41221</v>
      </c>
      <c r="AU742" s="206" t="s">
        <v>3596</v>
      </c>
      <c r="AV742" s="158"/>
      <c r="AW742" s="159">
        <v>75.14</v>
      </c>
      <c r="AX742" s="146">
        <v>2994.4104338568004</v>
      </c>
      <c r="AY742" s="160"/>
      <c r="AZ742" s="161"/>
      <c r="BA742" s="149"/>
      <c r="BB742" s="237"/>
      <c r="BC742" s="238"/>
      <c r="BD742" s="345">
        <v>32.838787085514831</v>
      </c>
      <c r="BE742" s="165">
        <v>796.84518903969399</v>
      </c>
      <c r="BF742" s="149">
        <v>437.03469637363361</v>
      </c>
      <c r="BG742" s="421"/>
      <c r="BH742" s="166">
        <v>12.59</v>
      </c>
      <c r="BI742" s="167">
        <v>17.690000000000001</v>
      </c>
      <c r="BJ742" s="166"/>
      <c r="BK742" s="166"/>
    </row>
    <row r="743" spans="1:63" ht="28" hidden="1">
      <c r="A743" s="40"/>
      <c r="B743" s="40"/>
      <c r="C743" s="40"/>
      <c r="D743" s="505" t="s">
        <v>2166</v>
      </c>
      <c r="E743" s="506">
        <v>6013</v>
      </c>
      <c r="F743" s="507" t="s">
        <v>2167</v>
      </c>
      <c r="G743" s="508" t="s">
        <v>2033</v>
      </c>
      <c r="H743" s="509" t="s">
        <v>2034</v>
      </c>
      <c r="I743" s="510" t="s">
        <v>1815</v>
      </c>
      <c r="J743" s="511"/>
      <c r="K743" s="508" t="s">
        <v>1748</v>
      </c>
      <c r="L743" s="133" t="s">
        <v>2036</v>
      </c>
      <c r="M743" s="512" t="s">
        <v>2037</v>
      </c>
      <c r="N743" s="513" t="s">
        <v>2037</v>
      </c>
      <c r="O743" s="514" t="s">
        <v>2038</v>
      </c>
      <c r="P743" s="515">
        <v>44.494999999999997</v>
      </c>
      <c r="Q743" s="516"/>
      <c r="R743" s="517">
        <v>10</v>
      </c>
      <c r="S743" s="518">
        <v>0</v>
      </c>
      <c r="T743" s="519">
        <v>41157</v>
      </c>
      <c r="U743" s="516">
        <v>14.282895</v>
      </c>
      <c r="V743" s="515">
        <v>370.46658904109586</v>
      </c>
      <c r="W743" s="516">
        <v>444.95</v>
      </c>
      <c r="X743" s="520" t="s">
        <v>2324</v>
      </c>
      <c r="Y743" s="521"/>
      <c r="Z743" s="522"/>
      <c r="AA743" s="523"/>
      <c r="AB743" s="523"/>
      <c r="AC743" s="524"/>
      <c r="AD743" s="525"/>
      <c r="AE743" s="523"/>
      <c r="AF743" s="526"/>
      <c r="AG743" s="522">
        <v>23.333333333333332</v>
      </c>
      <c r="AH743" s="527"/>
      <c r="AI743" s="528"/>
      <c r="AJ743" s="529" t="s">
        <v>3895</v>
      </c>
      <c r="AK743" s="529"/>
      <c r="AL743" s="530" t="s">
        <v>2168</v>
      </c>
      <c r="AM743" s="519">
        <v>40858</v>
      </c>
      <c r="AN743" s="531"/>
      <c r="AO743" s="532"/>
      <c r="AP743" s="533"/>
      <c r="AQ743" s="534">
        <v>41088</v>
      </c>
      <c r="AR743" s="532">
        <v>41144</v>
      </c>
      <c r="AS743" s="532">
        <v>41214</v>
      </c>
      <c r="AT743" s="533">
        <v>41157</v>
      </c>
      <c r="AU743" s="535"/>
      <c r="AV743" s="536"/>
      <c r="AW743" s="537">
        <v>19.5</v>
      </c>
      <c r="AX743" s="522">
        <v>2628</v>
      </c>
      <c r="AY743" s="538">
        <v>0.91712500000000008</v>
      </c>
      <c r="AZ743" s="539"/>
      <c r="BA743" s="527"/>
      <c r="BB743" s="540"/>
      <c r="BC743" s="541"/>
      <c r="BD743" s="542">
        <v>27.377835951134379</v>
      </c>
      <c r="BE743" s="523">
        <v>615.30140355398089</v>
      </c>
      <c r="BF743" s="527">
        <v>1403.9915872376605</v>
      </c>
      <c r="BG743" s="543"/>
      <c r="BH743" s="544">
        <v>8.56</v>
      </c>
      <c r="BI743" s="545">
        <v>16.25</v>
      </c>
      <c r="BJ743" s="544"/>
      <c r="BK743" s="544">
        <v>11.843384972070929</v>
      </c>
    </row>
    <row r="744" spans="1:63" ht="14" hidden="1">
      <c r="A744" s="40"/>
      <c r="B744" s="40"/>
      <c r="C744" s="40"/>
      <c r="D744" s="303" t="s">
        <v>2820</v>
      </c>
      <c r="E744" s="127">
        <v>6031</v>
      </c>
      <c r="F744" s="234" t="s">
        <v>2821</v>
      </c>
      <c r="G744" s="129" t="s">
        <v>2033</v>
      </c>
      <c r="H744" s="130" t="s">
        <v>2034</v>
      </c>
      <c r="I744" s="131" t="s">
        <v>1815</v>
      </c>
      <c r="J744" s="132"/>
      <c r="K744" s="129" t="s">
        <v>1728</v>
      </c>
      <c r="L744" s="376" t="s">
        <v>2036</v>
      </c>
      <c r="M744" s="174" t="s">
        <v>2037</v>
      </c>
      <c r="N744" s="371" t="s">
        <v>2037</v>
      </c>
      <c r="O744" s="136" t="s">
        <v>3785</v>
      </c>
      <c r="P744" s="143">
        <v>11.173999999999999</v>
      </c>
      <c r="Q744" s="138"/>
      <c r="R744" s="339">
        <v>10</v>
      </c>
      <c r="S744" s="139">
        <v>0</v>
      </c>
      <c r="T744" s="152">
        <v>41012</v>
      </c>
      <c r="U744" s="138">
        <v>8.0341059999999995</v>
      </c>
      <c r="V744" s="143">
        <v>97.474016438356159</v>
      </c>
      <c r="W744" s="138">
        <v>111.74</v>
      </c>
      <c r="X744" s="141" t="s">
        <v>1755</v>
      </c>
      <c r="Y744" s="142"/>
      <c r="Z744" s="146"/>
      <c r="AA744" s="165"/>
      <c r="AB744" s="165"/>
      <c r="AC744" s="383"/>
      <c r="AD744" s="360"/>
      <c r="AE744" s="165"/>
      <c r="AF744" s="147"/>
      <c r="AG744" s="146">
        <v>28.166666666666668</v>
      </c>
      <c r="AH744" s="149"/>
      <c r="AI744" s="132"/>
      <c r="AJ744" s="236" t="s">
        <v>3895</v>
      </c>
      <c r="AK744" s="236"/>
      <c r="AL744" s="151" t="s">
        <v>985</v>
      </c>
      <c r="AM744" s="152">
        <v>40746</v>
      </c>
      <c r="AN744" s="297"/>
      <c r="AO744" s="154"/>
      <c r="AP744" s="155"/>
      <c r="AQ744" s="156">
        <v>40918</v>
      </c>
      <c r="AR744" s="154">
        <v>41010</v>
      </c>
      <c r="AS744" s="154">
        <v>41045</v>
      </c>
      <c r="AT744" s="155">
        <v>41012</v>
      </c>
      <c r="AU744" s="157"/>
      <c r="AV744" s="158"/>
      <c r="AW744" s="159">
        <v>5.6</v>
      </c>
      <c r="AX744" s="146">
        <v>2102.3214285714289</v>
      </c>
      <c r="AY744" s="160">
        <v>0.94910000000000005</v>
      </c>
      <c r="AZ744" s="161"/>
      <c r="BA744" s="149"/>
      <c r="BB744" s="237"/>
      <c r="BC744" s="238"/>
      <c r="BD744" s="345">
        <v>7.0916230366492137</v>
      </c>
      <c r="BE744" s="165">
        <v>634.65393204306554</v>
      </c>
      <c r="BF744" s="149">
        <v>1266.3612565445026</v>
      </c>
      <c r="BG744" s="239"/>
      <c r="BH744" s="166">
        <v>8.0399999999999991</v>
      </c>
      <c r="BI744" s="167">
        <v>17.45</v>
      </c>
      <c r="BJ744" s="166"/>
      <c r="BK744" s="166"/>
    </row>
    <row r="745" spans="1:63" ht="42" hidden="1">
      <c r="A745" s="40"/>
      <c r="B745" s="40"/>
      <c r="C745" s="40"/>
      <c r="D745" s="303" t="s">
        <v>2822</v>
      </c>
      <c r="E745" s="127">
        <v>6048</v>
      </c>
      <c r="F745" s="234" t="s">
        <v>2823</v>
      </c>
      <c r="G745" s="129" t="s">
        <v>2033</v>
      </c>
      <c r="H745" s="130" t="s">
        <v>2034</v>
      </c>
      <c r="I745" s="131" t="s">
        <v>1815</v>
      </c>
      <c r="J745" s="132"/>
      <c r="K745" s="129" t="s">
        <v>3893</v>
      </c>
      <c r="L745" s="376" t="s">
        <v>2036</v>
      </c>
      <c r="M745" s="174" t="s">
        <v>3878</v>
      </c>
      <c r="N745" s="371" t="s">
        <v>1723</v>
      </c>
      <c r="O745" s="136" t="s">
        <v>3785</v>
      </c>
      <c r="P745" s="143">
        <v>20.169</v>
      </c>
      <c r="Q745" s="138"/>
      <c r="R745" s="339">
        <v>7</v>
      </c>
      <c r="S745" s="139">
        <v>0</v>
      </c>
      <c r="T745" s="152">
        <v>41061</v>
      </c>
      <c r="U745" s="138">
        <v>11.798864999999999</v>
      </c>
      <c r="V745" s="143">
        <v>173.2323698630137</v>
      </c>
      <c r="W745" s="138">
        <v>375.03288493150683</v>
      </c>
      <c r="X745" s="141" t="s">
        <v>3888</v>
      </c>
      <c r="Y745" s="142"/>
      <c r="Z745" s="146"/>
      <c r="AA745" s="165"/>
      <c r="AB745" s="165"/>
      <c r="AC745" s="383"/>
      <c r="AD745" s="360"/>
      <c r="AE745" s="165"/>
      <c r="AF745" s="147"/>
      <c r="AG745" s="146">
        <v>26.533333333333335</v>
      </c>
      <c r="AH745" s="149"/>
      <c r="AI745" s="132"/>
      <c r="AJ745" s="236" t="s">
        <v>3895</v>
      </c>
      <c r="AK745" s="236"/>
      <c r="AL745" s="151" t="s">
        <v>1726</v>
      </c>
      <c r="AM745" s="152">
        <v>40780</v>
      </c>
      <c r="AN745" s="297"/>
      <c r="AO745" s="154"/>
      <c r="AP745" s="155"/>
      <c r="AQ745" s="156">
        <v>40836</v>
      </c>
      <c r="AR745" s="154">
        <v>41012</v>
      </c>
      <c r="AS745" s="154">
        <v>41055</v>
      </c>
      <c r="AT745" s="155">
        <v>41017</v>
      </c>
      <c r="AU745" s="157"/>
      <c r="AV745" s="158"/>
      <c r="AW745" s="159">
        <v>5</v>
      </c>
      <c r="AX745" s="146">
        <v>4466</v>
      </c>
      <c r="AY745" s="160">
        <v>0.90322999999999998</v>
      </c>
      <c r="AZ745" s="161"/>
      <c r="BA745" s="149"/>
      <c r="BB745" s="237"/>
      <c r="BC745" s="238"/>
      <c r="BD745" s="345">
        <v>7.4958551483420592</v>
      </c>
      <c r="BE745" s="165">
        <v>371.6522955199593</v>
      </c>
      <c r="BF745" s="149">
        <v>1499.1710296684118</v>
      </c>
      <c r="BG745" s="239"/>
      <c r="BH745" s="166">
        <v>7.55</v>
      </c>
      <c r="BI745" s="167">
        <v>11.5</v>
      </c>
      <c r="BJ745" s="166">
        <v>12.96</v>
      </c>
      <c r="BK745" s="166"/>
    </row>
    <row r="746" spans="1:63" ht="28">
      <c r="A746" s="124" t="s">
        <v>3068</v>
      </c>
      <c r="B746" s="40"/>
      <c r="C746" s="40" t="s">
        <v>3663</v>
      </c>
      <c r="D746" s="247" t="s">
        <v>1907</v>
      </c>
      <c r="E746" s="127">
        <v>6055</v>
      </c>
      <c r="F746" s="128" t="s">
        <v>1908</v>
      </c>
      <c r="G746" s="129" t="s">
        <v>2033</v>
      </c>
      <c r="H746" s="130" t="s">
        <v>2034</v>
      </c>
      <c r="I746" s="131" t="s">
        <v>1815</v>
      </c>
      <c r="J746" s="132"/>
      <c r="K746" s="129" t="s">
        <v>1325</v>
      </c>
      <c r="L746" s="472" t="s">
        <v>2036</v>
      </c>
      <c r="M746" s="134" t="s">
        <v>3878</v>
      </c>
      <c r="N746" s="371" t="s">
        <v>1723</v>
      </c>
      <c r="O746" s="136" t="s">
        <v>2038</v>
      </c>
      <c r="P746" s="143">
        <v>2026.027</v>
      </c>
      <c r="Q746" s="138"/>
      <c r="R746" s="339">
        <v>10</v>
      </c>
      <c r="S746" s="139">
        <v>0</v>
      </c>
      <c r="T746" s="152">
        <v>41579</v>
      </c>
      <c r="U746" s="138">
        <v>0</v>
      </c>
      <c r="V746" s="143">
        <v>14526.336052054794</v>
      </c>
      <c r="W746" s="138">
        <v>20260.27</v>
      </c>
      <c r="X746" s="130" t="s">
        <v>2405</v>
      </c>
      <c r="Y746" s="142"/>
      <c r="Z746" s="143"/>
      <c r="AA746" s="138"/>
      <c r="AB746" s="138"/>
      <c r="AC746" s="383"/>
      <c r="AD746" s="360"/>
      <c r="AE746" s="165"/>
      <c r="AF746" s="147"/>
      <c r="AG746" s="146">
        <v>9.2666666666666675</v>
      </c>
      <c r="AH746" s="149"/>
      <c r="AI746" s="132"/>
      <c r="AJ746" s="150" t="s">
        <v>3987</v>
      </c>
      <c r="AK746" s="150"/>
      <c r="AL746" s="151" t="s">
        <v>3700</v>
      </c>
      <c r="AM746" s="152">
        <v>40245</v>
      </c>
      <c r="AN746" s="297"/>
      <c r="AO746" s="154"/>
      <c r="AP746" s="155"/>
      <c r="AQ746" s="333">
        <v>40497</v>
      </c>
      <c r="AR746" s="193">
        <v>41303</v>
      </c>
      <c r="AS746" s="154">
        <v>41509</v>
      </c>
      <c r="AT746" s="194">
        <v>41303</v>
      </c>
      <c r="AU746" s="157"/>
      <c r="AV746" s="158"/>
      <c r="AW746" s="149">
        <v>500</v>
      </c>
      <c r="AX746" s="181">
        <v>4882</v>
      </c>
      <c r="AY746" s="207">
        <v>0.840055</v>
      </c>
      <c r="AZ746" s="161"/>
      <c r="BA746" s="149"/>
      <c r="BB746" s="162"/>
      <c r="BC746" s="163"/>
      <c r="BD746" s="379">
        <v>653.77225130890042</v>
      </c>
      <c r="BE746" s="191">
        <v>322.6868404561738</v>
      </c>
      <c r="BF746" s="149">
        <v>1307.5445026178008</v>
      </c>
      <c r="BG746" s="196"/>
      <c r="BH746" s="197">
        <v>9.31</v>
      </c>
      <c r="BI746" s="198">
        <v>12.38</v>
      </c>
      <c r="BJ746" s="197">
        <v>11.41</v>
      </c>
      <c r="BK746" s="197"/>
    </row>
    <row r="747" spans="1:63" ht="28" hidden="1">
      <c r="A747" s="40"/>
      <c r="B747" s="40"/>
      <c r="C747" s="40"/>
      <c r="D747" s="303" t="s">
        <v>2824</v>
      </c>
      <c r="E747" s="127">
        <v>6056</v>
      </c>
      <c r="F747" s="234" t="s">
        <v>2825</v>
      </c>
      <c r="G747" s="129" t="s">
        <v>2033</v>
      </c>
      <c r="H747" s="130" t="s">
        <v>2034</v>
      </c>
      <c r="I747" s="131" t="s">
        <v>1815</v>
      </c>
      <c r="J747" s="132"/>
      <c r="K747" s="129" t="s">
        <v>2498</v>
      </c>
      <c r="L747" s="376" t="s">
        <v>2036</v>
      </c>
      <c r="M747" s="174" t="s">
        <v>2037</v>
      </c>
      <c r="N747" s="371" t="s">
        <v>2037</v>
      </c>
      <c r="O747" s="136" t="s">
        <v>3785</v>
      </c>
      <c r="P747" s="137">
        <v>7.6079999999999997</v>
      </c>
      <c r="Q747" s="138"/>
      <c r="R747" s="143">
        <v>7</v>
      </c>
      <c r="S747" s="139">
        <v>0</v>
      </c>
      <c r="T747" s="235">
        <v>41058</v>
      </c>
      <c r="U747" s="138">
        <v>4.5039359999999995</v>
      </c>
      <c r="V747" s="137">
        <v>65.407956164383563</v>
      </c>
      <c r="W747" s="138">
        <v>141.52964383561644</v>
      </c>
      <c r="X747" s="130" t="s">
        <v>1729</v>
      </c>
      <c r="Y747" s="142"/>
      <c r="Z747" s="146"/>
      <c r="AA747" s="165"/>
      <c r="AB747" s="165"/>
      <c r="AC747" s="383"/>
      <c r="AD747" s="360"/>
      <c r="AE747" s="165"/>
      <c r="AF747" s="147"/>
      <c r="AG747" s="146">
        <v>26.633333333333333</v>
      </c>
      <c r="AH747" s="149"/>
      <c r="AI747" s="132"/>
      <c r="AJ747" s="236" t="s">
        <v>3895</v>
      </c>
      <c r="AK747" s="236"/>
      <c r="AL747" s="151" t="s">
        <v>2546</v>
      </c>
      <c r="AM747" s="152">
        <v>40694</v>
      </c>
      <c r="AN747" s="297">
        <v>40760</v>
      </c>
      <c r="AO747" s="192" t="s">
        <v>2826</v>
      </c>
      <c r="AP747" s="152"/>
      <c r="AQ747" s="156">
        <v>40941</v>
      </c>
      <c r="AR747" s="154">
        <v>41052</v>
      </c>
      <c r="AS747" s="154">
        <v>41104</v>
      </c>
      <c r="AT747" s="155">
        <v>41058</v>
      </c>
      <c r="AU747" s="157"/>
      <c r="AV747" s="158"/>
      <c r="AW747" s="159">
        <v>4.2</v>
      </c>
      <c r="AX747" s="165">
        <v>1977.3809523809523</v>
      </c>
      <c r="AY747" s="160">
        <v>0.91617499999999996</v>
      </c>
      <c r="AZ747" s="161"/>
      <c r="BA747" s="149"/>
      <c r="BB747" s="237"/>
      <c r="BC747" s="238"/>
      <c r="BD747" s="345">
        <v>5.2312390924956365</v>
      </c>
      <c r="BE747" s="165">
        <v>687.59714675284386</v>
      </c>
      <c r="BF747" s="149">
        <v>1245.5331172608658</v>
      </c>
      <c r="BG747" s="239"/>
      <c r="BH747" s="166">
        <v>9.14</v>
      </c>
      <c r="BI747" s="167">
        <v>11.61</v>
      </c>
      <c r="BJ747" s="166"/>
      <c r="BK747" s="166"/>
    </row>
    <row r="748" spans="1:63" ht="42" hidden="1">
      <c r="A748" s="40"/>
      <c r="B748" s="40"/>
      <c r="C748" s="40"/>
      <c r="D748" s="410" t="s">
        <v>2827</v>
      </c>
      <c r="E748" s="127">
        <v>6072</v>
      </c>
      <c r="F748" s="234" t="s">
        <v>2828</v>
      </c>
      <c r="G748" s="129" t="s">
        <v>2033</v>
      </c>
      <c r="H748" s="130" t="s">
        <v>2034</v>
      </c>
      <c r="I748" s="131" t="s">
        <v>1815</v>
      </c>
      <c r="J748" s="132"/>
      <c r="K748" s="129" t="s">
        <v>2933</v>
      </c>
      <c r="L748" s="376" t="s">
        <v>2036</v>
      </c>
      <c r="M748" s="134" t="s">
        <v>3510</v>
      </c>
      <c r="N748" s="371" t="s">
        <v>2693</v>
      </c>
      <c r="O748" s="136" t="s">
        <v>2529</v>
      </c>
      <c r="P748" s="143">
        <v>70.683999999999997</v>
      </c>
      <c r="Q748" s="138"/>
      <c r="R748" s="339">
        <v>10</v>
      </c>
      <c r="S748" s="139">
        <v>0</v>
      </c>
      <c r="T748" s="152">
        <v>41051</v>
      </c>
      <c r="U748" s="138">
        <v>43.187923999999995</v>
      </c>
      <c r="V748" s="143">
        <v>609.04432876712326</v>
      </c>
      <c r="W748" s="138">
        <v>706.83999999999992</v>
      </c>
      <c r="X748" s="130" t="s">
        <v>2039</v>
      </c>
      <c r="Y748" s="142"/>
      <c r="Z748" s="143"/>
      <c r="AA748" s="138"/>
      <c r="AB748" s="138"/>
      <c r="AC748" s="383"/>
      <c r="AD748" s="360"/>
      <c r="AE748" s="165"/>
      <c r="AF748" s="147"/>
      <c r="AG748" s="146">
        <v>26.866666666666667</v>
      </c>
      <c r="AH748" s="149"/>
      <c r="AI748" s="132"/>
      <c r="AJ748" s="150" t="s">
        <v>3895</v>
      </c>
      <c r="AK748" s="150"/>
      <c r="AL748" s="151" t="s">
        <v>2813</v>
      </c>
      <c r="AM748" s="152">
        <v>40582</v>
      </c>
      <c r="AN748" s="297"/>
      <c r="AO748" s="154"/>
      <c r="AP748" s="155"/>
      <c r="AQ748" s="156">
        <v>40687</v>
      </c>
      <c r="AR748" s="154">
        <v>41017</v>
      </c>
      <c r="AS748" s="154">
        <v>41103</v>
      </c>
      <c r="AT748" s="194">
        <v>41051</v>
      </c>
      <c r="AU748" s="157"/>
      <c r="AV748" s="158"/>
      <c r="AW748" s="159">
        <v>15</v>
      </c>
      <c r="AX748" s="146">
        <v>5609.9333333333334</v>
      </c>
      <c r="AY748" s="160"/>
      <c r="AZ748" s="161"/>
      <c r="BA748" s="149"/>
      <c r="BB748" s="237"/>
      <c r="BC748" s="238"/>
      <c r="BD748" s="345">
        <v>17.825043630017451</v>
      </c>
      <c r="BE748" s="165">
        <v>252.17932813674173</v>
      </c>
      <c r="BF748" s="149">
        <v>1188.3362420011633</v>
      </c>
      <c r="BG748" s="421"/>
      <c r="BH748" s="166">
        <v>9.2799999999999994</v>
      </c>
      <c r="BI748" s="167">
        <v>12.01</v>
      </c>
      <c r="BJ748" s="166"/>
      <c r="BK748" s="166"/>
    </row>
    <row r="749" spans="1:63" ht="42" hidden="1">
      <c r="A749" s="40"/>
      <c r="B749" s="40"/>
      <c r="C749" s="40"/>
      <c r="D749" s="303" t="s">
        <v>2829</v>
      </c>
      <c r="E749" s="168">
        <v>6113</v>
      </c>
      <c r="F749" s="234" t="s">
        <v>2830</v>
      </c>
      <c r="G749" s="129" t="s">
        <v>2033</v>
      </c>
      <c r="H749" s="130" t="s">
        <v>2034</v>
      </c>
      <c r="I749" s="368" t="s">
        <v>1815</v>
      </c>
      <c r="J749" s="368"/>
      <c r="K749" s="129" t="s">
        <v>917</v>
      </c>
      <c r="L749" s="304" t="s">
        <v>2036</v>
      </c>
      <c r="M749" s="174" t="s">
        <v>2037</v>
      </c>
      <c r="N749" s="135" t="s">
        <v>2037</v>
      </c>
      <c r="O749" s="136" t="s">
        <v>3785</v>
      </c>
      <c r="P749" s="137">
        <v>6.8959999999999999</v>
      </c>
      <c r="Q749" s="138"/>
      <c r="R749" s="137">
        <v>10</v>
      </c>
      <c r="S749" s="139">
        <v>0</v>
      </c>
      <c r="T749" s="235">
        <v>41115</v>
      </c>
      <c r="U749" s="139">
        <v>3.006656</v>
      </c>
      <c r="V749" s="137">
        <v>58.209797260273973</v>
      </c>
      <c r="W749" s="138">
        <v>68.959999999999994</v>
      </c>
      <c r="X749" s="130" t="s">
        <v>2309</v>
      </c>
      <c r="Y749" s="142"/>
      <c r="Z749" s="143"/>
      <c r="AA749" s="138"/>
      <c r="AB749" s="138"/>
      <c r="AC749" s="144"/>
      <c r="AD749" s="360"/>
      <c r="AE749" s="165"/>
      <c r="AF749" s="147"/>
      <c r="AG749" s="148">
        <v>24.733333333333334</v>
      </c>
      <c r="AH749" s="149"/>
      <c r="AI749" s="132"/>
      <c r="AJ749" s="150" t="s">
        <v>3895</v>
      </c>
      <c r="AK749" s="150"/>
      <c r="AL749" s="151" t="s">
        <v>2831</v>
      </c>
      <c r="AM749" s="152">
        <v>40667</v>
      </c>
      <c r="AN749" s="297"/>
      <c r="AO749" s="154"/>
      <c r="AP749" s="155"/>
      <c r="AQ749" s="156">
        <v>40921</v>
      </c>
      <c r="AR749" s="156">
        <v>41024</v>
      </c>
      <c r="AS749" s="179">
        <v>41067</v>
      </c>
      <c r="AT749" s="155">
        <v>41115</v>
      </c>
      <c r="AU749" s="546" t="s">
        <v>3596</v>
      </c>
      <c r="AV749" s="158"/>
      <c r="AW749" s="159">
        <v>4</v>
      </c>
      <c r="AX749" s="165">
        <v>1051.25</v>
      </c>
      <c r="AY749" s="160">
        <v>0.94872499999999993</v>
      </c>
      <c r="AZ749" s="161"/>
      <c r="BA749" s="149"/>
      <c r="BB749" s="237"/>
      <c r="BC749" s="238"/>
      <c r="BD749" s="345">
        <v>5.5410122164048863</v>
      </c>
      <c r="BE749" s="165">
        <v>803.51105226288951</v>
      </c>
      <c r="BF749" s="149">
        <v>1385.2530541012216</v>
      </c>
      <c r="BG749" s="239"/>
      <c r="BH749" s="166">
        <v>13.5</v>
      </c>
      <c r="BI749" s="167">
        <v>19.75</v>
      </c>
      <c r="BJ749" s="166"/>
      <c r="BK749" s="166">
        <v>14.212061966485114</v>
      </c>
    </row>
    <row r="750" spans="1:63" ht="28" hidden="1">
      <c r="A750" s="40"/>
      <c r="B750" s="40"/>
      <c r="C750" s="40"/>
      <c r="D750" s="303" t="s">
        <v>2832</v>
      </c>
      <c r="E750" s="127">
        <v>6121</v>
      </c>
      <c r="F750" s="234" t="s">
        <v>2833</v>
      </c>
      <c r="G750" s="129" t="s">
        <v>2033</v>
      </c>
      <c r="H750" s="130" t="s">
        <v>2034</v>
      </c>
      <c r="I750" s="131" t="s">
        <v>1815</v>
      </c>
      <c r="J750" s="132"/>
      <c r="K750" s="129" t="s">
        <v>1748</v>
      </c>
      <c r="L750" s="376" t="s">
        <v>2036</v>
      </c>
      <c r="M750" s="174" t="s">
        <v>2037</v>
      </c>
      <c r="N750" s="371" t="s">
        <v>2037</v>
      </c>
      <c r="O750" s="136" t="s">
        <v>3785</v>
      </c>
      <c r="P750" s="143">
        <v>21.806000000000001</v>
      </c>
      <c r="Q750" s="138"/>
      <c r="R750" s="339">
        <v>10</v>
      </c>
      <c r="S750" s="139">
        <v>0</v>
      </c>
      <c r="T750" s="152">
        <v>41043</v>
      </c>
      <c r="U750" s="138">
        <v>13.737780000000001</v>
      </c>
      <c r="V750" s="143">
        <v>188.36799452054794</v>
      </c>
      <c r="W750" s="138">
        <v>218.06</v>
      </c>
      <c r="X750" s="130" t="s">
        <v>1729</v>
      </c>
      <c r="Y750" s="142"/>
      <c r="Z750" s="146"/>
      <c r="AA750" s="165"/>
      <c r="AB750" s="165"/>
      <c r="AC750" s="383"/>
      <c r="AD750" s="360"/>
      <c r="AE750" s="165"/>
      <c r="AF750" s="147"/>
      <c r="AG750" s="146">
        <v>27.133333333333333</v>
      </c>
      <c r="AH750" s="149"/>
      <c r="AI750" s="132"/>
      <c r="AJ750" s="150" t="s">
        <v>3895</v>
      </c>
      <c r="AK750" s="150"/>
      <c r="AL750" s="151" t="s">
        <v>2834</v>
      </c>
      <c r="AM750" s="152">
        <v>40722</v>
      </c>
      <c r="AN750" s="297"/>
      <c r="AO750" s="154"/>
      <c r="AP750" s="155"/>
      <c r="AQ750" s="156">
        <v>40687</v>
      </c>
      <c r="AR750" s="154">
        <v>41025</v>
      </c>
      <c r="AS750" s="154">
        <v>41087</v>
      </c>
      <c r="AT750" s="155">
        <v>41043</v>
      </c>
      <c r="AU750" s="157"/>
      <c r="AV750" s="158"/>
      <c r="AW750" s="159">
        <v>9.8999999999999986</v>
      </c>
      <c r="AX750" s="146">
        <v>2404.6464646464651</v>
      </c>
      <c r="AY750" s="160">
        <v>0.91609999999999991</v>
      </c>
      <c r="AZ750" s="161"/>
      <c r="BA750" s="149"/>
      <c r="BB750" s="237"/>
      <c r="BC750" s="238"/>
      <c r="BD750" s="345">
        <v>13.764048865619545</v>
      </c>
      <c r="BE750" s="165">
        <v>631.20466227733391</v>
      </c>
      <c r="BF750" s="149">
        <v>1390.3079662241967</v>
      </c>
      <c r="BG750" s="239"/>
      <c r="BH750" s="166">
        <v>8.49</v>
      </c>
      <c r="BI750" s="167">
        <v>17.62</v>
      </c>
      <c r="BJ750" s="166"/>
      <c r="BK750" s="166">
        <v>15.396400463692208</v>
      </c>
    </row>
    <row r="751" spans="1:63" ht="28" hidden="1">
      <c r="A751" s="40"/>
      <c r="B751" s="40"/>
      <c r="C751" s="40"/>
      <c r="D751" s="303" t="s">
        <v>2835</v>
      </c>
      <c r="E751" s="127">
        <v>6149</v>
      </c>
      <c r="F751" s="234" t="s">
        <v>2836</v>
      </c>
      <c r="G751" s="129" t="s">
        <v>2033</v>
      </c>
      <c r="H751" s="130" t="s">
        <v>2034</v>
      </c>
      <c r="I751" s="131" t="s">
        <v>1815</v>
      </c>
      <c r="J751" s="132"/>
      <c r="K751" s="129" t="s">
        <v>2035</v>
      </c>
      <c r="L751" s="376" t="s">
        <v>2036</v>
      </c>
      <c r="M751" s="174" t="s">
        <v>969</v>
      </c>
      <c r="N751" s="371" t="s">
        <v>970</v>
      </c>
      <c r="O751" s="136" t="s">
        <v>3785</v>
      </c>
      <c r="P751" s="143">
        <v>8.3729999999999993</v>
      </c>
      <c r="Q751" s="138"/>
      <c r="R751" s="339">
        <v>7</v>
      </c>
      <c r="S751" s="139">
        <v>0</v>
      </c>
      <c r="T751" s="152">
        <v>41030</v>
      </c>
      <c r="U751" s="138">
        <v>5.6015369999999995</v>
      </c>
      <c r="V751" s="143">
        <v>72.627172602739719</v>
      </c>
      <c r="W751" s="138">
        <v>156.4030520547945</v>
      </c>
      <c r="X751" s="130" t="s">
        <v>3889</v>
      </c>
      <c r="Y751" s="142"/>
      <c r="Z751" s="146"/>
      <c r="AA751" s="165"/>
      <c r="AB751" s="165"/>
      <c r="AC751" s="383"/>
      <c r="AD751" s="360"/>
      <c r="AE751" s="165"/>
      <c r="AF751" s="147"/>
      <c r="AG751" s="146">
        <v>27.566666666666666</v>
      </c>
      <c r="AH751" s="149"/>
      <c r="AI751" s="132"/>
      <c r="AJ751" s="236" t="s">
        <v>3895</v>
      </c>
      <c r="AK751" s="236"/>
      <c r="AL751" s="151" t="s">
        <v>2012</v>
      </c>
      <c r="AM751" s="152">
        <v>40724</v>
      </c>
      <c r="AN751" s="297"/>
      <c r="AO751" s="154"/>
      <c r="AP751" s="155"/>
      <c r="AQ751" s="156">
        <v>40960</v>
      </c>
      <c r="AR751" s="154">
        <v>41028</v>
      </c>
      <c r="AS751" s="154">
        <v>41074</v>
      </c>
      <c r="AT751" s="155">
        <v>41028</v>
      </c>
      <c r="AU751" s="157"/>
      <c r="AV751" s="158"/>
      <c r="AW751" s="159">
        <v>5</v>
      </c>
      <c r="AX751" s="146">
        <v>1764.6</v>
      </c>
      <c r="AY751" s="160">
        <v>0.94850000000000012</v>
      </c>
      <c r="AZ751" s="161"/>
      <c r="BA751" s="149"/>
      <c r="BB751" s="237"/>
      <c r="BC751" s="238"/>
      <c r="BD751" s="504"/>
      <c r="BE751" s="165"/>
      <c r="BF751" s="149"/>
      <c r="BG751" s="239"/>
      <c r="BH751" s="166"/>
      <c r="BI751" s="167"/>
      <c r="BJ751" s="166"/>
      <c r="BK751" s="166"/>
    </row>
    <row r="752" spans="1:63" ht="56" hidden="1">
      <c r="A752" s="40"/>
      <c r="B752" s="40"/>
      <c r="C752" s="40"/>
      <c r="D752" s="303" t="s">
        <v>1909</v>
      </c>
      <c r="E752" s="127">
        <v>6151</v>
      </c>
      <c r="F752" s="234" t="s">
        <v>1910</v>
      </c>
      <c r="G752" s="547" t="s">
        <v>2033</v>
      </c>
      <c r="H752" s="548" t="s">
        <v>2034</v>
      </c>
      <c r="I752" s="549" t="s">
        <v>1815</v>
      </c>
      <c r="J752" s="550"/>
      <c r="K752" s="547" t="s">
        <v>1728</v>
      </c>
      <c r="L752" s="391" t="s">
        <v>2036</v>
      </c>
      <c r="M752" s="551" t="s">
        <v>969</v>
      </c>
      <c r="N752" s="552" t="s">
        <v>970</v>
      </c>
      <c r="O752" s="553" t="s">
        <v>2038</v>
      </c>
      <c r="P752" s="143">
        <v>32.762999999999998</v>
      </c>
      <c r="Q752" s="138"/>
      <c r="R752" s="339">
        <v>10</v>
      </c>
      <c r="S752" s="139">
        <v>-0.22</v>
      </c>
      <c r="T752" s="152">
        <v>41185</v>
      </c>
      <c r="U752" s="138">
        <v>7.9941719999999989</v>
      </c>
      <c r="V752" s="143">
        <v>270.27230958904107</v>
      </c>
      <c r="W752" s="138">
        <v>327.63</v>
      </c>
      <c r="X752" s="548" t="s">
        <v>2324</v>
      </c>
      <c r="Y752" s="142"/>
      <c r="Z752" s="146"/>
      <c r="AA752" s="165"/>
      <c r="AB752" s="165"/>
      <c r="AC752" s="383"/>
      <c r="AD752" s="360"/>
      <c r="AE752" s="165"/>
      <c r="AF752" s="147"/>
      <c r="AG752" s="146">
        <v>22.4</v>
      </c>
      <c r="AH752" s="149"/>
      <c r="AI752" s="132"/>
      <c r="AJ752" s="554" t="s">
        <v>3895</v>
      </c>
      <c r="AK752" s="554"/>
      <c r="AL752" s="555" t="s">
        <v>1911</v>
      </c>
      <c r="AM752" s="152">
        <v>40858</v>
      </c>
      <c r="AN752" s="297"/>
      <c r="AO752" s="154"/>
      <c r="AP752" s="155"/>
      <c r="AQ752" s="156">
        <v>41088</v>
      </c>
      <c r="AR752" s="154">
        <v>41176</v>
      </c>
      <c r="AS752" s="154">
        <v>41244</v>
      </c>
      <c r="AT752" s="155">
        <v>41185</v>
      </c>
      <c r="AU752" s="157"/>
      <c r="AV752" s="158"/>
      <c r="AW752" s="159">
        <v>25</v>
      </c>
      <c r="AX752" s="146">
        <v>1416.4</v>
      </c>
      <c r="AY752" s="160">
        <v>0.94910000000000005</v>
      </c>
      <c r="AZ752" s="161"/>
      <c r="BA752" s="149"/>
      <c r="BB752" s="237"/>
      <c r="BC752" s="238"/>
      <c r="BD752" s="345">
        <v>75.261780104712031</v>
      </c>
      <c r="BE752" s="165">
        <v>2297.1577726310788</v>
      </c>
      <c r="BF752" s="149">
        <v>3010.4712041884814</v>
      </c>
      <c r="BG752" s="239"/>
      <c r="BH752" s="166">
        <v>6.92</v>
      </c>
      <c r="BI752" s="167">
        <v>17.25</v>
      </c>
      <c r="BJ752" s="166"/>
      <c r="BK752" s="166">
        <v>14.212061966485114</v>
      </c>
    </row>
    <row r="753" spans="1:63" ht="14" hidden="1">
      <c r="A753" s="40"/>
      <c r="B753" s="40"/>
      <c r="C753" s="40"/>
      <c r="D753" s="303" t="s">
        <v>2837</v>
      </c>
      <c r="E753" s="127">
        <v>6160</v>
      </c>
      <c r="F753" s="234" t="s">
        <v>2838</v>
      </c>
      <c r="G753" s="129" t="s">
        <v>2033</v>
      </c>
      <c r="H753" s="130" t="s">
        <v>2034</v>
      </c>
      <c r="I753" s="131" t="s">
        <v>1815</v>
      </c>
      <c r="J753" s="132"/>
      <c r="K753" s="129" t="s">
        <v>2035</v>
      </c>
      <c r="L753" s="472" t="s">
        <v>2036</v>
      </c>
      <c r="M753" s="174" t="s">
        <v>2037</v>
      </c>
      <c r="N753" s="371" t="s">
        <v>2037</v>
      </c>
      <c r="O753" s="136" t="s">
        <v>2038</v>
      </c>
      <c r="P753" s="143">
        <v>32.414999999999999</v>
      </c>
      <c r="Q753" s="138"/>
      <c r="R753" s="339">
        <v>10</v>
      </c>
      <c r="S753" s="139">
        <v>0</v>
      </c>
      <c r="T753" s="152">
        <v>41122</v>
      </c>
      <c r="U753" s="138">
        <v>13.549469999999999</v>
      </c>
      <c r="V753" s="143">
        <v>272.99646575342462</v>
      </c>
      <c r="W753" s="138">
        <v>324.14999999999998</v>
      </c>
      <c r="X753" s="130" t="s">
        <v>3888</v>
      </c>
      <c r="Y753" s="142"/>
      <c r="Z753" s="146">
        <v>8.2579999999999991</v>
      </c>
      <c r="AA753" s="165">
        <v>4.5190000000000001</v>
      </c>
      <c r="AB753" s="138">
        <v>12.776999999999999</v>
      </c>
      <c r="AC753" s="383">
        <v>41474</v>
      </c>
      <c r="AD753" s="360">
        <v>41333</v>
      </c>
      <c r="AE753" s="165">
        <v>18.738534246575341</v>
      </c>
      <c r="AF753" s="182">
        <v>0.68185696020141628</v>
      </c>
      <c r="AG753" s="146">
        <v>11.733333333333333</v>
      </c>
      <c r="AH753" s="149"/>
      <c r="AI753" s="132" t="s">
        <v>3888</v>
      </c>
      <c r="AJ753" s="236" t="s">
        <v>3895</v>
      </c>
      <c r="AK753" s="236"/>
      <c r="AL753" s="151" t="s">
        <v>985</v>
      </c>
      <c r="AM753" s="152">
        <v>40764</v>
      </c>
      <c r="AN753" s="297"/>
      <c r="AO753" s="154"/>
      <c r="AP753" s="155"/>
      <c r="AQ753" s="156">
        <v>40918</v>
      </c>
      <c r="AR753" s="154">
        <v>41115</v>
      </c>
      <c r="AS753" s="154">
        <v>41170</v>
      </c>
      <c r="AT753" s="155">
        <v>41115</v>
      </c>
      <c r="AU753" s="157"/>
      <c r="AV753" s="158"/>
      <c r="AW753" s="159">
        <v>20</v>
      </c>
      <c r="AX753" s="146">
        <v>1708.2</v>
      </c>
      <c r="AY753" s="160">
        <v>0.94881000000000004</v>
      </c>
      <c r="AZ753" s="161"/>
      <c r="BA753" s="149"/>
      <c r="BB753" s="237"/>
      <c r="BC753" s="238"/>
      <c r="BD753" s="345">
        <v>22.530541012216403</v>
      </c>
      <c r="BE753" s="165">
        <v>695.06527879735938</v>
      </c>
      <c r="BF753" s="149">
        <v>1126.5270506108202</v>
      </c>
      <c r="BG753" s="105">
        <v>1.1771964119074453E-2</v>
      </c>
      <c r="BH753" s="166">
        <v>9.4</v>
      </c>
      <c r="BI753" s="167">
        <v>17.78</v>
      </c>
      <c r="BJ753" s="166"/>
      <c r="BK753" s="166"/>
    </row>
    <row r="754" spans="1:63" ht="28" hidden="1">
      <c r="A754" s="40"/>
      <c r="B754" s="40"/>
      <c r="C754" s="40"/>
      <c r="D754" s="412" t="s">
        <v>2839</v>
      </c>
      <c r="E754" s="127">
        <v>6201</v>
      </c>
      <c r="F754" s="234" t="s">
        <v>2840</v>
      </c>
      <c r="G754" s="129" t="s">
        <v>2033</v>
      </c>
      <c r="H754" s="130" t="s">
        <v>2034</v>
      </c>
      <c r="I754" s="131" t="s">
        <v>1815</v>
      </c>
      <c r="J754" s="132"/>
      <c r="K754" s="129" t="s">
        <v>1748</v>
      </c>
      <c r="L754" s="376" t="s">
        <v>2036</v>
      </c>
      <c r="M754" s="134" t="s">
        <v>2037</v>
      </c>
      <c r="N754" s="371" t="s">
        <v>2037</v>
      </c>
      <c r="O754" s="136" t="s">
        <v>3785</v>
      </c>
      <c r="P754" s="143">
        <v>28.405999999999999</v>
      </c>
      <c r="Q754" s="138"/>
      <c r="R754" s="339">
        <v>10</v>
      </c>
      <c r="S754" s="139">
        <v>0</v>
      </c>
      <c r="T754" s="152">
        <v>41044</v>
      </c>
      <c r="U754" s="138">
        <v>17.924185999999999</v>
      </c>
      <c r="V754" s="143">
        <v>245.30332054794519</v>
      </c>
      <c r="W754" s="138">
        <v>284.06</v>
      </c>
      <c r="X754" s="130" t="s">
        <v>1729</v>
      </c>
      <c r="Y754" s="142"/>
      <c r="Z754" s="143"/>
      <c r="AA754" s="138"/>
      <c r="AB754" s="138"/>
      <c r="AC754" s="383"/>
      <c r="AD754" s="360"/>
      <c r="AE754" s="165"/>
      <c r="AF754" s="147"/>
      <c r="AG754" s="146">
        <v>27.1</v>
      </c>
      <c r="AH754" s="149"/>
      <c r="AI754" s="132"/>
      <c r="AJ754" s="150" t="s">
        <v>3895</v>
      </c>
      <c r="AK754" s="150"/>
      <c r="AL754" s="151" t="s">
        <v>3033</v>
      </c>
      <c r="AM754" s="152">
        <v>40609</v>
      </c>
      <c r="AN754" s="297"/>
      <c r="AO754" s="154"/>
      <c r="AP754" s="155"/>
      <c r="AQ754" s="156">
        <v>40660</v>
      </c>
      <c r="AR754" s="154">
        <v>41039</v>
      </c>
      <c r="AS754" s="154">
        <v>41094</v>
      </c>
      <c r="AT754" s="155">
        <v>41044</v>
      </c>
      <c r="AU754" s="157"/>
      <c r="AV754" s="158"/>
      <c r="AW754" s="159">
        <v>14.4</v>
      </c>
      <c r="AX754" s="146">
        <v>2236.1111111111109</v>
      </c>
      <c r="AY754" s="160">
        <v>0.91617499999999996</v>
      </c>
      <c r="AZ754" s="161"/>
      <c r="BA754" s="149"/>
      <c r="BB754" s="237"/>
      <c r="BC754" s="238"/>
      <c r="BD754" s="345">
        <v>17.925392670157066</v>
      </c>
      <c r="BE754" s="165">
        <v>631.0424794112887</v>
      </c>
      <c r="BF754" s="149">
        <v>1244.8189354275742</v>
      </c>
      <c r="BG754" s="427"/>
      <c r="BH754" s="166">
        <v>8.7100000000000009</v>
      </c>
      <c r="BI754" s="167">
        <v>10.45</v>
      </c>
      <c r="BJ754" s="166"/>
      <c r="BK754" s="166"/>
    </row>
    <row r="755" spans="1:63" ht="28" hidden="1">
      <c r="A755" s="40"/>
      <c r="B755" s="40"/>
      <c r="C755" s="40"/>
      <c r="D755" s="303" t="s">
        <v>2841</v>
      </c>
      <c r="E755" s="127">
        <v>6220</v>
      </c>
      <c r="F755" s="234" t="s">
        <v>2842</v>
      </c>
      <c r="G755" s="129" t="s">
        <v>2033</v>
      </c>
      <c r="H755" s="130" t="s">
        <v>2034</v>
      </c>
      <c r="I755" s="131" t="s">
        <v>1815</v>
      </c>
      <c r="J755" s="132"/>
      <c r="K755" s="129" t="s">
        <v>2494</v>
      </c>
      <c r="L755" s="376" t="s">
        <v>2036</v>
      </c>
      <c r="M755" s="174" t="s">
        <v>2037</v>
      </c>
      <c r="N755" s="371" t="s">
        <v>2037</v>
      </c>
      <c r="O755" s="136" t="s">
        <v>3785</v>
      </c>
      <c r="P755" s="381">
        <v>2.4940000000000002</v>
      </c>
      <c r="Q755" s="138"/>
      <c r="R755" s="339">
        <v>7</v>
      </c>
      <c r="S755" s="139">
        <v>0</v>
      </c>
      <c r="T755" s="152">
        <v>41061</v>
      </c>
      <c r="U755" s="138">
        <v>1.45899</v>
      </c>
      <c r="V755" s="143">
        <v>21.421068493150685</v>
      </c>
      <c r="W755" s="138">
        <v>46.374734246575343</v>
      </c>
      <c r="X755" s="130" t="s">
        <v>2540</v>
      </c>
      <c r="Y755" s="142"/>
      <c r="Z755" s="146"/>
      <c r="AA755" s="165"/>
      <c r="AB755" s="165"/>
      <c r="AC755" s="383"/>
      <c r="AD755" s="360"/>
      <c r="AE755" s="165"/>
      <c r="AF755" s="147"/>
      <c r="AG755" s="146">
        <v>26.533333333333335</v>
      </c>
      <c r="AH755" s="149"/>
      <c r="AI755" s="132"/>
      <c r="AJ755" s="236" t="s">
        <v>3895</v>
      </c>
      <c r="AK755" s="236"/>
      <c r="AL755" s="151" t="s">
        <v>3895</v>
      </c>
      <c r="AM755" s="152">
        <v>40738</v>
      </c>
      <c r="AN755" s="297"/>
      <c r="AO755" s="154"/>
      <c r="AP755" s="155"/>
      <c r="AQ755" s="156">
        <v>40791</v>
      </c>
      <c r="AR755" s="154">
        <v>41045</v>
      </c>
      <c r="AS755" s="154">
        <v>41095</v>
      </c>
      <c r="AT755" s="155">
        <v>41046</v>
      </c>
      <c r="AU755" s="157"/>
      <c r="AV755" s="158"/>
      <c r="AW755" s="159">
        <v>1.5</v>
      </c>
      <c r="AX755" s="146">
        <v>1752</v>
      </c>
      <c r="AY755" s="160">
        <v>0.94910000000000005</v>
      </c>
      <c r="AZ755" s="161"/>
      <c r="BA755" s="149"/>
      <c r="BB755" s="237"/>
      <c r="BC755" s="238"/>
      <c r="BD755" s="345">
        <v>2.0126527050610821</v>
      </c>
      <c r="BE755" s="165">
        <v>806.9978769290625</v>
      </c>
      <c r="BF755" s="149">
        <v>1341.7684700407212</v>
      </c>
      <c r="BG755" s="239"/>
      <c r="BH755" s="166">
        <v>8.42</v>
      </c>
      <c r="BI755" s="167">
        <v>14.96</v>
      </c>
      <c r="BJ755" s="166"/>
      <c r="BK755" s="166"/>
    </row>
    <row r="756" spans="1:63" ht="14" hidden="1">
      <c r="A756" s="40"/>
      <c r="B756" s="40"/>
      <c r="C756" s="40"/>
      <c r="D756" s="303" t="s">
        <v>2843</v>
      </c>
      <c r="E756" s="168">
        <v>6231</v>
      </c>
      <c r="F756" s="234" t="s">
        <v>2844</v>
      </c>
      <c r="G756" s="547" t="s">
        <v>2033</v>
      </c>
      <c r="H756" s="548" t="s">
        <v>2034</v>
      </c>
      <c r="I756" s="549" t="s">
        <v>1815</v>
      </c>
      <c r="J756" s="550"/>
      <c r="K756" s="547" t="s">
        <v>2035</v>
      </c>
      <c r="L756" s="376" t="s">
        <v>2036</v>
      </c>
      <c r="M756" s="551" t="s">
        <v>969</v>
      </c>
      <c r="N756" s="552" t="s">
        <v>970</v>
      </c>
      <c r="O756" s="553" t="s">
        <v>3785</v>
      </c>
      <c r="P756" s="143">
        <v>22.576000000000001</v>
      </c>
      <c r="Q756" s="138"/>
      <c r="R756" s="339">
        <v>7</v>
      </c>
      <c r="S756" s="139">
        <v>0</v>
      </c>
      <c r="T756" s="152">
        <v>41091</v>
      </c>
      <c r="U756" s="138">
        <v>11.355728000000001</v>
      </c>
      <c r="V756" s="143">
        <v>192.05063013698629</v>
      </c>
      <c r="W756" s="138">
        <v>417.9343342465753</v>
      </c>
      <c r="X756" s="548" t="s">
        <v>1729</v>
      </c>
      <c r="Y756" s="142"/>
      <c r="Z756" s="146"/>
      <c r="AA756" s="165"/>
      <c r="AB756" s="165"/>
      <c r="AC756" s="383"/>
      <c r="AD756" s="360"/>
      <c r="AE756" s="165"/>
      <c r="AF756" s="147"/>
      <c r="AG756" s="146">
        <v>25.533333333333335</v>
      </c>
      <c r="AH756" s="149"/>
      <c r="AI756" s="132"/>
      <c r="AJ756" s="554" t="s">
        <v>3895</v>
      </c>
      <c r="AK756" s="554"/>
      <c r="AL756" s="151" t="s">
        <v>3895</v>
      </c>
      <c r="AM756" s="152">
        <v>40705</v>
      </c>
      <c r="AN756" s="297">
        <v>40917</v>
      </c>
      <c r="AO756" s="192" t="s">
        <v>2845</v>
      </c>
      <c r="AP756" s="152"/>
      <c r="AQ756" s="156">
        <v>40912</v>
      </c>
      <c r="AR756" s="154">
        <v>41046</v>
      </c>
      <c r="AS756" s="154">
        <v>41111</v>
      </c>
      <c r="AT756" s="155">
        <v>41066</v>
      </c>
      <c r="AU756" s="157"/>
      <c r="AV756" s="158"/>
      <c r="AW756" s="159">
        <v>15</v>
      </c>
      <c r="AX756" s="146">
        <v>1586.4666666666667</v>
      </c>
      <c r="AY756" s="160">
        <v>0.94879999999999998</v>
      </c>
      <c r="AZ756" s="161"/>
      <c r="BA756" s="149"/>
      <c r="BB756" s="237"/>
      <c r="BC756" s="238"/>
      <c r="BD756" s="504"/>
      <c r="BE756" s="165"/>
      <c r="BF756" s="149"/>
      <c r="BG756" s="239"/>
      <c r="BH756" s="166"/>
      <c r="BI756" s="167"/>
      <c r="BJ756" s="166"/>
      <c r="BK756" s="166"/>
    </row>
    <row r="757" spans="1:63" ht="28" hidden="1">
      <c r="A757" s="40"/>
      <c r="B757" s="40"/>
      <c r="C757" s="40"/>
      <c r="D757" s="303" t="s">
        <v>2846</v>
      </c>
      <c r="E757" s="127">
        <v>6237</v>
      </c>
      <c r="F757" s="234" t="s">
        <v>2847</v>
      </c>
      <c r="G757" s="129" t="s">
        <v>2033</v>
      </c>
      <c r="H757" s="130" t="s">
        <v>2034</v>
      </c>
      <c r="I757" s="131" t="s">
        <v>1815</v>
      </c>
      <c r="J757" s="132"/>
      <c r="K757" s="129" t="s">
        <v>1748</v>
      </c>
      <c r="L757" s="376" t="s">
        <v>2036</v>
      </c>
      <c r="M757" s="174" t="s">
        <v>2037</v>
      </c>
      <c r="N757" s="371" t="s">
        <v>2037</v>
      </c>
      <c r="O757" s="136" t="s">
        <v>3785</v>
      </c>
      <c r="P757" s="143">
        <v>8.7949999999999999</v>
      </c>
      <c r="Q757" s="138"/>
      <c r="R757" s="339">
        <v>10</v>
      </c>
      <c r="S757" s="139">
        <v>0</v>
      </c>
      <c r="T757" s="152">
        <v>41074</v>
      </c>
      <c r="U757" s="138">
        <v>4.8284549999999999</v>
      </c>
      <c r="V757" s="143">
        <v>75.227369863013692</v>
      </c>
      <c r="W757" s="138">
        <v>87.95</v>
      </c>
      <c r="X757" s="130" t="s">
        <v>1729</v>
      </c>
      <c r="Y757" s="142"/>
      <c r="Z757" s="146"/>
      <c r="AA757" s="165"/>
      <c r="AB757" s="165"/>
      <c r="AC757" s="383"/>
      <c r="AD757" s="360"/>
      <c r="AE757" s="165"/>
      <c r="AF757" s="147"/>
      <c r="AG757" s="146">
        <v>26.1</v>
      </c>
      <c r="AH757" s="149"/>
      <c r="AI757" s="132"/>
      <c r="AJ757" s="150" t="s">
        <v>3895</v>
      </c>
      <c r="AK757" s="150"/>
      <c r="AL757" s="151" t="s">
        <v>2848</v>
      </c>
      <c r="AM757" s="152">
        <v>40722</v>
      </c>
      <c r="AN757" s="297"/>
      <c r="AO757" s="154"/>
      <c r="AP757" s="155"/>
      <c r="AQ757" s="156">
        <v>41002</v>
      </c>
      <c r="AR757" s="154">
        <v>41047</v>
      </c>
      <c r="AS757" s="154">
        <v>41095</v>
      </c>
      <c r="AT757" s="155">
        <v>41047</v>
      </c>
      <c r="AU757" s="157"/>
      <c r="AV757" s="158"/>
      <c r="AW757" s="159">
        <v>4</v>
      </c>
      <c r="AX757" s="146">
        <v>2400.25</v>
      </c>
      <c r="AY757" s="160">
        <v>0.91613749999999994</v>
      </c>
      <c r="AZ757" s="161"/>
      <c r="BA757" s="149"/>
      <c r="BB757" s="237"/>
      <c r="BC757" s="238"/>
      <c r="BD757" s="345">
        <v>5.6719022687609071</v>
      </c>
      <c r="BE757" s="165">
        <v>644.90076961465684</v>
      </c>
      <c r="BF757" s="149">
        <v>1417.9755671902267</v>
      </c>
      <c r="BG757" s="239"/>
      <c r="BH757" s="166">
        <v>9.1300000000000008</v>
      </c>
      <c r="BI757" s="167">
        <v>11.68</v>
      </c>
      <c r="BJ757" s="166">
        <v>11.5</v>
      </c>
      <c r="BK757" s="166">
        <v>13.027723469278023</v>
      </c>
    </row>
    <row r="758" spans="1:63" ht="70" hidden="1">
      <c r="A758" s="40"/>
      <c r="B758" s="40"/>
      <c r="C758" s="40"/>
      <c r="D758" s="247" t="s">
        <v>2849</v>
      </c>
      <c r="E758" s="127">
        <v>6239</v>
      </c>
      <c r="F758" s="128" t="s">
        <v>3375</v>
      </c>
      <c r="G758" s="129" t="s">
        <v>2033</v>
      </c>
      <c r="H758" s="130" t="s">
        <v>2034</v>
      </c>
      <c r="I758" s="131" t="s">
        <v>1815</v>
      </c>
      <c r="J758" s="132"/>
      <c r="K758" s="129" t="s">
        <v>3653</v>
      </c>
      <c r="L758" s="376" t="s">
        <v>2036</v>
      </c>
      <c r="M758" s="134" t="s">
        <v>3878</v>
      </c>
      <c r="N758" s="371" t="s">
        <v>1723</v>
      </c>
      <c r="O758" s="136" t="s">
        <v>3785</v>
      </c>
      <c r="P758" s="143">
        <v>10.737</v>
      </c>
      <c r="Q758" s="138"/>
      <c r="R758" s="339">
        <v>7</v>
      </c>
      <c r="S758" s="139">
        <v>0</v>
      </c>
      <c r="T758" s="152">
        <v>41275</v>
      </c>
      <c r="U758" s="138">
        <v>0</v>
      </c>
      <c r="V758" s="143">
        <v>85.925416438356166</v>
      </c>
      <c r="W758" s="138">
        <v>193.3542493150685</v>
      </c>
      <c r="X758" s="130" t="s">
        <v>3988</v>
      </c>
      <c r="Y758" s="142"/>
      <c r="Z758" s="143"/>
      <c r="AA758" s="138"/>
      <c r="AB758" s="138"/>
      <c r="AC758" s="383"/>
      <c r="AD758" s="360"/>
      <c r="AE758" s="165"/>
      <c r="AF758" s="147"/>
      <c r="AG758" s="146">
        <v>19.399999999999999</v>
      </c>
      <c r="AH758" s="149"/>
      <c r="AI758" s="132"/>
      <c r="AJ758" s="150" t="s">
        <v>3376</v>
      </c>
      <c r="AK758" s="150"/>
      <c r="AL758" s="151" t="s">
        <v>3979</v>
      </c>
      <c r="AM758" s="152">
        <v>40359</v>
      </c>
      <c r="AN758" s="297"/>
      <c r="AO758" s="192"/>
      <c r="AP758" s="152"/>
      <c r="AQ758" s="235">
        <v>40402</v>
      </c>
      <c r="AR758" s="192">
        <v>41050</v>
      </c>
      <c r="AS758" s="192">
        <v>41096</v>
      </c>
      <c r="AT758" s="396">
        <v>41050</v>
      </c>
      <c r="AU758" s="206"/>
      <c r="AV758" s="209"/>
      <c r="AW758" s="149">
        <v>2.25</v>
      </c>
      <c r="AX758" s="146">
        <v>5856.8888888888887</v>
      </c>
      <c r="AY758" s="160">
        <v>0.84050000000000002</v>
      </c>
      <c r="AZ758" s="196"/>
      <c r="BA758" s="149"/>
      <c r="BB758" s="210"/>
      <c r="BC758" s="211"/>
      <c r="BD758" s="379">
        <v>3.2506544502617798</v>
      </c>
      <c r="BE758" s="165">
        <v>302.75257988840269</v>
      </c>
      <c r="BF758" s="149">
        <v>1444.7353112274577</v>
      </c>
      <c r="BG758" s="196"/>
      <c r="BH758" s="197">
        <v>8.35</v>
      </c>
      <c r="BI758" s="198">
        <v>26.03</v>
      </c>
      <c r="BJ758" s="197"/>
      <c r="BK758" s="197"/>
    </row>
    <row r="759" spans="1:63" ht="14" hidden="1">
      <c r="A759" s="40"/>
      <c r="B759" s="40"/>
      <c r="C759" s="40"/>
      <c r="D759" s="247" t="s">
        <v>1912</v>
      </c>
      <c r="E759" s="127">
        <v>6281</v>
      </c>
      <c r="F759" s="361" t="s">
        <v>1913</v>
      </c>
      <c r="G759" s="129" t="s">
        <v>4029</v>
      </c>
      <c r="H759" s="130" t="s">
        <v>4030</v>
      </c>
      <c r="I759" s="131" t="s">
        <v>1815</v>
      </c>
      <c r="J759" s="132"/>
      <c r="K759" s="129" t="s">
        <v>3972</v>
      </c>
      <c r="L759" s="472" t="s">
        <v>2036</v>
      </c>
      <c r="M759" s="134" t="s">
        <v>2037</v>
      </c>
      <c r="N759" s="371" t="s">
        <v>2037</v>
      </c>
      <c r="O759" s="136" t="s">
        <v>3785</v>
      </c>
      <c r="P759" s="381">
        <v>3.6840000000000002</v>
      </c>
      <c r="Q759" s="138"/>
      <c r="R759" s="339">
        <v>10</v>
      </c>
      <c r="S759" s="139">
        <v>0</v>
      </c>
      <c r="T759" s="152">
        <v>41218</v>
      </c>
      <c r="U759" s="139">
        <v>0.56365200000000004</v>
      </c>
      <c r="V759" s="143">
        <v>30.057402739726029</v>
      </c>
      <c r="W759" s="138">
        <v>36.840000000000003</v>
      </c>
      <c r="X759" s="130" t="s">
        <v>2540</v>
      </c>
      <c r="Y759" s="142"/>
      <c r="Z759" s="143"/>
      <c r="AA759" s="138"/>
      <c r="AB759" s="138"/>
      <c r="AC759" s="383"/>
      <c r="AD759" s="360"/>
      <c r="AE759" s="165"/>
      <c r="AF759" s="147"/>
      <c r="AG759" s="146">
        <v>21.3</v>
      </c>
      <c r="AH759" s="149"/>
      <c r="AI759" s="132"/>
      <c r="AJ759" s="150" t="s">
        <v>3975</v>
      </c>
      <c r="AK759" s="150"/>
      <c r="AL759" s="151" t="s">
        <v>3895</v>
      </c>
      <c r="AM759" s="152">
        <v>40464</v>
      </c>
      <c r="AN759" s="297"/>
      <c r="AO759" s="154"/>
      <c r="AP759" s="155"/>
      <c r="AQ759" s="156">
        <v>40497</v>
      </c>
      <c r="AR759" s="154">
        <v>41218</v>
      </c>
      <c r="AS759" s="154">
        <v>41263</v>
      </c>
      <c r="AT759" s="194">
        <v>41218</v>
      </c>
      <c r="AU759" s="157"/>
      <c r="AV759" s="158"/>
      <c r="AW759" s="159">
        <v>2.4000000000000004</v>
      </c>
      <c r="AX759" s="146">
        <v>1664.1666666666665</v>
      </c>
      <c r="AY759" s="160">
        <v>0.84009999999999996</v>
      </c>
      <c r="AZ759" s="161"/>
      <c r="BA759" s="149"/>
      <c r="BB759" s="162"/>
      <c r="BC759" s="163"/>
      <c r="BD759" s="345">
        <v>2.8359511343804535</v>
      </c>
      <c r="BE759" s="165">
        <v>769.80215374062254</v>
      </c>
      <c r="BF759" s="149">
        <v>1181.6463059918553</v>
      </c>
      <c r="BG759" s="196"/>
      <c r="BH759" s="166">
        <v>10.01</v>
      </c>
      <c r="BI759" s="167">
        <v>11.5</v>
      </c>
      <c r="BJ759" s="166"/>
      <c r="BK759" s="166"/>
    </row>
    <row r="760" spans="1:63" ht="14" hidden="1">
      <c r="A760" s="40"/>
      <c r="B760" s="40"/>
      <c r="C760" s="40"/>
      <c r="D760" s="247" t="s">
        <v>3377</v>
      </c>
      <c r="E760" s="127">
        <v>6302</v>
      </c>
      <c r="F760" s="128" t="s">
        <v>3378</v>
      </c>
      <c r="G760" s="129" t="s">
        <v>2033</v>
      </c>
      <c r="H760" s="130" t="s">
        <v>2034</v>
      </c>
      <c r="I760" s="131" t="s">
        <v>1815</v>
      </c>
      <c r="J760" s="132"/>
      <c r="K760" s="129" t="s">
        <v>1317</v>
      </c>
      <c r="L760" s="376" t="s">
        <v>2036</v>
      </c>
      <c r="M760" s="134" t="s">
        <v>3510</v>
      </c>
      <c r="N760" s="371" t="s">
        <v>2571</v>
      </c>
      <c r="O760" s="136" t="s">
        <v>3785</v>
      </c>
      <c r="P760" s="143">
        <v>39.673999999999999</v>
      </c>
      <c r="Q760" s="138"/>
      <c r="R760" s="339">
        <v>7</v>
      </c>
      <c r="S760" s="139">
        <v>0</v>
      </c>
      <c r="T760" s="152">
        <v>41082</v>
      </c>
      <c r="U760" s="138">
        <v>20.868524000000001</v>
      </c>
      <c r="V760" s="143">
        <v>338.47900273972601</v>
      </c>
      <c r="W760" s="138">
        <v>735.43639452054788</v>
      </c>
      <c r="X760" s="130" t="s">
        <v>3888</v>
      </c>
      <c r="Y760" s="142"/>
      <c r="Z760" s="143"/>
      <c r="AA760" s="138"/>
      <c r="AB760" s="138"/>
      <c r="AC760" s="235"/>
      <c r="AD760" s="152"/>
      <c r="AE760" s="165"/>
      <c r="AF760" s="147"/>
      <c r="AG760" s="146">
        <v>25.833333333333332</v>
      </c>
      <c r="AH760" s="149"/>
      <c r="AI760" s="132"/>
      <c r="AJ760" s="150" t="s">
        <v>1560</v>
      </c>
      <c r="AK760" s="150"/>
      <c r="AL760" s="151" t="s">
        <v>941</v>
      </c>
      <c r="AM760" s="152">
        <v>40060</v>
      </c>
      <c r="AN760" s="297"/>
      <c r="AO760" s="192"/>
      <c r="AP760" s="152"/>
      <c r="AQ760" s="156">
        <v>40147</v>
      </c>
      <c r="AR760" s="192">
        <v>41060</v>
      </c>
      <c r="AS760" s="192">
        <v>41130</v>
      </c>
      <c r="AT760" s="152">
        <v>41082</v>
      </c>
      <c r="AU760" s="153"/>
      <c r="AV760" s="209"/>
      <c r="AW760" s="149">
        <v>8</v>
      </c>
      <c r="AX760" s="146">
        <v>7128</v>
      </c>
      <c r="AY760" s="160">
        <v>0.80315000000000003</v>
      </c>
      <c r="AZ760" s="196"/>
      <c r="BA760" s="149"/>
      <c r="BB760" s="210"/>
      <c r="BC760" s="211"/>
      <c r="BD760" s="379">
        <v>9.9020506108202433</v>
      </c>
      <c r="BE760" s="191">
        <v>249.58538616777341</v>
      </c>
      <c r="BF760" s="149">
        <v>1237.7563263525303</v>
      </c>
      <c r="BG760" s="196"/>
      <c r="BH760" s="197">
        <v>10.06</v>
      </c>
      <c r="BI760" s="198">
        <v>15.28</v>
      </c>
      <c r="BJ760" s="197">
        <v>16.23</v>
      </c>
      <c r="BK760" s="197">
        <v>14.212061966485114</v>
      </c>
    </row>
    <row r="761" spans="1:63" ht="42" hidden="1">
      <c r="A761" s="40"/>
      <c r="B761" s="40"/>
      <c r="C761" s="40"/>
      <c r="D761" s="247" t="s">
        <v>1914</v>
      </c>
      <c r="E761" s="127">
        <v>6315</v>
      </c>
      <c r="F761" s="234" t="s">
        <v>1915</v>
      </c>
      <c r="G761" s="129" t="s">
        <v>2033</v>
      </c>
      <c r="H761" s="130" t="s">
        <v>2034</v>
      </c>
      <c r="I761" s="131" t="s">
        <v>1815</v>
      </c>
      <c r="J761" s="132"/>
      <c r="K761" s="129" t="s">
        <v>3848</v>
      </c>
      <c r="L761" s="133" t="s">
        <v>2036</v>
      </c>
      <c r="M761" s="134" t="s">
        <v>3510</v>
      </c>
      <c r="N761" s="371" t="s">
        <v>2693</v>
      </c>
      <c r="O761" s="136" t="s">
        <v>2529</v>
      </c>
      <c r="P761" s="143">
        <v>45.494999999999997</v>
      </c>
      <c r="Q761" s="138"/>
      <c r="R761" s="339">
        <v>10</v>
      </c>
      <c r="S761" s="139">
        <v>0</v>
      </c>
      <c r="T761" s="152">
        <v>41229</v>
      </c>
      <c r="U761" s="138">
        <v>5.595885</v>
      </c>
      <c r="V761" s="143">
        <v>369.81826027397256</v>
      </c>
      <c r="W761" s="138">
        <v>454.95</v>
      </c>
      <c r="X761" s="130" t="s">
        <v>2309</v>
      </c>
      <c r="Y761" s="142"/>
      <c r="Z761" s="143"/>
      <c r="AA761" s="138"/>
      <c r="AB761" s="138"/>
      <c r="AC761" s="383"/>
      <c r="AD761" s="360"/>
      <c r="AE761" s="165"/>
      <c r="AF761" s="147"/>
      <c r="AG761" s="146">
        <v>20.933333333333334</v>
      </c>
      <c r="AH761" s="149"/>
      <c r="AI761" s="132"/>
      <c r="AJ761" s="150" t="s">
        <v>944</v>
      </c>
      <c r="AK761" s="150"/>
      <c r="AL761" s="151" t="s">
        <v>941</v>
      </c>
      <c r="AM761" s="152">
        <v>40516</v>
      </c>
      <c r="AN761" s="297"/>
      <c r="AO761" s="154"/>
      <c r="AP761" s="155"/>
      <c r="AQ761" s="156">
        <v>40497</v>
      </c>
      <c r="AR761" s="154">
        <v>41060</v>
      </c>
      <c r="AS761" s="154">
        <v>41283</v>
      </c>
      <c r="AT761" s="194">
        <v>41229</v>
      </c>
      <c r="AU761" s="157"/>
      <c r="AV761" s="158"/>
      <c r="AW761" s="159">
        <v>14.5</v>
      </c>
      <c r="AX761" s="146">
        <v>3735.4482758620688</v>
      </c>
      <c r="AY761" s="160">
        <v>0.84</v>
      </c>
      <c r="AZ761" s="161"/>
      <c r="BA761" s="149"/>
      <c r="BB761" s="237"/>
      <c r="BC761" s="238"/>
      <c r="BD761" s="345">
        <v>17.670157068062824</v>
      </c>
      <c r="BE761" s="165">
        <v>388.39778147187218</v>
      </c>
      <c r="BF761" s="149">
        <v>1218.6315219353671</v>
      </c>
      <c r="BG761" s="196"/>
      <c r="BH761" s="166">
        <v>6.12</v>
      </c>
      <c r="BI761" s="167">
        <v>13.92</v>
      </c>
      <c r="BJ761" s="166"/>
      <c r="BK761" s="166"/>
    </row>
    <row r="762" spans="1:63" ht="28" hidden="1">
      <c r="A762" s="40"/>
      <c r="B762" s="40"/>
      <c r="C762" s="40"/>
      <c r="D762" s="303" t="s">
        <v>3379</v>
      </c>
      <c r="E762" s="127">
        <v>6317</v>
      </c>
      <c r="F762" s="234" t="s">
        <v>3380</v>
      </c>
      <c r="G762" s="129" t="s">
        <v>2033</v>
      </c>
      <c r="H762" s="130" t="s">
        <v>2034</v>
      </c>
      <c r="I762" s="131" t="s">
        <v>1815</v>
      </c>
      <c r="J762" s="132"/>
      <c r="K762" s="129" t="s">
        <v>1165</v>
      </c>
      <c r="L762" s="304" t="s">
        <v>2036</v>
      </c>
      <c r="M762" s="174" t="s">
        <v>969</v>
      </c>
      <c r="N762" s="371" t="s">
        <v>970</v>
      </c>
      <c r="O762" s="136" t="s">
        <v>3785</v>
      </c>
      <c r="P762" s="143">
        <v>8.1170000000000009</v>
      </c>
      <c r="Q762" s="138"/>
      <c r="R762" s="339">
        <v>10</v>
      </c>
      <c r="S762" s="139">
        <v>-7.6999999999999999E-2</v>
      </c>
      <c r="T762" s="152">
        <v>41060</v>
      </c>
      <c r="U762" s="138">
        <v>4.7646790000000001</v>
      </c>
      <c r="V762" s="143">
        <v>69.739484931506865</v>
      </c>
      <c r="W762" s="138">
        <v>81.170000000000016</v>
      </c>
      <c r="X762" s="130" t="s">
        <v>1755</v>
      </c>
      <c r="Y762" s="142"/>
      <c r="Z762" s="146"/>
      <c r="AA762" s="165"/>
      <c r="AB762" s="165"/>
      <c r="AC762" s="383"/>
      <c r="AD762" s="360"/>
      <c r="AE762" s="165"/>
      <c r="AF762" s="147"/>
      <c r="AG762" s="146">
        <v>26.566666666666666</v>
      </c>
      <c r="AH762" s="149"/>
      <c r="AI762" s="132"/>
      <c r="AJ762" s="236" t="s">
        <v>3895</v>
      </c>
      <c r="AK762" s="236"/>
      <c r="AL762" s="151" t="s">
        <v>3381</v>
      </c>
      <c r="AM762" s="152">
        <v>40841</v>
      </c>
      <c r="AN762" s="297"/>
      <c r="AO762" s="154"/>
      <c r="AP762" s="155"/>
      <c r="AQ762" s="156">
        <v>41022</v>
      </c>
      <c r="AR762" s="154">
        <v>41060</v>
      </c>
      <c r="AS762" s="154">
        <v>41110</v>
      </c>
      <c r="AT762" s="155">
        <v>41060</v>
      </c>
      <c r="AU762" s="157"/>
      <c r="AV762" s="158"/>
      <c r="AW762" s="159">
        <v>5</v>
      </c>
      <c r="AX762" s="146">
        <v>1772.4</v>
      </c>
      <c r="AY762" s="160">
        <v>0.91599999999999993</v>
      </c>
      <c r="AZ762" s="161"/>
      <c r="BA762" s="149"/>
      <c r="BB762" s="237"/>
      <c r="BC762" s="238"/>
      <c r="BD762" s="493"/>
      <c r="BE762" s="165"/>
      <c r="BF762" s="149"/>
      <c r="BG762" s="239"/>
      <c r="BH762" s="166"/>
      <c r="BI762" s="167"/>
      <c r="BJ762" s="166"/>
      <c r="BK762" s="166"/>
    </row>
    <row r="763" spans="1:63" ht="70">
      <c r="A763" s="86" t="s">
        <v>656</v>
      </c>
      <c r="B763" s="694" t="s">
        <v>662</v>
      </c>
      <c r="C763" s="40"/>
      <c r="D763" s="247" t="s">
        <v>190</v>
      </c>
      <c r="E763" s="127">
        <v>6318</v>
      </c>
      <c r="F763" s="128" t="s">
        <v>1916</v>
      </c>
      <c r="G763" s="129" t="s">
        <v>3945</v>
      </c>
      <c r="H763" s="130" t="s">
        <v>3946</v>
      </c>
      <c r="I763" s="131" t="s">
        <v>1815</v>
      </c>
      <c r="J763" s="132"/>
      <c r="K763" s="129" t="s">
        <v>3653</v>
      </c>
      <c r="L763" s="304" t="s">
        <v>2036</v>
      </c>
      <c r="M763" s="134" t="s">
        <v>3878</v>
      </c>
      <c r="N763" s="371" t="s">
        <v>1723</v>
      </c>
      <c r="O763" s="136" t="s">
        <v>1340</v>
      </c>
      <c r="P763" s="143">
        <v>343.08100000000002</v>
      </c>
      <c r="Q763" s="138"/>
      <c r="R763" s="339">
        <v>10</v>
      </c>
      <c r="S763" s="139">
        <v>0</v>
      </c>
      <c r="T763" s="152">
        <v>41061</v>
      </c>
      <c r="U763" s="138">
        <v>200.70238499999999</v>
      </c>
      <c r="V763" s="143">
        <v>2946.7368082191783</v>
      </c>
      <c r="W763" s="138">
        <v>3430.8100000000004</v>
      </c>
      <c r="X763" s="130" t="s">
        <v>3648</v>
      </c>
      <c r="Y763" s="142"/>
      <c r="Z763" s="143"/>
      <c r="AA763" s="138"/>
      <c r="AB763" s="138"/>
      <c r="AC763" s="383"/>
      <c r="AD763" s="360"/>
      <c r="AE763" s="165"/>
      <c r="AF763" s="147"/>
      <c r="AG763" s="146">
        <v>21.933333333333334</v>
      </c>
      <c r="AH763" s="149"/>
      <c r="AI763" s="132"/>
      <c r="AJ763" s="150" t="s">
        <v>1560</v>
      </c>
      <c r="AK763" s="150"/>
      <c r="AL763" s="151" t="s">
        <v>1355</v>
      </c>
      <c r="AM763" s="152">
        <v>40386</v>
      </c>
      <c r="AN763" s="297"/>
      <c r="AO763" s="154" t="s">
        <v>189</v>
      </c>
      <c r="AP763" s="155"/>
      <c r="AQ763" s="156">
        <v>39443</v>
      </c>
      <c r="AR763" s="154">
        <v>41060</v>
      </c>
      <c r="AS763" s="154">
        <v>41151</v>
      </c>
      <c r="AT763" s="194">
        <v>41199</v>
      </c>
      <c r="AU763" s="206" t="s">
        <v>3596</v>
      </c>
      <c r="AV763" s="158"/>
      <c r="AW763" s="159">
        <v>100</v>
      </c>
      <c r="AX763" s="146">
        <v>4280</v>
      </c>
      <c r="AY763" s="160"/>
      <c r="AZ763" s="161"/>
      <c r="BA763" s="149"/>
      <c r="BB763" s="162"/>
      <c r="BC763" s="163"/>
      <c r="BD763" s="115"/>
      <c r="BE763" s="191"/>
      <c r="BF763" s="159"/>
      <c r="BG763" s="161"/>
      <c r="BH763" s="166">
        <v>9.7200000000000006</v>
      </c>
      <c r="BI763" s="167">
        <v>14</v>
      </c>
      <c r="BJ763" s="166"/>
      <c r="BK763" s="166"/>
    </row>
    <row r="764" spans="1:63" ht="42" hidden="1">
      <c r="A764" s="40"/>
      <c r="B764" s="40"/>
      <c r="C764" s="40"/>
      <c r="D764" s="303" t="s">
        <v>3382</v>
      </c>
      <c r="E764" s="127">
        <v>6325</v>
      </c>
      <c r="F764" s="234" t="s">
        <v>3383</v>
      </c>
      <c r="G764" s="547" t="s">
        <v>2033</v>
      </c>
      <c r="H764" s="548" t="s">
        <v>2034</v>
      </c>
      <c r="I764" s="549" t="s">
        <v>1815</v>
      </c>
      <c r="J764" s="550"/>
      <c r="K764" s="547" t="s">
        <v>2035</v>
      </c>
      <c r="L764" s="304" t="s">
        <v>2036</v>
      </c>
      <c r="M764" s="551" t="s">
        <v>969</v>
      </c>
      <c r="N764" s="552" t="s">
        <v>970</v>
      </c>
      <c r="O764" s="553" t="s">
        <v>3785</v>
      </c>
      <c r="P764" s="143">
        <v>8.4570000000000007</v>
      </c>
      <c r="Q764" s="138"/>
      <c r="R764" s="339">
        <v>7</v>
      </c>
      <c r="S764" s="139">
        <v>0</v>
      </c>
      <c r="T764" s="152">
        <v>41061</v>
      </c>
      <c r="U764" s="138">
        <v>4.9473450000000003</v>
      </c>
      <c r="V764" s="143">
        <v>72.637520547945215</v>
      </c>
      <c r="W764" s="138">
        <v>157.25386027397261</v>
      </c>
      <c r="X764" s="548" t="s">
        <v>2309</v>
      </c>
      <c r="Y764" s="142"/>
      <c r="Z764" s="146"/>
      <c r="AA764" s="165"/>
      <c r="AB764" s="165"/>
      <c r="AC764" s="383"/>
      <c r="AD764" s="360"/>
      <c r="AE764" s="165"/>
      <c r="AF764" s="147"/>
      <c r="AG764" s="146">
        <v>26.533333333333335</v>
      </c>
      <c r="AH764" s="149"/>
      <c r="AI764" s="132"/>
      <c r="AJ764" s="554" t="s">
        <v>3895</v>
      </c>
      <c r="AK764" s="554"/>
      <c r="AL764" s="555" t="s">
        <v>3384</v>
      </c>
      <c r="AM764" s="152">
        <v>40901</v>
      </c>
      <c r="AN764" s="297"/>
      <c r="AO764" s="154"/>
      <c r="AP764" s="155"/>
      <c r="AQ764" s="156">
        <v>41010</v>
      </c>
      <c r="AR764" s="154">
        <v>41061</v>
      </c>
      <c r="AS764" s="154">
        <v>41108</v>
      </c>
      <c r="AT764" s="155">
        <v>41061</v>
      </c>
      <c r="AU764" s="157"/>
      <c r="AV764" s="158"/>
      <c r="AW764" s="159">
        <v>5</v>
      </c>
      <c r="AX764" s="146">
        <v>1802.268</v>
      </c>
      <c r="AY764" s="160">
        <v>0.94872499999999993</v>
      </c>
      <c r="AZ764" s="161"/>
      <c r="BA764" s="149"/>
      <c r="BB764" s="237"/>
      <c r="BC764" s="238"/>
      <c r="BD764" s="493"/>
      <c r="BE764" s="165"/>
      <c r="BF764" s="149"/>
      <c r="BG764" s="239"/>
      <c r="BH764" s="166"/>
      <c r="BI764" s="167"/>
      <c r="BJ764" s="166"/>
      <c r="BK764" s="166"/>
    </row>
    <row r="765" spans="1:63" ht="42" hidden="1">
      <c r="A765" s="40"/>
      <c r="B765" s="40"/>
      <c r="C765" s="40"/>
      <c r="D765" s="303" t="s">
        <v>3385</v>
      </c>
      <c r="E765" s="127">
        <v>6330</v>
      </c>
      <c r="F765" s="234" t="s">
        <v>3386</v>
      </c>
      <c r="G765" s="129" t="s">
        <v>2033</v>
      </c>
      <c r="H765" s="130" t="s">
        <v>2034</v>
      </c>
      <c r="I765" s="131" t="s">
        <v>1815</v>
      </c>
      <c r="J765" s="132"/>
      <c r="K765" s="129" t="s">
        <v>3093</v>
      </c>
      <c r="L765" s="376" t="s">
        <v>2036</v>
      </c>
      <c r="M765" s="174" t="s">
        <v>3510</v>
      </c>
      <c r="N765" s="371" t="s">
        <v>2929</v>
      </c>
      <c r="O765" s="136" t="s">
        <v>3785</v>
      </c>
      <c r="P765" s="143">
        <v>55.96</v>
      </c>
      <c r="Q765" s="138"/>
      <c r="R765" s="339">
        <v>10</v>
      </c>
      <c r="S765" s="139">
        <v>0</v>
      </c>
      <c r="T765" s="152">
        <v>41078</v>
      </c>
      <c r="U765" s="138">
        <v>30.050520000000002</v>
      </c>
      <c r="V765" s="143">
        <v>478.03638356164385</v>
      </c>
      <c r="W765" s="138">
        <v>559.6</v>
      </c>
      <c r="X765" s="130" t="s">
        <v>1729</v>
      </c>
      <c r="Y765" s="142"/>
      <c r="Z765" s="146"/>
      <c r="AA765" s="165"/>
      <c r="AB765" s="165"/>
      <c r="AC765" s="383"/>
      <c r="AD765" s="360"/>
      <c r="AE765" s="165"/>
      <c r="AF765" s="147"/>
      <c r="AG765" s="146">
        <v>25.966666666666665</v>
      </c>
      <c r="AH765" s="149"/>
      <c r="AI765" s="132"/>
      <c r="AJ765" s="236" t="s">
        <v>3895</v>
      </c>
      <c r="AK765" s="236"/>
      <c r="AL765" s="151" t="s">
        <v>3387</v>
      </c>
      <c r="AM765" s="152">
        <v>40743</v>
      </c>
      <c r="AN765" s="297"/>
      <c r="AO765" s="154"/>
      <c r="AP765" s="155"/>
      <c r="AQ765" s="156">
        <v>40925</v>
      </c>
      <c r="AR765" s="154">
        <v>41063</v>
      </c>
      <c r="AS765" s="154">
        <v>41124</v>
      </c>
      <c r="AT765" s="155">
        <v>41078</v>
      </c>
      <c r="AU765" s="157"/>
      <c r="AV765" s="158"/>
      <c r="AW765" s="159">
        <v>10</v>
      </c>
      <c r="AX765" s="146">
        <v>6132</v>
      </c>
      <c r="AY765" s="160">
        <v>0.90349999999999997</v>
      </c>
      <c r="AZ765" s="161"/>
      <c r="BA765" s="149"/>
      <c r="BB765" s="237"/>
      <c r="BC765" s="238"/>
      <c r="BD765" s="345">
        <v>11.428883071553228</v>
      </c>
      <c r="BE765" s="165">
        <v>204.2330784766481</v>
      </c>
      <c r="BF765" s="149">
        <v>1142.8883071553228</v>
      </c>
      <c r="BG765" s="239"/>
      <c r="BH765" s="166">
        <v>8.5399999999999991</v>
      </c>
      <c r="BI765" s="167">
        <v>12.3</v>
      </c>
      <c r="BJ765" s="166"/>
      <c r="BK765" s="166">
        <v>15.396400463692208</v>
      </c>
    </row>
    <row r="766" spans="1:63" ht="14" hidden="1">
      <c r="A766" s="40"/>
      <c r="B766" s="40"/>
      <c r="C766" s="40"/>
      <c r="D766" s="303" t="s">
        <v>1917</v>
      </c>
      <c r="E766" s="127">
        <v>6349</v>
      </c>
      <c r="F766" s="234" t="s">
        <v>1918</v>
      </c>
      <c r="G766" s="129" t="s">
        <v>2033</v>
      </c>
      <c r="H766" s="130" t="s">
        <v>2034</v>
      </c>
      <c r="I766" s="131" t="s">
        <v>1815</v>
      </c>
      <c r="J766" s="132"/>
      <c r="K766" s="129" t="s">
        <v>1728</v>
      </c>
      <c r="L766" s="391" t="s">
        <v>2036</v>
      </c>
      <c r="M766" s="174" t="s">
        <v>2037</v>
      </c>
      <c r="N766" s="371" t="s">
        <v>2037</v>
      </c>
      <c r="O766" s="136" t="s">
        <v>3785</v>
      </c>
      <c r="P766" s="143">
        <v>23.436</v>
      </c>
      <c r="Q766" s="138"/>
      <c r="R766" s="339">
        <v>10</v>
      </c>
      <c r="S766" s="139">
        <v>0</v>
      </c>
      <c r="T766" s="152">
        <v>41201</v>
      </c>
      <c r="U766" s="138">
        <v>4.6871999999999998</v>
      </c>
      <c r="V766" s="143">
        <v>192.30361643835619</v>
      </c>
      <c r="W766" s="138">
        <v>234.36</v>
      </c>
      <c r="X766" s="130" t="s">
        <v>1755</v>
      </c>
      <c r="Y766" s="142"/>
      <c r="Z766" s="146"/>
      <c r="AA766" s="165"/>
      <c r="AB766" s="165"/>
      <c r="AC766" s="383"/>
      <c r="AD766" s="360"/>
      <c r="AE766" s="165"/>
      <c r="AF766" s="147"/>
      <c r="AG766" s="146">
        <v>21.866666666666667</v>
      </c>
      <c r="AH766" s="149"/>
      <c r="AI766" s="132"/>
      <c r="AJ766" s="236" t="s">
        <v>3895</v>
      </c>
      <c r="AK766" s="236"/>
      <c r="AL766" s="151" t="s">
        <v>985</v>
      </c>
      <c r="AM766" s="152">
        <v>40764</v>
      </c>
      <c r="AN766" s="297"/>
      <c r="AO766" s="154"/>
      <c r="AP766" s="155"/>
      <c r="AQ766" s="156">
        <v>40918</v>
      </c>
      <c r="AR766" s="154">
        <v>41201</v>
      </c>
      <c r="AS766" s="154">
        <v>41244</v>
      </c>
      <c r="AT766" s="155">
        <v>41201</v>
      </c>
      <c r="AU766" s="157"/>
      <c r="AV766" s="158"/>
      <c r="AW766" s="159">
        <v>12</v>
      </c>
      <c r="AX766" s="146">
        <v>2073.1666666666665</v>
      </c>
      <c r="AY766" s="160">
        <v>0.94872499999999993</v>
      </c>
      <c r="AZ766" s="161"/>
      <c r="BA766" s="149"/>
      <c r="BB766" s="237"/>
      <c r="BC766" s="238"/>
      <c r="BD766" s="345">
        <v>12</v>
      </c>
      <c r="BE766" s="165">
        <v>512.03277009728617</v>
      </c>
      <c r="BF766" s="149">
        <v>1000</v>
      </c>
      <c r="BG766" s="239"/>
      <c r="BH766" s="166">
        <v>10.73</v>
      </c>
      <c r="BI766" s="167">
        <v>18.46</v>
      </c>
      <c r="BJ766" s="166"/>
      <c r="BK766" s="166"/>
    </row>
    <row r="767" spans="1:63" ht="28" hidden="1">
      <c r="A767" s="40"/>
      <c r="B767" s="40"/>
      <c r="C767" s="40"/>
      <c r="D767" s="303" t="s">
        <v>3388</v>
      </c>
      <c r="E767" s="127">
        <v>6352</v>
      </c>
      <c r="F767" s="422" t="s">
        <v>2584</v>
      </c>
      <c r="G767" s="129" t="s">
        <v>2033</v>
      </c>
      <c r="H767" s="130" t="s">
        <v>2034</v>
      </c>
      <c r="I767" s="131" t="s">
        <v>1815</v>
      </c>
      <c r="J767" s="132"/>
      <c r="K767" s="129" t="s">
        <v>1728</v>
      </c>
      <c r="L767" s="376" t="s">
        <v>2036</v>
      </c>
      <c r="M767" s="174" t="s">
        <v>969</v>
      </c>
      <c r="N767" s="371" t="s">
        <v>970</v>
      </c>
      <c r="O767" s="136" t="s">
        <v>3785</v>
      </c>
      <c r="P767" s="138">
        <v>13.712</v>
      </c>
      <c r="Q767" s="138"/>
      <c r="R767" s="339">
        <v>10</v>
      </c>
      <c r="S767" s="139">
        <v>0</v>
      </c>
      <c r="T767" s="152">
        <v>41066</v>
      </c>
      <c r="U767" s="138">
        <v>7.8295519999999996</v>
      </c>
      <c r="V767" s="143">
        <v>117.58509589041095</v>
      </c>
      <c r="W767" s="138">
        <v>137.12</v>
      </c>
      <c r="X767" s="130" t="s">
        <v>1755</v>
      </c>
      <c r="Y767" s="142"/>
      <c r="Z767" s="146"/>
      <c r="AA767" s="165"/>
      <c r="AB767" s="165"/>
      <c r="AC767" s="383"/>
      <c r="AD767" s="360"/>
      <c r="AE767" s="165"/>
      <c r="AF767" s="147"/>
      <c r="AG767" s="146">
        <v>26.366666666666667</v>
      </c>
      <c r="AH767" s="149"/>
      <c r="AI767" s="132"/>
      <c r="AJ767" s="236" t="s">
        <v>3895</v>
      </c>
      <c r="AK767" s="236"/>
      <c r="AL767" s="151" t="s">
        <v>2585</v>
      </c>
      <c r="AM767" s="152">
        <v>40806</v>
      </c>
      <c r="AN767" s="297"/>
      <c r="AO767" s="154"/>
      <c r="AP767" s="155"/>
      <c r="AQ767" s="156">
        <v>41022</v>
      </c>
      <c r="AR767" s="154">
        <v>41066</v>
      </c>
      <c r="AS767" s="154">
        <v>41117</v>
      </c>
      <c r="AT767" s="155">
        <v>41066</v>
      </c>
      <c r="AU767" s="157"/>
      <c r="AV767" s="158"/>
      <c r="AW767" s="345">
        <v>10</v>
      </c>
      <c r="AX767" s="146">
        <v>1445.4</v>
      </c>
      <c r="AY767" s="160">
        <v>0.94872499999999993</v>
      </c>
      <c r="AZ767" s="161"/>
      <c r="BA767" s="149"/>
      <c r="BB767" s="237"/>
      <c r="BC767" s="238"/>
      <c r="BD767" s="504"/>
      <c r="BE767" s="165"/>
      <c r="BF767" s="149"/>
      <c r="BG767" s="239"/>
      <c r="BH767" s="166"/>
      <c r="BI767" s="167"/>
      <c r="BJ767" s="166"/>
      <c r="BK767" s="166"/>
    </row>
    <row r="768" spans="1:63" ht="28" hidden="1">
      <c r="A768" s="40"/>
      <c r="B768" s="40"/>
      <c r="C768" s="40"/>
      <c r="D768" s="303" t="s">
        <v>2586</v>
      </c>
      <c r="E768" s="127">
        <v>6360</v>
      </c>
      <c r="F768" s="234" t="s">
        <v>2587</v>
      </c>
      <c r="G768" s="129" t="s">
        <v>2033</v>
      </c>
      <c r="H768" s="130" t="s">
        <v>2034</v>
      </c>
      <c r="I768" s="131" t="s">
        <v>1815</v>
      </c>
      <c r="J768" s="132"/>
      <c r="K768" s="129" t="s">
        <v>3893</v>
      </c>
      <c r="L768" s="304" t="s">
        <v>2036</v>
      </c>
      <c r="M768" s="174" t="s">
        <v>3878</v>
      </c>
      <c r="N768" s="371" t="s">
        <v>1723</v>
      </c>
      <c r="O768" s="136" t="s">
        <v>3785</v>
      </c>
      <c r="P768" s="143">
        <v>20.795000000000002</v>
      </c>
      <c r="Q768" s="138"/>
      <c r="R768" s="339">
        <v>7</v>
      </c>
      <c r="S768" s="139">
        <v>0</v>
      </c>
      <c r="T768" s="152">
        <v>41548</v>
      </c>
      <c r="U768" s="138">
        <v>0</v>
      </c>
      <c r="V768" s="143">
        <v>150.86345205479452</v>
      </c>
      <c r="W768" s="138">
        <v>358.92739726027401</v>
      </c>
      <c r="X768" s="130" t="s">
        <v>1755</v>
      </c>
      <c r="Y768" s="142"/>
      <c r="Z768" s="146"/>
      <c r="AA768" s="165"/>
      <c r="AB768" s="165"/>
      <c r="AC768" s="383"/>
      <c r="AD768" s="360"/>
      <c r="AE768" s="165"/>
      <c r="AF768" s="147"/>
      <c r="AG768" s="146">
        <v>10.3</v>
      </c>
      <c r="AH768" s="149"/>
      <c r="AI768" s="132"/>
      <c r="AJ768" s="236" t="s">
        <v>3895</v>
      </c>
      <c r="AK768" s="236"/>
      <c r="AL768" s="151" t="s">
        <v>2588</v>
      </c>
      <c r="AM768" s="152">
        <v>40736</v>
      </c>
      <c r="AN768" s="297"/>
      <c r="AO768" s="154"/>
      <c r="AP768" s="155"/>
      <c r="AQ768" s="156">
        <v>40646</v>
      </c>
      <c r="AR768" s="154">
        <v>41066</v>
      </c>
      <c r="AS768" s="154">
        <v>41145</v>
      </c>
      <c r="AT768" s="155">
        <v>41088</v>
      </c>
      <c r="AU768" s="157"/>
      <c r="AV768" s="158"/>
      <c r="AW768" s="159">
        <v>5</v>
      </c>
      <c r="AX768" s="146">
        <v>4604.6000000000004</v>
      </c>
      <c r="AY768" s="160">
        <v>0.90325</v>
      </c>
      <c r="AZ768" s="161"/>
      <c r="BA768" s="149"/>
      <c r="BB768" s="237"/>
      <c r="BC768" s="238"/>
      <c r="BD768" s="345">
        <v>9.8211169284467701</v>
      </c>
      <c r="BE768" s="165">
        <v>472.2826125725785</v>
      </c>
      <c r="BF768" s="149">
        <v>1964.223385689354</v>
      </c>
      <c r="BG768" s="239"/>
      <c r="BH768" s="166">
        <v>8.1</v>
      </c>
      <c r="BI768" s="167">
        <v>12</v>
      </c>
      <c r="BJ768" s="166"/>
      <c r="BK768" s="166"/>
    </row>
    <row r="769" spans="1:63" ht="28" hidden="1">
      <c r="A769" s="40"/>
      <c r="B769" s="40"/>
      <c r="C769" s="40"/>
      <c r="D769" s="247" t="s">
        <v>1919</v>
      </c>
      <c r="E769" s="127">
        <v>6366</v>
      </c>
      <c r="F769" s="128" t="s">
        <v>1920</v>
      </c>
      <c r="G769" s="129" t="s">
        <v>1315</v>
      </c>
      <c r="H769" s="130" t="s">
        <v>4008</v>
      </c>
      <c r="I769" s="131" t="s">
        <v>1815</v>
      </c>
      <c r="J769" s="132"/>
      <c r="K769" s="129" t="s">
        <v>1323</v>
      </c>
      <c r="L769" s="472" t="s">
        <v>2036</v>
      </c>
      <c r="M769" s="134" t="s">
        <v>2037</v>
      </c>
      <c r="N769" s="371" t="s">
        <v>2037</v>
      </c>
      <c r="O769" s="136" t="s">
        <v>3785</v>
      </c>
      <c r="P769" s="143">
        <v>6.1859999999999999</v>
      </c>
      <c r="Q769" s="138"/>
      <c r="R769" s="339">
        <v>10</v>
      </c>
      <c r="S769" s="139">
        <v>0</v>
      </c>
      <c r="T769" s="152">
        <v>41274</v>
      </c>
      <c r="U769" s="138">
        <v>1.8558000000000002E-2</v>
      </c>
      <c r="V769" s="143">
        <v>49.521895890410953</v>
      </c>
      <c r="W769" s="138">
        <v>61.86</v>
      </c>
      <c r="X769" s="130" t="s">
        <v>3652</v>
      </c>
      <c r="Y769" s="142"/>
      <c r="Z769" s="143"/>
      <c r="AA769" s="138"/>
      <c r="AB769" s="138"/>
      <c r="AC769" s="383"/>
      <c r="AD769" s="360"/>
      <c r="AE769" s="165"/>
      <c r="AF769" s="147"/>
      <c r="AG769" s="146">
        <v>19.433333333333334</v>
      </c>
      <c r="AH769" s="149"/>
      <c r="AI769" s="132"/>
      <c r="AJ769" s="150" t="s">
        <v>3987</v>
      </c>
      <c r="AK769" s="150"/>
      <c r="AL769" s="151" t="s">
        <v>3895</v>
      </c>
      <c r="AM769" s="152">
        <v>40388</v>
      </c>
      <c r="AN769" s="297"/>
      <c r="AO769" s="154"/>
      <c r="AP769" s="155"/>
      <c r="AQ769" s="156">
        <v>40357</v>
      </c>
      <c r="AR769" s="154">
        <v>41068</v>
      </c>
      <c r="AS769" s="154">
        <v>41453</v>
      </c>
      <c r="AT769" s="194">
        <v>41274</v>
      </c>
      <c r="AU769" s="157"/>
      <c r="AV769" s="158"/>
      <c r="AW769" s="159">
        <v>4</v>
      </c>
      <c r="AX769" s="146">
        <v>1676.75</v>
      </c>
      <c r="AY769" s="160">
        <v>0.92254999999999998</v>
      </c>
      <c r="AZ769" s="161"/>
      <c r="BA769" s="149"/>
      <c r="BB769" s="162"/>
      <c r="BC769" s="163"/>
      <c r="BD769" s="115"/>
      <c r="BE769" s="191"/>
      <c r="BF769" s="159"/>
      <c r="BG769" s="161"/>
      <c r="BH769" s="166" t="s">
        <v>236</v>
      </c>
      <c r="BI769" s="167">
        <v>11.88</v>
      </c>
      <c r="BJ769" s="166"/>
      <c r="BK769" s="166"/>
    </row>
    <row r="770" spans="1:63" ht="42" hidden="1">
      <c r="A770" s="40"/>
      <c r="B770" s="40"/>
      <c r="C770" s="40"/>
      <c r="D770" s="303" t="s">
        <v>2169</v>
      </c>
      <c r="E770" s="127">
        <v>6372</v>
      </c>
      <c r="F770" s="234" t="s">
        <v>2170</v>
      </c>
      <c r="G770" s="547" t="s">
        <v>2033</v>
      </c>
      <c r="H770" s="548" t="s">
        <v>2034</v>
      </c>
      <c r="I770" s="549" t="s">
        <v>1815</v>
      </c>
      <c r="J770" s="550"/>
      <c r="K770" s="547" t="s">
        <v>1165</v>
      </c>
      <c r="L770" s="472" t="s">
        <v>2036</v>
      </c>
      <c r="M770" s="551" t="s">
        <v>3510</v>
      </c>
      <c r="N770" s="552" t="s">
        <v>2171</v>
      </c>
      <c r="O770" s="553" t="s">
        <v>3785</v>
      </c>
      <c r="P770" s="143">
        <v>36.454000000000001</v>
      </c>
      <c r="Q770" s="138"/>
      <c r="R770" s="339">
        <v>10</v>
      </c>
      <c r="S770" s="139">
        <v>0</v>
      </c>
      <c r="T770" s="152">
        <v>41176</v>
      </c>
      <c r="U770" s="138">
        <v>9.7696719999999999</v>
      </c>
      <c r="V770" s="143">
        <v>301.61939726027396</v>
      </c>
      <c r="W770" s="138">
        <v>364.54</v>
      </c>
      <c r="X770" s="548" t="s">
        <v>3888</v>
      </c>
      <c r="Y770" s="142"/>
      <c r="Z770" s="146"/>
      <c r="AA770" s="165"/>
      <c r="AB770" s="165"/>
      <c r="AC770" s="383"/>
      <c r="AD770" s="360"/>
      <c r="AE770" s="165"/>
      <c r="AF770" s="147"/>
      <c r="AG770" s="146">
        <v>22.7</v>
      </c>
      <c r="AH770" s="149"/>
      <c r="AI770" s="132"/>
      <c r="AJ770" s="554" t="s">
        <v>3895</v>
      </c>
      <c r="AK770" s="554"/>
      <c r="AL770" s="555" t="s">
        <v>2172</v>
      </c>
      <c r="AM770" s="152">
        <v>40907</v>
      </c>
      <c r="AN770" s="297"/>
      <c r="AO770" s="154"/>
      <c r="AP770" s="155"/>
      <c r="AQ770" s="156">
        <v>40892</v>
      </c>
      <c r="AR770" s="154">
        <v>41176</v>
      </c>
      <c r="AS770" s="154">
        <v>41211</v>
      </c>
      <c r="AT770" s="155">
        <v>41176</v>
      </c>
      <c r="AU770" s="157"/>
      <c r="AV770" s="158"/>
      <c r="AW770" s="159">
        <v>6</v>
      </c>
      <c r="AX770" s="146">
        <v>6929</v>
      </c>
      <c r="AY770" s="160">
        <v>0.8659</v>
      </c>
      <c r="AZ770" s="161"/>
      <c r="BA770" s="149"/>
      <c r="BB770" s="237"/>
      <c r="BC770" s="238"/>
      <c r="BD770" s="345">
        <v>7.7661431064572417</v>
      </c>
      <c r="BE770" s="165">
        <v>213.03953219008179</v>
      </c>
      <c r="BF770" s="149">
        <v>1294.3571844095402</v>
      </c>
      <c r="BG770" s="239"/>
      <c r="BH770" s="166">
        <v>1.92</v>
      </c>
      <c r="BI770" s="167">
        <v>13.1</v>
      </c>
      <c r="BJ770" s="166">
        <v>14.73</v>
      </c>
      <c r="BK770" s="166">
        <v>17.765077458106393</v>
      </c>
    </row>
    <row r="771" spans="1:63" ht="42" hidden="1">
      <c r="A771" s="40"/>
      <c r="B771" s="40"/>
      <c r="C771" s="40"/>
      <c r="D771" s="303" t="s">
        <v>332</v>
      </c>
      <c r="E771" s="127">
        <v>6373</v>
      </c>
      <c r="F771" s="422" t="s">
        <v>331</v>
      </c>
      <c r="G771" s="129" t="s">
        <v>2033</v>
      </c>
      <c r="H771" s="130" t="s">
        <v>2034</v>
      </c>
      <c r="I771" s="131" t="s">
        <v>1815</v>
      </c>
      <c r="J771" s="132"/>
      <c r="K771" s="129" t="s">
        <v>3893</v>
      </c>
      <c r="L771" s="472" t="s">
        <v>2036</v>
      </c>
      <c r="M771" s="134" t="s">
        <v>3878</v>
      </c>
      <c r="N771" s="371" t="s">
        <v>1723</v>
      </c>
      <c r="O771" s="136" t="s">
        <v>3785</v>
      </c>
      <c r="P771" s="143">
        <v>20.167000000000002</v>
      </c>
      <c r="Q771" s="138"/>
      <c r="R771" s="339">
        <v>7</v>
      </c>
      <c r="S771" s="139">
        <v>7</v>
      </c>
      <c r="T771" s="152">
        <v>41913</v>
      </c>
      <c r="U771" s="138">
        <v>0</v>
      </c>
      <c r="V771" s="143">
        <v>126.14044109589042</v>
      </c>
      <c r="W771" s="138">
        <v>327.92094520547948</v>
      </c>
      <c r="X771" s="130" t="s">
        <v>2309</v>
      </c>
      <c r="Y771" s="142"/>
      <c r="Z771" s="143"/>
      <c r="AA771" s="138"/>
      <c r="AB771" s="138"/>
      <c r="AC771" s="383"/>
      <c r="AD771" s="360"/>
      <c r="AE771" s="165"/>
      <c r="AF771" s="147"/>
      <c r="AG771" s="146">
        <v>-1.8666666666666667</v>
      </c>
      <c r="AH771" s="149"/>
      <c r="AI771" s="132"/>
      <c r="AJ771" s="150" t="s">
        <v>944</v>
      </c>
      <c r="AK771" s="150"/>
      <c r="AL771" s="151" t="s">
        <v>941</v>
      </c>
      <c r="AM771" s="152">
        <v>40610</v>
      </c>
      <c r="AN771" s="296">
        <v>40612</v>
      </c>
      <c r="AO771" s="154" t="s">
        <v>330</v>
      </c>
      <c r="AP771" s="155"/>
      <c r="AQ771" s="156">
        <v>40751</v>
      </c>
      <c r="AR771" s="154">
        <v>41068</v>
      </c>
      <c r="AS771" s="154">
        <v>41257</v>
      </c>
      <c r="AT771" s="155">
        <v>41205</v>
      </c>
      <c r="AU771" s="157"/>
      <c r="AV771" s="158"/>
      <c r="AW771" s="159">
        <v>4.5</v>
      </c>
      <c r="AX771" s="146">
        <v>5335.5555555555557</v>
      </c>
      <c r="AY771" s="160">
        <v>0.83994999999999997</v>
      </c>
      <c r="AZ771" s="161"/>
      <c r="BA771" s="149"/>
      <c r="BB771" s="237"/>
      <c r="BC771" s="238"/>
      <c r="BD771" s="345">
        <v>9.4025741710296682</v>
      </c>
      <c r="BE771" s="165">
        <v>466.23564094955458</v>
      </c>
      <c r="BF771" s="149">
        <v>2089.4609268954819</v>
      </c>
      <c r="BG771" s="427"/>
      <c r="BH771" s="166">
        <v>8.91</v>
      </c>
      <c r="BI771" s="167">
        <v>13.54</v>
      </c>
      <c r="BJ771" s="166"/>
      <c r="BK771" s="166"/>
    </row>
    <row r="772" spans="1:63" ht="42" hidden="1">
      <c r="A772" s="40"/>
      <c r="B772" s="40"/>
      <c r="C772" s="40"/>
      <c r="D772" s="247" t="s">
        <v>2589</v>
      </c>
      <c r="E772" s="127">
        <v>6389</v>
      </c>
      <c r="F772" s="128" t="s">
        <v>2237</v>
      </c>
      <c r="G772" s="129" t="s">
        <v>3945</v>
      </c>
      <c r="H772" s="130" t="s">
        <v>3946</v>
      </c>
      <c r="I772" s="131" t="s">
        <v>1815</v>
      </c>
      <c r="J772" s="132"/>
      <c r="K772" s="129" t="s">
        <v>3964</v>
      </c>
      <c r="L772" s="472" t="s">
        <v>2036</v>
      </c>
      <c r="M772" s="134" t="s">
        <v>2037</v>
      </c>
      <c r="N772" s="371" t="s">
        <v>2037</v>
      </c>
      <c r="O772" s="136" t="s">
        <v>3785</v>
      </c>
      <c r="P772" s="143">
        <v>8</v>
      </c>
      <c r="Q772" s="138"/>
      <c r="R772" s="339">
        <v>10</v>
      </c>
      <c r="S772" s="139">
        <v>0</v>
      </c>
      <c r="T772" s="152">
        <v>41124</v>
      </c>
      <c r="U772" s="139">
        <v>3.2879999999999998</v>
      </c>
      <c r="V772" s="143">
        <v>67.331506849315062</v>
      </c>
      <c r="W772" s="138">
        <v>80</v>
      </c>
      <c r="X772" s="141" t="s">
        <v>3948</v>
      </c>
      <c r="Y772" s="142"/>
      <c r="Z772" s="143"/>
      <c r="AA772" s="138"/>
      <c r="AB772" s="138"/>
      <c r="AC772" s="383"/>
      <c r="AD772" s="360"/>
      <c r="AE772" s="165"/>
      <c r="AF772" s="147"/>
      <c r="AG772" s="146">
        <v>24.433333333333334</v>
      </c>
      <c r="AH772" s="149"/>
      <c r="AI772" s="132"/>
      <c r="AJ772" s="150" t="s">
        <v>1560</v>
      </c>
      <c r="AK772" s="150"/>
      <c r="AL772" s="151" t="s">
        <v>2238</v>
      </c>
      <c r="AM772" s="152">
        <v>40386</v>
      </c>
      <c r="AN772" s="297"/>
      <c r="AO772" s="154"/>
      <c r="AP772" s="155"/>
      <c r="AQ772" s="156">
        <v>40661</v>
      </c>
      <c r="AR772" s="155">
        <v>41124</v>
      </c>
      <c r="AS772" s="154">
        <v>41185</v>
      </c>
      <c r="AT772" s="155">
        <v>41124</v>
      </c>
      <c r="AU772" s="157"/>
      <c r="AV772" s="158"/>
      <c r="AW772" s="159">
        <v>5</v>
      </c>
      <c r="AX772" s="146">
        <v>1734.48</v>
      </c>
      <c r="AY772" s="160">
        <v>0.92249999999999988</v>
      </c>
      <c r="AZ772" s="161"/>
      <c r="BA772" s="149"/>
      <c r="BB772" s="162"/>
      <c r="BC772" s="163"/>
      <c r="BD772" s="345">
        <v>5.3575479930191969</v>
      </c>
      <c r="BE772" s="165">
        <v>669.6934991273996</v>
      </c>
      <c r="BF772" s="149">
        <v>1071.5095986038393</v>
      </c>
      <c r="BG772" s="196"/>
      <c r="BH772" s="166">
        <v>8.5500000000000007</v>
      </c>
      <c r="BI772" s="167"/>
      <c r="BJ772" s="166"/>
      <c r="BK772" s="166"/>
    </row>
    <row r="773" spans="1:63" ht="42" hidden="1">
      <c r="A773" s="40"/>
      <c r="B773" s="40"/>
      <c r="C773" s="40"/>
      <c r="D773" s="412" t="s">
        <v>2239</v>
      </c>
      <c r="E773" s="127">
        <v>6390</v>
      </c>
      <c r="F773" s="234" t="s">
        <v>2240</v>
      </c>
      <c r="G773" s="129" t="s">
        <v>2033</v>
      </c>
      <c r="H773" s="130" t="s">
        <v>2034</v>
      </c>
      <c r="I773" s="131" t="s">
        <v>1815</v>
      </c>
      <c r="J773" s="132"/>
      <c r="K773" s="129" t="s">
        <v>2498</v>
      </c>
      <c r="L773" s="304" t="s">
        <v>2036</v>
      </c>
      <c r="M773" s="174" t="s">
        <v>2037</v>
      </c>
      <c r="N773" s="371" t="s">
        <v>2037</v>
      </c>
      <c r="O773" s="136" t="s">
        <v>2038</v>
      </c>
      <c r="P773" s="143">
        <v>72.834000000000003</v>
      </c>
      <c r="Q773" s="138"/>
      <c r="R773" s="339">
        <v>7</v>
      </c>
      <c r="S773" s="139">
        <v>0</v>
      </c>
      <c r="T773" s="152">
        <v>41082</v>
      </c>
      <c r="U773" s="138">
        <v>38.310684000000002</v>
      </c>
      <c r="V773" s="143">
        <v>621.38376986301375</v>
      </c>
      <c r="W773" s="138">
        <v>1350.1228602739725</v>
      </c>
      <c r="X773" s="141" t="s">
        <v>2309</v>
      </c>
      <c r="Y773" s="142"/>
      <c r="Z773" s="143"/>
      <c r="AA773" s="138"/>
      <c r="AB773" s="138"/>
      <c r="AC773" s="383"/>
      <c r="AD773" s="360"/>
      <c r="AE773" s="165"/>
      <c r="AF773" s="147"/>
      <c r="AG773" s="146">
        <v>25.833333333333332</v>
      </c>
      <c r="AH773" s="149"/>
      <c r="AI773" s="132"/>
      <c r="AJ773" s="150" t="s">
        <v>3895</v>
      </c>
      <c r="AK773" s="150"/>
      <c r="AL773" s="151" t="s">
        <v>2241</v>
      </c>
      <c r="AM773" s="152">
        <v>40652</v>
      </c>
      <c r="AN773" s="297"/>
      <c r="AO773" s="154"/>
      <c r="AP773" s="155"/>
      <c r="AQ773" s="156">
        <v>40978</v>
      </c>
      <c r="AR773" s="155">
        <v>41071</v>
      </c>
      <c r="AS773" s="154">
        <v>41122</v>
      </c>
      <c r="AT773" s="155">
        <v>41082</v>
      </c>
      <c r="AU773" s="157"/>
      <c r="AV773" s="158"/>
      <c r="AW773" s="159">
        <v>39.6</v>
      </c>
      <c r="AX773" s="146">
        <v>2050.5050505050503</v>
      </c>
      <c r="AY773" s="160">
        <v>0.89697499999999997</v>
      </c>
      <c r="AZ773" s="161"/>
      <c r="BA773" s="149"/>
      <c r="BB773" s="237"/>
      <c r="BC773" s="238"/>
      <c r="BD773" s="345">
        <v>50.523560209424083</v>
      </c>
      <c r="BE773" s="165">
        <v>693.68097604723175</v>
      </c>
      <c r="BF773" s="149">
        <v>1275.8474800359616</v>
      </c>
      <c r="BG773" s="239"/>
      <c r="BH773" s="166">
        <v>7.54</v>
      </c>
      <c r="BI773" s="167">
        <v>19.399999999999999</v>
      </c>
      <c r="BJ773" s="166"/>
      <c r="BK773" s="166"/>
    </row>
    <row r="774" spans="1:63" ht="14">
      <c r="A774" s="124" t="s">
        <v>3068</v>
      </c>
      <c r="B774" s="40"/>
      <c r="C774" s="40" t="s">
        <v>3663</v>
      </c>
      <c r="D774" s="303" t="s">
        <v>2242</v>
      </c>
      <c r="E774" s="127">
        <v>6400</v>
      </c>
      <c r="F774" s="234" t="s">
        <v>2243</v>
      </c>
      <c r="G774" s="129" t="s">
        <v>2033</v>
      </c>
      <c r="H774" s="130" t="s">
        <v>2034</v>
      </c>
      <c r="I774" s="131" t="s">
        <v>1815</v>
      </c>
      <c r="J774" s="132"/>
      <c r="K774" s="129" t="s">
        <v>3122</v>
      </c>
      <c r="L774" s="133" t="s">
        <v>2036</v>
      </c>
      <c r="M774" s="174" t="s">
        <v>3878</v>
      </c>
      <c r="N774" s="371" t="s">
        <v>1723</v>
      </c>
      <c r="O774" s="136" t="s">
        <v>2038</v>
      </c>
      <c r="P774" s="143">
        <v>393.85500000000002</v>
      </c>
      <c r="Q774" s="138"/>
      <c r="R774" s="339">
        <v>7</v>
      </c>
      <c r="S774" s="139">
        <v>0</v>
      </c>
      <c r="T774" s="152">
        <v>41456</v>
      </c>
      <c r="U774" s="138">
        <v>0</v>
      </c>
      <c r="V774" s="143">
        <v>2956.6101369863013</v>
      </c>
      <c r="W774" s="138">
        <v>6897.3182465753425</v>
      </c>
      <c r="X774" s="141" t="s">
        <v>3888</v>
      </c>
      <c r="Y774" s="142"/>
      <c r="Z774" s="146"/>
      <c r="AA774" s="165"/>
      <c r="AB774" s="165"/>
      <c r="AC774" s="383"/>
      <c r="AD774" s="360"/>
      <c r="AE774" s="165"/>
      <c r="AF774" s="147"/>
      <c r="AG774" s="146">
        <v>13.366666666666667</v>
      </c>
      <c r="AH774" s="149"/>
      <c r="AI774" s="132"/>
      <c r="AJ774" s="236" t="s">
        <v>3895</v>
      </c>
      <c r="AK774" s="236"/>
      <c r="AL774" s="151" t="s">
        <v>2244</v>
      </c>
      <c r="AM774" s="152">
        <v>40773</v>
      </c>
      <c r="AN774" s="297"/>
      <c r="AO774" s="154"/>
      <c r="AP774" s="155"/>
      <c r="AQ774" s="156">
        <v>41037</v>
      </c>
      <c r="AR774" s="155">
        <v>41079</v>
      </c>
      <c r="AS774" s="154">
        <v>41170</v>
      </c>
      <c r="AT774" s="155">
        <v>41109</v>
      </c>
      <c r="AU774" s="157"/>
      <c r="AV774" s="158"/>
      <c r="AW774" s="159">
        <v>97</v>
      </c>
      <c r="AX774" s="146">
        <v>4494.0412371134016</v>
      </c>
      <c r="AY774" s="160">
        <v>0.90349999999999997</v>
      </c>
      <c r="AZ774" s="161"/>
      <c r="BA774" s="149"/>
      <c r="BB774" s="237"/>
      <c r="BC774" s="238"/>
      <c r="BD774" s="345">
        <v>107.86212914485164</v>
      </c>
      <c r="BE774" s="165">
        <v>273.86253607254355</v>
      </c>
      <c r="BF774" s="149">
        <v>1111.9807128335219</v>
      </c>
      <c r="BG774" s="239"/>
      <c r="BH774" s="166">
        <v>9.2200000000000006</v>
      </c>
      <c r="BI774" s="167">
        <v>13.98</v>
      </c>
      <c r="BJ774" s="166"/>
      <c r="BK774" s="166"/>
    </row>
    <row r="775" spans="1:63" ht="28" hidden="1">
      <c r="A775" s="40"/>
      <c r="B775" s="40"/>
      <c r="C775" s="40"/>
      <c r="D775" s="303" t="s">
        <v>2173</v>
      </c>
      <c r="E775" s="127">
        <v>6401</v>
      </c>
      <c r="F775" s="234" t="s">
        <v>2174</v>
      </c>
      <c r="G775" s="129" t="s">
        <v>2033</v>
      </c>
      <c r="H775" s="130" t="s">
        <v>2034</v>
      </c>
      <c r="I775" s="131" t="s">
        <v>1815</v>
      </c>
      <c r="J775" s="132"/>
      <c r="K775" s="129" t="s">
        <v>2494</v>
      </c>
      <c r="L775" s="472" t="s">
        <v>2036</v>
      </c>
      <c r="M775" s="134" t="s">
        <v>3510</v>
      </c>
      <c r="N775" s="371" t="s">
        <v>2571</v>
      </c>
      <c r="O775" s="136" t="s">
        <v>2529</v>
      </c>
      <c r="P775" s="143">
        <v>91.94</v>
      </c>
      <c r="Q775" s="138"/>
      <c r="R775" s="339">
        <v>10</v>
      </c>
      <c r="S775" s="139">
        <v>0</v>
      </c>
      <c r="T775" s="152">
        <v>41243</v>
      </c>
      <c r="U775" s="138">
        <v>7.8149000000000006</v>
      </c>
      <c r="V775" s="143">
        <v>743.83238356164384</v>
      </c>
      <c r="W775" s="138">
        <v>919.4</v>
      </c>
      <c r="X775" s="141" t="s">
        <v>1729</v>
      </c>
      <c r="Y775" s="142"/>
      <c r="Z775" s="143"/>
      <c r="AA775" s="138"/>
      <c r="AB775" s="138"/>
      <c r="AC775" s="383"/>
      <c r="AD775" s="360"/>
      <c r="AE775" s="165"/>
      <c r="AF775" s="147"/>
      <c r="AG775" s="146">
        <v>20.466666666666665</v>
      </c>
      <c r="AH775" s="149"/>
      <c r="AI775" s="132"/>
      <c r="AJ775" s="150" t="s">
        <v>3895</v>
      </c>
      <c r="AK775" s="150"/>
      <c r="AL775" s="151" t="s">
        <v>2175</v>
      </c>
      <c r="AM775" s="152">
        <v>40600</v>
      </c>
      <c r="AN775" s="297"/>
      <c r="AO775" s="154"/>
      <c r="AP775" s="155"/>
      <c r="AQ775" s="156">
        <v>40918</v>
      </c>
      <c r="AR775" s="155">
        <v>41155</v>
      </c>
      <c r="AS775" s="154">
        <v>41215</v>
      </c>
      <c r="AT775" s="194">
        <v>41155</v>
      </c>
      <c r="AU775" s="157"/>
      <c r="AV775" s="158"/>
      <c r="AW775" s="159">
        <v>3.95</v>
      </c>
      <c r="AX775" s="146">
        <v>7286.5822784810125</v>
      </c>
      <c r="AY775" s="160">
        <v>0.84004999999999996</v>
      </c>
      <c r="AZ775" s="161"/>
      <c r="BA775" s="149"/>
      <c r="BB775" s="237"/>
      <c r="BC775" s="238"/>
      <c r="BD775" s="345">
        <v>9.8902705061082017</v>
      </c>
      <c r="BE775" s="165">
        <v>107.573096651166</v>
      </c>
      <c r="BF775" s="149">
        <v>2503.8659509134686</v>
      </c>
      <c r="BG775" s="421"/>
      <c r="BH775" s="166"/>
      <c r="BI775" s="167"/>
      <c r="BJ775" s="166"/>
      <c r="BK775" s="166"/>
    </row>
    <row r="776" spans="1:63" ht="28" hidden="1">
      <c r="A776" s="40"/>
      <c r="B776" s="40"/>
      <c r="C776" s="40"/>
      <c r="D776" s="303" t="s">
        <v>2245</v>
      </c>
      <c r="E776" s="127">
        <v>6403</v>
      </c>
      <c r="F776" s="422" t="s">
        <v>2246</v>
      </c>
      <c r="G776" s="547" t="s">
        <v>2033</v>
      </c>
      <c r="H776" s="548" t="s">
        <v>2034</v>
      </c>
      <c r="I776" s="549" t="s">
        <v>1815</v>
      </c>
      <c r="J776" s="550"/>
      <c r="K776" s="547" t="s">
        <v>2035</v>
      </c>
      <c r="L776" s="304" t="s">
        <v>2036</v>
      </c>
      <c r="M776" s="551" t="s">
        <v>2037</v>
      </c>
      <c r="N776" s="552" t="s">
        <v>2037</v>
      </c>
      <c r="O776" s="553" t="s">
        <v>3785</v>
      </c>
      <c r="P776" s="381">
        <v>2.6190000000000002</v>
      </c>
      <c r="Q776" s="138"/>
      <c r="R776" s="339">
        <v>7</v>
      </c>
      <c r="S776" s="139">
        <v>0</v>
      </c>
      <c r="T776" s="152">
        <v>41102</v>
      </c>
      <c r="U776" s="139">
        <v>1.2387870000000001</v>
      </c>
      <c r="V776" s="143">
        <v>22.200509589041097</v>
      </c>
      <c r="W776" s="138">
        <v>48.404860273972609</v>
      </c>
      <c r="X776" s="556" t="s">
        <v>1729</v>
      </c>
      <c r="Y776" s="142"/>
      <c r="Z776" s="146"/>
      <c r="AA776" s="165"/>
      <c r="AB776" s="165"/>
      <c r="AC776" s="383"/>
      <c r="AD776" s="360"/>
      <c r="AE776" s="165"/>
      <c r="AF776" s="147"/>
      <c r="AG776" s="146">
        <v>25.166666666666668</v>
      </c>
      <c r="AH776" s="149"/>
      <c r="AI776" s="132"/>
      <c r="AJ776" s="554" t="s">
        <v>3895</v>
      </c>
      <c r="AK776" s="554"/>
      <c r="AL776" s="555" t="s">
        <v>3895</v>
      </c>
      <c r="AM776" s="152">
        <v>40778</v>
      </c>
      <c r="AN776" s="297">
        <v>40865</v>
      </c>
      <c r="AO776" s="192" t="s">
        <v>2247</v>
      </c>
      <c r="AP776" s="152"/>
      <c r="AQ776" s="156">
        <v>40718</v>
      </c>
      <c r="AR776" s="155">
        <v>41070</v>
      </c>
      <c r="AS776" s="154">
        <v>41124</v>
      </c>
      <c r="AT776" s="155">
        <v>41072</v>
      </c>
      <c r="AU776" s="157"/>
      <c r="AV776" s="158"/>
      <c r="AW776" s="159">
        <v>1.5</v>
      </c>
      <c r="AX776" s="146">
        <v>1839.3333333333333</v>
      </c>
      <c r="AY776" s="160">
        <v>0.94902500000000001</v>
      </c>
      <c r="AZ776" s="161"/>
      <c r="BA776" s="149"/>
      <c r="BB776" s="237"/>
      <c r="BC776" s="238"/>
      <c r="BD776" s="345">
        <v>1.9330279232111691</v>
      </c>
      <c r="BE776" s="165">
        <v>738.07862665565824</v>
      </c>
      <c r="BF776" s="149">
        <v>1288.6852821407795</v>
      </c>
      <c r="BG776" s="239"/>
      <c r="BH776" s="166">
        <v>6.62</v>
      </c>
      <c r="BI776" s="167">
        <v>14.67</v>
      </c>
      <c r="BJ776" s="166"/>
      <c r="BK776" s="166">
        <v>17.765077458106393</v>
      </c>
    </row>
    <row r="777" spans="1:63" ht="28" hidden="1">
      <c r="A777" s="40"/>
      <c r="B777" s="40"/>
      <c r="C777" s="40"/>
      <c r="D777" s="303" t="s">
        <v>2248</v>
      </c>
      <c r="E777" s="127">
        <v>6437</v>
      </c>
      <c r="F777" s="234" t="s">
        <v>2249</v>
      </c>
      <c r="G777" s="129" t="s">
        <v>2033</v>
      </c>
      <c r="H777" s="130" t="s">
        <v>2034</v>
      </c>
      <c r="I777" s="131" t="s">
        <v>1815</v>
      </c>
      <c r="J777" s="132"/>
      <c r="K777" s="129" t="s">
        <v>2035</v>
      </c>
      <c r="L777" s="304" t="s">
        <v>2036</v>
      </c>
      <c r="M777" s="174" t="s">
        <v>2037</v>
      </c>
      <c r="N777" s="135" t="s">
        <v>2037</v>
      </c>
      <c r="O777" s="136" t="s">
        <v>3785</v>
      </c>
      <c r="P777" s="137">
        <v>7.61</v>
      </c>
      <c r="Q777" s="138"/>
      <c r="R777" s="137">
        <v>7</v>
      </c>
      <c r="S777" s="139">
        <v>0</v>
      </c>
      <c r="T777" s="235">
        <v>41091</v>
      </c>
      <c r="U777" s="139">
        <v>3.8278300000000001</v>
      </c>
      <c r="V777" s="137">
        <v>64.737123287671224</v>
      </c>
      <c r="W777" s="138">
        <v>140.87882191780821</v>
      </c>
      <c r="X777" s="130" t="s">
        <v>2309</v>
      </c>
      <c r="Y777" s="142"/>
      <c r="Z777" s="146"/>
      <c r="AA777" s="165"/>
      <c r="AB777" s="165"/>
      <c r="AC777" s="144"/>
      <c r="AD777" s="360"/>
      <c r="AE777" s="165"/>
      <c r="AF777" s="147"/>
      <c r="AG777" s="146">
        <v>25.533333333333335</v>
      </c>
      <c r="AH777" s="149"/>
      <c r="AI777" s="132"/>
      <c r="AJ777" s="236" t="s">
        <v>3895</v>
      </c>
      <c r="AK777" s="236"/>
      <c r="AL777" s="151" t="s">
        <v>3895</v>
      </c>
      <c r="AM777" s="152">
        <v>40849</v>
      </c>
      <c r="AN777" s="297"/>
      <c r="AO777" s="154"/>
      <c r="AP777" s="155"/>
      <c r="AQ777" s="156">
        <v>40984</v>
      </c>
      <c r="AR777" s="179">
        <v>41075</v>
      </c>
      <c r="AS777" s="154">
        <v>41128</v>
      </c>
      <c r="AT777" s="155">
        <v>41075</v>
      </c>
      <c r="AU777" s="157"/>
      <c r="AV777" s="158"/>
      <c r="AW777" s="159">
        <v>4.5</v>
      </c>
      <c r="AX777" s="146">
        <v>1782.6666666666667</v>
      </c>
      <c r="AY777" s="160">
        <v>0.94872499999999993</v>
      </c>
      <c r="AZ777" s="161"/>
      <c r="BA777" s="149"/>
      <c r="BB777" s="237"/>
      <c r="BC777" s="238"/>
      <c r="BD777" s="164">
        <v>6.1173647469458983</v>
      </c>
      <c r="BE777" s="165">
        <v>803.85870524913241</v>
      </c>
      <c r="BF777" s="149">
        <v>1359.4143882101996</v>
      </c>
      <c r="BG777" s="239"/>
      <c r="BH777" s="166">
        <v>9.0299999999999994</v>
      </c>
      <c r="BI777" s="167">
        <v>15</v>
      </c>
      <c r="BJ777" s="166"/>
      <c r="BK777" s="166"/>
    </row>
    <row r="778" spans="1:63" ht="56" hidden="1">
      <c r="A778" s="40"/>
      <c r="B778" s="40"/>
      <c r="C778" s="40"/>
      <c r="D778" s="247" t="s">
        <v>2250</v>
      </c>
      <c r="E778" s="127">
        <v>6445</v>
      </c>
      <c r="F778" s="422" t="s">
        <v>2251</v>
      </c>
      <c r="G778" s="129" t="s">
        <v>2033</v>
      </c>
      <c r="H778" s="130" t="s">
        <v>2034</v>
      </c>
      <c r="I778" s="131" t="s">
        <v>1815</v>
      </c>
      <c r="J778" s="132"/>
      <c r="K778" s="129" t="s">
        <v>1728</v>
      </c>
      <c r="L778" s="376" t="s">
        <v>2036</v>
      </c>
      <c r="M778" s="134" t="s">
        <v>2037</v>
      </c>
      <c r="N778" s="371" t="s">
        <v>2037</v>
      </c>
      <c r="O778" s="136" t="s">
        <v>3785</v>
      </c>
      <c r="P778" s="143">
        <v>6.117</v>
      </c>
      <c r="Q778" s="138"/>
      <c r="R778" s="339">
        <v>10</v>
      </c>
      <c r="S778" s="139">
        <v>0</v>
      </c>
      <c r="T778" s="152">
        <v>41108</v>
      </c>
      <c r="U778" s="139">
        <v>2.7893520000000001</v>
      </c>
      <c r="V778" s="143">
        <v>51.751495890410958</v>
      </c>
      <c r="W778" s="138">
        <v>61.17</v>
      </c>
      <c r="X778" s="130" t="s">
        <v>3156</v>
      </c>
      <c r="Y778" s="142"/>
      <c r="Z778" s="143"/>
      <c r="AA778" s="138"/>
      <c r="AB778" s="138"/>
      <c r="AC778" s="144"/>
      <c r="AD778" s="360"/>
      <c r="AE778" s="148"/>
      <c r="AF778" s="147"/>
      <c r="AG778" s="146">
        <v>24.966666666666665</v>
      </c>
      <c r="AH778" s="149"/>
      <c r="AI778" s="132"/>
      <c r="AJ778" s="150" t="s">
        <v>3895</v>
      </c>
      <c r="AK778" s="150"/>
      <c r="AL778" s="151" t="s">
        <v>2252</v>
      </c>
      <c r="AM778" s="152">
        <v>40429</v>
      </c>
      <c r="AN778" s="297">
        <v>40555</v>
      </c>
      <c r="AO778" s="192" t="s">
        <v>2253</v>
      </c>
      <c r="AP778" s="152"/>
      <c r="AQ778" s="235">
        <v>40497</v>
      </c>
      <c r="AR778" s="140">
        <v>41078</v>
      </c>
      <c r="AS778" s="192">
        <v>41131</v>
      </c>
      <c r="AT778" s="396">
        <v>41108</v>
      </c>
      <c r="AU778" s="206"/>
      <c r="AV778" s="209"/>
      <c r="AW778" s="195">
        <v>3.3</v>
      </c>
      <c r="AX778" s="146">
        <v>2009.5440000000001</v>
      </c>
      <c r="AY778" s="160">
        <v>0.92247499999999993</v>
      </c>
      <c r="AZ778" s="196"/>
      <c r="BA778" s="149"/>
      <c r="BB778" s="403"/>
      <c r="BC778" s="404"/>
      <c r="BD778" s="379">
        <v>4.5375218150087253</v>
      </c>
      <c r="BE778" s="165">
        <v>741.78875511013985</v>
      </c>
      <c r="BF778" s="149">
        <v>1375.0066106087047</v>
      </c>
      <c r="BG778" s="196"/>
      <c r="BH778" s="197">
        <v>6.68</v>
      </c>
      <c r="BI778" s="198">
        <v>11.5</v>
      </c>
      <c r="BJ778" s="197"/>
      <c r="BK778" s="197"/>
    </row>
    <row r="779" spans="1:63" ht="42" hidden="1">
      <c r="A779" s="40"/>
      <c r="B779" s="40"/>
      <c r="C779" s="40"/>
      <c r="D779" s="303" t="s">
        <v>1921</v>
      </c>
      <c r="E779" s="127">
        <v>6456</v>
      </c>
      <c r="F779" s="234" t="s">
        <v>1922</v>
      </c>
      <c r="G779" s="129" t="s">
        <v>2033</v>
      </c>
      <c r="H779" s="130" t="s">
        <v>2034</v>
      </c>
      <c r="I779" s="131" t="s">
        <v>1815</v>
      </c>
      <c r="J779" s="132"/>
      <c r="K779" s="129" t="s">
        <v>917</v>
      </c>
      <c r="L779" s="472" t="s">
        <v>2036</v>
      </c>
      <c r="M779" s="174" t="s">
        <v>2037</v>
      </c>
      <c r="N779" s="371" t="s">
        <v>2037</v>
      </c>
      <c r="O779" s="136" t="s">
        <v>2038</v>
      </c>
      <c r="P779" s="143">
        <v>52.898000000000003</v>
      </c>
      <c r="Q779" s="138"/>
      <c r="R779" s="339">
        <v>10</v>
      </c>
      <c r="S779" s="139">
        <v>0</v>
      </c>
      <c r="T779" s="152">
        <v>41241</v>
      </c>
      <c r="U779" s="138">
        <v>4.7608199999999998</v>
      </c>
      <c r="V779" s="143">
        <v>428.2564109589041</v>
      </c>
      <c r="W779" s="138">
        <v>528.98</v>
      </c>
      <c r="X779" s="130" t="s">
        <v>2309</v>
      </c>
      <c r="Y779" s="142"/>
      <c r="Z779" s="143"/>
      <c r="AA779" s="138"/>
      <c r="AB779" s="138"/>
      <c r="AC779" s="144"/>
      <c r="AD779" s="360"/>
      <c r="AE779" s="148"/>
      <c r="AF779" s="147"/>
      <c r="AG779" s="146">
        <v>20.533333333333335</v>
      </c>
      <c r="AH779" s="149"/>
      <c r="AI779" s="132"/>
      <c r="AJ779" s="150" t="s">
        <v>3895</v>
      </c>
      <c r="AK779" s="150"/>
      <c r="AL779" s="151" t="s">
        <v>2831</v>
      </c>
      <c r="AM779" s="152">
        <v>40667</v>
      </c>
      <c r="AN779" s="297"/>
      <c r="AO779" s="154"/>
      <c r="AP779" s="155"/>
      <c r="AQ779" s="156">
        <v>41009</v>
      </c>
      <c r="AR779" s="179">
        <v>41122</v>
      </c>
      <c r="AS779" s="155">
        <v>41294</v>
      </c>
      <c r="AT779" s="155">
        <v>41241</v>
      </c>
      <c r="AU779" s="157"/>
      <c r="AV779" s="158"/>
      <c r="AW779" s="164">
        <v>35.700000000000003</v>
      </c>
      <c r="AX779" s="146">
        <v>1561.8767507002799</v>
      </c>
      <c r="AY779" s="160">
        <v>0.94872499999999993</v>
      </c>
      <c r="AZ779" s="161"/>
      <c r="BA779" s="149"/>
      <c r="BB779" s="237"/>
      <c r="BC779" s="238"/>
      <c r="BD779" s="345">
        <v>47.120418848167539</v>
      </c>
      <c r="BE779" s="165">
        <v>890.77883564912725</v>
      </c>
      <c r="BF779" s="149">
        <v>1319.8996876237406</v>
      </c>
      <c r="BG779" s="239"/>
      <c r="BH779" s="166">
        <v>10.71</v>
      </c>
      <c r="BI779" s="167">
        <v>19.75</v>
      </c>
      <c r="BJ779" s="166"/>
      <c r="BK779" s="166"/>
    </row>
    <row r="780" spans="1:63" ht="56" hidden="1">
      <c r="A780" s="40"/>
      <c r="B780" s="40"/>
      <c r="C780" s="40"/>
      <c r="D780" s="303" t="s">
        <v>1923</v>
      </c>
      <c r="E780" s="127">
        <v>6484</v>
      </c>
      <c r="F780" s="234" t="s">
        <v>1924</v>
      </c>
      <c r="G780" s="129" t="s">
        <v>2033</v>
      </c>
      <c r="H780" s="130" t="s">
        <v>2034</v>
      </c>
      <c r="I780" s="368" t="s">
        <v>1815</v>
      </c>
      <c r="J780" s="368"/>
      <c r="K780" s="129" t="s">
        <v>1728</v>
      </c>
      <c r="L780" s="133" t="s">
        <v>2036</v>
      </c>
      <c r="M780" s="174" t="s">
        <v>2037</v>
      </c>
      <c r="N780" s="135" t="s">
        <v>2037</v>
      </c>
      <c r="O780" s="136" t="s">
        <v>2038</v>
      </c>
      <c r="P780" s="143">
        <v>101.23399999999999</v>
      </c>
      <c r="Q780" s="138"/>
      <c r="R780" s="137">
        <v>10</v>
      </c>
      <c r="S780" s="139">
        <v>0</v>
      </c>
      <c r="T780" s="235">
        <v>41183</v>
      </c>
      <c r="U780" s="138">
        <v>25.409734</v>
      </c>
      <c r="V780" s="137">
        <v>835.66586849315058</v>
      </c>
      <c r="W780" s="138">
        <v>1012.3399999999999</v>
      </c>
      <c r="X780" s="130" t="s">
        <v>3888</v>
      </c>
      <c r="Y780" s="142"/>
      <c r="Z780" s="146">
        <v>14.955</v>
      </c>
      <c r="AA780" s="165">
        <v>19.802</v>
      </c>
      <c r="AB780" s="165">
        <v>34.756999999999998</v>
      </c>
      <c r="AC780" s="144">
        <v>41572</v>
      </c>
      <c r="AD780" s="360">
        <v>41364</v>
      </c>
      <c r="AE780" s="165">
        <v>50.200969863013697</v>
      </c>
      <c r="AF780" s="147">
        <v>0.69235714160191408</v>
      </c>
      <c r="AG780" s="148">
        <v>12.966666666666667</v>
      </c>
      <c r="AH780" s="149"/>
      <c r="AI780" s="132" t="s">
        <v>2039</v>
      </c>
      <c r="AJ780" s="236" t="s">
        <v>3895</v>
      </c>
      <c r="AK780" s="236"/>
      <c r="AL780" s="151" t="s">
        <v>2031</v>
      </c>
      <c r="AM780" s="152">
        <v>40759</v>
      </c>
      <c r="AN780" s="297"/>
      <c r="AO780" s="154"/>
      <c r="AP780" s="155"/>
      <c r="AQ780" s="156">
        <v>40892</v>
      </c>
      <c r="AR780" s="156">
        <v>41162</v>
      </c>
      <c r="AS780" s="179">
        <v>41222</v>
      </c>
      <c r="AT780" s="156">
        <v>41162</v>
      </c>
      <c r="AU780" s="157"/>
      <c r="AV780" s="358"/>
      <c r="AW780" s="159">
        <v>50.4</v>
      </c>
      <c r="AX780" s="165">
        <v>2116.9841269841272</v>
      </c>
      <c r="AY780" s="160">
        <v>0.94881000000000004</v>
      </c>
      <c r="AZ780" s="161"/>
      <c r="BA780" s="149"/>
      <c r="BB780" s="237"/>
      <c r="BC780" s="238"/>
      <c r="BD780" s="345">
        <v>65.2401832460733</v>
      </c>
      <c r="BE780" s="165">
        <v>644.44932775622124</v>
      </c>
      <c r="BF780" s="149">
        <v>1294.4480802792323</v>
      </c>
      <c r="BG780" s="105">
        <v>1.2892069773972644E-2</v>
      </c>
      <c r="BH780" s="166">
        <v>7.86</v>
      </c>
      <c r="BI780" s="167">
        <v>18.46</v>
      </c>
      <c r="BJ780" s="166"/>
      <c r="BK780" s="166"/>
    </row>
    <row r="781" spans="1:63" ht="42" hidden="1">
      <c r="A781" s="40"/>
      <c r="B781" s="40"/>
      <c r="C781" s="40"/>
      <c r="D781" s="303" t="s">
        <v>2254</v>
      </c>
      <c r="E781" s="127">
        <v>6491</v>
      </c>
      <c r="F781" s="234" t="s">
        <v>2255</v>
      </c>
      <c r="G781" s="129" t="s">
        <v>2033</v>
      </c>
      <c r="H781" s="130" t="s">
        <v>2034</v>
      </c>
      <c r="I781" s="131" t="s">
        <v>1815</v>
      </c>
      <c r="J781" s="132"/>
      <c r="K781" s="129" t="s">
        <v>1728</v>
      </c>
      <c r="L781" s="304" t="s">
        <v>2036</v>
      </c>
      <c r="M781" s="174" t="s">
        <v>2037</v>
      </c>
      <c r="N781" s="371" t="s">
        <v>2037</v>
      </c>
      <c r="O781" s="136" t="s">
        <v>3785</v>
      </c>
      <c r="P781" s="143">
        <v>7.5179999999999998</v>
      </c>
      <c r="Q781" s="138"/>
      <c r="R781" s="339">
        <v>10</v>
      </c>
      <c r="S781" s="139">
        <v>0</v>
      </c>
      <c r="T781" s="152">
        <v>41087</v>
      </c>
      <c r="U781" s="139">
        <v>3.8492160000000002</v>
      </c>
      <c r="V781" s="143">
        <v>64.036882191780819</v>
      </c>
      <c r="W781" s="138">
        <v>75.179999999999993</v>
      </c>
      <c r="X781" s="141" t="s">
        <v>2309</v>
      </c>
      <c r="Y781" s="142"/>
      <c r="Z781" s="146"/>
      <c r="AA781" s="165"/>
      <c r="AB781" s="165"/>
      <c r="AC781" s="383"/>
      <c r="AD781" s="360"/>
      <c r="AE781" s="165"/>
      <c r="AF781" s="147"/>
      <c r="AG781" s="146">
        <v>25.666666666666668</v>
      </c>
      <c r="AH781" s="149"/>
      <c r="AI781" s="132"/>
      <c r="AJ781" s="236" t="s">
        <v>3895</v>
      </c>
      <c r="AK781" s="236"/>
      <c r="AL781" s="151" t="s">
        <v>2256</v>
      </c>
      <c r="AM781" s="152">
        <v>40757</v>
      </c>
      <c r="AN781" s="297"/>
      <c r="AO781" s="154"/>
      <c r="AP781" s="155"/>
      <c r="AQ781" s="156">
        <v>41022</v>
      </c>
      <c r="AR781" s="155">
        <v>41087</v>
      </c>
      <c r="AS781" s="154">
        <v>41128</v>
      </c>
      <c r="AT781" s="155">
        <v>41087</v>
      </c>
      <c r="AU781" s="157"/>
      <c r="AV781" s="158"/>
      <c r="AW781" s="159">
        <v>3.6</v>
      </c>
      <c r="AX781" s="146">
        <v>2201.3888888888887</v>
      </c>
      <c r="AY781" s="160">
        <v>0.94872499999999993</v>
      </c>
      <c r="AZ781" s="161"/>
      <c r="BA781" s="149"/>
      <c r="BB781" s="237"/>
      <c r="BC781" s="238"/>
      <c r="BD781" s="345">
        <v>5.6719022687609071</v>
      </c>
      <c r="BE781" s="165">
        <v>754.44297270030688</v>
      </c>
      <c r="BF781" s="149">
        <v>1575.5284079891408</v>
      </c>
      <c r="BG781" s="239"/>
      <c r="BH781" s="166">
        <v>10.56</v>
      </c>
      <c r="BI781" s="167">
        <v>16.260000000000002</v>
      </c>
      <c r="BJ781" s="197"/>
      <c r="BK781" s="197"/>
    </row>
    <row r="782" spans="1:63" ht="28" hidden="1">
      <c r="A782" s="40"/>
      <c r="B782" s="40"/>
      <c r="C782" s="40"/>
      <c r="D782" s="303" t="s">
        <v>2257</v>
      </c>
      <c r="E782" s="127">
        <v>6498</v>
      </c>
      <c r="F782" s="234" t="s">
        <v>3472</v>
      </c>
      <c r="G782" s="129" t="s">
        <v>2033</v>
      </c>
      <c r="H782" s="130" t="s">
        <v>2034</v>
      </c>
      <c r="I782" s="131" t="s">
        <v>1815</v>
      </c>
      <c r="J782" s="132"/>
      <c r="K782" s="129" t="s">
        <v>1748</v>
      </c>
      <c r="L782" s="304" t="s">
        <v>2036</v>
      </c>
      <c r="M782" s="174" t="s">
        <v>2037</v>
      </c>
      <c r="N782" s="371" t="s">
        <v>2037</v>
      </c>
      <c r="O782" s="136" t="s">
        <v>3785</v>
      </c>
      <c r="P782" s="143">
        <v>7.2679999999999998</v>
      </c>
      <c r="Q782" s="138"/>
      <c r="R782" s="339">
        <v>10</v>
      </c>
      <c r="S782" s="139">
        <v>0</v>
      </c>
      <c r="T782" s="152">
        <v>41085</v>
      </c>
      <c r="U782" s="138">
        <v>3.7720920000000002</v>
      </c>
      <c r="V782" s="143">
        <v>61.947254794520546</v>
      </c>
      <c r="W782" s="138">
        <v>72.679999999999993</v>
      </c>
      <c r="X782" s="141" t="s">
        <v>1729</v>
      </c>
      <c r="Y782" s="142"/>
      <c r="Z782" s="146"/>
      <c r="AA782" s="165"/>
      <c r="AB782" s="165"/>
      <c r="AC782" s="383"/>
      <c r="AD782" s="360"/>
      <c r="AE782" s="165"/>
      <c r="AF782" s="147"/>
      <c r="AG782" s="146">
        <v>25.733333333333334</v>
      </c>
      <c r="AH782" s="149"/>
      <c r="AI782" s="132"/>
      <c r="AJ782" s="150" t="s">
        <v>3895</v>
      </c>
      <c r="AK782" s="150"/>
      <c r="AL782" s="151" t="s">
        <v>3895</v>
      </c>
      <c r="AM782" s="152">
        <v>40722</v>
      </c>
      <c r="AN782" s="297"/>
      <c r="AO782" s="154"/>
      <c r="AP782" s="155"/>
      <c r="AQ782" s="156">
        <v>40799</v>
      </c>
      <c r="AR782" s="155">
        <v>41085</v>
      </c>
      <c r="AS782" s="154">
        <v>41138</v>
      </c>
      <c r="AT782" s="155">
        <v>41085</v>
      </c>
      <c r="AU782" s="157"/>
      <c r="AV782" s="158"/>
      <c r="AW782" s="159">
        <v>3.3</v>
      </c>
      <c r="AX782" s="146">
        <v>1242.1212121212122</v>
      </c>
      <c r="AY782" s="160">
        <v>0.91609999999999991</v>
      </c>
      <c r="AZ782" s="161"/>
      <c r="BA782" s="149"/>
      <c r="BB782" s="237"/>
      <c r="BC782" s="238"/>
      <c r="BD782" s="345">
        <v>4.6247818499127398</v>
      </c>
      <c r="BE782" s="165">
        <v>636.32111308650792</v>
      </c>
      <c r="BF782" s="149">
        <v>1401.4490454281031</v>
      </c>
      <c r="BG782" s="239"/>
      <c r="BH782" s="166">
        <v>8.6999999999999993</v>
      </c>
      <c r="BI782" s="167">
        <v>17.899999999999999</v>
      </c>
      <c r="BJ782" s="166"/>
      <c r="BK782" s="166">
        <v>15.396400463692208</v>
      </c>
    </row>
    <row r="783" spans="1:63" ht="70">
      <c r="A783" s="123" t="s">
        <v>652</v>
      </c>
      <c r="B783" s="125" t="s">
        <v>660</v>
      </c>
      <c r="C783" s="40"/>
      <c r="D783" s="557" t="s">
        <v>284</v>
      </c>
      <c r="E783" s="558">
        <v>6506</v>
      </c>
      <c r="F783" s="435" t="s">
        <v>1925</v>
      </c>
      <c r="G783" s="559" t="s">
        <v>4031</v>
      </c>
      <c r="H783" s="560" t="s">
        <v>4018</v>
      </c>
      <c r="I783" s="561" t="s">
        <v>1815</v>
      </c>
      <c r="J783" s="562"/>
      <c r="K783" s="559" t="s">
        <v>4032</v>
      </c>
      <c r="L783" s="563" t="s">
        <v>2036</v>
      </c>
      <c r="M783" s="441" t="s">
        <v>1176</v>
      </c>
      <c r="N783" s="564" t="s">
        <v>1177</v>
      </c>
      <c r="O783" s="441" t="s">
        <v>1178</v>
      </c>
      <c r="P783" s="565">
        <v>1351.9649999999999</v>
      </c>
      <c r="Q783" s="566"/>
      <c r="R783" s="567">
        <v>10</v>
      </c>
      <c r="S783" s="568">
        <v>0</v>
      </c>
      <c r="T783" s="569">
        <v>41492</v>
      </c>
      <c r="U783" s="566">
        <v>0</v>
      </c>
      <c r="V783" s="565">
        <v>10015.653041095889</v>
      </c>
      <c r="W783" s="566">
        <v>13519.65</v>
      </c>
      <c r="X783" s="570" t="s">
        <v>4033</v>
      </c>
      <c r="Y783" s="571"/>
      <c r="Z783" s="565"/>
      <c r="AA783" s="566"/>
      <c r="AB783" s="566"/>
      <c r="AC783" s="572"/>
      <c r="AD783" s="573"/>
      <c r="AE783" s="574"/>
      <c r="AF783" s="575"/>
      <c r="AG783" s="576">
        <v>12.166666666666666</v>
      </c>
      <c r="AH783" s="577"/>
      <c r="AI783" s="562"/>
      <c r="AJ783" s="268" t="s">
        <v>4034</v>
      </c>
      <c r="AK783" s="268"/>
      <c r="AL783" s="452" t="s">
        <v>3895</v>
      </c>
      <c r="AM783" s="578">
        <v>39270</v>
      </c>
      <c r="AN783" s="453" t="s">
        <v>4035</v>
      </c>
      <c r="AO783" s="453" t="s">
        <v>283</v>
      </c>
      <c r="AP783" s="569"/>
      <c r="AQ783" s="579">
        <v>41071</v>
      </c>
      <c r="AR783" s="578">
        <v>41086</v>
      </c>
      <c r="AS783" s="491">
        <v>41450</v>
      </c>
      <c r="AT783" s="578">
        <v>41492</v>
      </c>
      <c r="AU783" s="503" t="s">
        <v>3596</v>
      </c>
      <c r="AV783" s="457"/>
      <c r="AW783" s="580">
        <v>445</v>
      </c>
      <c r="AX783" s="576">
        <v>7446</v>
      </c>
      <c r="AY783" s="581">
        <v>0.90273500000000007</v>
      </c>
      <c r="AZ783" s="582"/>
      <c r="BA783" s="583"/>
      <c r="BB783" s="584"/>
      <c r="BC783" s="585"/>
      <c r="BD783" s="586">
        <v>297.70942408376959</v>
      </c>
      <c r="BE783" s="574">
        <v>220.20497874114318</v>
      </c>
      <c r="BF783" s="577">
        <v>669.00994176127995</v>
      </c>
      <c r="BG783" s="587"/>
      <c r="BH783" s="588">
        <v>7.46</v>
      </c>
      <c r="BI783" s="589">
        <v>15.61</v>
      </c>
      <c r="BJ783" s="588"/>
      <c r="BK783" s="588"/>
    </row>
    <row r="784" spans="1:63" ht="28" hidden="1">
      <c r="A784" s="40"/>
      <c r="B784" s="40"/>
      <c r="C784" s="40"/>
      <c r="D784" s="303" t="s">
        <v>3473</v>
      </c>
      <c r="E784" s="127">
        <v>6512</v>
      </c>
      <c r="F784" s="234" t="s">
        <v>3474</v>
      </c>
      <c r="G784" s="547" t="s">
        <v>2033</v>
      </c>
      <c r="H784" s="548" t="s">
        <v>2034</v>
      </c>
      <c r="I784" s="549" t="s">
        <v>1815</v>
      </c>
      <c r="J784" s="550"/>
      <c r="K784" s="547" t="s">
        <v>1728</v>
      </c>
      <c r="L784" s="472" t="s">
        <v>2036</v>
      </c>
      <c r="M784" s="551" t="s">
        <v>969</v>
      </c>
      <c r="N784" s="552" t="s">
        <v>970</v>
      </c>
      <c r="O784" s="553" t="s">
        <v>3785</v>
      </c>
      <c r="P784" s="143">
        <v>15.42</v>
      </c>
      <c r="Q784" s="138"/>
      <c r="R784" s="339">
        <v>10</v>
      </c>
      <c r="S784" s="139">
        <v>0</v>
      </c>
      <c r="T784" s="152">
        <v>41122</v>
      </c>
      <c r="U784" s="138">
        <v>6.4455599999999995</v>
      </c>
      <c r="V784" s="143">
        <v>129.86597260273973</v>
      </c>
      <c r="W784" s="138">
        <v>154.19999999999999</v>
      </c>
      <c r="X784" s="556" t="s">
        <v>2718</v>
      </c>
      <c r="Y784" s="142"/>
      <c r="Z784" s="146"/>
      <c r="AA784" s="165"/>
      <c r="AB784" s="165"/>
      <c r="AC784" s="383"/>
      <c r="AD784" s="360"/>
      <c r="AE784" s="165"/>
      <c r="AF784" s="147"/>
      <c r="AG784" s="146">
        <v>24.5</v>
      </c>
      <c r="AH784" s="149"/>
      <c r="AI784" s="132"/>
      <c r="AJ784" s="554" t="s">
        <v>3895</v>
      </c>
      <c r="AK784" s="554"/>
      <c r="AL784" s="555" t="s">
        <v>3475</v>
      </c>
      <c r="AM784" s="152">
        <v>40863</v>
      </c>
      <c r="AN784" s="297"/>
      <c r="AO784" s="154"/>
      <c r="AP784" s="155"/>
      <c r="AQ784" s="156">
        <v>41022</v>
      </c>
      <c r="AR784" s="179">
        <v>41086</v>
      </c>
      <c r="AS784" s="154">
        <v>41153</v>
      </c>
      <c r="AT784" s="155">
        <v>41100</v>
      </c>
      <c r="AU784" s="157"/>
      <c r="AV784" s="158"/>
      <c r="AW784" s="159">
        <v>10</v>
      </c>
      <c r="AX784" s="146">
        <v>1576.8</v>
      </c>
      <c r="AY784" s="160">
        <v>0.94850000000000012</v>
      </c>
      <c r="AZ784" s="161"/>
      <c r="BA784" s="149"/>
      <c r="BB784" s="237"/>
      <c r="BC784" s="238"/>
      <c r="BD784" s="493"/>
      <c r="BE784" s="165"/>
      <c r="BF784" s="149"/>
      <c r="BG784" s="239"/>
      <c r="BH784" s="166"/>
      <c r="BI784" s="167"/>
      <c r="BJ784" s="166"/>
      <c r="BK784" s="166"/>
    </row>
    <row r="785" spans="1:63" ht="70">
      <c r="A785" s="123" t="s">
        <v>653</v>
      </c>
      <c r="B785" s="125" t="s">
        <v>661</v>
      </c>
      <c r="C785" s="40"/>
      <c r="D785" s="247" t="s">
        <v>1926</v>
      </c>
      <c r="E785" s="127">
        <v>6520</v>
      </c>
      <c r="F785" s="128" t="s">
        <v>1927</v>
      </c>
      <c r="G785" s="129" t="s">
        <v>2033</v>
      </c>
      <c r="H785" s="130" t="s">
        <v>2034</v>
      </c>
      <c r="I785" s="131" t="s">
        <v>1815</v>
      </c>
      <c r="J785" s="132"/>
      <c r="K785" s="129" t="s">
        <v>1728</v>
      </c>
      <c r="L785" s="344" t="s">
        <v>2036</v>
      </c>
      <c r="M785" s="134" t="s">
        <v>920</v>
      </c>
      <c r="N785" s="371" t="s">
        <v>215</v>
      </c>
      <c r="O785" s="136" t="s">
        <v>1178</v>
      </c>
      <c r="P785" s="143">
        <v>476.69099999999997</v>
      </c>
      <c r="Q785" s="138"/>
      <c r="R785" s="339">
        <v>10</v>
      </c>
      <c r="S785" s="139">
        <v>0</v>
      </c>
      <c r="T785" s="152">
        <v>41173</v>
      </c>
      <c r="U785" s="138">
        <v>143.48399099999997</v>
      </c>
      <c r="V785" s="143">
        <v>3948.0462821917804</v>
      </c>
      <c r="W785" s="138">
        <v>4766.91</v>
      </c>
      <c r="X785" s="141" t="s">
        <v>1729</v>
      </c>
      <c r="Y785" s="142"/>
      <c r="Z785" s="143"/>
      <c r="AA785" s="138"/>
      <c r="AB785" s="138"/>
      <c r="AC785" s="235"/>
      <c r="AD785" s="152"/>
      <c r="AE785" s="165"/>
      <c r="AF785" s="147"/>
      <c r="AG785" s="146">
        <v>22.8</v>
      </c>
      <c r="AH785" s="149"/>
      <c r="AI785" s="132"/>
      <c r="AJ785" s="150" t="s">
        <v>3987</v>
      </c>
      <c r="AK785" s="150"/>
      <c r="AL785" s="151" t="s">
        <v>3545</v>
      </c>
      <c r="AM785" s="152">
        <v>40176</v>
      </c>
      <c r="AN785" s="297"/>
      <c r="AO785" s="154"/>
      <c r="AP785" s="155"/>
      <c r="AQ785" s="156">
        <v>40129</v>
      </c>
      <c r="AR785" s="155">
        <v>41173</v>
      </c>
      <c r="AS785" s="154">
        <v>41236</v>
      </c>
      <c r="AT785" s="155">
        <v>41173</v>
      </c>
      <c r="AU785" s="157"/>
      <c r="AV785" s="158"/>
      <c r="AW785" s="149">
        <v>374.57</v>
      </c>
      <c r="AX785" s="146">
        <v>6797.760098245989</v>
      </c>
      <c r="AY785" s="160">
        <v>0.84009999999999996</v>
      </c>
      <c r="AZ785" s="161"/>
      <c r="BA785" s="165"/>
      <c r="BB785" s="162"/>
      <c r="BC785" s="163"/>
      <c r="BD785" s="379">
        <v>237.63743455497379</v>
      </c>
      <c r="BE785" s="432">
        <v>498.51462384432222</v>
      </c>
      <c r="BF785" s="433">
        <v>634.42730211969399</v>
      </c>
      <c r="BG785" s="196"/>
      <c r="BH785" s="197">
        <v>7.88</v>
      </c>
      <c r="BI785" s="198">
        <v>12.49</v>
      </c>
      <c r="BJ785" s="197"/>
      <c r="BK785" s="197"/>
    </row>
    <row r="786" spans="1:63" ht="42" hidden="1">
      <c r="A786" s="40"/>
      <c r="B786" s="40"/>
      <c r="C786" s="40"/>
      <c r="D786" s="303" t="s">
        <v>3476</v>
      </c>
      <c r="E786" s="127">
        <v>6521</v>
      </c>
      <c r="F786" s="234" t="s">
        <v>3477</v>
      </c>
      <c r="G786" s="129" t="s">
        <v>2033</v>
      </c>
      <c r="H786" s="130" t="s">
        <v>2034</v>
      </c>
      <c r="I786" s="131" t="s">
        <v>1815</v>
      </c>
      <c r="J786" s="132"/>
      <c r="K786" s="129" t="s">
        <v>3478</v>
      </c>
      <c r="L786" s="376" t="s">
        <v>2036</v>
      </c>
      <c r="M786" s="174" t="s">
        <v>2037</v>
      </c>
      <c r="N786" s="371" t="s">
        <v>2037</v>
      </c>
      <c r="O786" s="136" t="s">
        <v>3785</v>
      </c>
      <c r="P786" s="143">
        <v>8.3279999999999994</v>
      </c>
      <c r="Q786" s="138"/>
      <c r="R786" s="339">
        <v>10</v>
      </c>
      <c r="S786" s="139">
        <v>0</v>
      </c>
      <c r="T786" s="152">
        <v>41087</v>
      </c>
      <c r="U786" s="139">
        <v>4.2805919999999995</v>
      </c>
      <c r="V786" s="143">
        <v>70.936306849315059</v>
      </c>
      <c r="W786" s="138">
        <v>83.28</v>
      </c>
      <c r="X786" s="141" t="s">
        <v>1755</v>
      </c>
      <c r="Y786" s="142"/>
      <c r="Z786" s="146"/>
      <c r="AA786" s="165"/>
      <c r="AB786" s="165"/>
      <c r="AC786" s="383"/>
      <c r="AD786" s="360"/>
      <c r="AE786" s="165"/>
      <c r="AF786" s="147"/>
      <c r="AG786" s="146">
        <v>25.666666666666668</v>
      </c>
      <c r="AH786" s="149"/>
      <c r="AI786" s="132"/>
      <c r="AJ786" s="236" t="s">
        <v>3895</v>
      </c>
      <c r="AK786" s="236"/>
      <c r="AL786" s="151" t="s">
        <v>3479</v>
      </c>
      <c r="AM786" s="152">
        <v>40759</v>
      </c>
      <c r="AN786" s="297"/>
      <c r="AO786" s="154"/>
      <c r="AP786" s="155"/>
      <c r="AQ786" s="156">
        <v>40960</v>
      </c>
      <c r="AR786" s="155">
        <v>41087</v>
      </c>
      <c r="AS786" s="154">
        <v>41125</v>
      </c>
      <c r="AT786" s="155">
        <v>41087</v>
      </c>
      <c r="AU786" s="157"/>
      <c r="AV786" s="158"/>
      <c r="AW786" s="159">
        <v>4.5</v>
      </c>
      <c r="AX786" s="146">
        <v>2020.2222222222222</v>
      </c>
      <c r="AY786" s="160">
        <v>0.91617499999999996</v>
      </c>
      <c r="AZ786" s="161"/>
      <c r="BA786" s="149"/>
      <c r="BB786" s="237"/>
      <c r="BC786" s="238"/>
      <c r="BD786" s="345">
        <v>6.3590750436300167</v>
      </c>
      <c r="BE786" s="191">
        <v>763.57769496037668</v>
      </c>
      <c r="BF786" s="159">
        <v>1413.1277874733371</v>
      </c>
      <c r="BG786" s="239"/>
      <c r="BH786" s="166">
        <v>7.46</v>
      </c>
      <c r="BI786" s="167">
        <v>11.5</v>
      </c>
      <c r="BJ786" s="166"/>
      <c r="BK786" s="166">
        <v>23.686769944141858</v>
      </c>
    </row>
    <row r="787" spans="1:63" ht="28" hidden="1">
      <c r="A787" s="40"/>
      <c r="B787" s="40"/>
      <c r="C787" s="40"/>
      <c r="D787" s="303" t="s">
        <v>3480</v>
      </c>
      <c r="E787" s="127">
        <v>6522</v>
      </c>
      <c r="F787" s="234" t="s">
        <v>3481</v>
      </c>
      <c r="G787" s="129" t="s">
        <v>2033</v>
      </c>
      <c r="H787" s="130" t="s">
        <v>2034</v>
      </c>
      <c r="I787" s="131" t="s">
        <v>1815</v>
      </c>
      <c r="J787" s="132"/>
      <c r="K787" s="129" t="s">
        <v>2035</v>
      </c>
      <c r="L787" s="133" t="s">
        <v>2036</v>
      </c>
      <c r="M787" s="174" t="s">
        <v>2037</v>
      </c>
      <c r="N787" s="371" t="s">
        <v>2037</v>
      </c>
      <c r="O787" s="136" t="s">
        <v>2038</v>
      </c>
      <c r="P787" s="143">
        <v>33.392000000000003</v>
      </c>
      <c r="Q787" s="138"/>
      <c r="R787" s="339">
        <v>10</v>
      </c>
      <c r="S787" s="139">
        <v>0</v>
      </c>
      <c r="T787" s="155">
        <v>41102</v>
      </c>
      <c r="U787" s="178">
        <v>15.727632</v>
      </c>
      <c r="V787" s="143">
        <v>283.05437808219182</v>
      </c>
      <c r="W787" s="138">
        <v>333.92</v>
      </c>
      <c r="X787" s="141" t="s">
        <v>1755</v>
      </c>
      <c r="Y787" s="142"/>
      <c r="Z787" s="146"/>
      <c r="AA787" s="165"/>
      <c r="AB787" s="165"/>
      <c r="AC787" s="383"/>
      <c r="AD787" s="360"/>
      <c r="AE787" s="165"/>
      <c r="AF787" s="147"/>
      <c r="AG787" s="146">
        <v>25.166666666666668</v>
      </c>
      <c r="AH787" s="149"/>
      <c r="AI787" s="132"/>
      <c r="AJ787" s="236" t="s">
        <v>3895</v>
      </c>
      <c r="AK787" s="236"/>
      <c r="AL787" s="151" t="s">
        <v>985</v>
      </c>
      <c r="AM787" s="152">
        <v>40750</v>
      </c>
      <c r="AN787" s="297"/>
      <c r="AO787" s="154"/>
      <c r="AP787" s="155"/>
      <c r="AQ787" s="156">
        <v>40892</v>
      </c>
      <c r="AR787" s="155">
        <v>41087</v>
      </c>
      <c r="AS787" s="154">
        <v>41163</v>
      </c>
      <c r="AT787" s="155">
        <v>41102</v>
      </c>
      <c r="AU787" s="157"/>
      <c r="AV787" s="158"/>
      <c r="AW787" s="159">
        <v>20</v>
      </c>
      <c r="AX787" s="146">
        <v>1874.6</v>
      </c>
      <c r="AY787" s="160">
        <v>0.94864999999999999</v>
      </c>
      <c r="AZ787" s="161"/>
      <c r="BA787" s="149"/>
      <c r="BB787" s="237"/>
      <c r="BC787" s="238"/>
      <c r="BD787" s="345">
        <v>25.349040139616054</v>
      </c>
      <c r="BE787" s="165">
        <v>759.13512636607732</v>
      </c>
      <c r="BF787" s="149">
        <v>1267.4520069808027</v>
      </c>
      <c r="BG787" s="239"/>
      <c r="BH787" s="166">
        <v>8.64</v>
      </c>
      <c r="BI787" s="167">
        <v>18.46</v>
      </c>
      <c r="BJ787" s="166"/>
      <c r="BK787" s="166"/>
    </row>
    <row r="788" spans="1:63" ht="70" hidden="1">
      <c r="A788" s="40"/>
      <c r="B788" s="40"/>
      <c r="C788" s="40"/>
      <c r="D788" s="247" t="s">
        <v>2176</v>
      </c>
      <c r="E788" s="127">
        <v>6551</v>
      </c>
      <c r="F788" s="234" t="s">
        <v>2177</v>
      </c>
      <c r="G788" s="129" t="s">
        <v>2033</v>
      </c>
      <c r="H788" s="130" t="s">
        <v>2034</v>
      </c>
      <c r="I788" s="131" t="s">
        <v>1815</v>
      </c>
      <c r="J788" s="132"/>
      <c r="K788" s="129" t="s">
        <v>1728</v>
      </c>
      <c r="L788" s="472" t="s">
        <v>2036</v>
      </c>
      <c r="M788" s="134" t="s">
        <v>2037</v>
      </c>
      <c r="N788" s="371" t="s">
        <v>2037</v>
      </c>
      <c r="O788" s="136" t="s">
        <v>3785</v>
      </c>
      <c r="P788" s="143">
        <v>21.158999999999999</v>
      </c>
      <c r="Q788" s="138"/>
      <c r="R788" s="339">
        <v>10</v>
      </c>
      <c r="S788" s="139">
        <v>0</v>
      </c>
      <c r="T788" s="152">
        <v>41153</v>
      </c>
      <c r="U788" s="138">
        <v>7.045947</v>
      </c>
      <c r="V788" s="143">
        <v>176.40229315068493</v>
      </c>
      <c r="W788" s="138">
        <v>211.58999999999997</v>
      </c>
      <c r="X788" s="141" t="s">
        <v>1729</v>
      </c>
      <c r="Y788" s="142"/>
      <c r="Z788" s="143"/>
      <c r="AA788" s="138"/>
      <c r="AB788" s="138"/>
      <c r="AC788" s="383"/>
      <c r="AD788" s="360"/>
      <c r="AE788" s="165"/>
      <c r="AF788" s="147"/>
      <c r="AG788" s="146">
        <v>23.466666666666665</v>
      </c>
      <c r="AH788" s="149"/>
      <c r="AI788" s="132"/>
      <c r="AJ788" s="150" t="s">
        <v>3895</v>
      </c>
      <c r="AK788" s="150"/>
      <c r="AL788" s="151" t="s">
        <v>2178</v>
      </c>
      <c r="AM788" s="152">
        <v>40577</v>
      </c>
      <c r="AN788" s="297"/>
      <c r="AO788" s="154"/>
      <c r="AP788" s="155"/>
      <c r="AQ788" s="156">
        <v>40687</v>
      </c>
      <c r="AR788" s="155">
        <v>41142</v>
      </c>
      <c r="AS788" s="154">
        <v>41207</v>
      </c>
      <c r="AT788" s="194">
        <v>41142</v>
      </c>
      <c r="AU788" s="157"/>
      <c r="AV788" s="158"/>
      <c r="AW788" s="159">
        <v>12</v>
      </c>
      <c r="AX788" s="146">
        <v>1911.4166666666667</v>
      </c>
      <c r="AY788" s="160">
        <v>0.92254999999999998</v>
      </c>
      <c r="AZ788" s="161"/>
      <c r="BA788" s="149"/>
      <c r="BB788" s="237"/>
      <c r="BC788" s="238"/>
      <c r="BD788" s="164">
        <v>16.216273996509599</v>
      </c>
      <c r="BE788" s="165">
        <v>766.40077491892805</v>
      </c>
      <c r="BF788" s="149">
        <v>1351.3561663758001</v>
      </c>
      <c r="BG788" s="421"/>
      <c r="BH788" s="166">
        <v>11.3</v>
      </c>
      <c r="BI788" s="167">
        <v>16.29</v>
      </c>
      <c r="BJ788" s="166"/>
      <c r="BK788" s="166">
        <v>14.212061966485114</v>
      </c>
    </row>
    <row r="789" spans="1:63" ht="28" hidden="1">
      <c r="A789" s="40"/>
      <c r="B789" s="40"/>
      <c r="C789" s="40"/>
      <c r="D789" s="410" t="s">
        <v>3482</v>
      </c>
      <c r="E789" s="127">
        <v>6563</v>
      </c>
      <c r="F789" s="234" t="s">
        <v>3483</v>
      </c>
      <c r="G789" s="129" t="s">
        <v>2033</v>
      </c>
      <c r="H789" s="130" t="s">
        <v>2034</v>
      </c>
      <c r="I789" s="131" t="s">
        <v>1815</v>
      </c>
      <c r="J789" s="132"/>
      <c r="K789" s="129" t="s">
        <v>1748</v>
      </c>
      <c r="L789" s="304" t="s">
        <v>2036</v>
      </c>
      <c r="M789" s="174" t="s">
        <v>2037</v>
      </c>
      <c r="N789" s="371" t="s">
        <v>2037</v>
      </c>
      <c r="O789" s="136" t="s">
        <v>3785</v>
      </c>
      <c r="P789" s="381">
        <v>3.371</v>
      </c>
      <c r="Q789" s="138"/>
      <c r="R789" s="339">
        <v>10</v>
      </c>
      <c r="S789" s="139">
        <v>0</v>
      </c>
      <c r="T789" s="152">
        <v>41095</v>
      </c>
      <c r="U789" s="138">
        <v>1.6585319999999999</v>
      </c>
      <c r="V789" s="143">
        <v>28.639646575342464</v>
      </c>
      <c r="W789" s="138">
        <v>33.71</v>
      </c>
      <c r="X789" s="141" t="s">
        <v>2540</v>
      </c>
      <c r="Y789" s="142"/>
      <c r="Z789" s="143"/>
      <c r="AA789" s="138"/>
      <c r="AB789" s="138"/>
      <c r="AC789" s="383"/>
      <c r="AD789" s="360"/>
      <c r="AE789" s="165"/>
      <c r="AF789" s="147"/>
      <c r="AG789" s="146">
        <v>25.4</v>
      </c>
      <c r="AH789" s="149"/>
      <c r="AI789" s="132"/>
      <c r="AJ789" s="150" t="s">
        <v>3895</v>
      </c>
      <c r="AK789" s="150"/>
      <c r="AL789" s="151" t="s">
        <v>3484</v>
      </c>
      <c r="AM789" s="152">
        <v>40521</v>
      </c>
      <c r="AN789" s="297">
        <v>40627</v>
      </c>
      <c r="AO789" s="192" t="s">
        <v>3485</v>
      </c>
      <c r="AP789" s="152"/>
      <c r="AQ789" s="156">
        <v>40921</v>
      </c>
      <c r="AR789" s="155">
        <v>41095</v>
      </c>
      <c r="AS789" s="154">
        <v>41151</v>
      </c>
      <c r="AT789" s="155">
        <v>41095</v>
      </c>
      <c r="AU789" s="157"/>
      <c r="AV789" s="158"/>
      <c r="AW789" s="159">
        <v>1.5</v>
      </c>
      <c r="AX789" s="146">
        <v>2405.3333333333335</v>
      </c>
      <c r="AY789" s="160"/>
      <c r="AZ789" s="161"/>
      <c r="BA789" s="149"/>
      <c r="BB789" s="237"/>
      <c r="BC789" s="238"/>
      <c r="BD789" s="164">
        <v>1.975676265270506</v>
      </c>
      <c r="BE789" s="165">
        <v>586.0801736192542</v>
      </c>
      <c r="BF789" s="149">
        <v>1317.1175101803374</v>
      </c>
      <c r="BG789" s="239"/>
      <c r="BH789" s="166">
        <v>11.24</v>
      </c>
      <c r="BI789" s="167">
        <v>14.54</v>
      </c>
      <c r="BJ789" s="166">
        <v>14.64</v>
      </c>
      <c r="BK789" s="166"/>
    </row>
    <row r="790" spans="1:63" ht="42" hidden="1">
      <c r="A790" s="40"/>
      <c r="B790" s="40"/>
      <c r="C790" s="40"/>
      <c r="D790" s="247" t="s">
        <v>3486</v>
      </c>
      <c r="E790" s="127">
        <v>6564</v>
      </c>
      <c r="F790" s="128" t="s">
        <v>3487</v>
      </c>
      <c r="G790" s="129" t="s">
        <v>2033</v>
      </c>
      <c r="H790" s="130" t="s">
        <v>2034</v>
      </c>
      <c r="I790" s="368" t="s">
        <v>1815</v>
      </c>
      <c r="J790" s="368"/>
      <c r="K790" s="129" t="s">
        <v>3947</v>
      </c>
      <c r="L790" s="304" t="s">
        <v>2036</v>
      </c>
      <c r="M790" s="134" t="s">
        <v>2037</v>
      </c>
      <c r="N790" s="135" t="s">
        <v>2037</v>
      </c>
      <c r="O790" s="136" t="s">
        <v>1335</v>
      </c>
      <c r="P790" s="137">
        <v>9.1539999999999999</v>
      </c>
      <c r="Q790" s="138"/>
      <c r="R790" s="137">
        <v>10</v>
      </c>
      <c r="S790" s="139">
        <v>0</v>
      </c>
      <c r="T790" s="235">
        <v>41122</v>
      </c>
      <c r="U790" s="138">
        <v>3.8263719999999997</v>
      </c>
      <c r="V790" s="137">
        <v>77.094235616438354</v>
      </c>
      <c r="W790" s="138">
        <v>91.539999999999992</v>
      </c>
      <c r="X790" s="130" t="s">
        <v>3156</v>
      </c>
      <c r="Y790" s="142"/>
      <c r="Z790" s="143"/>
      <c r="AA790" s="138"/>
      <c r="AB790" s="138"/>
      <c r="AC790" s="140"/>
      <c r="AD790" s="152"/>
      <c r="AE790" s="165"/>
      <c r="AF790" s="147"/>
      <c r="AG790" s="148">
        <v>24.5</v>
      </c>
      <c r="AH790" s="149"/>
      <c r="AI790" s="132"/>
      <c r="AJ790" s="150" t="s">
        <v>1560</v>
      </c>
      <c r="AK790" s="150"/>
      <c r="AL790" s="151" t="s">
        <v>1394</v>
      </c>
      <c r="AM790" s="152">
        <v>40178</v>
      </c>
      <c r="AN790" s="297"/>
      <c r="AO790" s="154"/>
      <c r="AP790" s="155"/>
      <c r="AQ790" s="156">
        <v>39993</v>
      </c>
      <c r="AR790" s="156">
        <v>41094</v>
      </c>
      <c r="AS790" s="179">
        <v>41151</v>
      </c>
      <c r="AT790" s="155">
        <v>41094</v>
      </c>
      <c r="AU790" s="411"/>
      <c r="AV790" s="158"/>
      <c r="AW790" s="149">
        <v>4.2750000000000004</v>
      </c>
      <c r="AX790" s="165">
        <v>2265.4970760233914</v>
      </c>
      <c r="AY790" s="160">
        <v>0.94513749999999996</v>
      </c>
      <c r="AZ790" s="161"/>
      <c r="BA790" s="165"/>
      <c r="BB790" s="162"/>
      <c r="BC790" s="163"/>
      <c r="BD790" s="195">
        <v>4.4661212914485162</v>
      </c>
      <c r="BE790" s="191">
        <v>487.88740347919116</v>
      </c>
      <c r="BF790" s="149">
        <v>1044.7067348417581</v>
      </c>
      <c r="BG790" s="196"/>
      <c r="BH790" s="359" t="s">
        <v>236</v>
      </c>
      <c r="BI790" s="380"/>
      <c r="BJ790" s="359" t="s">
        <v>236</v>
      </c>
      <c r="BK790" s="359"/>
    </row>
    <row r="791" spans="1:63" ht="42" hidden="1">
      <c r="A791" s="40"/>
      <c r="B791" s="40"/>
      <c r="C791" s="40"/>
      <c r="D791" s="410" t="s">
        <v>3488</v>
      </c>
      <c r="E791" s="127">
        <v>6590</v>
      </c>
      <c r="F791" s="234" t="s">
        <v>3489</v>
      </c>
      <c r="G791" s="129" t="s">
        <v>2033</v>
      </c>
      <c r="H791" s="130" t="s">
        <v>2034</v>
      </c>
      <c r="I791" s="131" t="s">
        <v>1815</v>
      </c>
      <c r="J791" s="132"/>
      <c r="K791" s="129" t="s">
        <v>917</v>
      </c>
      <c r="L791" s="304" t="s">
        <v>2036</v>
      </c>
      <c r="M791" s="134" t="s">
        <v>2037</v>
      </c>
      <c r="N791" s="371" t="s">
        <v>2037</v>
      </c>
      <c r="O791" s="136" t="s">
        <v>3785</v>
      </c>
      <c r="P791" s="381">
        <v>2.02</v>
      </c>
      <c r="Q791" s="138"/>
      <c r="R791" s="339">
        <v>7</v>
      </c>
      <c r="S791" s="139">
        <v>0</v>
      </c>
      <c r="T791" s="152">
        <v>41093</v>
      </c>
      <c r="U791" s="139">
        <v>1.0019199999999999</v>
      </c>
      <c r="V791" s="143">
        <v>17.172767123287674</v>
      </c>
      <c r="W791" s="138">
        <v>37.383835616438354</v>
      </c>
      <c r="X791" s="141" t="s">
        <v>1729</v>
      </c>
      <c r="Y791" s="142"/>
      <c r="Z791" s="143"/>
      <c r="AA791" s="138"/>
      <c r="AB791" s="138"/>
      <c r="AC791" s="383"/>
      <c r="AD791" s="360"/>
      <c r="AE791" s="165"/>
      <c r="AF791" s="147"/>
      <c r="AG791" s="146">
        <v>25.466666666666665</v>
      </c>
      <c r="AH791" s="149"/>
      <c r="AI791" s="132"/>
      <c r="AJ791" s="150" t="s">
        <v>3895</v>
      </c>
      <c r="AK791" s="150"/>
      <c r="AL791" s="151" t="s">
        <v>2681</v>
      </c>
      <c r="AM791" s="152">
        <v>40524</v>
      </c>
      <c r="AN791" s="297"/>
      <c r="AO791" s="154"/>
      <c r="AP791" s="155"/>
      <c r="AQ791" s="156">
        <v>40660</v>
      </c>
      <c r="AR791" s="155">
        <v>41093</v>
      </c>
      <c r="AS791" s="154">
        <v>41151</v>
      </c>
      <c r="AT791" s="194">
        <v>41093</v>
      </c>
      <c r="AU791" s="157"/>
      <c r="AV791" s="158"/>
      <c r="AW791" s="159">
        <v>1.25</v>
      </c>
      <c r="AX791" s="146">
        <v>1620.8</v>
      </c>
      <c r="AY791" s="160"/>
      <c r="AZ791" s="161"/>
      <c r="BA791" s="149"/>
      <c r="BB791" s="237"/>
      <c r="BC791" s="238"/>
      <c r="BD791" s="164">
        <v>1.4397905759162302</v>
      </c>
      <c r="BE791" s="165">
        <v>712.76761183971792</v>
      </c>
      <c r="BF791" s="149">
        <v>1151.8324607329841</v>
      </c>
      <c r="BG791" s="196"/>
      <c r="BH791" s="111"/>
      <c r="BI791" s="112"/>
      <c r="BJ791" s="111"/>
      <c r="BK791" s="111"/>
    </row>
    <row r="792" spans="1:63" ht="56" hidden="1">
      <c r="A792" s="40"/>
      <c r="B792" s="40"/>
      <c r="C792" s="40"/>
      <c r="D792" s="303" t="s">
        <v>3490</v>
      </c>
      <c r="E792" s="127">
        <v>6603</v>
      </c>
      <c r="F792" s="234" t="s">
        <v>3491</v>
      </c>
      <c r="G792" s="129" t="s">
        <v>2033</v>
      </c>
      <c r="H792" s="130" t="s">
        <v>2034</v>
      </c>
      <c r="I792" s="131" t="s">
        <v>1815</v>
      </c>
      <c r="J792" s="132"/>
      <c r="K792" s="129" t="s">
        <v>1728</v>
      </c>
      <c r="L792" s="133" t="s">
        <v>2036</v>
      </c>
      <c r="M792" s="174" t="s">
        <v>969</v>
      </c>
      <c r="N792" s="371" t="s">
        <v>970</v>
      </c>
      <c r="O792" s="136" t="s">
        <v>2038</v>
      </c>
      <c r="P792" s="143">
        <v>17.587</v>
      </c>
      <c r="Q792" s="138"/>
      <c r="R792" s="339">
        <v>7</v>
      </c>
      <c r="S792" s="139">
        <v>-0.16</v>
      </c>
      <c r="T792" s="152">
        <v>41122</v>
      </c>
      <c r="U792" s="138">
        <v>7.3513659999999996</v>
      </c>
      <c r="V792" s="143">
        <v>148.1162684931507</v>
      </c>
      <c r="W792" s="138">
        <v>324.08263561643838</v>
      </c>
      <c r="X792" s="141" t="s">
        <v>2718</v>
      </c>
      <c r="Y792" s="142"/>
      <c r="Z792" s="146"/>
      <c r="AA792" s="165"/>
      <c r="AB792" s="165"/>
      <c r="AC792" s="383"/>
      <c r="AD792" s="360"/>
      <c r="AE792" s="165"/>
      <c r="AF792" s="147"/>
      <c r="AG792" s="146">
        <v>24.5</v>
      </c>
      <c r="AH792" s="149"/>
      <c r="AI792" s="132"/>
      <c r="AJ792" s="236" t="s">
        <v>3895</v>
      </c>
      <c r="AK792" s="236"/>
      <c r="AL792" s="151" t="s">
        <v>3492</v>
      </c>
      <c r="AM792" s="152">
        <v>40764</v>
      </c>
      <c r="AN792" s="297"/>
      <c r="AO792" s="154"/>
      <c r="AP792" s="155"/>
      <c r="AQ792" s="156">
        <v>40892</v>
      </c>
      <c r="AR792" s="155">
        <v>41046</v>
      </c>
      <c r="AS792" s="154">
        <v>41170</v>
      </c>
      <c r="AT792" s="155">
        <v>41109</v>
      </c>
      <c r="AU792" s="157"/>
      <c r="AV792" s="158"/>
      <c r="AW792" s="159">
        <v>15.401</v>
      </c>
      <c r="AX792" s="146">
        <v>1203.7776767742355</v>
      </c>
      <c r="AY792" s="160">
        <v>0.94850000000000012</v>
      </c>
      <c r="AZ792" s="161"/>
      <c r="BA792" s="149"/>
      <c r="BB792" s="237"/>
      <c r="BC792" s="238"/>
      <c r="BD792" s="164">
        <v>45.85514834205933</v>
      </c>
      <c r="BE792" s="165">
        <v>2607.3320260453361</v>
      </c>
      <c r="BF792" s="149">
        <v>2977.4136966469277</v>
      </c>
      <c r="BG792" s="239"/>
      <c r="BH792" s="166">
        <v>9.15</v>
      </c>
      <c r="BI792" s="167">
        <v>11.5</v>
      </c>
      <c r="BJ792" s="166"/>
      <c r="BK792" s="166"/>
    </row>
    <row r="793" spans="1:63" ht="14" hidden="1">
      <c r="A793" s="40"/>
      <c r="B793" s="40"/>
      <c r="C793" s="40"/>
      <c r="D793" s="303" t="s">
        <v>3493</v>
      </c>
      <c r="E793" s="127">
        <v>6610</v>
      </c>
      <c r="F793" s="234" t="s">
        <v>3494</v>
      </c>
      <c r="G793" s="129" t="s">
        <v>2033</v>
      </c>
      <c r="H793" s="130" t="s">
        <v>2034</v>
      </c>
      <c r="I793" s="131" t="s">
        <v>1815</v>
      </c>
      <c r="J793" s="132"/>
      <c r="K793" s="129" t="s">
        <v>1748</v>
      </c>
      <c r="L793" s="304" t="s">
        <v>2036</v>
      </c>
      <c r="M793" s="174" t="s">
        <v>2037</v>
      </c>
      <c r="N793" s="371" t="s">
        <v>2037</v>
      </c>
      <c r="O793" s="136" t="s">
        <v>3785</v>
      </c>
      <c r="P793" s="143">
        <v>13.029</v>
      </c>
      <c r="Q793" s="138"/>
      <c r="R793" s="339">
        <v>10</v>
      </c>
      <c r="S793" s="139">
        <v>0</v>
      </c>
      <c r="T793" s="152">
        <v>41100</v>
      </c>
      <c r="U793" s="138">
        <v>6.227862</v>
      </c>
      <c r="V793" s="143">
        <v>110.51447671232877</v>
      </c>
      <c r="W793" s="138">
        <v>130.29</v>
      </c>
      <c r="X793" s="141" t="s">
        <v>2039</v>
      </c>
      <c r="Y793" s="142"/>
      <c r="Z793" s="146">
        <v>7.6559999999999997</v>
      </c>
      <c r="AA793" s="165"/>
      <c r="AB793" s="165">
        <v>7.6559999999999997</v>
      </c>
      <c r="AC793" s="383">
        <v>41050</v>
      </c>
      <c r="AD793" s="360">
        <v>41253</v>
      </c>
      <c r="AE793" s="165">
        <v>5.4614712328767121</v>
      </c>
      <c r="AF793" s="182">
        <v>1.4018200725681322</v>
      </c>
      <c r="AG793" s="146">
        <v>-1.6666666666666667</v>
      </c>
      <c r="AH793" s="149"/>
      <c r="AI793" s="132" t="s">
        <v>2039</v>
      </c>
      <c r="AJ793" s="236" t="s">
        <v>3895</v>
      </c>
      <c r="AK793" s="236"/>
      <c r="AL793" s="151" t="s">
        <v>3895</v>
      </c>
      <c r="AM793" s="152">
        <v>40829</v>
      </c>
      <c r="AN793" s="297"/>
      <c r="AO793" s="154"/>
      <c r="AP793" s="155"/>
      <c r="AQ793" s="156">
        <v>40984</v>
      </c>
      <c r="AR793" s="155">
        <v>41095</v>
      </c>
      <c r="AS793" s="154">
        <v>41152</v>
      </c>
      <c r="AT793" s="155">
        <v>41095</v>
      </c>
      <c r="AU793" s="157"/>
      <c r="AV793" s="158"/>
      <c r="AW793" s="159">
        <v>6</v>
      </c>
      <c r="AX793" s="146">
        <v>2365.1666666666665</v>
      </c>
      <c r="AY793" s="160">
        <v>0.91662500000000002</v>
      </c>
      <c r="AZ793" s="161"/>
      <c r="BA793" s="149"/>
      <c r="BB793" s="237"/>
      <c r="BC793" s="238"/>
      <c r="BD793" s="164">
        <v>8.2897033158813258</v>
      </c>
      <c r="BE793" s="165">
        <v>636.25015856023686</v>
      </c>
      <c r="BF793" s="149">
        <v>1381.6172193135544</v>
      </c>
      <c r="BG793" s="105">
        <v>2.6439036037151704E-2</v>
      </c>
      <c r="BH793" s="166" t="s">
        <v>236</v>
      </c>
      <c r="BI793" s="167">
        <v>11.07</v>
      </c>
      <c r="BJ793" s="166" t="s">
        <v>236</v>
      </c>
      <c r="BK793" s="388"/>
    </row>
    <row r="794" spans="1:63" ht="28" hidden="1">
      <c r="A794" s="40"/>
      <c r="B794" s="40"/>
      <c r="C794" s="40"/>
      <c r="D794" s="303" t="s">
        <v>3495</v>
      </c>
      <c r="E794" s="127">
        <v>6612</v>
      </c>
      <c r="F794" s="234" t="s">
        <v>3496</v>
      </c>
      <c r="G794" s="547" t="s">
        <v>2033</v>
      </c>
      <c r="H794" s="548" t="s">
        <v>2034</v>
      </c>
      <c r="I794" s="549" t="s">
        <v>1815</v>
      </c>
      <c r="J794" s="550"/>
      <c r="K794" s="547" t="s">
        <v>1728</v>
      </c>
      <c r="L794" s="376" t="s">
        <v>2036</v>
      </c>
      <c r="M794" s="551" t="s">
        <v>969</v>
      </c>
      <c r="N794" s="552" t="s">
        <v>970</v>
      </c>
      <c r="O794" s="553" t="s">
        <v>3785</v>
      </c>
      <c r="P794" s="143">
        <v>7.1829999999999998</v>
      </c>
      <c r="Q794" s="138"/>
      <c r="R794" s="339">
        <v>10</v>
      </c>
      <c r="S794" s="139">
        <v>0</v>
      </c>
      <c r="T794" s="152">
        <v>41105</v>
      </c>
      <c r="U794" s="138">
        <v>3.3329119999999999</v>
      </c>
      <c r="V794" s="143">
        <v>60.829186301369859</v>
      </c>
      <c r="W794" s="138">
        <v>71.83</v>
      </c>
      <c r="X794" s="556" t="s">
        <v>2718</v>
      </c>
      <c r="Y794" s="142"/>
      <c r="Z794" s="146"/>
      <c r="AA794" s="165"/>
      <c r="AB794" s="165"/>
      <c r="AC794" s="383"/>
      <c r="AD794" s="360"/>
      <c r="AE794" s="165"/>
      <c r="AF794" s="147"/>
      <c r="AG794" s="146">
        <v>25.066666666666666</v>
      </c>
      <c r="AH794" s="149"/>
      <c r="AI794" s="132"/>
      <c r="AJ794" s="554" t="s">
        <v>3895</v>
      </c>
      <c r="AK794" s="554"/>
      <c r="AL794" s="555" t="s">
        <v>3497</v>
      </c>
      <c r="AM794" s="152">
        <v>40876</v>
      </c>
      <c r="AN794" s="153"/>
      <c r="AO794" s="154"/>
      <c r="AP794" s="155"/>
      <c r="AQ794" s="156">
        <v>40984</v>
      </c>
      <c r="AR794" s="155">
        <v>41096</v>
      </c>
      <c r="AS794" s="154">
        <v>41139</v>
      </c>
      <c r="AT794" s="152">
        <v>41096</v>
      </c>
      <c r="AU794" s="157"/>
      <c r="AV794" s="158"/>
      <c r="AW794" s="159">
        <v>5</v>
      </c>
      <c r="AX794" s="146">
        <v>1515.4</v>
      </c>
      <c r="AY794" s="160">
        <v>0.94850000000000012</v>
      </c>
      <c r="AZ794" s="161"/>
      <c r="BA794" s="149"/>
      <c r="BB794" s="237" t="s">
        <v>3498</v>
      </c>
      <c r="BC794" s="238"/>
      <c r="BD794" s="590"/>
      <c r="BE794" s="165"/>
      <c r="BF794" s="149"/>
      <c r="BG794" s="239"/>
      <c r="BH794" s="166"/>
      <c r="BI794" s="167"/>
      <c r="BJ794" s="166"/>
      <c r="BK794" s="166"/>
    </row>
    <row r="795" spans="1:63" ht="56" hidden="1">
      <c r="A795" s="40"/>
      <c r="B795" s="40"/>
      <c r="C795" s="40"/>
      <c r="D795" s="303" t="s">
        <v>1928</v>
      </c>
      <c r="E795" s="127">
        <v>6621</v>
      </c>
      <c r="F795" s="234" t="s">
        <v>1929</v>
      </c>
      <c r="G795" s="547" t="s">
        <v>2033</v>
      </c>
      <c r="H795" s="548" t="s">
        <v>2034</v>
      </c>
      <c r="I795" s="549" t="s">
        <v>1815</v>
      </c>
      <c r="J795" s="550"/>
      <c r="K795" s="547" t="s">
        <v>1728</v>
      </c>
      <c r="L795" s="304" t="s">
        <v>2036</v>
      </c>
      <c r="M795" s="551" t="s">
        <v>2037</v>
      </c>
      <c r="N795" s="552" t="s">
        <v>2037</v>
      </c>
      <c r="O795" s="553" t="s">
        <v>3785</v>
      </c>
      <c r="P795" s="143">
        <v>12.371</v>
      </c>
      <c r="Q795" s="138"/>
      <c r="R795" s="339">
        <v>10</v>
      </c>
      <c r="S795" s="139">
        <v>0</v>
      </c>
      <c r="T795" s="152">
        <v>41260</v>
      </c>
      <c r="U795" s="139">
        <v>0.47009800000000002</v>
      </c>
      <c r="V795" s="143">
        <v>99.510290410958902</v>
      </c>
      <c r="W795" s="138">
        <v>123.71000000000001</v>
      </c>
      <c r="X795" s="556" t="s">
        <v>1755</v>
      </c>
      <c r="Y795" s="142"/>
      <c r="Z795" s="146"/>
      <c r="AA795" s="165"/>
      <c r="AB795" s="165"/>
      <c r="AC795" s="383"/>
      <c r="AD795" s="360"/>
      <c r="AE795" s="165"/>
      <c r="AF795" s="147"/>
      <c r="AG795" s="146">
        <v>19.899999999999999</v>
      </c>
      <c r="AH795" s="149"/>
      <c r="AI795" s="132"/>
      <c r="AJ795" s="554" t="s">
        <v>3895</v>
      </c>
      <c r="AK795" s="554"/>
      <c r="AL795" s="555" t="s">
        <v>2031</v>
      </c>
      <c r="AM795" s="152">
        <v>40866</v>
      </c>
      <c r="AN795" s="297"/>
      <c r="AO795" s="154"/>
      <c r="AP795" s="155"/>
      <c r="AQ795" s="156">
        <v>40941</v>
      </c>
      <c r="AR795" s="155">
        <v>41148</v>
      </c>
      <c r="AS795" s="154">
        <v>41208</v>
      </c>
      <c r="AT795" s="155">
        <v>41260</v>
      </c>
      <c r="AU795" s="206" t="s">
        <v>3596</v>
      </c>
      <c r="AV795" s="158"/>
      <c r="AW795" s="159">
        <v>6.4</v>
      </c>
      <c r="AX795" s="146">
        <v>2037.5</v>
      </c>
      <c r="AY795" s="160">
        <v>0.949125</v>
      </c>
      <c r="AZ795" s="161"/>
      <c r="BA795" s="149"/>
      <c r="BB795" s="237"/>
      <c r="BC795" s="238"/>
      <c r="BD795" s="164">
        <v>8.2897033158813258</v>
      </c>
      <c r="BE795" s="165">
        <v>670.09161069285642</v>
      </c>
      <c r="BF795" s="149">
        <v>1295.2661431064571</v>
      </c>
      <c r="BG795" s="239"/>
      <c r="BH795" s="166">
        <v>7.8</v>
      </c>
      <c r="BI795" s="167">
        <v>17.899999999999999</v>
      </c>
      <c r="BJ795" s="166"/>
      <c r="BK795" s="166"/>
    </row>
    <row r="796" spans="1:63" ht="42" hidden="1">
      <c r="A796" s="40"/>
      <c r="B796" s="40"/>
      <c r="C796" s="40"/>
      <c r="D796" s="247" t="s">
        <v>1930</v>
      </c>
      <c r="E796" s="127">
        <v>6640</v>
      </c>
      <c r="F796" s="234" t="s">
        <v>1931</v>
      </c>
      <c r="G796" s="129" t="s">
        <v>2033</v>
      </c>
      <c r="H796" s="130" t="s">
        <v>2034</v>
      </c>
      <c r="I796" s="131" t="s">
        <v>1815</v>
      </c>
      <c r="J796" s="132"/>
      <c r="K796" s="129" t="s">
        <v>2035</v>
      </c>
      <c r="L796" s="472" t="s">
        <v>2036</v>
      </c>
      <c r="M796" s="134" t="s">
        <v>2037</v>
      </c>
      <c r="N796" s="371" t="s">
        <v>2037</v>
      </c>
      <c r="O796" s="136" t="s">
        <v>3785</v>
      </c>
      <c r="P796" s="143">
        <v>4.8</v>
      </c>
      <c r="Q796" s="138"/>
      <c r="R796" s="339">
        <v>10</v>
      </c>
      <c r="S796" s="139">
        <v>0</v>
      </c>
      <c r="T796" s="152">
        <v>41260</v>
      </c>
      <c r="U796" s="138">
        <v>0.1968</v>
      </c>
      <c r="V796" s="143">
        <v>38.610410958904104</v>
      </c>
      <c r="W796" s="138">
        <v>48</v>
      </c>
      <c r="X796" s="141" t="s">
        <v>2039</v>
      </c>
      <c r="Y796" s="142"/>
      <c r="Z796" s="143"/>
      <c r="AA796" s="138"/>
      <c r="AB796" s="138"/>
      <c r="AC796" s="383"/>
      <c r="AD796" s="360"/>
      <c r="AE796" s="165"/>
      <c r="AF796" s="147"/>
      <c r="AG796" s="146">
        <v>19.899999999999999</v>
      </c>
      <c r="AH796" s="149"/>
      <c r="AI796" s="132"/>
      <c r="AJ796" s="150" t="s">
        <v>3895</v>
      </c>
      <c r="AK796" s="150"/>
      <c r="AL796" s="151" t="s">
        <v>3600</v>
      </c>
      <c r="AM796" s="152">
        <v>40578</v>
      </c>
      <c r="AN796" s="297"/>
      <c r="AO796" s="154"/>
      <c r="AP796" s="155"/>
      <c r="AQ796" s="156">
        <v>40646</v>
      </c>
      <c r="AR796" s="155">
        <v>41260</v>
      </c>
      <c r="AS796" s="154">
        <v>41307</v>
      </c>
      <c r="AT796" s="194">
        <v>41260</v>
      </c>
      <c r="AU796" s="157"/>
      <c r="AV796" s="158"/>
      <c r="AW796" s="159">
        <v>3</v>
      </c>
      <c r="AX796" s="146">
        <v>1734.4799999999998</v>
      </c>
      <c r="AY796" s="160">
        <v>0.92247499999999993</v>
      </c>
      <c r="AZ796" s="161"/>
      <c r="BA796" s="149"/>
      <c r="BB796" s="237"/>
      <c r="BC796" s="238"/>
      <c r="BD796" s="164">
        <v>4.0750436300174515</v>
      </c>
      <c r="BE796" s="165">
        <v>848.9674229203024</v>
      </c>
      <c r="BF796" s="149">
        <v>1358.3478766724838</v>
      </c>
      <c r="BG796" s="421"/>
      <c r="BH796" s="166">
        <v>7.38</v>
      </c>
      <c r="BI796" s="167">
        <v>14.65</v>
      </c>
      <c r="BJ796" s="166">
        <v>9.56</v>
      </c>
      <c r="BK796" s="166">
        <v>9.9633677600000006</v>
      </c>
    </row>
    <row r="797" spans="1:63" ht="14" hidden="1">
      <c r="A797" s="40"/>
      <c r="B797" s="40"/>
      <c r="C797" s="40"/>
      <c r="D797" s="303" t="s">
        <v>3499</v>
      </c>
      <c r="E797" s="127">
        <v>6653</v>
      </c>
      <c r="F797" s="234" t="s">
        <v>3500</v>
      </c>
      <c r="G797" s="547" t="s">
        <v>2033</v>
      </c>
      <c r="H797" s="548" t="s">
        <v>2034</v>
      </c>
      <c r="I797" s="549" t="s">
        <v>1815</v>
      </c>
      <c r="J797" s="550"/>
      <c r="K797" s="547" t="s">
        <v>1728</v>
      </c>
      <c r="L797" s="376" t="s">
        <v>2036</v>
      </c>
      <c r="M797" s="551" t="s">
        <v>969</v>
      </c>
      <c r="N797" s="552" t="s">
        <v>970</v>
      </c>
      <c r="O797" s="553" t="s">
        <v>3785</v>
      </c>
      <c r="P797" s="143">
        <v>13.058999999999999</v>
      </c>
      <c r="Q797" s="138"/>
      <c r="R797" s="339">
        <v>7</v>
      </c>
      <c r="S797" s="139">
        <v>0</v>
      </c>
      <c r="T797" s="152">
        <v>41105</v>
      </c>
      <c r="U797" s="138">
        <v>6.0593760000000003</v>
      </c>
      <c r="V797" s="143">
        <v>110.59005205479451</v>
      </c>
      <c r="W797" s="138">
        <v>241.25160821917805</v>
      </c>
      <c r="X797" s="556" t="s">
        <v>1729</v>
      </c>
      <c r="Y797" s="142"/>
      <c r="Z797" s="146"/>
      <c r="AA797" s="165"/>
      <c r="AB797" s="165"/>
      <c r="AC797" s="383"/>
      <c r="AD797" s="360"/>
      <c r="AE797" s="165"/>
      <c r="AF797" s="147"/>
      <c r="AG797" s="146">
        <v>25.066666666666666</v>
      </c>
      <c r="AH797" s="149"/>
      <c r="AI797" s="132"/>
      <c r="AJ797" s="554" t="s">
        <v>3895</v>
      </c>
      <c r="AK797" s="554"/>
      <c r="AL797" s="555" t="s">
        <v>3895</v>
      </c>
      <c r="AM797" s="152">
        <v>40892</v>
      </c>
      <c r="AN797" s="297"/>
      <c r="AO797" s="154"/>
      <c r="AP797" s="155"/>
      <c r="AQ797" s="156">
        <v>41010</v>
      </c>
      <c r="AR797" s="155">
        <v>41101</v>
      </c>
      <c r="AS797" s="154">
        <v>41139</v>
      </c>
      <c r="AT797" s="155">
        <v>41101</v>
      </c>
      <c r="AU797" s="157"/>
      <c r="AV797" s="158"/>
      <c r="AW797" s="159">
        <v>9</v>
      </c>
      <c r="AX797" s="146">
        <v>1529.4444444444443</v>
      </c>
      <c r="AY797" s="160">
        <v>0.94879999999999998</v>
      </c>
      <c r="AZ797" s="161"/>
      <c r="BA797" s="149"/>
      <c r="BB797" s="237"/>
      <c r="BC797" s="238"/>
      <c r="BD797" s="590"/>
      <c r="BE797" s="165"/>
      <c r="BF797" s="149"/>
      <c r="BG797" s="239"/>
      <c r="BH797" s="166"/>
      <c r="BI797" s="167"/>
      <c r="BJ797" s="166"/>
      <c r="BK797" s="166"/>
    </row>
    <row r="798" spans="1:63" ht="42" hidden="1">
      <c r="A798" s="40"/>
      <c r="B798" s="40"/>
      <c r="C798" s="40"/>
      <c r="D798" s="303" t="s">
        <v>3501</v>
      </c>
      <c r="E798" s="127">
        <v>6654</v>
      </c>
      <c r="F798" s="234" t="s">
        <v>3502</v>
      </c>
      <c r="G798" s="547" t="s">
        <v>2033</v>
      </c>
      <c r="H798" s="548" t="s">
        <v>2034</v>
      </c>
      <c r="I798" s="549" t="s">
        <v>1815</v>
      </c>
      <c r="J798" s="550"/>
      <c r="K798" s="547" t="s">
        <v>3503</v>
      </c>
      <c r="L798" s="472" t="s">
        <v>2036</v>
      </c>
      <c r="M798" s="551" t="s">
        <v>2037</v>
      </c>
      <c r="N798" s="552" t="s">
        <v>2037</v>
      </c>
      <c r="O798" s="553" t="s">
        <v>3785</v>
      </c>
      <c r="P798" s="143">
        <v>28.535</v>
      </c>
      <c r="Q798" s="138"/>
      <c r="R798" s="339">
        <v>10</v>
      </c>
      <c r="S798" s="139">
        <v>0</v>
      </c>
      <c r="T798" s="152">
        <v>41214</v>
      </c>
      <c r="U798" s="139">
        <v>4.7653449999999999</v>
      </c>
      <c r="V798" s="143">
        <v>233.12704109589041</v>
      </c>
      <c r="W798" s="138">
        <v>285.35000000000002</v>
      </c>
      <c r="X798" s="556" t="s">
        <v>2039</v>
      </c>
      <c r="Y798" s="142"/>
      <c r="Z798" s="146"/>
      <c r="AA798" s="165"/>
      <c r="AB798" s="165"/>
      <c r="AC798" s="383"/>
      <c r="AD798" s="360"/>
      <c r="AE798" s="165"/>
      <c r="AF798" s="147"/>
      <c r="AG798" s="146">
        <v>21.433333333333334</v>
      </c>
      <c r="AH798" s="149"/>
      <c r="AI798" s="132"/>
      <c r="AJ798" s="554" t="s">
        <v>3895</v>
      </c>
      <c r="AK798" s="554"/>
      <c r="AL798" s="555" t="s">
        <v>3504</v>
      </c>
      <c r="AM798" s="152">
        <v>40857</v>
      </c>
      <c r="AN798" s="297"/>
      <c r="AO798" s="154"/>
      <c r="AP798" s="155"/>
      <c r="AQ798" s="156">
        <v>40984</v>
      </c>
      <c r="AR798" s="155">
        <v>41101</v>
      </c>
      <c r="AS798" s="154">
        <v>41185</v>
      </c>
      <c r="AT798" s="155">
        <v>41121</v>
      </c>
      <c r="AU798" s="157"/>
      <c r="AV798" s="158"/>
      <c r="AW798" s="159">
        <v>14.4</v>
      </c>
      <c r="AX798" s="146">
        <v>2125.4166666666665</v>
      </c>
      <c r="AY798" s="591">
        <v>0.93224999999999991</v>
      </c>
      <c r="AZ798" s="161"/>
      <c r="BA798" s="149"/>
      <c r="BB798" s="237"/>
      <c r="BC798" s="238"/>
      <c r="BD798" s="164">
        <v>18.848167539267013</v>
      </c>
      <c r="BE798" s="165">
        <v>660.52803712167565</v>
      </c>
      <c r="BF798" s="149">
        <v>1308.9005235602092</v>
      </c>
      <c r="BG798" s="239"/>
      <c r="BH798" s="592">
        <v>8.84</v>
      </c>
      <c r="BI798" s="593">
        <v>15.8</v>
      </c>
      <c r="BJ798" s="592">
        <v>11.98</v>
      </c>
      <c r="BK798" s="166"/>
    </row>
    <row r="799" spans="1:63" ht="42" hidden="1">
      <c r="A799" s="40"/>
      <c r="B799" s="40"/>
      <c r="C799" s="40"/>
      <c r="D799" s="303" t="s">
        <v>1932</v>
      </c>
      <c r="E799" s="127">
        <v>6667</v>
      </c>
      <c r="F799" s="422" t="s">
        <v>1933</v>
      </c>
      <c r="G799" s="129" t="s">
        <v>2033</v>
      </c>
      <c r="H799" s="130" t="s">
        <v>2034</v>
      </c>
      <c r="I799" s="131" t="s">
        <v>1815</v>
      </c>
      <c r="J799" s="132"/>
      <c r="K799" s="129" t="s">
        <v>1748</v>
      </c>
      <c r="L799" s="133" t="s">
        <v>2036</v>
      </c>
      <c r="M799" s="174" t="s">
        <v>2037</v>
      </c>
      <c r="N799" s="371" t="s">
        <v>2037</v>
      </c>
      <c r="O799" s="136" t="s">
        <v>3785</v>
      </c>
      <c r="P799" s="143">
        <v>8.39</v>
      </c>
      <c r="Q799" s="138"/>
      <c r="R799" s="339">
        <v>10</v>
      </c>
      <c r="S799" s="139">
        <v>0</v>
      </c>
      <c r="T799" s="152">
        <v>41214</v>
      </c>
      <c r="U799" s="138">
        <v>1.4011300000000002</v>
      </c>
      <c r="V799" s="143">
        <v>68.545150684931514</v>
      </c>
      <c r="W799" s="138">
        <v>83.9</v>
      </c>
      <c r="X799" s="141" t="s">
        <v>3889</v>
      </c>
      <c r="Y799" s="142"/>
      <c r="Z799" s="143"/>
      <c r="AA799" s="138"/>
      <c r="AB799" s="138"/>
      <c r="AC799" s="383"/>
      <c r="AD799" s="360"/>
      <c r="AE799" s="165"/>
      <c r="AF799" s="147"/>
      <c r="AG799" s="146">
        <v>21.433333333333334</v>
      </c>
      <c r="AH799" s="149"/>
      <c r="AI799" s="132"/>
      <c r="AJ799" s="150" t="s">
        <v>3895</v>
      </c>
      <c r="AK799" s="150"/>
      <c r="AL799" s="151" t="s">
        <v>1934</v>
      </c>
      <c r="AM799" s="152">
        <v>40672</v>
      </c>
      <c r="AN799" s="297"/>
      <c r="AO799" s="154"/>
      <c r="AP799" s="155"/>
      <c r="AQ799" s="156">
        <v>40660</v>
      </c>
      <c r="AR799" s="155">
        <v>41204</v>
      </c>
      <c r="AS799" s="154">
        <v>41251</v>
      </c>
      <c r="AT799" s="155">
        <v>41204</v>
      </c>
      <c r="AU799" s="157"/>
      <c r="AV799" s="158"/>
      <c r="AW799" s="159">
        <v>4.2</v>
      </c>
      <c r="AX799" s="146">
        <v>2190</v>
      </c>
      <c r="AY799" s="160">
        <v>0.91617499999999996</v>
      </c>
      <c r="AZ799" s="161"/>
      <c r="BA799" s="149"/>
      <c r="BB799" s="237"/>
      <c r="BC799" s="238"/>
      <c r="BD799" s="164">
        <v>5.083333333333333</v>
      </c>
      <c r="BE799" s="165">
        <v>605.88001589193482</v>
      </c>
      <c r="BF799" s="149">
        <v>1210.3174603174602</v>
      </c>
      <c r="BG799" s="239"/>
      <c r="BH799" s="166">
        <v>10.09</v>
      </c>
      <c r="BI799" s="167">
        <v>12.53</v>
      </c>
      <c r="BJ799" s="166">
        <v>12.82</v>
      </c>
      <c r="BK799" s="166"/>
    </row>
    <row r="800" spans="1:63" ht="42" hidden="1">
      <c r="A800" s="40"/>
      <c r="B800" s="40"/>
      <c r="C800" s="40"/>
      <c r="D800" s="303" t="s">
        <v>3505</v>
      </c>
      <c r="E800" s="127">
        <v>6674</v>
      </c>
      <c r="F800" s="234" t="s">
        <v>3506</v>
      </c>
      <c r="G800" s="129" t="s">
        <v>2033</v>
      </c>
      <c r="H800" s="130" t="s">
        <v>2034</v>
      </c>
      <c r="I800" s="131" t="s">
        <v>1815</v>
      </c>
      <c r="J800" s="132"/>
      <c r="K800" s="129" t="s">
        <v>2035</v>
      </c>
      <c r="L800" s="133" t="s">
        <v>2036</v>
      </c>
      <c r="M800" s="174" t="s">
        <v>2037</v>
      </c>
      <c r="N800" s="371" t="s">
        <v>2037</v>
      </c>
      <c r="O800" s="136" t="s">
        <v>3785</v>
      </c>
      <c r="P800" s="381">
        <v>4.5490000000000004</v>
      </c>
      <c r="Q800" s="138"/>
      <c r="R800" s="339">
        <v>10</v>
      </c>
      <c r="S800" s="139">
        <v>0</v>
      </c>
      <c r="T800" s="152">
        <v>41105</v>
      </c>
      <c r="U800" s="138">
        <v>2.1107360000000002</v>
      </c>
      <c r="V800" s="143">
        <v>38.523175342465755</v>
      </c>
      <c r="W800" s="138">
        <v>45.49</v>
      </c>
      <c r="X800" s="141" t="s">
        <v>2039</v>
      </c>
      <c r="Y800" s="142"/>
      <c r="Z800" s="146"/>
      <c r="AA800" s="165"/>
      <c r="AB800" s="165"/>
      <c r="AC800" s="383"/>
      <c r="AD800" s="360"/>
      <c r="AE800" s="165"/>
      <c r="AF800" s="147"/>
      <c r="AG800" s="146">
        <v>25.066666666666666</v>
      </c>
      <c r="AH800" s="149"/>
      <c r="AI800" s="132"/>
      <c r="AJ800" s="150" t="s">
        <v>3895</v>
      </c>
      <c r="AK800" s="150"/>
      <c r="AL800" s="151" t="s">
        <v>3600</v>
      </c>
      <c r="AM800" s="152">
        <v>40697</v>
      </c>
      <c r="AN800" s="297"/>
      <c r="AO800" s="154"/>
      <c r="AP800" s="155"/>
      <c r="AQ800" s="156">
        <v>40661</v>
      </c>
      <c r="AR800" s="155">
        <v>41102</v>
      </c>
      <c r="AS800" s="154">
        <v>41159</v>
      </c>
      <c r="AT800" s="155">
        <v>41102</v>
      </c>
      <c r="AU800" s="157"/>
      <c r="AV800" s="158"/>
      <c r="AW800" s="159">
        <v>3</v>
      </c>
      <c r="AX800" s="146">
        <v>1597.6666666666667</v>
      </c>
      <c r="AY800" s="160">
        <v>0.89500000000000002</v>
      </c>
      <c r="AZ800" s="161"/>
      <c r="BA800" s="149"/>
      <c r="BB800" s="237"/>
      <c r="BC800" s="238"/>
      <c r="BD800" s="164">
        <v>4.0994764397905756</v>
      </c>
      <c r="BE800" s="165">
        <v>901.18189487592338</v>
      </c>
      <c r="BF800" s="149">
        <v>1366.4921465968584</v>
      </c>
      <c r="BG800" s="239"/>
      <c r="BH800" s="166">
        <v>8.32</v>
      </c>
      <c r="BI800" s="167">
        <v>14.52</v>
      </c>
      <c r="BJ800" s="166"/>
      <c r="BK800" s="166">
        <v>13.856760417322986</v>
      </c>
    </row>
    <row r="801" spans="1:63" ht="28" hidden="1">
      <c r="A801" s="40"/>
      <c r="B801" s="40"/>
      <c r="C801" s="40"/>
      <c r="D801" s="303" t="s">
        <v>1935</v>
      </c>
      <c r="E801" s="127">
        <v>6690</v>
      </c>
      <c r="F801" s="422" t="s">
        <v>1936</v>
      </c>
      <c r="G801" s="547" t="s">
        <v>2033</v>
      </c>
      <c r="H801" s="548" t="s">
        <v>2034</v>
      </c>
      <c r="I801" s="549" t="s">
        <v>1815</v>
      </c>
      <c r="J801" s="550"/>
      <c r="K801" s="547" t="s">
        <v>1937</v>
      </c>
      <c r="L801" s="376" t="s">
        <v>2036</v>
      </c>
      <c r="M801" s="551" t="s">
        <v>2037</v>
      </c>
      <c r="N801" s="552" t="s">
        <v>2037</v>
      </c>
      <c r="O801" s="553" t="s">
        <v>3785</v>
      </c>
      <c r="P801" s="143">
        <v>6.7619999999999996</v>
      </c>
      <c r="Q801" s="138"/>
      <c r="R801" s="339">
        <v>7</v>
      </c>
      <c r="S801" s="139">
        <v>0</v>
      </c>
      <c r="T801" s="152">
        <v>41206</v>
      </c>
      <c r="U801" s="138">
        <v>1.2577319999999999</v>
      </c>
      <c r="V801" s="143">
        <v>55.392821917808213</v>
      </c>
      <c r="W801" s="138">
        <v>123.04987397260273</v>
      </c>
      <c r="X801" s="556" t="s">
        <v>2309</v>
      </c>
      <c r="Y801" s="142"/>
      <c r="Z801" s="146"/>
      <c r="AA801" s="165"/>
      <c r="AB801" s="165"/>
      <c r="AC801" s="383"/>
      <c r="AD801" s="360"/>
      <c r="AE801" s="165"/>
      <c r="AF801" s="147"/>
      <c r="AG801" s="146">
        <v>21.7</v>
      </c>
      <c r="AH801" s="149"/>
      <c r="AI801" s="132"/>
      <c r="AJ801" s="554" t="s">
        <v>3895</v>
      </c>
      <c r="AK801" s="554"/>
      <c r="AL801" s="555" t="s">
        <v>177</v>
      </c>
      <c r="AM801" s="152">
        <v>40852</v>
      </c>
      <c r="AN801" s="297"/>
      <c r="AO801" s="154"/>
      <c r="AP801" s="155"/>
      <c r="AQ801" s="156">
        <v>41002</v>
      </c>
      <c r="AR801" s="155">
        <v>41103</v>
      </c>
      <c r="AS801" s="154">
        <v>41159</v>
      </c>
      <c r="AT801" s="155">
        <v>41206</v>
      </c>
      <c r="AU801" s="206" t="s">
        <v>3596</v>
      </c>
      <c r="AV801" s="158"/>
      <c r="AW801" s="159">
        <v>3.35</v>
      </c>
      <c r="AX801" s="146">
        <v>2285.373134328358</v>
      </c>
      <c r="AY801" s="594">
        <v>0.93100000000000005</v>
      </c>
      <c r="AZ801" s="161"/>
      <c r="BA801" s="149"/>
      <c r="BB801" s="237"/>
      <c r="BC801" s="238"/>
      <c r="BD801" s="164">
        <v>4.1140924956369984</v>
      </c>
      <c r="BE801" s="165">
        <v>608.41356043138103</v>
      </c>
      <c r="BF801" s="149">
        <v>1228.0873121304471</v>
      </c>
      <c r="BG801" s="239"/>
      <c r="BH801" s="592">
        <v>7.9249999999999998</v>
      </c>
      <c r="BI801" s="167">
        <v>15.91</v>
      </c>
      <c r="BJ801" s="166"/>
      <c r="BK801" s="166"/>
    </row>
    <row r="802" spans="1:63" ht="28" hidden="1">
      <c r="A802" s="40"/>
      <c r="B802" s="40"/>
      <c r="C802" s="40"/>
      <c r="D802" s="303" t="s">
        <v>3507</v>
      </c>
      <c r="E802" s="127">
        <v>6700</v>
      </c>
      <c r="F802" s="234" t="s">
        <v>2939</v>
      </c>
      <c r="G802" s="129" t="s">
        <v>2033</v>
      </c>
      <c r="H802" s="130" t="s">
        <v>2034</v>
      </c>
      <c r="I802" s="131" t="s">
        <v>1815</v>
      </c>
      <c r="J802" s="132"/>
      <c r="K802" s="129" t="s">
        <v>2035</v>
      </c>
      <c r="L802" s="133" t="s">
        <v>2036</v>
      </c>
      <c r="M802" s="174" t="s">
        <v>2037</v>
      </c>
      <c r="N802" s="371" t="s">
        <v>2037</v>
      </c>
      <c r="O802" s="136" t="s">
        <v>3785</v>
      </c>
      <c r="P802" s="143">
        <v>11.893000000000001</v>
      </c>
      <c r="Q802" s="138"/>
      <c r="R802" s="339">
        <v>10</v>
      </c>
      <c r="S802" s="139">
        <v>0</v>
      </c>
      <c r="T802" s="152">
        <v>41106</v>
      </c>
      <c r="U802" s="138">
        <v>5.4945660000000007</v>
      </c>
      <c r="V802" s="143">
        <v>100.68320547945206</v>
      </c>
      <c r="W802" s="138">
        <v>118.93</v>
      </c>
      <c r="X802" s="141" t="s">
        <v>2039</v>
      </c>
      <c r="Y802" s="142"/>
      <c r="Z802" s="146"/>
      <c r="AA802" s="165"/>
      <c r="AB802" s="165"/>
      <c r="AC802" s="383"/>
      <c r="AD802" s="360"/>
      <c r="AE802" s="165"/>
      <c r="AF802" s="147"/>
      <c r="AG802" s="146">
        <v>25.033333333333335</v>
      </c>
      <c r="AH802" s="149"/>
      <c r="AI802" s="132"/>
      <c r="AJ802" s="236" t="s">
        <v>3895</v>
      </c>
      <c r="AK802" s="236"/>
      <c r="AL802" s="151" t="s">
        <v>2012</v>
      </c>
      <c r="AM802" s="152">
        <v>40758</v>
      </c>
      <c r="AN802" s="297"/>
      <c r="AO802" s="154"/>
      <c r="AP802" s="155"/>
      <c r="AQ802" s="156">
        <v>40674</v>
      </c>
      <c r="AR802" s="155">
        <v>41106</v>
      </c>
      <c r="AS802" s="154">
        <v>41166</v>
      </c>
      <c r="AT802" s="155">
        <v>41106</v>
      </c>
      <c r="AU802" s="157"/>
      <c r="AV802" s="158"/>
      <c r="AW802" s="159">
        <v>7.5</v>
      </c>
      <c r="AX802" s="146">
        <v>1671.4666666666667</v>
      </c>
      <c r="AY802" s="160">
        <v>0.94850000000000012</v>
      </c>
      <c r="AZ802" s="161"/>
      <c r="BA802" s="149"/>
      <c r="BB802" s="237"/>
      <c r="BC802" s="238"/>
      <c r="BD802" s="345">
        <v>10.143979057591622</v>
      </c>
      <c r="BE802" s="165">
        <v>852.93694253692263</v>
      </c>
      <c r="BF802" s="149">
        <v>1352.5305410122164</v>
      </c>
      <c r="BG802" s="239"/>
      <c r="BH802" s="166">
        <v>5.88</v>
      </c>
      <c r="BI802" s="167">
        <v>13.55</v>
      </c>
      <c r="BJ802" s="166"/>
      <c r="BK802" s="166"/>
    </row>
    <row r="803" spans="1:63" ht="98" hidden="1">
      <c r="A803" s="40"/>
      <c r="B803" s="40"/>
      <c r="C803" s="40"/>
      <c r="D803" s="303" t="s">
        <v>1938</v>
      </c>
      <c r="E803" s="127">
        <v>6702</v>
      </c>
      <c r="F803" s="234" t="s">
        <v>1939</v>
      </c>
      <c r="G803" s="129" t="s">
        <v>2033</v>
      </c>
      <c r="H803" s="130" t="s">
        <v>2034</v>
      </c>
      <c r="I803" s="131" t="s">
        <v>1815</v>
      </c>
      <c r="J803" s="132"/>
      <c r="K803" s="129" t="s">
        <v>1728</v>
      </c>
      <c r="L803" s="133" t="s">
        <v>2036</v>
      </c>
      <c r="M803" s="174" t="s">
        <v>2037</v>
      </c>
      <c r="N803" s="371" t="s">
        <v>2037</v>
      </c>
      <c r="O803" s="136" t="s">
        <v>2038</v>
      </c>
      <c r="P803" s="143">
        <v>254.52699999999999</v>
      </c>
      <c r="Q803" s="138"/>
      <c r="R803" s="339">
        <v>10</v>
      </c>
      <c r="S803" s="139">
        <v>0</v>
      </c>
      <c r="T803" s="152">
        <v>41426</v>
      </c>
      <c r="U803" s="138">
        <v>0</v>
      </c>
      <c r="V803" s="143">
        <v>1931.6158630136983</v>
      </c>
      <c r="W803" s="138">
        <v>2545.27</v>
      </c>
      <c r="X803" s="141" t="s">
        <v>3889</v>
      </c>
      <c r="Y803" s="142"/>
      <c r="Z803" s="143"/>
      <c r="AA803" s="138"/>
      <c r="AB803" s="138"/>
      <c r="AC803" s="383"/>
      <c r="AD803" s="360"/>
      <c r="AE803" s="165"/>
      <c r="AF803" s="147"/>
      <c r="AG803" s="146">
        <v>14.366666666666667</v>
      </c>
      <c r="AH803" s="149"/>
      <c r="AI803" s="132"/>
      <c r="AJ803" s="150" t="s">
        <v>214</v>
      </c>
      <c r="AK803" s="150"/>
      <c r="AL803" s="151" t="s">
        <v>225</v>
      </c>
      <c r="AM803" s="152">
        <v>40669</v>
      </c>
      <c r="AN803" s="297"/>
      <c r="AO803" s="154"/>
      <c r="AP803" s="155"/>
      <c r="AQ803" s="156">
        <v>40982</v>
      </c>
      <c r="AR803" s="155">
        <v>41199</v>
      </c>
      <c r="AS803" s="154">
        <v>41256</v>
      </c>
      <c r="AT803" s="155">
        <v>41199</v>
      </c>
      <c r="AU803" s="157"/>
      <c r="AV803" s="158"/>
      <c r="AW803" s="159">
        <v>91.8</v>
      </c>
      <c r="AX803" s="146">
        <v>2921.3180827886713</v>
      </c>
      <c r="AY803" s="160">
        <v>0.94910000000000005</v>
      </c>
      <c r="AZ803" s="161"/>
      <c r="BA803" s="149"/>
      <c r="BB803" s="237"/>
      <c r="BC803" s="238"/>
      <c r="BD803" s="345">
        <v>153.22185541012217</v>
      </c>
      <c r="BE803" s="165">
        <v>601.98664742884716</v>
      </c>
      <c r="BF803" s="149">
        <v>1669.0833922671261</v>
      </c>
      <c r="BG803" s="239"/>
      <c r="BH803" s="166">
        <v>8.99</v>
      </c>
      <c r="BI803" s="167">
        <v>12</v>
      </c>
      <c r="BJ803" s="166"/>
      <c r="BK803" s="166"/>
    </row>
    <row r="804" spans="1:63" ht="56" hidden="1">
      <c r="A804" s="40"/>
      <c r="B804" s="40"/>
      <c r="C804" s="40"/>
      <c r="D804" s="303" t="s">
        <v>296</v>
      </c>
      <c r="E804" s="595">
        <v>6712</v>
      </c>
      <c r="F804" s="422" t="s">
        <v>295</v>
      </c>
      <c r="G804" s="170" t="s">
        <v>2033</v>
      </c>
      <c r="H804" s="171" t="s">
        <v>2034</v>
      </c>
      <c r="I804" s="172" t="s">
        <v>1815</v>
      </c>
      <c r="J804" s="175"/>
      <c r="K804" s="170" t="s">
        <v>2816</v>
      </c>
      <c r="L804" s="133" t="s">
        <v>2036</v>
      </c>
      <c r="M804" s="174" t="s">
        <v>211</v>
      </c>
      <c r="N804" s="382" t="s">
        <v>220</v>
      </c>
      <c r="O804" s="176" t="s">
        <v>212</v>
      </c>
      <c r="P804" s="202">
        <v>36.174999999999997</v>
      </c>
      <c r="Q804" s="178"/>
      <c r="R804" s="340">
        <v>10</v>
      </c>
      <c r="S804" s="201">
        <v>4</v>
      </c>
      <c r="T804" s="155">
        <v>41215</v>
      </c>
      <c r="U804" s="178">
        <v>5.8603499999999995</v>
      </c>
      <c r="V804" s="202">
        <v>295.44568493150683</v>
      </c>
      <c r="W804" s="178">
        <v>361.75</v>
      </c>
      <c r="X804" s="141" t="s">
        <v>241</v>
      </c>
      <c r="Y804" s="180"/>
      <c r="Z804" s="202"/>
      <c r="AA804" s="178"/>
      <c r="AB804" s="178"/>
      <c r="AC804" s="156"/>
      <c r="AD804" s="349"/>
      <c r="AE804" s="191"/>
      <c r="AF804" s="174"/>
      <c r="AG804" s="181">
        <v>21.4</v>
      </c>
      <c r="AH804" s="159"/>
      <c r="AI804" s="175"/>
      <c r="AJ804" s="204" t="s">
        <v>247</v>
      </c>
      <c r="AK804" s="204"/>
      <c r="AL804" s="205" t="s">
        <v>263</v>
      </c>
      <c r="AM804" s="155">
        <v>40016</v>
      </c>
      <c r="AN804" s="296">
        <v>40956</v>
      </c>
      <c r="AO804" s="154" t="s">
        <v>294</v>
      </c>
      <c r="AP804" s="155"/>
      <c r="AQ804" s="156">
        <v>40147</v>
      </c>
      <c r="AR804" s="155">
        <v>41107</v>
      </c>
      <c r="AS804" s="154">
        <v>41277</v>
      </c>
      <c r="AT804" s="155">
        <v>41215</v>
      </c>
      <c r="AU804" s="157"/>
      <c r="AV804" s="158"/>
      <c r="AW804" s="159"/>
      <c r="AX804" s="181"/>
      <c r="AY804" s="207"/>
      <c r="AZ804" s="161"/>
      <c r="BA804" s="191"/>
      <c r="BB804" s="162"/>
      <c r="BC804" s="163"/>
      <c r="BD804" s="115"/>
      <c r="BE804" s="191"/>
      <c r="BF804" s="159"/>
      <c r="BG804" s="161"/>
      <c r="BH804" s="166"/>
      <c r="BI804" s="167"/>
      <c r="BJ804" s="166"/>
      <c r="BK804" s="166"/>
    </row>
    <row r="805" spans="1:63" ht="28" hidden="1">
      <c r="A805" s="40"/>
      <c r="B805" s="40"/>
      <c r="C805" s="40"/>
      <c r="D805" s="303" t="s">
        <v>2940</v>
      </c>
      <c r="E805" s="127">
        <v>6719</v>
      </c>
      <c r="F805" s="422" t="s">
        <v>2941</v>
      </c>
      <c r="G805" s="547" t="s">
        <v>2033</v>
      </c>
      <c r="H805" s="548" t="s">
        <v>2034</v>
      </c>
      <c r="I805" s="549" t="s">
        <v>1815</v>
      </c>
      <c r="J805" s="550"/>
      <c r="K805" s="547" t="s">
        <v>2942</v>
      </c>
      <c r="L805" s="133" t="s">
        <v>2036</v>
      </c>
      <c r="M805" s="551" t="s">
        <v>969</v>
      </c>
      <c r="N805" s="552" t="s">
        <v>970</v>
      </c>
      <c r="O805" s="553" t="s">
        <v>3785</v>
      </c>
      <c r="P805" s="143">
        <v>9.1739999999999995</v>
      </c>
      <c r="Q805" s="138"/>
      <c r="R805" s="339">
        <v>7</v>
      </c>
      <c r="S805" s="139">
        <v>0</v>
      </c>
      <c r="T805" s="152">
        <v>41121</v>
      </c>
      <c r="U805" s="139">
        <v>3.8622539999999996</v>
      </c>
      <c r="V805" s="143">
        <v>77.287808219178075</v>
      </c>
      <c r="W805" s="138">
        <v>169.07807671232877</v>
      </c>
      <c r="X805" s="556" t="s">
        <v>2039</v>
      </c>
      <c r="Y805" s="142"/>
      <c r="Z805" s="146"/>
      <c r="AA805" s="165"/>
      <c r="AB805" s="165"/>
      <c r="AC805" s="383"/>
      <c r="AD805" s="360"/>
      <c r="AE805" s="165"/>
      <c r="AF805" s="147"/>
      <c r="AG805" s="146">
        <v>24.533333333333335</v>
      </c>
      <c r="AH805" s="149"/>
      <c r="AI805" s="132"/>
      <c r="AJ805" s="554" t="s">
        <v>3895</v>
      </c>
      <c r="AK805" s="554"/>
      <c r="AL805" s="555" t="s">
        <v>2943</v>
      </c>
      <c r="AM805" s="152">
        <v>40855</v>
      </c>
      <c r="AN805" s="297"/>
      <c r="AO805" s="154"/>
      <c r="AP805" s="155"/>
      <c r="AQ805" s="156">
        <v>41073</v>
      </c>
      <c r="AR805" s="155">
        <v>41108</v>
      </c>
      <c r="AS805" s="154">
        <v>41173</v>
      </c>
      <c r="AT805" s="155">
        <v>41108</v>
      </c>
      <c r="AU805" s="157"/>
      <c r="AV805" s="158"/>
      <c r="AW805" s="159">
        <v>6</v>
      </c>
      <c r="AX805" s="146">
        <v>1611.8333333333333</v>
      </c>
      <c r="AY805" s="160">
        <v>0.9487025</v>
      </c>
      <c r="AZ805" s="161"/>
      <c r="BA805" s="149"/>
      <c r="BB805" s="237"/>
      <c r="BC805" s="238"/>
      <c r="BD805" s="493"/>
      <c r="BE805" s="165"/>
      <c r="BF805" s="149"/>
      <c r="BG805" s="239"/>
      <c r="BH805" s="166"/>
      <c r="BI805" s="167"/>
      <c r="BJ805" s="166"/>
      <c r="BK805" s="166"/>
    </row>
    <row r="806" spans="1:63" ht="42" hidden="1">
      <c r="A806" s="40"/>
      <c r="B806" s="40"/>
      <c r="C806" s="40"/>
      <c r="D806" s="247" t="s">
        <v>1940</v>
      </c>
      <c r="E806" s="127">
        <v>6720</v>
      </c>
      <c r="F806" s="128" t="s">
        <v>1941</v>
      </c>
      <c r="G806" s="129" t="s">
        <v>2033</v>
      </c>
      <c r="H806" s="130" t="s">
        <v>2034</v>
      </c>
      <c r="I806" s="131" t="s">
        <v>1815</v>
      </c>
      <c r="J806" s="132"/>
      <c r="K806" s="129" t="s">
        <v>1748</v>
      </c>
      <c r="L806" s="133" t="s">
        <v>2036</v>
      </c>
      <c r="M806" s="134" t="s">
        <v>2037</v>
      </c>
      <c r="N806" s="141" t="s">
        <v>2037</v>
      </c>
      <c r="O806" s="136" t="s">
        <v>3785</v>
      </c>
      <c r="P806" s="143">
        <v>9.91</v>
      </c>
      <c r="Q806" s="138"/>
      <c r="R806" s="339">
        <v>10</v>
      </c>
      <c r="S806" s="139">
        <v>0</v>
      </c>
      <c r="T806" s="152">
        <v>41197</v>
      </c>
      <c r="U806" s="138">
        <v>2.11083</v>
      </c>
      <c r="V806" s="143">
        <v>81.424904109589036</v>
      </c>
      <c r="W806" s="138">
        <v>99.1</v>
      </c>
      <c r="X806" s="141" t="s">
        <v>1330</v>
      </c>
      <c r="Y806" s="142"/>
      <c r="Z806" s="143"/>
      <c r="AA806" s="138"/>
      <c r="AB806" s="138"/>
      <c r="AC806" s="235"/>
      <c r="AD806" s="152"/>
      <c r="AE806" s="165"/>
      <c r="AF806" s="147"/>
      <c r="AG806" s="146">
        <v>22</v>
      </c>
      <c r="AH806" s="149"/>
      <c r="AI806" s="132"/>
      <c r="AJ806" s="150" t="s">
        <v>3987</v>
      </c>
      <c r="AK806" s="150"/>
      <c r="AL806" s="151" t="s">
        <v>1934</v>
      </c>
      <c r="AM806" s="152">
        <v>40068</v>
      </c>
      <c r="AN806" s="297"/>
      <c r="AO806" s="192"/>
      <c r="AP806" s="152"/>
      <c r="AQ806" s="156">
        <v>40050</v>
      </c>
      <c r="AR806" s="152">
        <v>41197</v>
      </c>
      <c r="AS806" s="192">
        <v>41251</v>
      </c>
      <c r="AT806" s="152">
        <v>41197</v>
      </c>
      <c r="AU806" s="153"/>
      <c r="AV806" s="209"/>
      <c r="AW806" s="149">
        <v>4.25</v>
      </c>
      <c r="AX806" s="146">
        <v>2541.1764705882351</v>
      </c>
      <c r="AY806" s="160">
        <v>0.92690000000000006</v>
      </c>
      <c r="AZ806" s="196"/>
      <c r="BA806" s="165"/>
      <c r="BB806" s="210"/>
      <c r="BC806" s="211"/>
      <c r="BD806" s="379">
        <v>5.4210296684118671</v>
      </c>
      <c r="BE806" s="191">
        <v>547.02620266517317</v>
      </c>
      <c r="BF806" s="149">
        <v>1275.5363925674981</v>
      </c>
      <c r="BG806" s="196"/>
      <c r="BH806" s="197">
        <v>8.67</v>
      </c>
      <c r="BI806" s="198">
        <v>12.75</v>
      </c>
      <c r="BJ806" s="197">
        <v>13.3</v>
      </c>
      <c r="BK806" s="197"/>
    </row>
    <row r="807" spans="1:63" ht="70" hidden="1">
      <c r="A807" s="40"/>
      <c r="B807" s="40"/>
      <c r="C807" s="40"/>
      <c r="D807" s="303" t="s">
        <v>2944</v>
      </c>
      <c r="E807" s="127">
        <v>6781</v>
      </c>
      <c r="F807" s="234" t="s">
        <v>2945</v>
      </c>
      <c r="G807" s="547" t="s">
        <v>2033</v>
      </c>
      <c r="H807" s="548" t="s">
        <v>2034</v>
      </c>
      <c r="I807" s="549" t="s">
        <v>1815</v>
      </c>
      <c r="J807" s="550"/>
      <c r="K807" s="547" t="s">
        <v>1728</v>
      </c>
      <c r="L807" s="472" t="s">
        <v>2036</v>
      </c>
      <c r="M807" s="551" t="s">
        <v>2037</v>
      </c>
      <c r="N807" s="552" t="s">
        <v>2037</v>
      </c>
      <c r="O807" s="553" t="s">
        <v>3785</v>
      </c>
      <c r="P807" s="143">
        <v>11.867000000000001</v>
      </c>
      <c r="Q807" s="138"/>
      <c r="R807" s="339">
        <v>10</v>
      </c>
      <c r="S807" s="139">
        <v>0</v>
      </c>
      <c r="T807" s="152">
        <v>41113</v>
      </c>
      <c r="U807" s="139">
        <v>5.2570810000000003</v>
      </c>
      <c r="V807" s="143">
        <v>100.2355095890411</v>
      </c>
      <c r="W807" s="138">
        <v>118.67000000000002</v>
      </c>
      <c r="X807" s="556" t="s">
        <v>1729</v>
      </c>
      <c r="Y807" s="142"/>
      <c r="Z807" s="146"/>
      <c r="AA807" s="165"/>
      <c r="AB807" s="165"/>
      <c r="AC807" s="383"/>
      <c r="AD807" s="360"/>
      <c r="AE807" s="165"/>
      <c r="AF807" s="147"/>
      <c r="AG807" s="146">
        <v>24.8</v>
      </c>
      <c r="AH807" s="149"/>
      <c r="AI807" s="132"/>
      <c r="AJ807" s="554" t="s">
        <v>3895</v>
      </c>
      <c r="AK807" s="554"/>
      <c r="AL807" s="555" t="s">
        <v>3545</v>
      </c>
      <c r="AM807" s="152">
        <v>40892</v>
      </c>
      <c r="AN807" s="297"/>
      <c r="AO807" s="154"/>
      <c r="AP807" s="155"/>
      <c r="AQ807" s="156">
        <v>41010</v>
      </c>
      <c r="AR807" s="155">
        <v>41113</v>
      </c>
      <c r="AS807" s="154">
        <v>41179</v>
      </c>
      <c r="AT807" s="155">
        <v>41113</v>
      </c>
      <c r="AU807" s="157"/>
      <c r="AV807" s="158"/>
      <c r="AW807" s="159">
        <v>6</v>
      </c>
      <c r="AX807" s="146">
        <v>2084.88</v>
      </c>
      <c r="AY807" s="596">
        <v>0.9487025</v>
      </c>
      <c r="AZ807" s="161"/>
      <c r="BA807" s="149"/>
      <c r="BB807" s="237"/>
      <c r="BC807" s="238"/>
      <c r="BD807" s="345">
        <v>7.9688481675392655</v>
      </c>
      <c r="BE807" s="165">
        <v>671.51328621717914</v>
      </c>
      <c r="BF807" s="149">
        <v>1328.1413612565443</v>
      </c>
      <c r="BG807" s="239"/>
      <c r="BH807" s="166">
        <v>9.51</v>
      </c>
      <c r="BI807" s="167">
        <v>16.38</v>
      </c>
      <c r="BJ807" s="166"/>
      <c r="BK807" s="166"/>
    </row>
    <row r="808" spans="1:63" ht="42" hidden="1">
      <c r="A808" s="40"/>
      <c r="B808" s="40"/>
      <c r="C808" s="40"/>
      <c r="D808" s="247" t="s">
        <v>2946</v>
      </c>
      <c r="E808" s="127">
        <v>6794</v>
      </c>
      <c r="F808" s="199" t="s">
        <v>2947</v>
      </c>
      <c r="G808" s="170" t="s">
        <v>2033</v>
      </c>
      <c r="H808" s="171" t="s">
        <v>2034</v>
      </c>
      <c r="I808" s="346" t="s">
        <v>1815</v>
      </c>
      <c r="J808" s="346"/>
      <c r="K808" s="170" t="s">
        <v>2498</v>
      </c>
      <c r="L808" s="133" t="s">
        <v>2036</v>
      </c>
      <c r="M808" s="174" t="s">
        <v>2037</v>
      </c>
      <c r="N808" s="171" t="s">
        <v>2037</v>
      </c>
      <c r="O808" s="176" t="s">
        <v>2038</v>
      </c>
      <c r="P808" s="177">
        <v>144.989</v>
      </c>
      <c r="Q808" s="178"/>
      <c r="R808" s="177">
        <v>10</v>
      </c>
      <c r="S808" s="201">
        <v>0</v>
      </c>
      <c r="T808" s="156">
        <v>41176</v>
      </c>
      <c r="U808" s="178">
        <v>39.147030000000001</v>
      </c>
      <c r="V808" s="177">
        <v>1199.6350136986302</v>
      </c>
      <c r="W808" s="178">
        <v>1449.89</v>
      </c>
      <c r="X808" s="130" t="s">
        <v>1729</v>
      </c>
      <c r="Y808" s="180"/>
      <c r="Z808" s="202"/>
      <c r="AA808" s="178"/>
      <c r="AB808" s="178"/>
      <c r="AC808" s="179"/>
      <c r="AD808" s="349"/>
      <c r="AE808" s="191"/>
      <c r="AF808" s="174"/>
      <c r="AG808" s="183">
        <v>22.7</v>
      </c>
      <c r="AH808" s="159"/>
      <c r="AI808" s="175"/>
      <c r="AJ808" s="204" t="s">
        <v>3895</v>
      </c>
      <c r="AK808" s="204"/>
      <c r="AL808" s="205" t="s">
        <v>2948</v>
      </c>
      <c r="AM808" s="155">
        <v>40024</v>
      </c>
      <c r="AN808" s="296"/>
      <c r="AO808" s="154"/>
      <c r="AP808" s="155"/>
      <c r="AQ808" s="156">
        <v>40646</v>
      </c>
      <c r="AR808" s="156">
        <v>41113</v>
      </c>
      <c r="AS808" s="179">
        <v>41184</v>
      </c>
      <c r="AT808" s="155">
        <v>41122</v>
      </c>
      <c r="AU808" s="411"/>
      <c r="AV808" s="158"/>
      <c r="AW808" s="159">
        <v>82.4</v>
      </c>
      <c r="AX808" s="191">
        <v>1898.2584951456308</v>
      </c>
      <c r="AY808" s="207">
        <v>0.92690000000000006</v>
      </c>
      <c r="AZ808" s="161"/>
      <c r="BA808" s="191"/>
      <c r="BB808" s="162"/>
      <c r="BC808" s="163"/>
      <c r="BD808" s="345">
        <v>96.61867364746945</v>
      </c>
      <c r="BE808" s="191">
        <v>666.38623376579915</v>
      </c>
      <c r="BF808" s="159">
        <v>1172.5567190226873</v>
      </c>
      <c r="BG808" s="161"/>
      <c r="BH808" s="166">
        <v>5.88</v>
      </c>
      <c r="BI808" s="167">
        <v>20.03</v>
      </c>
      <c r="BJ808" s="166">
        <v>9.42</v>
      </c>
      <c r="BK808" s="166"/>
    </row>
    <row r="809" spans="1:63" ht="28" hidden="1">
      <c r="A809" s="40"/>
      <c r="B809" s="40"/>
      <c r="C809" s="40"/>
      <c r="D809" s="247" t="s">
        <v>2949</v>
      </c>
      <c r="E809" s="127">
        <v>6815</v>
      </c>
      <c r="F809" s="422" t="s">
        <v>2950</v>
      </c>
      <c r="G809" s="547" t="s">
        <v>2033</v>
      </c>
      <c r="H809" s="548" t="s">
        <v>2034</v>
      </c>
      <c r="I809" s="549" t="s">
        <v>1815</v>
      </c>
      <c r="J809" s="550"/>
      <c r="K809" s="547" t="s">
        <v>917</v>
      </c>
      <c r="L809" s="472" t="s">
        <v>2036</v>
      </c>
      <c r="M809" s="551" t="s">
        <v>2037</v>
      </c>
      <c r="N809" s="552" t="s">
        <v>2037</v>
      </c>
      <c r="O809" s="553" t="s">
        <v>3785</v>
      </c>
      <c r="P809" s="143">
        <v>15.2</v>
      </c>
      <c r="Q809" s="138"/>
      <c r="R809" s="339">
        <v>10</v>
      </c>
      <c r="S809" s="139">
        <v>0</v>
      </c>
      <c r="T809" s="152">
        <v>41121</v>
      </c>
      <c r="U809" s="138">
        <v>6.3687999999999994</v>
      </c>
      <c r="V809" s="143">
        <v>128.05479452054794</v>
      </c>
      <c r="W809" s="138">
        <v>152</v>
      </c>
      <c r="X809" s="556" t="s">
        <v>2718</v>
      </c>
      <c r="Y809" s="142"/>
      <c r="Z809" s="146"/>
      <c r="AA809" s="165"/>
      <c r="AB809" s="165"/>
      <c r="AC809" s="383"/>
      <c r="AD809" s="360"/>
      <c r="AE809" s="165"/>
      <c r="AF809" s="147"/>
      <c r="AG809" s="146">
        <v>24.533333333333335</v>
      </c>
      <c r="AH809" s="149"/>
      <c r="AI809" s="132"/>
      <c r="AJ809" s="554" t="s">
        <v>3895</v>
      </c>
      <c r="AK809" s="554"/>
      <c r="AL809" s="597" t="s">
        <v>3895</v>
      </c>
      <c r="AM809" s="152">
        <v>40901</v>
      </c>
      <c r="AN809" s="297"/>
      <c r="AO809" s="192"/>
      <c r="AP809" s="152"/>
      <c r="AQ809" s="156">
        <v>40144</v>
      </c>
      <c r="AR809" s="155">
        <v>41114</v>
      </c>
      <c r="AS809" s="154">
        <v>41185</v>
      </c>
      <c r="AT809" s="155">
        <v>41121</v>
      </c>
      <c r="AU809" s="157"/>
      <c r="AV809" s="158"/>
      <c r="AW809" s="159">
        <v>8.25</v>
      </c>
      <c r="AX809" s="146">
        <v>1842.4242424242425</v>
      </c>
      <c r="AY809" s="160">
        <v>0.94850000000000012</v>
      </c>
      <c r="AZ809" s="161"/>
      <c r="BA809" s="149"/>
      <c r="BB809" s="237"/>
      <c r="BC809" s="238"/>
      <c r="BD809" s="345">
        <v>10.213568935427574</v>
      </c>
      <c r="BE809" s="165">
        <v>671.94532469918261</v>
      </c>
      <c r="BF809" s="149">
        <v>1238.0083558094029</v>
      </c>
      <c r="BG809" s="239"/>
      <c r="BH809" s="166">
        <v>9.1</v>
      </c>
      <c r="BI809" s="167">
        <v>13</v>
      </c>
      <c r="BJ809" s="166"/>
      <c r="BK809" s="166"/>
    </row>
    <row r="810" spans="1:63" ht="42" hidden="1">
      <c r="A810" s="40"/>
      <c r="B810" s="40"/>
      <c r="C810" s="40"/>
      <c r="D810" s="303" t="s">
        <v>2951</v>
      </c>
      <c r="E810" s="127">
        <v>6829</v>
      </c>
      <c r="F810" s="234" t="s">
        <v>2952</v>
      </c>
      <c r="G810" s="129" t="s">
        <v>2033</v>
      </c>
      <c r="H810" s="130" t="s">
        <v>2034</v>
      </c>
      <c r="I810" s="131" t="s">
        <v>1815</v>
      </c>
      <c r="J810" s="132"/>
      <c r="K810" s="129" t="s">
        <v>1748</v>
      </c>
      <c r="L810" s="133" t="s">
        <v>2036</v>
      </c>
      <c r="M810" s="134" t="s">
        <v>2037</v>
      </c>
      <c r="N810" s="371" t="s">
        <v>2037</v>
      </c>
      <c r="O810" s="136" t="s">
        <v>2038</v>
      </c>
      <c r="P810" s="137">
        <v>36.935000000000002</v>
      </c>
      <c r="Q810" s="138"/>
      <c r="R810" s="137">
        <v>10</v>
      </c>
      <c r="S810" s="139">
        <v>0</v>
      </c>
      <c r="T810" s="235">
        <v>41153</v>
      </c>
      <c r="U810" s="138">
        <v>12.299355000000002</v>
      </c>
      <c r="V810" s="137">
        <v>307.92658904109589</v>
      </c>
      <c r="W810" s="138">
        <v>369.35</v>
      </c>
      <c r="X810" s="130" t="s">
        <v>2309</v>
      </c>
      <c r="Y810" s="142"/>
      <c r="Z810" s="143"/>
      <c r="AA810" s="138"/>
      <c r="AB810" s="138"/>
      <c r="AC810" s="144"/>
      <c r="AD810" s="360"/>
      <c r="AE810" s="165"/>
      <c r="AF810" s="147"/>
      <c r="AG810" s="146">
        <v>23.466666666666665</v>
      </c>
      <c r="AH810" s="149"/>
      <c r="AI810" s="132"/>
      <c r="AJ810" s="150" t="s">
        <v>3895</v>
      </c>
      <c r="AK810" s="150"/>
      <c r="AL810" s="151" t="s">
        <v>2953</v>
      </c>
      <c r="AM810" s="152">
        <v>40596</v>
      </c>
      <c r="AN810" s="297"/>
      <c r="AO810" s="154"/>
      <c r="AP810" s="155"/>
      <c r="AQ810" s="156">
        <v>40799</v>
      </c>
      <c r="AR810" s="179">
        <v>41114</v>
      </c>
      <c r="AS810" s="154">
        <v>41184</v>
      </c>
      <c r="AT810" s="155">
        <v>41129</v>
      </c>
      <c r="AU810" s="157"/>
      <c r="AV810" s="158"/>
      <c r="AW810" s="159">
        <v>16.8</v>
      </c>
      <c r="AX810" s="146">
        <v>2327.5</v>
      </c>
      <c r="AY810" s="160">
        <v>0.94460250000000001</v>
      </c>
      <c r="AZ810" s="161"/>
      <c r="BA810" s="149"/>
      <c r="BB810" s="237"/>
      <c r="BC810" s="238"/>
      <c r="BD810" s="164">
        <v>22.242582897033159</v>
      </c>
      <c r="BE810" s="165">
        <v>602.20882352871695</v>
      </c>
      <c r="BF810" s="149">
        <v>1323.963267680545</v>
      </c>
      <c r="BG810" s="346"/>
      <c r="BH810" s="166">
        <v>9.25</v>
      </c>
      <c r="BI810" s="167">
        <v>13.59</v>
      </c>
      <c r="BJ810" s="166">
        <v>16.12</v>
      </c>
      <c r="BK810" s="166"/>
    </row>
    <row r="811" spans="1:63" ht="42" hidden="1">
      <c r="A811" s="40"/>
      <c r="B811" s="40"/>
      <c r="C811" s="40"/>
      <c r="D811" s="412" t="s">
        <v>2954</v>
      </c>
      <c r="E811" s="127">
        <v>6863</v>
      </c>
      <c r="F811" s="234" t="s">
        <v>2955</v>
      </c>
      <c r="G811" s="129" t="s">
        <v>2033</v>
      </c>
      <c r="H811" s="130" t="s">
        <v>2034</v>
      </c>
      <c r="I811" s="131" t="s">
        <v>1815</v>
      </c>
      <c r="J811" s="132"/>
      <c r="K811" s="129" t="s">
        <v>2035</v>
      </c>
      <c r="L811" s="472" t="s">
        <v>2036</v>
      </c>
      <c r="M811" s="174" t="s">
        <v>2037</v>
      </c>
      <c r="N811" s="371" t="s">
        <v>2037</v>
      </c>
      <c r="O811" s="136" t="s">
        <v>3785</v>
      </c>
      <c r="P811" s="143">
        <v>7.2519999999999998</v>
      </c>
      <c r="Q811" s="138"/>
      <c r="R811" s="339">
        <v>10</v>
      </c>
      <c r="S811" s="139">
        <v>0</v>
      </c>
      <c r="T811" s="152">
        <v>41122</v>
      </c>
      <c r="U811" s="139">
        <v>3.0313359999999996</v>
      </c>
      <c r="V811" s="143">
        <v>61.075747945205485</v>
      </c>
      <c r="W811" s="138">
        <v>72.52</v>
      </c>
      <c r="X811" s="141" t="s">
        <v>2039</v>
      </c>
      <c r="Y811" s="142"/>
      <c r="Z811" s="143"/>
      <c r="AA811" s="138"/>
      <c r="AB811" s="138"/>
      <c r="AC811" s="383"/>
      <c r="AD811" s="360"/>
      <c r="AE811" s="165"/>
      <c r="AF811" s="147"/>
      <c r="AG811" s="146">
        <v>24.5</v>
      </c>
      <c r="AH811" s="149"/>
      <c r="AI811" s="132"/>
      <c r="AJ811" s="150" t="s">
        <v>3895</v>
      </c>
      <c r="AK811" s="150"/>
      <c r="AL811" s="151" t="s">
        <v>3600</v>
      </c>
      <c r="AM811" s="152">
        <v>40634</v>
      </c>
      <c r="AN811" s="297"/>
      <c r="AO811" s="154"/>
      <c r="AP811" s="155"/>
      <c r="AQ811" s="156">
        <v>40577</v>
      </c>
      <c r="AR811" s="155">
        <v>41116</v>
      </c>
      <c r="AS811" s="154">
        <v>41175</v>
      </c>
      <c r="AT811" s="155">
        <v>41116</v>
      </c>
      <c r="AU811" s="157"/>
      <c r="AV811" s="158"/>
      <c r="AW811" s="159">
        <v>4.2</v>
      </c>
      <c r="AX811" s="146">
        <v>1821.2047619047619</v>
      </c>
      <c r="AY811" s="160">
        <v>0.94872499999999993</v>
      </c>
      <c r="AZ811" s="161"/>
      <c r="BA811" s="149"/>
      <c r="BB811" s="237"/>
      <c r="BC811" s="238"/>
      <c r="BD811" s="493"/>
      <c r="BE811" s="165"/>
      <c r="BF811" s="149"/>
      <c r="BG811" s="239"/>
      <c r="BH811" s="166" t="s">
        <v>236</v>
      </c>
      <c r="BI811" s="167" t="s">
        <v>236</v>
      </c>
      <c r="BJ811" s="166" t="s">
        <v>236</v>
      </c>
      <c r="BK811" s="166"/>
    </row>
    <row r="812" spans="1:63" ht="28" hidden="1">
      <c r="A812" s="40"/>
      <c r="B812" s="40"/>
      <c r="C812" s="40"/>
      <c r="D812" s="303" t="s">
        <v>2956</v>
      </c>
      <c r="E812" s="127">
        <v>6865</v>
      </c>
      <c r="F812" s="234" t="s">
        <v>2957</v>
      </c>
      <c r="G812" s="547" t="s">
        <v>2033</v>
      </c>
      <c r="H812" s="548" t="s">
        <v>2034</v>
      </c>
      <c r="I812" s="549" t="s">
        <v>1815</v>
      </c>
      <c r="J812" s="550"/>
      <c r="K812" s="547" t="s">
        <v>1165</v>
      </c>
      <c r="L812" s="133" t="s">
        <v>2036</v>
      </c>
      <c r="M812" s="551" t="s">
        <v>969</v>
      </c>
      <c r="N812" s="552" t="s">
        <v>970</v>
      </c>
      <c r="O812" s="553" t="s">
        <v>3785</v>
      </c>
      <c r="P812" s="143">
        <v>7.9329999999999998</v>
      </c>
      <c r="Q812" s="138"/>
      <c r="R812" s="339">
        <v>7</v>
      </c>
      <c r="S812" s="139">
        <v>0</v>
      </c>
      <c r="T812" s="152">
        <v>41122</v>
      </c>
      <c r="U812" s="139">
        <v>3.3159939999999999</v>
      </c>
      <c r="V812" s="143">
        <v>66.811073972602742</v>
      </c>
      <c r="W812" s="138">
        <v>146.18454246575342</v>
      </c>
      <c r="X812" s="556" t="s">
        <v>1729</v>
      </c>
      <c r="Y812" s="142"/>
      <c r="Z812" s="146"/>
      <c r="AA812" s="165"/>
      <c r="AB812" s="165"/>
      <c r="AC812" s="383"/>
      <c r="AD812" s="360"/>
      <c r="AE812" s="165"/>
      <c r="AF812" s="147"/>
      <c r="AG812" s="146">
        <v>24.5</v>
      </c>
      <c r="AH812" s="149"/>
      <c r="AI812" s="132"/>
      <c r="AJ812" s="554" t="s">
        <v>3895</v>
      </c>
      <c r="AK812" s="554"/>
      <c r="AL812" s="555" t="s">
        <v>2958</v>
      </c>
      <c r="AM812" s="152">
        <v>40905</v>
      </c>
      <c r="AN812" s="297"/>
      <c r="AO812" s="154"/>
      <c r="AP812" s="155"/>
      <c r="AQ812" s="156">
        <v>41018</v>
      </c>
      <c r="AR812" s="155">
        <v>41105</v>
      </c>
      <c r="AS812" s="154">
        <v>41180</v>
      </c>
      <c r="AT812" s="155">
        <v>41115</v>
      </c>
      <c r="AU812" s="157"/>
      <c r="AV812" s="158"/>
      <c r="AW812" s="159">
        <v>5</v>
      </c>
      <c r="AX812" s="146">
        <v>1731.5891999999999</v>
      </c>
      <c r="AY812" s="160">
        <v>0.91617499999999996</v>
      </c>
      <c r="AZ812" s="161"/>
      <c r="BA812" s="149"/>
      <c r="BB812" s="237"/>
      <c r="BC812" s="238"/>
      <c r="BD812" s="504"/>
      <c r="BE812" s="165"/>
      <c r="BF812" s="149"/>
      <c r="BG812" s="239"/>
      <c r="BH812" s="166"/>
      <c r="BI812" s="167"/>
      <c r="BJ812" s="166"/>
      <c r="BK812" s="166"/>
    </row>
    <row r="813" spans="1:63" ht="28" hidden="1">
      <c r="A813" s="40"/>
      <c r="B813" s="40"/>
      <c r="C813" s="40"/>
      <c r="D813" s="303" t="s">
        <v>2959</v>
      </c>
      <c r="E813" s="127">
        <v>6870</v>
      </c>
      <c r="F813" s="234" t="s">
        <v>2960</v>
      </c>
      <c r="G813" s="547" t="s">
        <v>2033</v>
      </c>
      <c r="H813" s="548" t="s">
        <v>2034</v>
      </c>
      <c r="I813" s="549" t="s">
        <v>1815</v>
      </c>
      <c r="J813" s="550"/>
      <c r="K813" s="547" t="s">
        <v>1728</v>
      </c>
      <c r="L813" s="133" t="s">
        <v>2036</v>
      </c>
      <c r="M813" s="174" t="s">
        <v>969</v>
      </c>
      <c r="N813" s="342" t="s">
        <v>970</v>
      </c>
      <c r="O813" s="176" t="s">
        <v>3785</v>
      </c>
      <c r="P813" s="143">
        <v>7.7629999999999999</v>
      </c>
      <c r="Q813" s="138"/>
      <c r="R813" s="339">
        <v>7</v>
      </c>
      <c r="S813" s="139">
        <v>0</v>
      </c>
      <c r="T813" s="311">
        <v>41122</v>
      </c>
      <c r="U813" s="139">
        <v>3.2449339999999998</v>
      </c>
      <c r="V813" s="143">
        <v>65.379347945205481</v>
      </c>
      <c r="W813" s="138">
        <v>143.05188493150686</v>
      </c>
      <c r="X813" s="556" t="s">
        <v>1729</v>
      </c>
      <c r="Y813" s="142"/>
      <c r="Z813" s="146"/>
      <c r="AA813" s="165"/>
      <c r="AB813" s="165"/>
      <c r="AC813" s="383"/>
      <c r="AD813" s="360"/>
      <c r="AE813" s="165"/>
      <c r="AF813" s="147"/>
      <c r="AG813" s="146">
        <v>24.5</v>
      </c>
      <c r="AH813" s="149"/>
      <c r="AI813" s="132"/>
      <c r="AJ813" s="554" t="s">
        <v>3895</v>
      </c>
      <c r="AK813" s="554"/>
      <c r="AL813" s="555" t="s">
        <v>2961</v>
      </c>
      <c r="AM813" s="152">
        <v>40978</v>
      </c>
      <c r="AN813" s="297"/>
      <c r="AO813" s="154"/>
      <c r="AP813" s="155"/>
      <c r="AQ813" s="156">
        <v>41072</v>
      </c>
      <c r="AR813" s="155">
        <v>41116</v>
      </c>
      <c r="AS813" s="154">
        <v>41180</v>
      </c>
      <c r="AT813" s="155">
        <v>41116</v>
      </c>
      <c r="AU813" s="157"/>
      <c r="AV813" s="158"/>
      <c r="AW813" s="159">
        <v>5</v>
      </c>
      <c r="AX813" s="146">
        <v>1629.4</v>
      </c>
      <c r="AY813" s="160">
        <v>0.95284999999999997</v>
      </c>
      <c r="AZ813" s="161"/>
      <c r="BA813" s="149"/>
      <c r="BB813" s="237"/>
      <c r="BC813" s="238"/>
      <c r="BD813" s="504"/>
      <c r="BE813" s="165"/>
      <c r="BF813" s="149"/>
      <c r="BG813" s="239"/>
      <c r="BH813" s="166"/>
      <c r="BI813" s="167"/>
      <c r="BJ813" s="166"/>
      <c r="BK813" s="166"/>
    </row>
    <row r="814" spans="1:63" ht="28" hidden="1">
      <c r="A814" s="40"/>
      <c r="B814" s="40"/>
      <c r="C814" s="40"/>
      <c r="D814" s="247" t="s">
        <v>1942</v>
      </c>
      <c r="E814" s="127">
        <v>6878</v>
      </c>
      <c r="F814" s="128" t="s">
        <v>1943</v>
      </c>
      <c r="G814" s="129" t="s">
        <v>2033</v>
      </c>
      <c r="H814" s="130" t="s">
        <v>2034</v>
      </c>
      <c r="I814" s="131" t="s">
        <v>1815</v>
      </c>
      <c r="J814" s="132"/>
      <c r="K814" s="129" t="s">
        <v>1317</v>
      </c>
      <c r="L814" s="472" t="s">
        <v>2036</v>
      </c>
      <c r="M814" s="134" t="s">
        <v>3510</v>
      </c>
      <c r="N814" s="371" t="s">
        <v>2571</v>
      </c>
      <c r="O814" s="136" t="s">
        <v>3785</v>
      </c>
      <c r="P814" s="143">
        <v>58.277999999999999</v>
      </c>
      <c r="Q814" s="138"/>
      <c r="R814" s="339">
        <v>10</v>
      </c>
      <c r="S814" s="139">
        <v>0</v>
      </c>
      <c r="T814" s="152">
        <v>41153</v>
      </c>
      <c r="U814" s="138">
        <v>19.406573999999999</v>
      </c>
      <c r="V814" s="143">
        <v>485.8628876712329</v>
      </c>
      <c r="W814" s="138">
        <v>582.78</v>
      </c>
      <c r="X814" s="141" t="s">
        <v>1330</v>
      </c>
      <c r="Y814" s="142"/>
      <c r="Z814" s="143"/>
      <c r="AA814" s="138"/>
      <c r="AB814" s="138"/>
      <c r="AC814" s="235"/>
      <c r="AD814" s="152"/>
      <c r="AE814" s="165"/>
      <c r="AF814" s="147"/>
      <c r="AG814" s="146">
        <v>22.266666666666666</v>
      </c>
      <c r="AH814" s="149"/>
      <c r="AI814" s="132"/>
      <c r="AJ814" s="150" t="s">
        <v>3987</v>
      </c>
      <c r="AK814" s="150"/>
      <c r="AL814" s="151" t="s">
        <v>4036</v>
      </c>
      <c r="AM814" s="152">
        <v>40218</v>
      </c>
      <c r="AN814" s="297"/>
      <c r="AO814" s="154"/>
      <c r="AP814" s="155"/>
      <c r="AQ814" s="156">
        <v>40385</v>
      </c>
      <c r="AR814" s="155">
        <v>41189</v>
      </c>
      <c r="AS814" s="154">
        <v>41249</v>
      </c>
      <c r="AT814" s="155">
        <v>41189</v>
      </c>
      <c r="AU814" s="157"/>
      <c r="AV814" s="158"/>
      <c r="AW814" s="149">
        <v>12</v>
      </c>
      <c r="AX814" s="181">
        <v>5773.2666666666664</v>
      </c>
      <c r="AY814" s="207">
        <v>0.84000000000000008</v>
      </c>
      <c r="AZ814" s="161"/>
      <c r="BA814" s="149"/>
      <c r="BB814" s="162"/>
      <c r="BC814" s="163"/>
      <c r="BD814" s="379">
        <v>13.350785340314134</v>
      </c>
      <c r="BE814" s="191">
        <v>229.08791208198866</v>
      </c>
      <c r="BF814" s="149">
        <v>1112.5654450261779</v>
      </c>
      <c r="BG814" s="196"/>
      <c r="BH814" s="197">
        <v>6.04</v>
      </c>
      <c r="BI814" s="198">
        <v>13.25</v>
      </c>
      <c r="BJ814" s="197">
        <v>14.8</v>
      </c>
      <c r="BK814" s="197">
        <v>14.212061966485114</v>
      </c>
    </row>
    <row r="815" spans="1:63" ht="42" hidden="1">
      <c r="A815" s="40"/>
      <c r="B815" s="40"/>
      <c r="C815" s="40"/>
      <c r="D815" s="303" t="s">
        <v>2179</v>
      </c>
      <c r="E815" s="127">
        <v>6882</v>
      </c>
      <c r="F815" s="234" t="s">
        <v>2180</v>
      </c>
      <c r="G815" s="129" t="s">
        <v>2033</v>
      </c>
      <c r="H815" s="130" t="s">
        <v>2034</v>
      </c>
      <c r="I815" s="131" t="s">
        <v>1815</v>
      </c>
      <c r="J815" s="132"/>
      <c r="K815" s="129" t="s">
        <v>917</v>
      </c>
      <c r="L815" s="133" t="s">
        <v>2036</v>
      </c>
      <c r="M815" s="174" t="s">
        <v>2037</v>
      </c>
      <c r="N815" s="371" t="s">
        <v>2037</v>
      </c>
      <c r="O815" s="136" t="s">
        <v>2038</v>
      </c>
      <c r="P815" s="143">
        <v>84.460999999999999</v>
      </c>
      <c r="Q815" s="138"/>
      <c r="R815" s="339">
        <v>10</v>
      </c>
      <c r="S815" s="139">
        <v>0</v>
      </c>
      <c r="T815" s="152">
        <v>41131</v>
      </c>
      <c r="U815" s="138">
        <v>33.108712000000004</v>
      </c>
      <c r="V815" s="143">
        <v>709.24099999999999</v>
      </c>
      <c r="W815" s="138">
        <v>844.61</v>
      </c>
      <c r="X815" s="141" t="s">
        <v>2309</v>
      </c>
      <c r="Y815" s="142"/>
      <c r="Z815" s="146"/>
      <c r="AA815" s="165"/>
      <c r="AB815" s="165"/>
      <c r="AC815" s="383"/>
      <c r="AD815" s="360"/>
      <c r="AE815" s="165"/>
      <c r="AF815" s="147"/>
      <c r="AG815" s="146">
        <v>24.2</v>
      </c>
      <c r="AH815" s="149"/>
      <c r="AI815" s="132"/>
      <c r="AJ815" s="236" t="s">
        <v>3895</v>
      </c>
      <c r="AK815" s="236"/>
      <c r="AL815" s="151" t="s">
        <v>2241</v>
      </c>
      <c r="AM815" s="152">
        <v>40786</v>
      </c>
      <c r="AN815" s="297"/>
      <c r="AO815" s="154"/>
      <c r="AP815" s="155"/>
      <c r="AQ815" s="156">
        <v>41089</v>
      </c>
      <c r="AR815" s="155">
        <v>41117</v>
      </c>
      <c r="AS815" s="154">
        <v>41192</v>
      </c>
      <c r="AT815" s="155">
        <v>41131</v>
      </c>
      <c r="AU815" s="157"/>
      <c r="AV815" s="158"/>
      <c r="AW815" s="159">
        <v>56</v>
      </c>
      <c r="AX815" s="146">
        <v>1468.3928571428571</v>
      </c>
      <c r="AY815" s="160">
        <v>0.94872499999999993</v>
      </c>
      <c r="AZ815" s="161"/>
      <c r="BA815" s="149"/>
      <c r="BB815" s="237"/>
      <c r="BC815" s="238"/>
      <c r="BD815" s="345">
        <v>67.190226876090748</v>
      </c>
      <c r="BE815" s="165">
        <v>795.51777596868078</v>
      </c>
      <c r="BF815" s="149">
        <v>1199.8254799301919</v>
      </c>
      <c r="BG815" s="239"/>
      <c r="BH815" s="166">
        <v>7.89</v>
      </c>
      <c r="BI815" s="167">
        <v>18.75</v>
      </c>
      <c r="BJ815" s="166"/>
      <c r="BK815" s="166"/>
    </row>
    <row r="816" spans="1:63" ht="42" hidden="1">
      <c r="A816" s="40"/>
      <c r="B816" s="40"/>
      <c r="C816" s="40"/>
      <c r="D816" s="412" t="s">
        <v>2181</v>
      </c>
      <c r="E816" s="127">
        <v>6883</v>
      </c>
      <c r="F816" s="234" t="s">
        <v>2182</v>
      </c>
      <c r="G816" s="547" t="s">
        <v>2033</v>
      </c>
      <c r="H816" s="548" t="s">
        <v>2034</v>
      </c>
      <c r="I816" s="549" t="s">
        <v>1815</v>
      </c>
      <c r="J816" s="550"/>
      <c r="K816" s="547" t="s">
        <v>2035</v>
      </c>
      <c r="L816" s="133" t="s">
        <v>2036</v>
      </c>
      <c r="M816" s="551" t="s">
        <v>969</v>
      </c>
      <c r="N816" s="552" t="s">
        <v>970</v>
      </c>
      <c r="O816" s="553" t="s">
        <v>3785</v>
      </c>
      <c r="P816" s="143">
        <v>8.141</v>
      </c>
      <c r="Q816" s="138"/>
      <c r="R816" s="339">
        <v>7</v>
      </c>
      <c r="S816" s="139">
        <v>0</v>
      </c>
      <c r="T816" s="152">
        <v>41122</v>
      </c>
      <c r="U816" s="138">
        <v>3.4029379999999998</v>
      </c>
      <c r="V816" s="143">
        <v>68.562832876712335</v>
      </c>
      <c r="W816" s="138">
        <v>150.01744109589043</v>
      </c>
      <c r="X816" s="556" t="s">
        <v>1729</v>
      </c>
      <c r="Y816" s="142"/>
      <c r="Z816" s="146"/>
      <c r="AA816" s="165"/>
      <c r="AB816" s="165"/>
      <c r="AC816" s="383"/>
      <c r="AD816" s="360"/>
      <c r="AE816" s="165"/>
      <c r="AF816" s="147"/>
      <c r="AG816" s="146">
        <v>24.5</v>
      </c>
      <c r="AH816" s="149"/>
      <c r="AI816" s="132"/>
      <c r="AJ816" s="554" t="s">
        <v>3895</v>
      </c>
      <c r="AK816" s="554"/>
      <c r="AL816" s="555" t="s">
        <v>2183</v>
      </c>
      <c r="AM816" s="152">
        <v>40930</v>
      </c>
      <c r="AN816" s="297"/>
      <c r="AO816" s="154"/>
      <c r="AP816" s="155"/>
      <c r="AQ816" s="156">
        <v>41088</v>
      </c>
      <c r="AR816" s="155">
        <v>41117</v>
      </c>
      <c r="AS816" s="154">
        <v>41187</v>
      </c>
      <c r="AT816" s="155">
        <v>41117</v>
      </c>
      <c r="AU816" s="157"/>
      <c r="AV816" s="158"/>
      <c r="AW816" s="159">
        <v>5</v>
      </c>
      <c r="AX816" s="146">
        <v>1716.4</v>
      </c>
      <c r="AY816" s="160">
        <v>0.94872499999999993</v>
      </c>
      <c r="AZ816" s="161"/>
      <c r="BA816" s="149"/>
      <c r="BB816" s="237"/>
      <c r="BC816" s="238"/>
      <c r="BD816" s="504"/>
      <c r="BE816" s="165"/>
      <c r="BF816" s="149"/>
      <c r="BG816" s="239"/>
      <c r="BH816" s="166"/>
      <c r="BI816" s="167"/>
      <c r="BJ816" s="166"/>
      <c r="BK816" s="166"/>
    </row>
    <row r="817" spans="1:63" ht="28">
      <c r="A817" s="86" t="s">
        <v>658</v>
      </c>
      <c r="B817" s="40"/>
      <c r="C817" s="40"/>
      <c r="D817" s="247" t="s">
        <v>1944</v>
      </c>
      <c r="E817" s="127">
        <v>6888</v>
      </c>
      <c r="F817" s="128" t="s">
        <v>1945</v>
      </c>
      <c r="G817" s="129" t="s">
        <v>2033</v>
      </c>
      <c r="H817" s="130" t="s">
        <v>2034</v>
      </c>
      <c r="I817" s="131" t="s">
        <v>1815</v>
      </c>
      <c r="J817" s="132"/>
      <c r="K817" s="129" t="s">
        <v>4037</v>
      </c>
      <c r="L817" s="133" t="s">
        <v>2036</v>
      </c>
      <c r="M817" s="134" t="s">
        <v>1176</v>
      </c>
      <c r="N817" s="371" t="s">
        <v>1177</v>
      </c>
      <c r="O817" s="136" t="s">
        <v>1178</v>
      </c>
      <c r="P817" s="143">
        <v>1612.5060000000001</v>
      </c>
      <c r="Q817" s="138"/>
      <c r="R817" s="339">
        <v>10</v>
      </c>
      <c r="S817" s="139">
        <v>0</v>
      </c>
      <c r="T817" s="152">
        <v>41275</v>
      </c>
      <c r="U817" s="138">
        <v>0</v>
      </c>
      <c r="V817" s="143">
        <v>12904.465824657536</v>
      </c>
      <c r="W817" s="138">
        <v>16125.060000000001</v>
      </c>
      <c r="X817" s="141" t="s">
        <v>2405</v>
      </c>
      <c r="Y817" s="142"/>
      <c r="Z817" s="143"/>
      <c r="AA817" s="138"/>
      <c r="AB817" s="138"/>
      <c r="AC817" s="383"/>
      <c r="AD817" s="360"/>
      <c r="AE817" s="165"/>
      <c r="AF817" s="147"/>
      <c r="AG817" s="146">
        <v>19.399999999999999</v>
      </c>
      <c r="AH817" s="149"/>
      <c r="AI817" s="132"/>
      <c r="AJ817" s="150" t="s">
        <v>3987</v>
      </c>
      <c r="AK817" s="150"/>
      <c r="AL817" s="151" t="s">
        <v>3753</v>
      </c>
      <c r="AM817" s="152">
        <v>40296</v>
      </c>
      <c r="AN817" s="297"/>
      <c r="AO817" s="154"/>
      <c r="AP817" s="155"/>
      <c r="AQ817" s="156">
        <v>40371</v>
      </c>
      <c r="AR817" s="155">
        <v>41269</v>
      </c>
      <c r="AS817" s="154">
        <v>41375</v>
      </c>
      <c r="AT817" s="155">
        <v>41269</v>
      </c>
      <c r="AU817" s="157"/>
      <c r="AV817" s="158"/>
      <c r="AW817" s="149">
        <v>726.6</v>
      </c>
      <c r="AX817" s="181">
        <v>7007.9823837049271</v>
      </c>
      <c r="AY817" s="207">
        <v>0.84004999999999996</v>
      </c>
      <c r="AZ817" s="161"/>
      <c r="BA817" s="149"/>
      <c r="BB817" s="162"/>
      <c r="BC817" s="163"/>
      <c r="BD817" s="379">
        <v>514.58769633507848</v>
      </c>
      <c r="BE817" s="191">
        <v>319.12296533165051</v>
      </c>
      <c r="BF817" s="149">
        <v>708.21317965191088</v>
      </c>
      <c r="BG817" s="196"/>
      <c r="BH817" s="197">
        <v>9.85</v>
      </c>
      <c r="BI817" s="198"/>
      <c r="BJ817" s="197"/>
      <c r="BK817" s="197"/>
    </row>
    <row r="818" spans="1:63" ht="14" hidden="1">
      <c r="A818" s="40"/>
      <c r="B818" s="40"/>
      <c r="C818" s="40"/>
      <c r="D818" s="303" t="s">
        <v>1946</v>
      </c>
      <c r="E818" s="595">
        <v>6894</v>
      </c>
      <c r="F818" s="422" t="s">
        <v>665</v>
      </c>
      <c r="G818" s="547" t="s">
        <v>2033</v>
      </c>
      <c r="H818" s="548" t="s">
        <v>2034</v>
      </c>
      <c r="I818" s="549" t="s">
        <v>1815</v>
      </c>
      <c r="J818" s="550"/>
      <c r="K818" s="547" t="s">
        <v>2035</v>
      </c>
      <c r="L818" s="472" t="s">
        <v>2036</v>
      </c>
      <c r="M818" s="174" t="s">
        <v>2037</v>
      </c>
      <c r="N818" s="342" t="s">
        <v>2037</v>
      </c>
      <c r="O818" s="176" t="s">
        <v>3785</v>
      </c>
      <c r="P818" s="137">
        <v>16.684999999999999</v>
      </c>
      <c r="Q818" s="138"/>
      <c r="R818" s="143">
        <v>10</v>
      </c>
      <c r="S818" s="139">
        <v>0</v>
      </c>
      <c r="T818" s="455">
        <v>41250</v>
      </c>
      <c r="U818" s="138">
        <v>1.10121</v>
      </c>
      <c r="V818" s="137">
        <v>134.66852054794518</v>
      </c>
      <c r="W818" s="138">
        <v>166.85</v>
      </c>
      <c r="X818" s="548" t="s">
        <v>2718</v>
      </c>
      <c r="Y818" s="142"/>
      <c r="Z818" s="146"/>
      <c r="AA818" s="165"/>
      <c r="AB818" s="165"/>
      <c r="AC818" s="383"/>
      <c r="AD818" s="360"/>
      <c r="AE818" s="165"/>
      <c r="AF818" s="147"/>
      <c r="AG818" s="146">
        <v>20.233333333333334</v>
      </c>
      <c r="AH818" s="149"/>
      <c r="AI818" s="132"/>
      <c r="AJ818" s="554" t="s">
        <v>3895</v>
      </c>
      <c r="AK818" s="554"/>
      <c r="AL818" s="555" t="s">
        <v>3895</v>
      </c>
      <c r="AM818" s="140">
        <v>41058</v>
      </c>
      <c r="AN818" s="153"/>
      <c r="AO818" s="154"/>
      <c r="AP818" s="155"/>
      <c r="AQ818" s="156">
        <v>41163</v>
      </c>
      <c r="AR818" s="155">
        <v>41240</v>
      </c>
      <c r="AS818" s="154">
        <v>41298</v>
      </c>
      <c r="AT818" s="155">
        <v>41250</v>
      </c>
      <c r="AU818" s="157"/>
      <c r="AV818" s="158"/>
      <c r="AW818" s="159">
        <v>8.5</v>
      </c>
      <c r="AX818" s="146">
        <v>2148.1176470588234</v>
      </c>
      <c r="AY818" s="160" t="s">
        <v>248</v>
      </c>
      <c r="AZ818" s="161"/>
      <c r="BA818" s="149"/>
      <c r="BB818" s="237"/>
      <c r="BC818" s="238"/>
      <c r="BD818" s="345">
        <v>11.474694589877835</v>
      </c>
      <c r="BE818" s="165">
        <v>687.72517769720332</v>
      </c>
      <c r="BF818" s="149">
        <v>1349.9640693973924</v>
      </c>
      <c r="BG818" s="239"/>
      <c r="BH818" s="166" t="s">
        <v>236</v>
      </c>
      <c r="BI818" s="167" t="s">
        <v>236</v>
      </c>
      <c r="BJ818" s="159"/>
      <c r="BK818" s="159"/>
    </row>
    <row r="819" spans="1:63" ht="28" hidden="1">
      <c r="A819" s="40"/>
      <c r="B819" s="40"/>
      <c r="C819" s="40"/>
      <c r="D819" s="303" t="s">
        <v>666</v>
      </c>
      <c r="E819" s="127">
        <v>6896</v>
      </c>
      <c r="F819" s="234" t="s">
        <v>667</v>
      </c>
      <c r="G819" s="547" t="s">
        <v>2033</v>
      </c>
      <c r="H819" s="548" t="s">
        <v>2034</v>
      </c>
      <c r="I819" s="549" t="s">
        <v>1815</v>
      </c>
      <c r="J819" s="550"/>
      <c r="K819" s="547" t="s">
        <v>1748</v>
      </c>
      <c r="L819" s="133" t="s">
        <v>2036</v>
      </c>
      <c r="M819" s="551" t="s">
        <v>2037</v>
      </c>
      <c r="N819" s="552" t="s">
        <v>2037</v>
      </c>
      <c r="O819" s="553" t="s">
        <v>3785</v>
      </c>
      <c r="P819" s="143">
        <v>21.908999999999999</v>
      </c>
      <c r="Q819" s="138"/>
      <c r="R819" s="339">
        <v>10</v>
      </c>
      <c r="S819" s="139">
        <v>0</v>
      </c>
      <c r="T819" s="152">
        <v>41213</v>
      </c>
      <c r="U819" s="138">
        <v>3.6588030000000002</v>
      </c>
      <c r="V819" s="143">
        <v>179.05355342465754</v>
      </c>
      <c r="W819" s="138">
        <v>219.08999999999997</v>
      </c>
      <c r="X819" s="556" t="s">
        <v>2309</v>
      </c>
      <c r="Y819" s="142"/>
      <c r="Z819" s="146"/>
      <c r="AA819" s="165"/>
      <c r="AB819" s="165"/>
      <c r="AC819" s="383"/>
      <c r="AD819" s="360"/>
      <c r="AE819" s="165"/>
      <c r="AF819" s="147"/>
      <c r="AG819" s="146">
        <v>21.466666666666665</v>
      </c>
      <c r="AH819" s="149"/>
      <c r="AI819" s="132"/>
      <c r="AJ819" s="554" t="s">
        <v>3895</v>
      </c>
      <c r="AK819" s="554"/>
      <c r="AL819" s="555" t="s">
        <v>3033</v>
      </c>
      <c r="AM819" s="152">
        <v>40855</v>
      </c>
      <c r="AN819" s="297"/>
      <c r="AO819" s="154"/>
      <c r="AP819" s="155"/>
      <c r="AQ819" s="156">
        <v>40984</v>
      </c>
      <c r="AR819" s="155">
        <v>41121</v>
      </c>
      <c r="AS819" s="154">
        <v>41261</v>
      </c>
      <c r="AT819" s="155">
        <v>41204</v>
      </c>
      <c r="AU819" s="157"/>
      <c r="AV819" s="158"/>
      <c r="AW819" s="159">
        <v>10.5</v>
      </c>
      <c r="AX819" s="146">
        <v>2277.7314285714288</v>
      </c>
      <c r="AY819" s="160">
        <v>0.91617499999999996</v>
      </c>
      <c r="AZ819" s="161"/>
      <c r="BA819" s="149"/>
      <c r="BB819" s="237"/>
      <c r="BC819" s="238"/>
      <c r="BD819" s="345">
        <v>14.179755671902267</v>
      </c>
      <c r="BE819" s="165">
        <v>647.21145063226379</v>
      </c>
      <c r="BF819" s="149">
        <v>1350.4529211335491</v>
      </c>
      <c r="BG819" s="239"/>
      <c r="BH819" s="592" t="s">
        <v>236</v>
      </c>
      <c r="BI819" s="167">
        <v>17.77</v>
      </c>
      <c r="BJ819" s="166"/>
      <c r="BK819" s="166"/>
    </row>
    <row r="820" spans="1:63" ht="70" hidden="1">
      <c r="A820" s="40"/>
      <c r="B820" s="40"/>
      <c r="C820" s="40"/>
      <c r="D820" s="247" t="s">
        <v>2962</v>
      </c>
      <c r="E820" s="127">
        <v>6908</v>
      </c>
      <c r="F820" s="128" t="s">
        <v>2963</v>
      </c>
      <c r="G820" s="129" t="s">
        <v>2033</v>
      </c>
      <c r="H820" s="130" t="s">
        <v>2034</v>
      </c>
      <c r="I820" s="131" t="s">
        <v>1815</v>
      </c>
      <c r="J820" s="132"/>
      <c r="K820" s="129" t="s">
        <v>3947</v>
      </c>
      <c r="L820" s="472" t="s">
        <v>2036</v>
      </c>
      <c r="M820" s="134" t="s">
        <v>2037</v>
      </c>
      <c r="N820" s="371" t="s">
        <v>2037</v>
      </c>
      <c r="O820" s="136" t="s">
        <v>3785</v>
      </c>
      <c r="P820" s="143">
        <v>17.559999999999999</v>
      </c>
      <c r="Q820" s="138"/>
      <c r="R820" s="339">
        <v>10</v>
      </c>
      <c r="S820" s="139">
        <v>0</v>
      </c>
      <c r="T820" s="152">
        <v>41153</v>
      </c>
      <c r="U820" s="138">
        <v>5.84748</v>
      </c>
      <c r="V820" s="143">
        <v>146.39747945205477</v>
      </c>
      <c r="W820" s="138">
        <v>175.6</v>
      </c>
      <c r="X820" s="141" t="s">
        <v>3948</v>
      </c>
      <c r="Y820" s="142"/>
      <c r="Z820" s="143"/>
      <c r="AA820" s="138"/>
      <c r="AB820" s="138"/>
      <c r="AC820" s="383"/>
      <c r="AD820" s="360"/>
      <c r="AE820" s="165"/>
      <c r="AF820" s="147"/>
      <c r="AG820" s="146">
        <v>23.466666666666665</v>
      </c>
      <c r="AH820" s="149"/>
      <c r="AI820" s="132"/>
      <c r="AJ820" s="150" t="s">
        <v>1560</v>
      </c>
      <c r="AK820" s="150"/>
      <c r="AL820" s="151" t="s">
        <v>1348</v>
      </c>
      <c r="AM820" s="152">
        <v>40228</v>
      </c>
      <c r="AN820" s="297"/>
      <c r="AO820" s="154"/>
      <c r="AP820" s="155"/>
      <c r="AQ820" s="156">
        <v>40190</v>
      </c>
      <c r="AR820" s="155">
        <v>41122</v>
      </c>
      <c r="AS820" s="154">
        <v>41184</v>
      </c>
      <c r="AT820" s="155">
        <v>41131</v>
      </c>
      <c r="AU820" s="157"/>
      <c r="AV820" s="158"/>
      <c r="AW820" s="149">
        <v>8.25</v>
      </c>
      <c r="AX820" s="181">
        <v>2243.5151515151515</v>
      </c>
      <c r="AY820" s="207">
        <v>0.94412499999999988</v>
      </c>
      <c r="AZ820" s="161"/>
      <c r="BA820" s="149"/>
      <c r="BB820" s="162"/>
      <c r="BC820" s="163"/>
      <c r="BD820" s="379">
        <v>11.444344458987782</v>
      </c>
      <c r="BE820" s="191">
        <v>651.72804436149102</v>
      </c>
      <c r="BF820" s="149">
        <v>1387.1932677560947</v>
      </c>
      <c r="BG820" s="196"/>
      <c r="BH820" s="197" t="s">
        <v>3967</v>
      </c>
      <c r="BI820" s="198"/>
      <c r="BJ820" s="197" t="s">
        <v>3967</v>
      </c>
      <c r="BK820" s="197">
        <v>17.765077458106393</v>
      </c>
    </row>
    <row r="821" spans="1:63" ht="28" hidden="1">
      <c r="A821" s="40"/>
      <c r="B821" s="40"/>
      <c r="C821" s="40"/>
      <c r="D821" s="303" t="s">
        <v>668</v>
      </c>
      <c r="E821" s="127">
        <v>6909</v>
      </c>
      <c r="F821" s="234" t="s">
        <v>669</v>
      </c>
      <c r="G821" s="547" t="s">
        <v>2033</v>
      </c>
      <c r="H821" s="548" t="s">
        <v>2034</v>
      </c>
      <c r="I821" s="549" t="s">
        <v>1815</v>
      </c>
      <c r="J821" s="550"/>
      <c r="K821" s="547" t="s">
        <v>2035</v>
      </c>
      <c r="L821" s="472" t="s">
        <v>2036</v>
      </c>
      <c r="M821" s="174" t="s">
        <v>969</v>
      </c>
      <c r="N821" s="175" t="s">
        <v>970</v>
      </c>
      <c r="O821" s="176" t="s">
        <v>3785</v>
      </c>
      <c r="P821" s="143">
        <v>8.5419999999999998</v>
      </c>
      <c r="Q821" s="138"/>
      <c r="R821" s="339">
        <v>7</v>
      </c>
      <c r="S821" s="139">
        <v>0</v>
      </c>
      <c r="T821" s="598">
        <v>41166</v>
      </c>
      <c r="U821" s="139">
        <v>2.528432</v>
      </c>
      <c r="V821" s="143">
        <v>70.910301369863006</v>
      </c>
      <c r="W821" s="138">
        <v>156.37710684931508</v>
      </c>
      <c r="X821" s="556" t="s">
        <v>1729</v>
      </c>
      <c r="Y821" s="142"/>
      <c r="Z821" s="146"/>
      <c r="AA821" s="165"/>
      <c r="AB821" s="165"/>
      <c r="AC821" s="383"/>
      <c r="AD821" s="360"/>
      <c r="AE821" s="165"/>
      <c r="AF821" s="147"/>
      <c r="AG821" s="146">
        <v>23.033333333333335</v>
      </c>
      <c r="AH821" s="149"/>
      <c r="AI821" s="132"/>
      <c r="AJ821" s="554" t="s">
        <v>3895</v>
      </c>
      <c r="AK821" s="554"/>
      <c r="AL821" s="555" t="s">
        <v>670</v>
      </c>
      <c r="AM821" s="152">
        <v>40949</v>
      </c>
      <c r="AN821" s="297"/>
      <c r="AO821" s="154"/>
      <c r="AP821" s="155"/>
      <c r="AQ821" s="156">
        <v>41018</v>
      </c>
      <c r="AR821" s="155">
        <v>41166</v>
      </c>
      <c r="AS821" s="155">
        <v>41227</v>
      </c>
      <c r="AT821" s="155">
        <v>41166</v>
      </c>
      <c r="AU821" s="157"/>
      <c r="AV821" s="158"/>
      <c r="AW821" s="159">
        <v>5</v>
      </c>
      <c r="AX821" s="146">
        <v>1793.2</v>
      </c>
      <c r="AY821" s="160">
        <v>0.95284999999999997</v>
      </c>
      <c r="AZ821" s="161"/>
      <c r="BA821" s="149"/>
      <c r="BB821" s="237"/>
      <c r="BC821" s="238"/>
      <c r="BD821" s="504"/>
      <c r="BE821" s="165"/>
      <c r="BF821" s="149"/>
      <c r="BG821" s="239"/>
      <c r="BH821" s="159"/>
      <c r="BI821" s="164"/>
      <c r="BJ821" s="159"/>
      <c r="BK821" s="159"/>
    </row>
    <row r="822" spans="1:63" ht="28" hidden="1">
      <c r="A822" s="40"/>
      <c r="B822" s="40"/>
      <c r="C822" s="40"/>
      <c r="D822" s="303" t="s">
        <v>2964</v>
      </c>
      <c r="E822" s="127">
        <v>6912</v>
      </c>
      <c r="F822" s="234" t="s">
        <v>2965</v>
      </c>
      <c r="G822" s="129" t="s">
        <v>2033</v>
      </c>
      <c r="H822" s="130" t="s">
        <v>2034</v>
      </c>
      <c r="I822" s="131" t="s">
        <v>1815</v>
      </c>
      <c r="J822" s="132"/>
      <c r="K822" s="129" t="s">
        <v>1748</v>
      </c>
      <c r="L822" s="472" t="s">
        <v>2036</v>
      </c>
      <c r="M822" s="134" t="s">
        <v>2037</v>
      </c>
      <c r="N822" s="371" t="s">
        <v>2037</v>
      </c>
      <c r="O822" s="136" t="s">
        <v>3785</v>
      </c>
      <c r="P822" s="143">
        <v>17.565999999999999</v>
      </c>
      <c r="Q822" s="138"/>
      <c r="R822" s="339">
        <v>10</v>
      </c>
      <c r="S822" s="139">
        <v>0</v>
      </c>
      <c r="T822" s="152">
        <v>41137</v>
      </c>
      <c r="U822" s="138">
        <v>6.5872499999999992</v>
      </c>
      <c r="V822" s="143">
        <v>147.21751780821918</v>
      </c>
      <c r="W822" s="138">
        <v>175.66</v>
      </c>
      <c r="X822" s="141" t="s">
        <v>1729</v>
      </c>
      <c r="Y822" s="142"/>
      <c r="Z822" s="143"/>
      <c r="AA822" s="138"/>
      <c r="AB822" s="138"/>
      <c r="AC822" s="383"/>
      <c r="AD822" s="360"/>
      <c r="AE822" s="165"/>
      <c r="AF822" s="147"/>
      <c r="AG822" s="146">
        <v>24</v>
      </c>
      <c r="AH822" s="149"/>
      <c r="AI822" s="132"/>
      <c r="AJ822" s="150" t="s">
        <v>3895</v>
      </c>
      <c r="AK822" s="150"/>
      <c r="AL822" s="151" t="s">
        <v>2966</v>
      </c>
      <c r="AM822" s="152">
        <v>40609</v>
      </c>
      <c r="AN822" s="297"/>
      <c r="AO822" s="154"/>
      <c r="AP822" s="155"/>
      <c r="AQ822" s="156">
        <v>41089</v>
      </c>
      <c r="AR822" s="155">
        <v>41123</v>
      </c>
      <c r="AS822" s="154">
        <v>41184</v>
      </c>
      <c r="AT822" s="155">
        <v>41137</v>
      </c>
      <c r="AU822" s="157"/>
      <c r="AV822" s="158"/>
      <c r="AW822" s="159">
        <v>8.25</v>
      </c>
      <c r="AX822" s="146">
        <v>2321.4545454545455</v>
      </c>
      <c r="AY822" s="160">
        <v>0.91715000000000002</v>
      </c>
      <c r="AZ822" s="161"/>
      <c r="BA822" s="149"/>
      <c r="BB822" s="237"/>
      <c r="BC822" s="238"/>
      <c r="BD822" s="345">
        <v>12.341186736474695</v>
      </c>
      <c r="BE822" s="165">
        <v>702.56101198193653</v>
      </c>
      <c r="BF822" s="149">
        <v>1495.9014226029933</v>
      </c>
      <c r="BG822" s="427"/>
      <c r="BH822" s="166">
        <v>8.1999999999999993</v>
      </c>
      <c r="BI822" s="167">
        <v>11.32</v>
      </c>
      <c r="BJ822" s="166">
        <v>10.6</v>
      </c>
      <c r="BK822" s="166"/>
    </row>
    <row r="823" spans="1:63" ht="56" hidden="1">
      <c r="A823" s="40"/>
      <c r="B823" s="40"/>
      <c r="C823" s="40"/>
      <c r="D823" s="412" t="s">
        <v>2184</v>
      </c>
      <c r="E823" s="127">
        <v>6914</v>
      </c>
      <c r="F823" s="422" t="s">
        <v>2185</v>
      </c>
      <c r="G823" s="129" t="s">
        <v>2033</v>
      </c>
      <c r="H823" s="130" t="s">
        <v>2034</v>
      </c>
      <c r="I823" s="131" t="s">
        <v>1815</v>
      </c>
      <c r="J823" s="132"/>
      <c r="K823" s="129" t="s">
        <v>2494</v>
      </c>
      <c r="L823" s="472" t="s">
        <v>2036</v>
      </c>
      <c r="M823" s="134" t="s">
        <v>2037</v>
      </c>
      <c r="N823" s="425" t="s">
        <v>2037</v>
      </c>
      <c r="O823" s="136" t="s">
        <v>2038</v>
      </c>
      <c r="P823" s="143">
        <v>48.805</v>
      </c>
      <c r="Q823" s="138"/>
      <c r="R823" s="339">
        <v>10</v>
      </c>
      <c r="S823" s="139">
        <v>0</v>
      </c>
      <c r="T823" s="152">
        <v>41138</v>
      </c>
      <c r="U823" s="138">
        <v>18.204264999999999</v>
      </c>
      <c r="V823" s="143">
        <v>408.89230136986305</v>
      </c>
      <c r="W823" s="138">
        <v>488.05</v>
      </c>
      <c r="X823" s="141" t="s">
        <v>1729</v>
      </c>
      <c r="Y823" s="142"/>
      <c r="Z823" s="146"/>
      <c r="AA823" s="165"/>
      <c r="AB823" s="165"/>
      <c r="AC823" s="383"/>
      <c r="AD823" s="360"/>
      <c r="AE823" s="165"/>
      <c r="AF823" s="147"/>
      <c r="AG823" s="146">
        <v>23.966666666666665</v>
      </c>
      <c r="AH823" s="149"/>
      <c r="AI823" s="132"/>
      <c r="AJ823" s="599" t="s">
        <v>3895</v>
      </c>
      <c r="AK823" s="599"/>
      <c r="AL823" s="151" t="s">
        <v>2652</v>
      </c>
      <c r="AM823" s="152">
        <v>40949</v>
      </c>
      <c r="AN823" s="297"/>
      <c r="AO823" s="192"/>
      <c r="AP823" s="152"/>
      <c r="AQ823" s="235">
        <v>41010</v>
      </c>
      <c r="AR823" s="152">
        <v>41123</v>
      </c>
      <c r="AS823" s="192">
        <v>41201</v>
      </c>
      <c r="AT823" s="155">
        <v>41138</v>
      </c>
      <c r="AU823" s="206"/>
      <c r="AV823" s="209"/>
      <c r="AW823" s="149">
        <v>27.2</v>
      </c>
      <c r="AX823" s="146">
        <v>1883.3823529411766</v>
      </c>
      <c r="AY823" s="160">
        <v>0.95342999999999989</v>
      </c>
      <c r="AZ823" s="196"/>
      <c r="BA823" s="149"/>
      <c r="BB823" s="403"/>
      <c r="BC823" s="404"/>
      <c r="BD823" s="379">
        <v>35.079624781849908</v>
      </c>
      <c r="BE823" s="165">
        <v>718.77112553734071</v>
      </c>
      <c r="BF823" s="149">
        <v>1289.6920875680114</v>
      </c>
      <c r="BG823" s="600"/>
      <c r="BH823" s="149">
        <v>9.6</v>
      </c>
      <c r="BI823" s="198">
        <v>17.78</v>
      </c>
      <c r="BJ823" s="149"/>
      <c r="BK823" s="149"/>
    </row>
    <row r="824" spans="1:63" ht="28" hidden="1">
      <c r="A824" s="40"/>
      <c r="B824" s="40"/>
      <c r="C824" s="40"/>
      <c r="D824" s="412" t="s">
        <v>2186</v>
      </c>
      <c r="E824" s="127">
        <v>6923</v>
      </c>
      <c r="F824" s="234" t="s">
        <v>2187</v>
      </c>
      <c r="G824" s="547" t="s">
        <v>2033</v>
      </c>
      <c r="H824" s="548" t="s">
        <v>2034</v>
      </c>
      <c r="I824" s="549" t="s">
        <v>1815</v>
      </c>
      <c r="J824" s="550"/>
      <c r="K824" s="547" t="s">
        <v>917</v>
      </c>
      <c r="L824" s="472" t="s">
        <v>2036</v>
      </c>
      <c r="M824" s="174" t="s">
        <v>969</v>
      </c>
      <c r="N824" s="342" t="s">
        <v>970</v>
      </c>
      <c r="O824" s="176" t="s">
        <v>3785</v>
      </c>
      <c r="P824" s="381">
        <v>3.8220000000000001</v>
      </c>
      <c r="Q824" s="138"/>
      <c r="R824" s="339">
        <v>7</v>
      </c>
      <c r="S824" s="139">
        <v>0</v>
      </c>
      <c r="T824" s="152">
        <v>41153</v>
      </c>
      <c r="U824" s="138">
        <v>1.272726</v>
      </c>
      <c r="V824" s="143">
        <v>31.863961643835616</v>
      </c>
      <c r="W824" s="138">
        <v>70.104904109589043</v>
      </c>
      <c r="X824" s="556" t="s">
        <v>3888</v>
      </c>
      <c r="Y824" s="142"/>
      <c r="Z824" s="146"/>
      <c r="AA824" s="165"/>
      <c r="AB824" s="165"/>
      <c r="AC824" s="383"/>
      <c r="AD824" s="360"/>
      <c r="AE824" s="165"/>
      <c r="AF824" s="147"/>
      <c r="AG824" s="146">
        <v>23.466666666666665</v>
      </c>
      <c r="AH824" s="149"/>
      <c r="AI824" s="132"/>
      <c r="AJ824" s="554" t="s">
        <v>3895</v>
      </c>
      <c r="AK824" s="554"/>
      <c r="AL824" s="555" t="s">
        <v>2188</v>
      </c>
      <c r="AM824" s="152">
        <v>40941</v>
      </c>
      <c r="AN824" s="297"/>
      <c r="AO824" s="154"/>
      <c r="AP824" s="155"/>
      <c r="AQ824" s="156">
        <v>41092</v>
      </c>
      <c r="AR824" s="155">
        <v>41131</v>
      </c>
      <c r="AS824" s="154">
        <v>41187</v>
      </c>
      <c r="AT824" s="155">
        <v>41131</v>
      </c>
      <c r="AU824" s="157"/>
      <c r="AV824" s="158"/>
      <c r="AW824" s="159">
        <v>2.1890000000000001</v>
      </c>
      <c r="AX824" s="146">
        <v>1832.8003654636821</v>
      </c>
      <c r="AY824" s="160">
        <v>0.95284999999999997</v>
      </c>
      <c r="AZ824" s="161"/>
      <c r="BA824" s="149"/>
      <c r="BB824" s="237"/>
      <c r="BC824" s="238"/>
      <c r="BD824" s="504"/>
      <c r="BE824" s="165"/>
      <c r="BF824" s="149"/>
      <c r="BG824" s="239"/>
      <c r="BH824" s="166"/>
      <c r="BI824" s="167"/>
      <c r="BJ824" s="166"/>
      <c r="BK824" s="166"/>
    </row>
    <row r="825" spans="1:63" ht="42" hidden="1">
      <c r="A825" s="40"/>
      <c r="B825" s="40"/>
      <c r="C825" s="40"/>
      <c r="D825" s="303" t="s">
        <v>2967</v>
      </c>
      <c r="E825" s="127">
        <v>6925</v>
      </c>
      <c r="F825" s="234" t="s">
        <v>2968</v>
      </c>
      <c r="G825" s="129" t="s">
        <v>2033</v>
      </c>
      <c r="H825" s="130" t="s">
        <v>2034</v>
      </c>
      <c r="I825" s="131" t="s">
        <v>1815</v>
      </c>
      <c r="J825" s="132"/>
      <c r="K825" s="129" t="s">
        <v>1728</v>
      </c>
      <c r="L825" s="472" t="s">
        <v>2036</v>
      </c>
      <c r="M825" s="174" t="s">
        <v>969</v>
      </c>
      <c r="N825" s="371" t="s">
        <v>970</v>
      </c>
      <c r="O825" s="136" t="s">
        <v>3785</v>
      </c>
      <c r="P825" s="143">
        <v>7.1879999999999997</v>
      </c>
      <c r="Q825" s="138"/>
      <c r="R825" s="339">
        <v>7</v>
      </c>
      <c r="S825" s="139">
        <v>0</v>
      </c>
      <c r="T825" s="152">
        <v>41124</v>
      </c>
      <c r="U825" s="138">
        <v>2.9686439999999998</v>
      </c>
      <c r="V825" s="143">
        <v>60.497358904109589</v>
      </c>
      <c r="W825" s="138">
        <v>132.41674520547943</v>
      </c>
      <c r="X825" s="141" t="s">
        <v>1729</v>
      </c>
      <c r="Y825" s="142"/>
      <c r="Z825" s="146"/>
      <c r="AA825" s="165"/>
      <c r="AB825" s="165"/>
      <c r="AC825" s="383"/>
      <c r="AD825" s="360"/>
      <c r="AE825" s="165"/>
      <c r="AF825" s="147"/>
      <c r="AG825" s="146">
        <v>24.433333333333334</v>
      </c>
      <c r="AH825" s="149"/>
      <c r="AI825" s="132"/>
      <c r="AJ825" s="236" t="s">
        <v>3895</v>
      </c>
      <c r="AK825" s="236"/>
      <c r="AL825" s="151" t="s">
        <v>2969</v>
      </c>
      <c r="AM825" s="152">
        <v>40725</v>
      </c>
      <c r="AN825" s="297"/>
      <c r="AO825" s="154"/>
      <c r="AP825" s="155"/>
      <c r="AQ825" s="156">
        <v>40974</v>
      </c>
      <c r="AR825" s="155">
        <v>41124</v>
      </c>
      <c r="AS825" s="154">
        <v>41180</v>
      </c>
      <c r="AT825" s="155">
        <v>41124</v>
      </c>
      <c r="AU825" s="157"/>
      <c r="AV825" s="158"/>
      <c r="AW825" s="159">
        <v>5</v>
      </c>
      <c r="AX825" s="146">
        <v>1630.24</v>
      </c>
      <c r="AY825" s="160">
        <v>0.94872499999999993</v>
      </c>
      <c r="AZ825" s="161"/>
      <c r="BA825" s="149"/>
      <c r="BB825" s="237"/>
      <c r="BC825" s="238"/>
      <c r="BD825" s="504"/>
      <c r="BE825" s="165"/>
      <c r="BF825" s="149"/>
      <c r="BG825" s="239"/>
      <c r="BH825" s="166"/>
      <c r="BI825" s="167"/>
      <c r="BJ825" s="166"/>
      <c r="BK825" s="166"/>
    </row>
    <row r="826" spans="1:63" ht="28" hidden="1">
      <c r="A826" s="40"/>
      <c r="B826" s="40"/>
      <c r="C826" s="40"/>
      <c r="D826" s="247" t="s">
        <v>2970</v>
      </c>
      <c r="E826" s="127">
        <v>6930</v>
      </c>
      <c r="F826" s="361" t="s">
        <v>2971</v>
      </c>
      <c r="G826" s="129" t="s">
        <v>3945</v>
      </c>
      <c r="H826" s="130" t="s">
        <v>3946</v>
      </c>
      <c r="I826" s="131" t="s">
        <v>1815</v>
      </c>
      <c r="J826" s="132"/>
      <c r="K826" s="129" t="s">
        <v>1317</v>
      </c>
      <c r="L826" s="472" t="s">
        <v>2036</v>
      </c>
      <c r="M826" s="134" t="s">
        <v>2037</v>
      </c>
      <c r="N826" s="371" t="s">
        <v>2037</v>
      </c>
      <c r="O826" s="136" t="s">
        <v>3785</v>
      </c>
      <c r="P826" s="143">
        <v>10.172000000000001</v>
      </c>
      <c r="Q826" s="138"/>
      <c r="R826" s="339">
        <v>10</v>
      </c>
      <c r="S826" s="139">
        <v>0</v>
      </c>
      <c r="T826" s="152">
        <v>41153</v>
      </c>
      <c r="U826" s="139">
        <v>3.3872760000000004</v>
      </c>
      <c r="V826" s="143">
        <v>84.80382465753425</v>
      </c>
      <c r="W826" s="138">
        <v>101.72</v>
      </c>
      <c r="X826" s="141" t="s">
        <v>3948</v>
      </c>
      <c r="Y826" s="142"/>
      <c r="Z826" s="143"/>
      <c r="AA826" s="138"/>
      <c r="AB826" s="138"/>
      <c r="AC826" s="383"/>
      <c r="AD826" s="360"/>
      <c r="AE826" s="165"/>
      <c r="AF826" s="147"/>
      <c r="AG826" s="146">
        <v>23.466666666666665</v>
      </c>
      <c r="AH826" s="149"/>
      <c r="AI826" s="132"/>
      <c r="AJ826" s="150" t="s">
        <v>1560</v>
      </c>
      <c r="AK826" s="150"/>
      <c r="AL826" s="151" t="s">
        <v>3134</v>
      </c>
      <c r="AM826" s="152">
        <v>40443</v>
      </c>
      <c r="AN826" s="297"/>
      <c r="AO826" s="154"/>
      <c r="AP826" s="155"/>
      <c r="AQ826" s="156">
        <v>40476</v>
      </c>
      <c r="AR826" s="155">
        <v>41037</v>
      </c>
      <c r="AS826" s="154">
        <v>41179</v>
      </c>
      <c r="AT826" s="155">
        <v>41126</v>
      </c>
      <c r="AU826" s="157"/>
      <c r="AV826" s="158"/>
      <c r="AW826" s="159">
        <v>6</v>
      </c>
      <c r="AX826" s="146">
        <v>1837.8333333333333</v>
      </c>
      <c r="AY826" s="160">
        <v>0.92248577500000006</v>
      </c>
      <c r="AZ826" s="161"/>
      <c r="BA826" s="149"/>
      <c r="BB826" s="162"/>
      <c r="BC826" s="163"/>
      <c r="BD826" s="345">
        <v>7.8100785340314136</v>
      </c>
      <c r="BE826" s="165">
        <v>767.80166476911256</v>
      </c>
      <c r="BF826" s="149">
        <v>1301.6797556719023</v>
      </c>
      <c r="BG826" s="196"/>
      <c r="BH826" s="166">
        <v>9.9600000000000009</v>
      </c>
      <c r="BI826" s="167">
        <v>11.5</v>
      </c>
      <c r="BJ826" s="166"/>
      <c r="BK826" s="166"/>
    </row>
    <row r="827" spans="1:63" ht="42" hidden="1">
      <c r="A827" s="40"/>
      <c r="B827" s="40"/>
      <c r="C827" s="40"/>
      <c r="D827" s="412" t="s">
        <v>2189</v>
      </c>
      <c r="E827" s="127">
        <v>6934</v>
      </c>
      <c r="F827" s="422" t="s">
        <v>2190</v>
      </c>
      <c r="G827" s="129" t="s">
        <v>2033</v>
      </c>
      <c r="H827" s="130" t="s">
        <v>2034</v>
      </c>
      <c r="I827" s="131" t="s">
        <v>1815</v>
      </c>
      <c r="J827" s="132"/>
      <c r="K827" s="129" t="s">
        <v>2494</v>
      </c>
      <c r="L827" s="472" t="s">
        <v>2036</v>
      </c>
      <c r="M827" s="174" t="s">
        <v>1176</v>
      </c>
      <c r="N827" s="371" t="s">
        <v>1177</v>
      </c>
      <c r="O827" s="136" t="s">
        <v>2191</v>
      </c>
      <c r="P827" s="143">
        <v>50.305999999999997</v>
      </c>
      <c r="Q827" s="138"/>
      <c r="R827" s="339">
        <v>10</v>
      </c>
      <c r="S827" s="139">
        <v>0</v>
      </c>
      <c r="T827" s="152">
        <v>41153</v>
      </c>
      <c r="U827" s="138">
        <v>16.751898000000001</v>
      </c>
      <c r="V827" s="143">
        <v>419.40043287671233</v>
      </c>
      <c r="W827" s="138">
        <v>503.05999999999995</v>
      </c>
      <c r="X827" s="141" t="s">
        <v>2309</v>
      </c>
      <c r="Y827" s="142"/>
      <c r="Z827" s="143"/>
      <c r="AA827" s="138"/>
      <c r="AB827" s="138"/>
      <c r="AC827" s="383"/>
      <c r="AD827" s="360"/>
      <c r="AE827" s="165"/>
      <c r="AF827" s="147"/>
      <c r="AG827" s="146">
        <v>23.466666666666665</v>
      </c>
      <c r="AH827" s="149"/>
      <c r="AI827" s="132"/>
      <c r="AJ827" s="150" t="s">
        <v>3895</v>
      </c>
      <c r="AK827" s="150"/>
      <c r="AL827" s="151" t="s">
        <v>2192</v>
      </c>
      <c r="AM827" s="152">
        <v>40620</v>
      </c>
      <c r="AN827" s="297"/>
      <c r="AO827" s="154"/>
      <c r="AP827" s="155"/>
      <c r="AQ827" s="156">
        <v>39664</v>
      </c>
      <c r="AR827" s="155">
        <v>41127</v>
      </c>
      <c r="AS827" s="154">
        <v>41208</v>
      </c>
      <c r="AT827" s="155">
        <v>41145</v>
      </c>
      <c r="AU827" s="157"/>
      <c r="AV827" s="158"/>
      <c r="AW827" s="159">
        <v>26.19</v>
      </c>
      <c r="AX827" s="146">
        <v>5889.1714394807177</v>
      </c>
      <c r="AY827" s="160"/>
      <c r="AZ827" s="161"/>
      <c r="BA827" s="149"/>
      <c r="BB827" s="237"/>
      <c r="BC827" s="238"/>
      <c r="BD827" s="345">
        <v>19.748691099476439</v>
      </c>
      <c r="BE827" s="165">
        <v>392.57128572091682</v>
      </c>
      <c r="BF827" s="149">
        <v>754.05464297351807</v>
      </c>
      <c r="BG827" s="239"/>
      <c r="BH827" s="166"/>
      <c r="BI827" s="167"/>
      <c r="BJ827" s="166"/>
      <c r="BK827" s="166"/>
    </row>
    <row r="828" spans="1:63" ht="56" hidden="1">
      <c r="A828" s="40"/>
      <c r="B828" s="40"/>
      <c r="C828" s="40"/>
      <c r="D828" s="303" t="s">
        <v>2193</v>
      </c>
      <c r="E828" s="127">
        <v>6936</v>
      </c>
      <c r="F828" s="234" t="s">
        <v>2194</v>
      </c>
      <c r="G828" s="547" t="s">
        <v>2033</v>
      </c>
      <c r="H828" s="548" t="s">
        <v>2034</v>
      </c>
      <c r="I828" s="549" t="s">
        <v>1815</v>
      </c>
      <c r="J828" s="550"/>
      <c r="K828" s="547" t="s">
        <v>1728</v>
      </c>
      <c r="L828" s="472" t="s">
        <v>2036</v>
      </c>
      <c r="M828" s="174" t="s">
        <v>2037</v>
      </c>
      <c r="N828" s="342" t="s">
        <v>2037</v>
      </c>
      <c r="O828" s="176" t="s">
        <v>2038</v>
      </c>
      <c r="P828" s="143">
        <v>109.854</v>
      </c>
      <c r="Q828" s="138"/>
      <c r="R828" s="339">
        <v>10</v>
      </c>
      <c r="S828" s="139">
        <v>0</v>
      </c>
      <c r="T828" s="598">
        <v>41456</v>
      </c>
      <c r="U828" s="138">
        <v>0</v>
      </c>
      <c r="V828" s="143">
        <v>824.65742465753431</v>
      </c>
      <c r="W828" s="138">
        <v>1098.54</v>
      </c>
      <c r="X828" s="556" t="s">
        <v>1755</v>
      </c>
      <c r="Y828" s="142"/>
      <c r="Z828" s="146"/>
      <c r="AA828" s="165"/>
      <c r="AB828" s="165"/>
      <c r="AC828" s="383"/>
      <c r="AD828" s="360"/>
      <c r="AE828" s="165"/>
      <c r="AF828" s="147"/>
      <c r="AG828" s="146">
        <v>13.366666666666667</v>
      </c>
      <c r="AH828" s="149"/>
      <c r="AI828" s="132"/>
      <c r="AJ828" s="554" t="s">
        <v>3895</v>
      </c>
      <c r="AK828" s="554"/>
      <c r="AL828" s="151" t="s">
        <v>2652</v>
      </c>
      <c r="AM828" s="152">
        <v>40961</v>
      </c>
      <c r="AN828" s="297"/>
      <c r="AO828" s="154"/>
      <c r="AP828" s="155"/>
      <c r="AQ828" s="156">
        <v>41039</v>
      </c>
      <c r="AR828" s="155">
        <v>41127</v>
      </c>
      <c r="AS828" s="154">
        <v>41205</v>
      </c>
      <c r="AT828" s="155">
        <v>41148</v>
      </c>
      <c r="AU828" s="157"/>
      <c r="AV828" s="158"/>
      <c r="AW828" s="159">
        <v>50.400000000000006</v>
      </c>
      <c r="AX828" s="146">
        <v>2368.7499999999995</v>
      </c>
      <c r="AY828" s="160">
        <v>0.95284499999999994</v>
      </c>
      <c r="AZ828" s="161"/>
      <c r="BA828" s="149"/>
      <c r="BB828" s="237"/>
      <c r="BC828" s="238"/>
      <c r="BD828" s="345">
        <v>68.30497382198952</v>
      </c>
      <c r="BE828" s="165">
        <v>621.77957854961608</v>
      </c>
      <c r="BF828" s="149">
        <v>1355.2574171029667</v>
      </c>
      <c r="BG828" s="239"/>
      <c r="BH828" s="166">
        <v>7.17</v>
      </c>
      <c r="BI828" s="167">
        <v>18.12</v>
      </c>
      <c r="BJ828" s="166">
        <v>15.46</v>
      </c>
      <c r="BK828" s="166"/>
    </row>
    <row r="829" spans="1:63" ht="98">
      <c r="A829" s="124" t="s">
        <v>3068</v>
      </c>
      <c r="B829" s="126" t="s">
        <v>657</v>
      </c>
      <c r="C829" s="40"/>
      <c r="D829" s="303" t="s">
        <v>671</v>
      </c>
      <c r="E829" s="127">
        <v>6943</v>
      </c>
      <c r="F829" s="128" t="s">
        <v>672</v>
      </c>
      <c r="G829" s="129" t="s">
        <v>3945</v>
      </c>
      <c r="H829" s="130" t="s">
        <v>3946</v>
      </c>
      <c r="I829" s="131" t="s">
        <v>1815</v>
      </c>
      <c r="J829" s="132"/>
      <c r="K829" s="129" t="s">
        <v>1339</v>
      </c>
      <c r="L829" s="376" t="s">
        <v>2036</v>
      </c>
      <c r="M829" s="134" t="s">
        <v>1176</v>
      </c>
      <c r="N829" s="371" t="s">
        <v>1177</v>
      </c>
      <c r="O829" s="136" t="s">
        <v>1178</v>
      </c>
      <c r="P829" s="143">
        <v>2309.6570000000002</v>
      </c>
      <c r="Q829" s="138"/>
      <c r="R829" s="339">
        <v>10</v>
      </c>
      <c r="S829" s="139">
        <v>0</v>
      </c>
      <c r="T829" s="152">
        <v>41945</v>
      </c>
      <c r="U829" s="138">
        <v>0</v>
      </c>
      <c r="V829" s="143">
        <v>14243.939471232878</v>
      </c>
      <c r="W829" s="138">
        <v>23096.57</v>
      </c>
      <c r="X829" s="141" t="s">
        <v>3977</v>
      </c>
      <c r="Y829" s="142"/>
      <c r="Z829" s="143"/>
      <c r="AA829" s="138"/>
      <c r="AB829" s="138"/>
      <c r="AC829" s="383"/>
      <c r="AD829" s="360"/>
      <c r="AE829" s="165"/>
      <c r="AF829" s="147"/>
      <c r="AG829" s="146">
        <v>-2.9333333333333331</v>
      </c>
      <c r="AH829" s="149"/>
      <c r="AI829" s="132"/>
      <c r="AJ829" s="150" t="s">
        <v>3895</v>
      </c>
      <c r="AK829" s="150"/>
      <c r="AL829" s="151" t="s">
        <v>177</v>
      </c>
      <c r="AM829" s="155">
        <v>40374</v>
      </c>
      <c r="AN829" s="297"/>
      <c r="AO829" s="192"/>
      <c r="AP829" s="152"/>
      <c r="AQ829" s="156">
        <v>40716</v>
      </c>
      <c r="AR829" s="155">
        <v>41215</v>
      </c>
      <c r="AS829" s="154"/>
      <c r="AT829" s="155">
        <v>41215</v>
      </c>
      <c r="AU829" s="157"/>
      <c r="AV829" s="158"/>
      <c r="AW829" s="159">
        <v>768</v>
      </c>
      <c r="AX829" s="146">
        <v>7421.875</v>
      </c>
      <c r="AY829" s="160">
        <v>0.90249999999999997</v>
      </c>
      <c r="AZ829" s="161"/>
      <c r="BA829" s="149"/>
      <c r="BB829" s="162"/>
      <c r="BC829" s="163"/>
      <c r="BD829" s="345">
        <v>670.18869982547994</v>
      </c>
      <c r="BE829" s="165">
        <v>290.16806384042303</v>
      </c>
      <c r="BF829" s="149">
        <v>872.6415362310936</v>
      </c>
      <c r="BG829" s="105"/>
      <c r="BH829" s="111"/>
      <c r="BI829" s="112"/>
      <c r="BJ829" s="111"/>
      <c r="BK829" s="111"/>
    </row>
    <row r="830" spans="1:63" ht="14" hidden="1">
      <c r="A830" s="40"/>
      <c r="B830" s="40"/>
      <c r="C830" s="40"/>
      <c r="D830" s="247" t="s">
        <v>2195</v>
      </c>
      <c r="E830" s="127">
        <v>6952</v>
      </c>
      <c r="F830" s="128" t="s">
        <v>2196</v>
      </c>
      <c r="G830" s="129" t="s">
        <v>2033</v>
      </c>
      <c r="H830" s="130" t="s">
        <v>2034</v>
      </c>
      <c r="I830" s="131" t="s">
        <v>1815</v>
      </c>
      <c r="J830" s="132"/>
      <c r="K830" s="129" t="s">
        <v>1317</v>
      </c>
      <c r="L830" s="133" t="s">
        <v>2036</v>
      </c>
      <c r="M830" s="134" t="s">
        <v>2037</v>
      </c>
      <c r="N830" s="371" t="s">
        <v>2037</v>
      </c>
      <c r="O830" s="136" t="s">
        <v>3785</v>
      </c>
      <c r="P830" s="381">
        <v>3.03</v>
      </c>
      <c r="Q830" s="138"/>
      <c r="R830" s="339">
        <v>10</v>
      </c>
      <c r="S830" s="139">
        <v>0</v>
      </c>
      <c r="T830" s="152">
        <v>41152</v>
      </c>
      <c r="U830" s="139">
        <v>1.0180800000000001</v>
      </c>
      <c r="V830" s="143">
        <v>25.269369863013697</v>
      </c>
      <c r="W830" s="138">
        <v>30.299999999999997</v>
      </c>
      <c r="X830" s="141" t="s">
        <v>1330</v>
      </c>
      <c r="Y830" s="142"/>
      <c r="Z830" s="143"/>
      <c r="AA830" s="138"/>
      <c r="AB830" s="138"/>
      <c r="AC830" s="235"/>
      <c r="AD830" s="152"/>
      <c r="AE830" s="165"/>
      <c r="AF830" s="147"/>
      <c r="AG830" s="146">
        <v>23.5</v>
      </c>
      <c r="AH830" s="149"/>
      <c r="AI830" s="132"/>
      <c r="AJ830" s="150" t="s">
        <v>3987</v>
      </c>
      <c r="AK830" s="150"/>
      <c r="AL830" s="151" t="s">
        <v>3895</v>
      </c>
      <c r="AM830" s="152">
        <v>40197</v>
      </c>
      <c r="AN830" s="297"/>
      <c r="AO830" s="154"/>
      <c r="AP830" s="155"/>
      <c r="AQ830" s="156">
        <v>40284</v>
      </c>
      <c r="AR830" s="194">
        <v>41130</v>
      </c>
      <c r="AS830" s="154">
        <v>41194</v>
      </c>
      <c r="AT830" s="155">
        <v>41130</v>
      </c>
      <c r="AU830" s="157"/>
      <c r="AV830" s="158"/>
      <c r="AW830" s="149">
        <v>1.5</v>
      </c>
      <c r="AX830" s="165">
        <v>2190</v>
      </c>
      <c r="AY830" s="384">
        <v>0.92244999999999988</v>
      </c>
      <c r="AZ830" s="161"/>
      <c r="BA830" s="165"/>
      <c r="BB830" s="162"/>
      <c r="BC830" s="163"/>
      <c r="BD830" s="379">
        <v>1.9306282722513088</v>
      </c>
      <c r="BE830" s="191">
        <v>637.17104694762668</v>
      </c>
      <c r="BF830" s="149">
        <v>1287.0855148342059</v>
      </c>
      <c r="BG830" s="196"/>
      <c r="BH830" s="197">
        <v>11.69</v>
      </c>
      <c r="BI830" s="198">
        <v>14</v>
      </c>
      <c r="BJ830" s="197"/>
      <c r="BK830" s="197"/>
    </row>
    <row r="831" spans="1:63" ht="42" hidden="1">
      <c r="A831" s="40"/>
      <c r="B831" s="40"/>
      <c r="C831" s="40"/>
      <c r="D831" s="303" t="s">
        <v>2197</v>
      </c>
      <c r="E831" s="127">
        <v>6970</v>
      </c>
      <c r="F831" s="234" t="s">
        <v>2198</v>
      </c>
      <c r="G831" s="129" t="s">
        <v>2033</v>
      </c>
      <c r="H831" s="130" t="s">
        <v>2034</v>
      </c>
      <c r="I831" s="131" t="s">
        <v>1815</v>
      </c>
      <c r="J831" s="132"/>
      <c r="K831" s="129" t="s">
        <v>2498</v>
      </c>
      <c r="L831" s="472" t="s">
        <v>2036</v>
      </c>
      <c r="M831" s="174" t="s">
        <v>2037</v>
      </c>
      <c r="N831" s="371" t="s">
        <v>2037</v>
      </c>
      <c r="O831" s="136" t="s">
        <v>3785</v>
      </c>
      <c r="P831" s="381">
        <v>2.952</v>
      </c>
      <c r="Q831" s="138"/>
      <c r="R831" s="339">
        <v>10</v>
      </c>
      <c r="S831" s="139">
        <v>0</v>
      </c>
      <c r="T831" s="152">
        <v>41142</v>
      </c>
      <c r="U831" s="139">
        <v>1.068624</v>
      </c>
      <c r="V831" s="143">
        <v>24.699747945205477</v>
      </c>
      <c r="W831" s="138">
        <v>29.52</v>
      </c>
      <c r="X831" s="141" t="s">
        <v>2540</v>
      </c>
      <c r="Y831" s="142"/>
      <c r="Z831" s="143"/>
      <c r="AA831" s="138"/>
      <c r="AB831" s="138"/>
      <c r="AC831" s="383"/>
      <c r="AD831" s="360"/>
      <c r="AE831" s="165"/>
      <c r="AF831" s="147"/>
      <c r="AG831" s="146">
        <v>23.833333333333332</v>
      </c>
      <c r="AH831" s="149"/>
      <c r="AI831" s="132"/>
      <c r="AJ831" s="150" t="s">
        <v>3895</v>
      </c>
      <c r="AK831" s="150"/>
      <c r="AL831" s="151" t="s">
        <v>3600</v>
      </c>
      <c r="AM831" s="152">
        <v>40627</v>
      </c>
      <c r="AN831" s="297"/>
      <c r="AO831" s="154"/>
      <c r="AP831" s="155"/>
      <c r="AQ831" s="156">
        <v>41023</v>
      </c>
      <c r="AR831" s="155">
        <v>41141</v>
      </c>
      <c r="AS831" s="154">
        <v>41208</v>
      </c>
      <c r="AT831" s="155">
        <v>41141</v>
      </c>
      <c r="AU831" s="157"/>
      <c r="AV831" s="158"/>
      <c r="AW831" s="159">
        <v>1.6</v>
      </c>
      <c r="AX831" s="146">
        <v>2014.375</v>
      </c>
      <c r="AY831" s="160">
        <v>0.91617499999999996</v>
      </c>
      <c r="AZ831" s="161"/>
      <c r="BA831" s="149"/>
      <c r="BB831" s="237"/>
      <c r="BC831" s="238"/>
      <c r="BD831" s="493"/>
      <c r="BE831" s="165"/>
      <c r="BF831" s="149"/>
      <c r="BG831" s="239"/>
      <c r="BH831" s="166">
        <v>7.19</v>
      </c>
      <c r="BI831" s="167">
        <v>12.62</v>
      </c>
      <c r="BJ831" s="166"/>
      <c r="BK831" s="166">
        <v>14.212061966485114</v>
      </c>
    </row>
    <row r="832" spans="1:63" ht="28" hidden="1">
      <c r="A832" s="40"/>
      <c r="B832" s="40"/>
      <c r="C832" s="40"/>
      <c r="D832" s="247" t="s">
        <v>673</v>
      </c>
      <c r="E832" s="127">
        <v>6974</v>
      </c>
      <c r="F832" s="128" t="s">
        <v>674</v>
      </c>
      <c r="G832" s="129" t="s">
        <v>2033</v>
      </c>
      <c r="H832" s="130" t="s">
        <v>2034</v>
      </c>
      <c r="I832" s="131" t="s">
        <v>1815</v>
      </c>
      <c r="J832" s="132"/>
      <c r="K832" s="129" t="s">
        <v>1331</v>
      </c>
      <c r="L832" s="391" t="s">
        <v>2036</v>
      </c>
      <c r="M832" s="134" t="s">
        <v>2037</v>
      </c>
      <c r="N832" s="371" t="s">
        <v>2037</v>
      </c>
      <c r="O832" s="136" t="s">
        <v>2038</v>
      </c>
      <c r="P832" s="143">
        <v>50.960999999999999</v>
      </c>
      <c r="Q832" s="138"/>
      <c r="R832" s="339">
        <v>10</v>
      </c>
      <c r="S832" s="139">
        <v>0</v>
      </c>
      <c r="T832" s="152">
        <v>41196</v>
      </c>
      <c r="U832" s="138">
        <v>11.007576</v>
      </c>
      <c r="V832" s="143">
        <v>418.85753424657537</v>
      </c>
      <c r="W832" s="138">
        <v>509.61</v>
      </c>
      <c r="X832" s="141" t="s">
        <v>3652</v>
      </c>
      <c r="Y832" s="142"/>
      <c r="Z832" s="143"/>
      <c r="AA832" s="138"/>
      <c r="AB832" s="138"/>
      <c r="AC832" s="383"/>
      <c r="AD832" s="360"/>
      <c r="AE832" s="165"/>
      <c r="AF832" s="147"/>
      <c r="AG832" s="146">
        <v>22.033333333333335</v>
      </c>
      <c r="AH832" s="149"/>
      <c r="AI832" s="132"/>
      <c r="AJ832" s="150" t="s">
        <v>3987</v>
      </c>
      <c r="AK832" s="150"/>
      <c r="AL832" s="151" t="s">
        <v>675</v>
      </c>
      <c r="AM832" s="152">
        <v>40255</v>
      </c>
      <c r="AN832" s="297"/>
      <c r="AO832" s="154"/>
      <c r="AP832" s="155"/>
      <c r="AQ832" s="156">
        <v>40261</v>
      </c>
      <c r="AR832" s="155">
        <v>41135</v>
      </c>
      <c r="AS832" s="154">
        <v>41235</v>
      </c>
      <c r="AT832" s="155">
        <v>41173</v>
      </c>
      <c r="AU832" s="157"/>
      <c r="AV832" s="158"/>
      <c r="AW832" s="149">
        <v>26.95</v>
      </c>
      <c r="AX832" s="146">
        <v>2000.6679035250465</v>
      </c>
      <c r="AY832" s="160">
        <v>0.94517499999999999</v>
      </c>
      <c r="AZ832" s="161"/>
      <c r="BA832" s="149"/>
      <c r="BB832" s="162"/>
      <c r="BC832" s="163"/>
      <c r="BD832" s="379">
        <v>29.3957242582897</v>
      </c>
      <c r="BE832" s="165">
        <v>576.82785381546091</v>
      </c>
      <c r="BF832" s="149">
        <v>1090.7504363001744</v>
      </c>
      <c r="BG832" s="196"/>
      <c r="BH832" s="197" t="s">
        <v>1318</v>
      </c>
      <c r="BI832" s="198"/>
      <c r="BJ832" s="197" t="s">
        <v>1318</v>
      </c>
      <c r="BK832" s="197"/>
    </row>
    <row r="833" spans="1:63" ht="14" hidden="1">
      <c r="A833" s="40"/>
      <c r="B833" s="40"/>
      <c r="C833" s="40"/>
      <c r="D833" s="412" t="s">
        <v>2199</v>
      </c>
      <c r="E833" s="127">
        <v>6990</v>
      </c>
      <c r="F833" s="234" t="s">
        <v>2200</v>
      </c>
      <c r="G833" s="547" t="s">
        <v>2033</v>
      </c>
      <c r="H833" s="548" t="s">
        <v>2034</v>
      </c>
      <c r="I833" s="601" t="s">
        <v>1815</v>
      </c>
      <c r="J833" s="601"/>
      <c r="K833" s="547" t="s">
        <v>1748</v>
      </c>
      <c r="L833" s="133" t="s">
        <v>2036</v>
      </c>
      <c r="M833" s="551" t="s">
        <v>2037</v>
      </c>
      <c r="N833" s="552" t="s">
        <v>2037</v>
      </c>
      <c r="O833" s="553" t="s">
        <v>3785</v>
      </c>
      <c r="P833" s="137">
        <v>16.128</v>
      </c>
      <c r="Q833" s="138"/>
      <c r="R833" s="137">
        <v>10</v>
      </c>
      <c r="S833" s="139">
        <v>0</v>
      </c>
      <c r="T833" s="152">
        <v>41153</v>
      </c>
      <c r="U833" s="138">
        <v>5.3706240000000003</v>
      </c>
      <c r="V833" s="143">
        <v>134.45891506849316</v>
      </c>
      <c r="W833" s="138">
        <v>161.28</v>
      </c>
      <c r="X833" s="556" t="s">
        <v>1729</v>
      </c>
      <c r="Y833" s="142"/>
      <c r="Z833" s="146"/>
      <c r="AA833" s="165"/>
      <c r="AB833" s="165"/>
      <c r="AC833" s="144"/>
      <c r="AD833" s="360"/>
      <c r="AE833" s="165"/>
      <c r="AF833" s="147"/>
      <c r="AG833" s="148">
        <v>23.466666666666665</v>
      </c>
      <c r="AH833" s="149"/>
      <c r="AI833" s="132"/>
      <c r="AJ833" s="554" t="s">
        <v>3895</v>
      </c>
      <c r="AK833" s="554"/>
      <c r="AL833" s="151" t="s">
        <v>3895</v>
      </c>
      <c r="AM833" s="152">
        <v>40926</v>
      </c>
      <c r="AN833" s="297"/>
      <c r="AO833" s="154"/>
      <c r="AP833" s="155"/>
      <c r="AQ833" s="156">
        <v>41072</v>
      </c>
      <c r="AR833" s="156">
        <v>41136</v>
      </c>
      <c r="AS833" s="179">
        <v>41208</v>
      </c>
      <c r="AT833" s="155">
        <v>41142</v>
      </c>
      <c r="AU833" s="157"/>
      <c r="AV833" s="358"/>
      <c r="AW833" s="159">
        <v>8.6999999999999993</v>
      </c>
      <c r="AX833" s="146">
        <v>2023.793103448276</v>
      </c>
      <c r="AY833" s="160">
        <v>0.91609999999999991</v>
      </c>
      <c r="AZ833" s="161"/>
      <c r="BA833" s="149"/>
      <c r="BB833" s="237"/>
      <c r="BC833" s="238"/>
      <c r="BD833" s="345">
        <v>11.976657940663175</v>
      </c>
      <c r="BE833" s="165">
        <v>742.60031874151628</v>
      </c>
      <c r="BF833" s="149">
        <v>1376.6273495015143</v>
      </c>
      <c r="BG833" s="239"/>
      <c r="BH833" s="166">
        <v>11.89</v>
      </c>
      <c r="BI833" s="167">
        <v>17.04</v>
      </c>
      <c r="BJ833" s="166">
        <v>13.48</v>
      </c>
      <c r="BK833" s="166"/>
    </row>
    <row r="834" spans="1:63" ht="28" hidden="1">
      <c r="A834" s="40"/>
      <c r="B834" s="40"/>
      <c r="C834" s="40"/>
      <c r="D834" s="247" t="s">
        <v>2201</v>
      </c>
      <c r="E834" s="434">
        <v>7005</v>
      </c>
      <c r="F834" s="435" t="s">
        <v>2202</v>
      </c>
      <c r="G834" s="436" t="s">
        <v>4031</v>
      </c>
      <c r="H834" s="437" t="s">
        <v>4018</v>
      </c>
      <c r="I834" s="438" t="s">
        <v>1815</v>
      </c>
      <c r="J834" s="420"/>
      <c r="K834" s="436" t="s">
        <v>4038</v>
      </c>
      <c r="L834" s="472" t="s">
        <v>2036</v>
      </c>
      <c r="M834" s="439" t="s">
        <v>2037</v>
      </c>
      <c r="N834" s="440" t="s">
        <v>2037</v>
      </c>
      <c r="O834" s="441" t="s">
        <v>2038</v>
      </c>
      <c r="P834" s="442">
        <v>39.204999999999998</v>
      </c>
      <c r="Q834" s="443"/>
      <c r="R834" s="444">
        <v>10</v>
      </c>
      <c r="S834" s="445">
        <v>0</v>
      </c>
      <c r="T834" s="446">
        <v>41141</v>
      </c>
      <c r="U834" s="443">
        <v>14.349029999999999</v>
      </c>
      <c r="V834" s="442">
        <v>328.14047945205476</v>
      </c>
      <c r="W834" s="443">
        <v>392.04999999999995</v>
      </c>
      <c r="X834" s="602" t="s">
        <v>4039</v>
      </c>
      <c r="Y834" s="447"/>
      <c r="Z834" s="442"/>
      <c r="AA834" s="443"/>
      <c r="AB834" s="443"/>
      <c r="AC834" s="448"/>
      <c r="AD834" s="449"/>
      <c r="AE834" s="432"/>
      <c r="AF834" s="450"/>
      <c r="AG834" s="451">
        <v>23.866666666666667</v>
      </c>
      <c r="AH834" s="433"/>
      <c r="AI834" s="420"/>
      <c r="AJ834" s="268" t="s">
        <v>4034</v>
      </c>
      <c r="AK834" s="268"/>
      <c r="AL834" s="452" t="s">
        <v>2203</v>
      </c>
      <c r="AM834" s="446">
        <v>40507</v>
      </c>
      <c r="AN834" s="453"/>
      <c r="AO834" s="454"/>
      <c r="AP834" s="311"/>
      <c r="AQ834" s="455">
        <v>40603</v>
      </c>
      <c r="AR834" s="311">
        <v>41137</v>
      </c>
      <c r="AS834" s="454">
        <v>41198</v>
      </c>
      <c r="AT834" s="155">
        <v>41138</v>
      </c>
      <c r="AU834" s="503"/>
      <c r="AV834" s="457"/>
      <c r="AW834" s="458">
        <v>16.5</v>
      </c>
      <c r="AX834" s="451">
        <v>2514.909090909091</v>
      </c>
      <c r="AY834" s="397">
        <v>0.94479999999999997</v>
      </c>
      <c r="AZ834" s="459"/>
      <c r="BA834" s="433"/>
      <c r="BB834" s="460"/>
      <c r="BC834" s="461"/>
      <c r="BD834" s="462">
        <v>23.63874345549738</v>
      </c>
      <c r="BE834" s="432">
        <v>602.9522626067436</v>
      </c>
      <c r="BF834" s="433">
        <v>1432.6511185149927</v>
      </c>
      <c r="BG834" s="463"/>
      <c r="BH834" s="464">
        <v>9.83</v>
      </c>
      <c r="BI834" s="465">
        <v>11.75</v>
      </c>
      <c r="BJ834" s="464"/>
      <c r="BK834" s="464"/>
    </row>
    <row r="835" spans="1:63" ht="42" hidden="1">
      <c r="A835" s="40"/>
      <c r="B835" s="40"/>
      <c r="C835" s="40"/>
      <c r="D835" s="303" t="s">
        <v>2204</v>
      </c>
      <c r="E835" s="127">
        <v>7006</v>
      </c>
      <c r="F835" s="234" t="s">
        <v>2205</v>
      </c>
      <c r="G835" s="129" t="s">
        <v>2033</v>
      </c>
      <c r="H835" s="130" t="s">
        <v>2034</v>
      </c>
      <c r="I835" s="131" t="s">
        <v>1815</v>
      </c>
      <c r="J835" s="132"/>
      <c r="K835" s="129" t="s">
        <v>1748</v>
      </c>
      <c r="L835" s="133" t="s">
        <v>2036</v>
      </c>
      <c r="M835" s="134" t="s">
        <v>2037</v>
      </c>
      <c r="N835" s="371" t="s">
        <v>2037</v>
      </c>
      <c r="O835" s="136" t="s">
        <v>3785</v>
      </c>
      <c r="P835" s="381">
        <v>3.6970000000000001</v>
      </c>
      <c r="Q835" s="138"/>
      <c r="R835" s="339">
        <v>10</v>
      </c>
      <c r="S835" s="139">
        <v>0</v>
      </c>
      <c r="T835" s="152">
        <v>41141</v>
      </c>
      <c r="U835" s="138">
        <v>1.353102</v>
      </c>
      <c r="V835" s="143">
        <v>30.943383561643838</v>
      </c>
      <c r="W835" s="138">
        <v>36.97</v>
      </c>
      <c r="X835" s="141" t="s">
        <v>3889</v>
      </c>
      <c r="Y835" s="142"/>
      <c r="Z835" s="143"/>
      <c r="AA835" s="138"/>
      <c r="AB835" s="138"/>
      <c r="AC835" s="383"/>
      <c r="AD835" s="360"/>
      <c r="AE835" s="165"/>
      <c r="AF835" s="147"/>
      <c r="AG835" s="146">
        <v>23.866666666666667</v>
      </c>
      <c r="AH835" s="149"/>
      <c r="AI835" s="132"/>
      <c r="AJ835" s="150" t="s">
        <v>3895</v>
      </c>
      <c r="AK835" s="150"/>
      <c r="AL835" s="151" t="s">
        <v>2206</v>
      </c>
      <c r="AM835" s="152">
        <v>40613</v>
      </c>
      <c r="AN835" s="297"/>
      <c r="AO835" s="154"/>
      <c r="AP835" s="155"/>
      <c r="AQ835" s="156">
        <v>40721</v>
      </c>
      <c r="AR835" s="155">
        <v>41137</v>
      </c>
      <c r="AS835" s="154">
        <v>41198</v>
      </c>
      <c r="AT835" s="155">
        <v>41137</v>
      </c>
      <c r="AU835" s="157"/>
      <c r="AV835" s="158"/>
      <c r="AW835" s="159">
        <v>1.65</v>
      </c>
      <c r="AX835" s="146">
        <v>2372.1212121212125</v>
      </c>
      <c r="AY835" s="160">
        <v>0.94457499999999994</v>
      </c>
      <c r="AZ835" s="161"/>
      <c r="BA835" s="149"/>
      <c r="BB835" s="237"/>
      <c r="BC835" s="238"/>
      <c r="BD835" s="345">
        <v>2.4733856893542754</v>
      </c>
      <c r="BE835" s="165">
        <v>669.02507150507847</v>
      </c>
      <c r="BF835" s="149">
        <v>1499.0216299116821</v>
      </c>
      <c r="BG835" s="427"/>
      <c r="BH835" s="166">
        <v>7.69</v>
      </c>
      <c r="BI835" s="167">
        <v>11.75</v>
      </c>
      <c r="BJ835" s="166">
        <v>12.63</v>
      </c>
      <c r="BK835" s="166"/>
    </row>
    <row r="836" spans="1:63" ht="28" hidden="1">
      <c r="A836" s="40"/>
      <c r="B836" s="40"/>
      <c r="C836" s="40"/>
      <c r="D836" s="303" t="s">
        <v>2207</v>
      </c>
      <c r="E836" s="127">
        <v>7036</v>
      </c>
      <c r="F836" s="234" t="s">
        <v>2208</v>
      </c>
      <c r="G836" s="129" t="s">
        <v>2033</v>
      </c>
      <c r="H836" s="130" t="s">
        <v>2034</v>
      </c>
      <c r="I836" s="131" t="s">
        <v>1815</v>
      </c>
      <c r="J836" s="132"/>
      <c r="K836" s="129" t="s">
        <v>1728</v>
      </c>
      <c r="L836" s="133" t="s">
        <v>2036</v>
      </c>
      <c r="M836" s="174" t="s">
        <v>969</v>
      </c>
      <c r="N836" s="371" t="s">
        <v>970</v>
      </c>
      <c r="O836" s="136" t="s">
        <v>2038</v>
      </c>
      <c r="P836" s="137">
        <v>39.71</v>
      </c>
      <c r="Q836" s="138"/>
      <c r="R836" s="137">
        <v>7</v>
      </c>
      <c r="S836" s="139">
        <v>0.16669999999999999</v>
      </c>
      <c r="T836" s="140">
        <v>41151</v>
      </c>
      <c r="U836" s="138">
        <v>13.382270000000002</v>
      </c>
      <c r="V836" s="137">
        <v>331.27931506849313</v>
      </c>
      <c r="W836" s="138">
        <v>728.59690410958899</v>
      </c>
      <c r="X836" s="130" t="s">
        <v>3889</v>
      </c>
      <c r="Y836" s="142"/>
      <c r="Z836" s="146"/>
      <c r="AA836" s="165"/>
      <c r="AB836" s="165"/>
      <c r="AC836" s="144"/>
      <c r="AD836" s="360"/>
      <c r="AE836" s="165"/>
      <c r="AF836" s="603"/>
      <c r="AG836" s="148">
        <v>23.533333333333335</v>
      </c>
      <c r="AH836" s="149"/>
      <c r="AI836" s="132"/>
      <c r="AJ836" s="150" t="s">
        <v>3895</v>
      </c>
      <c r="AK836" s="150"/>
      <c r="AL836" s="151" t="s">
        <v>2012</v>
      </c>
      <c r="AM836" s="140">
        <v>40714</v>
      </c>
      <c r="AN836" s="153"/>
      <c r="AO836" s="154"/>
      <c r="AP836" s="155"/>
      <c r="AQ836" s="156">
        <v>41087</v>
      </c>
      <c r="AR836" s="179">
        <v>41142</v>
      </c>
      <c r="AS836" s="154">
        <v>41213</v>
      </c>
      <c r="AT836" s="533">
        <v>41151</v>
      </c>
      <c r="AU836" s="157"/>
      <c r="AV836" s="158"/>
      <c r="AW836" s="159">
        <v>25</v>
      </c>
      <c r="AX836" s="146">
        <v>1688.9279999999999</v>
      </c>
      <c r="AY836" s="160">
        <v>0.94850000000000012</v>
      </c>
      <c r="AZ836" s="161"/>
      <c r="BA836" s="149"/>
      <c r="BB836" s="237"/>
      <c r="BC836" s="238"/>
      <c r="BD836" s="164">
        <v>87.239092495636996</v>
      </c>
      <c r="BE836" s="165">
        <v>2196.9048727181316</v>
      </c>
      <c r="BF836" s="149">
        <v>3489.5636998254799</v>
      </c>
      <c r="BG836" s="239"/>
      <c r="BH836" s="166">
        <v>11.48</v>
      </c>
      <c r="BI836" s="167">
        <v>12.66</v>
      </c>
      <c r="BJ836" s="166"/>
      <c r="BK836" s="166">
        <v>14.212061966485114</v>
      </c>
    </row>
    <row r="837" spans="1:63" ht="42" hidden="1">
      <c r="A837" s="40"/>
      <c r="B837" s="40"/>
      <c r="C837" s="40"/>
      <c r="D837" s="303" t="s">
        <v>677</v>
      </c>
      <c r="E837" s="127">
        <v>7052</v>
      </c>
      <c r="F837" s="234" t="s">
        <v>678</v>
      </c>
      <c r="G837" s="129" t="s">
        <v>2033</v>
      </c>
      <c r="H837" s="130" t="s">
        <v>2034</v>
      </c>
      <c r="I837" s="131" t="s">
        <v>1815</v>
      </c>
      <c r="J837" s="132"/>
      <c r="K837" s="129" t="s">
        <v>3902</v>
      </c>
      <c r="L837" s="133" t="s">
        <v>2036</v>
      </c>
      <c r="M837" s="174" t="s">
        <v>3878</v>
      </c>
      <c r="N837" s="371" t="s">
        <v>1723</v>
      </c>
      <c r="O837" s="136" t="s">
        <v>3785</v>
      </c>
      <c r="P837" s="143">
        <v>9.3569999999999993</v>
      </c>
      <c r="Q837" s="138"/>
      <c r="R837" s="339">
        <v>10</v>
      </c>
      <c r="S837" s="139">
        <v>0</v>
      </c>
      <c r="T837" s="152">
        <v>41272</v>
      </c>
      <c r="U837" s="139">
        <v>7.4855999999999992E-2</v>
      </c>
      <c r="V837" s="143">
        <v>74.958542465753425</v>
      </c>
      <c r="W837" s="138">
        <v>93.57</v>
      </c>
      <c r="X837" s="141" t="s">
        <v>2039</v>
      </c>
      <c r="Y837" s="142"/>
      <c r="Z837" s="143"/>
      <c r="AA837" s="138"/>
      <c r="AB837" s="138"/>
      <c r="AC837" s="383"/>
      <c r="AD837" s="360"/>
      <c r="AE837" s="165"/>
      <c r="AF837" s="147"/>
      <c r="AG837" s="146">
        <v>19.5</v>
      </c>
      <c r="AH837" s="149"/>
      <c r="AI837" s="132"/>
      <c r="AJ837" s="150" t="s">
        <v>3895</v>
      </c>
      <c r="AK837" s="150"/>
      <c r="AL837" s="151" t="s">
        <v>3600</v>
      </c>
      <c r="AM837" s="152">
        <v>40676</v>
      </c>
      <c r="AN837" s="297"/>
      <c r="AO837" s="154"/>
      <c r="AP837" s="155"/>
      <c r="AQ837" s="156">
        <v>40947</v>
      </c>
      <c r="AR837" s="155">
        <v>41272</v>
      </c>
      <c r="AS837" s="154">
        <v>41438</v>
      </c>
      <c r="AT837" s="155">
        <v>41272</v>
      </c>
      <c r="AU837" s="157"/>
      <c r="AV837" s="158"/>
      <c r="AW837" s="159">
        <v>2</v>
      </c>
      <c r="AX837" s="146">
        <v>5179.97</v>
      </c>
      <c r="AY837" s="160">
        <v>0.90325</v>
      </c>
      <c r="AZ837" s="161"/>
      <c r="BA837" s="149"/>
      <c r="BB837" s="237"/>
      <c r="BC837" s="238"/>
      <c r="BD837" s="345">
        <v>5.5519197207678879</v>
      </c>
      <c r="BE837" s="165">
        <v>593.34399067734194</v>
      </c>
      <c r="BF837" s="149">
        <v>2775.959860383944</v>
      </c>
      <c r="BG837" s="239"/>
      <c r="BH837" s="166">
        <v>11.55</v>
      </c>
      <c r="BI837" s="167">
        <v>13.16</v>
      </c>
      <c r="BJ837" s="166"/>
      <c r="BK837" s="166"/>
    </row>
    <row r="838" spans="1:63" ht="56" hidden="1">
      <c r="A838" s="40"/>
      <c r="B838" s="40"/>
      <c r="C838" s="40"/>
      <c r="D838" s="412" t="s">
        <v>2209</v>
      </c>
      <c r="E838" s="127">
        <v>7054</v>
      </c>
      <c r="F838" s="234" t="s">
        <v>2210</v>
      </c>
      <c r="G838" s="547" t="s">
        <v>2033</v>
      </c>
      <c r="H838" s="548" t="s">
        <v>2034</v>
      </c>
      <c r="I838" s="549" t="s">
        <v>1815</v>
      </c>
      <c r="J838" s="550"/>
      <c r="K838" s="547" t="s">
        <v>2494</v>
      </c>
      <c r="L838" s="133" t="s">
        <v>2036</v>
      </c>
      <c r="M838" s="174" t="s">
        <v>2037</v>
      </c>
      <c r="N838" s="342" t="s">
        <v>2037</v>
      </c>
      <c r="O838" s="176" t="s">
        <v>2038</v>
      </c>
      <c r="P838" s="143">
        <v>50.24</v>
      </c>
      <c r="Q838" s="138"/>
      <c r="R838" s="339">
        <v>10</v>
      </c>
      <c r="S838" s="139">
        <v>0</v>
      </c>
      <c r="T838" s="598">
        <v>41172</v>
      </c>
      <c r="U838" s="138">
        <v>14.117440000000002</v>
      </c>
      <c r="V838" s="143">
        <v>416.23495890410959</v>
      </c>
      <c r="W838" s="138">
        <v>502.40000000000003</v>
      </c>
      <c r="X838" s="556" t="s">
        <v>1729</v>
      </c>
      <c r="Y838" s="142"/>
      <c r="Z838" s="146"/>
      <c r="AA838" s="165"/>
      <c r="AB838" s="165"/>
      <c r="AC838" s="383"/>
      <c r="AD838" s="360"/>
      <c r="AE838" s="165"/>
      <c r="AF838" s="147"/>
      <c r="AG838" s="146">
        <v>22.833333333333332</v>
      </c>
      <c r="AH838" s="149"/>
      <c r="AI838" s="132"/>
      <c r="AJ838" s="554" t="s">
        <v>3895</v>
      </c>
      <c r="AK838" s="554"/>
      <c r="AL838" s="151" t="s">
        <v>2652</v>
      </c>
      <c r="AM838" s="152">
        <v>40949</v>
      </c>
      <c r="AN838" s="297"/>
      <c r="AO838" s="154"/>
      <c r="AP838" s="155"/>
      <c r="AQ838" s="156">
        <v>40984</v>
      </c>
      <c r="AR838" s="155">
        <v>41142</v>
      </c>
      <c r="AS838" s="154">
        <v>41215</v>
      </c>
      <c r="AT838" s="155">
        <v>41156</v>
      </c>
      <c r="AU838" s="157"/>
      <c r="AV838" s="158"/>
      <c r="AW838" s="159">
        <v>28</v>
      </c>
      <c r="AX838" s="146">
        <v>1883.3999999999999</v>
      </c>
      <c r="AY838" s="160">
        <v>0.95274999999999999</v>
      </c>
      <c r="AZ838" s="161"/>
      <c r="BA838" s="149"/>
      <c r="BB838" s="237"/>
      <c r="BC838" s="238"/>
      <c r="BD838" s="345">
        <v>36.111474694589873</v>
      </c>
      <c r="BE838" s="165">
        <v>718.77935299740989</v>
      </c>
      <c r="BF838" s="149">
        <v>1289.6955248067811</v>
      </c>
      <c r="BG838" s="239"/>
      <c r="BH838" s="149">
        <v>10.23</v>
      </c>
      <c r="BI838" s="198">
        <v>18.12</v>
      </c>
      <c r="BJ838" s="149"/>
      <c r="BK838" s="149"/>
    </row>
    <row r="839" spans="1:63" ht="84" hidden="1">
      <c r="A839" s="40"/>
      <c r="B839" s="40"/>
      <c r="C839" s="40"/>
      <c r="D839" s="247" t="s">
        <v>2211</v>
      </c>
      <c r="E839" s="127">
        <v>7080</v>
      </c>
      <c r="F839" s="199" t="s">
        <v>2212</v>
      </c>
      <c r="G839" s="170" t="s">
        <v>2033</v>
      </c>
      <c r="H839" s="171" t="s">
        <v>2034</v>
      </c>
      <c r="I839" s="172" t="s">
        <v>1815</v>
      </c>
      <c r="J839" s="175"/>
      <c r="K839" s="170" t="s">
        <v>3587</v>
      </c>
      <c r="L839" s="472" t="s">
        <v>2036</v>
      </c>
      <c r="M839" s="174" t="s">
        <v>2037</v>
      </c>
      <c r="N839" s="338" t="s">
        <v>2037</v>
      </c>
      <c r="O839" s="176" t="s">
        <v>3785</v>
      </c>
      <c r="P839" s="202">
        <v>4.7359999999999998</v>
      </c>
      <c r="Q839" s="178"/>
      <c r="R839" s="340">
        <v>10</v>
      </c>
      <c r="S839" s="201">
        <v>0</v>
      </c>
      <c r="T839" s="155">
        <v>41192</v>
      </c>
      <c r="U839" s="201">
        <v>1.075072</v>
      </c>
      <c r="V839" s="202">
        <v>38.977928767123288</v>
      </c>
      <c r="W839" s="178">
        <v>47.36</v>
      </c>
      <c r="X839" s="141" t="s">
        <v>1729</v>
      </c>
      <c r="Y839" s="180"/>
      <c r="Z839" s="202"/>
      <c r="AA839" s="178"/>
      <c r="AB839" s="178"/>
      <c r="AC839" s="156"/>
      <c r="AD839" s="155"/>
      <c r="AE839" s="191"/>
      <c r="AF839" s="203"/>
      <c r="AG839" s="181">
        <v>22.166666666666668</v>
      </c>
      <c r="AH839" s="159"/>
      <c r="AI839" s="175"/>
      <c r="AJ839" s="204" t="s">
        <v>3895</v>
      </c>
      <c r="AK839" s="204"/>
      <c r="AL839" s="205" t="s">
        <v>3719</v>
      </c>
      <c r="AM839" s="155">
        <v>39462</v>
      </c>
      <c r="AN839" s="296"/>
      <c r="AO839" s="154"/>
      <c r="AP839" s="155"/>
      <c r="AQ839" s="156">
        <v>39664</v>
      </c>
      <c r="AR839" s="155">
        <v>41144</v>
      </c>
      <c r="AS839" s="154">
        <v>41202</v>
      </c>
      <c r="AT839" s="155">
        <v>41144</v>
      </c>
      <c r="AU839" s="187"/>
      <c r="AV839" s="158"/>
      <c r="AW839" s="188">
        <v>2.5</v>
      </c>
      <c r="AX839" s="181">
        <v>2400.2400000000002</v>
      </c>
      <c r="AY839" s="207">
        <v>0.92930000000000001</v>
      </c>
      <c r="AZ839" s="161"/>
      <c r="BA839" s="191"/>
      <c r="BB839" s="162"/>
      <c r="BC839" s="163"/>
      <c r="BD839" s="345">
        <v>2.7654450261780101</v>
      </c>
      <c r="BE839" s="165">
        <v>583.91998018961374</v>
      </c>
      <c r="BF839" s="149">
        <v>1106.1780104712041</v>
      </c>
      <c r="BG839" s="161"/>
      <c r="BH839" s="166">
        <v>11.43</v>
      </c>
      <c r="BI839" s="167">
        <v>12.86</v>
      </c>
      <c r="BJ839" s="166">
        <v>16.03</v>
      </c>
      <c r="BK839" s="166"/>
    </row>
    <row r="840" spans="1:63" ht="84" hidden="1">
      <c r="A840" s="40"/>
      <c r="B840" s="40"/>
      <c r="C840" s="40"/>
      <c r="D840" s="303" t="s">
        <v>2213</v>
      </c>
      <c r="E840" s="127">
        <v>7088</v>
      </c>
      <c r="F840" s="234" t="s">
        <v>2214</v>
      </c>
      <c r="G840" s="129" t="s">
        <v>2033</v>
      </c>
      <c r="H840" s="130" t="s">
        <v>2034</v>
      </c>
      <c r="I840" s="131" t="s">
        <v>1815</v>
      </c>
      <c r="J840" s="132"/>
      <c r="K840" s="129" t="s">
        <v>2928</v>
      </c>
      <c r="L840" s="472" t="s">
        <v>2036</v>
      </c>
      <c r="M840" s="174" t="s">
        <v>969</v>
      </c>
      <c r="N840" s="371" t="s">
        <v>970</v>
      </c>
      <c r="O840" s="136" t="s">
        <v>3785</v>
      </c>
      <c r="P840" s="381">
        <v>3.1579999999999999</v>
      </c>
      <c r="Q840" s="138"/>
      <c r="R840" s="339">
        <v>10</v>
      </c>
      <c r="S840" s="139">
        <v>0</v>
      </c>
      <c r="T840" s="152">
        <v>41153</v>
      </c>
      <c r="U840" s="139">
        <v>1.051614</v>
      </c>
      <c r="V840" s="143">
        <v>26.328202739726027</v>
      </c>
      <c r="W840" s="138">
        <v>31.58</v>
      </c>
      <c r="X840" s="141" t="s">
        <v>2540</v>
      </c>
      <c r="Y840" s="142"/>
      <c r="Z840" s="146"/>
      <c r="AA840" s="165"/>
      <c r="AB840" s="165"/>
      <c r="AC840" s="383"/>
      <c r="AD840" s="360"/>
      <c r="AE840" s="165"/>
      <c r="AF840" s="147"/>
      <c r="AG840" s="146">
        <v>23.466666666666665</v>
      </c>
      <c r="AH840" s="149"/>
      <c r="AI840" s="132"/>
      <c r="AJ840" s="236" t="s">
        <v>3895</v>
      </c>
      <c r="AK840" s="236"/>
      <c r="AL840" s="151" t="s">
        <v>3719</v>
      </c>
      <c r="AM840" s="152">
        <v>40751</v>
      </c>
      <c r="AN840" s="297"/>
      <c r="AO840" s="154"/>
      <c r="AP840" s="155"/>
      <c r="AQ840" s="156">
        <v>41115</v>
      </c>
      <c r="AR840" s="155">
        <v>41145</v>
      </c>
      <c r="AS840" s="154">
        <v>41193</v>
      </c>
      <c r="AT840" s="155">
        <v>41145</v>
      </c>
      <c r="AU840" s="157"/>
      <c r="AV840" s="158"/>
      <c r="AW840" s="159">
        <v>2</v>
      </c>
      <c r="AX840" s="146">
        <v>1664.4</v>
      </c>
      <c r="AY840" s="160">
        <v>0.94872499999999993</v>
      </c>
      <c r="AZ840" s="161"/>
      <c r="BA840" s="149"/>
      <c r="BB840" s="237"/>
      <c r="BC840" s="238"/>
      <c r="BD840" s="345">
        <v>8.4184118673647461</v>
      </c>
      <c r="BE840" s="165">
        <v>2665.7415666132824</v>
      </c>
      <c r="BF840" s="149">
        <v>4209.2059336823731</v>
      </c>
      <c r="BG840" s="239"/>
      <c r="BH840" s="166"/>
      <c r="BI840" s="167"/>
      <c r="BJ840" s="166"/>
      <c r="BK840" s="166"/>
    </row>
    <row r="841" spans="1:63" ht="28" hidden="1">
      <c r="A841" s="40"/>
      <c r="B841" s="40"/>
      <c r="C841" s="40"/>
      <c r="D841" s="247" t="s">
        <v>679</v>
      </c>
      <c r="E841" s="127">
        <v>7092</v>
      </c>
      <c r="F841" s="128" t="s">
        <v>680</v>
      </c>
      <c r="G841" s="129" t="s">
        <v>2033</v>
      </c>
      <c r="H841" s="130" t="s">
        <v>2034</v>
      </c>
      <c r="I841" s="131" t="s">
        <v>1815</v>
      </c>
      <c r="J841" s="132"/>
      <c r="K841" s="129" t="s">
        <v>1333</v>
      </c>
      <c r="L841" s="344" t="s">
        <v>2036</v>
      </c>
      <c r="M841" s="134" t="s">
        <v>2037</v>
      </c>
      <c r="N841" s="371" t="s">
        <v>2037</v>
      </c>
      <c r="O841" s="136" t="s">
        <v>2038</v>
      </c>
      <c r="P841" s="143">
        <v>71.566000000000003</v>
      </c>
      <c r="Q841" s="138"/>
      <c r="R841" s="339">
        <v>10</v>
      </c>
      <c r="S841" s="139">
        <v>0</v>
      </c>
      <c r="T841" s="152">
        <v>41179</v>
      </c>
      <c r="U841" s="138">
        <v>18.60716</v>
      </c>
      <c r="V841" s="143">
        <v>591.54690958904109</v>
      </c>
      <c r="W841" s="138">
        <v>715.66000000000008</v>
      </c>
      <c r="X841" s="141" t="s">
        <v>3948</v>
      </c>
      <c r="Y841" s="142"/>
      <c r="Z841" s="143"/>
      <c r="AA841" s="138"/>
      <c r="AB841" s="138"/>
      <c r="AC841" s="383"/>
      <c r="AD841" s="360"/>
      <c r="AE841" s="165"/>
      <c r="AF841" s="147"/>
      <c r="AG841" s="146">
        <v>22.6</v>
      </c>
      <c r="AH841" s="149"/>
      <c r="AI841" s="132"/>
      <c r="AJ841" s="150" t="s">
        <v>1560</v>
      </c>
      <c r="AK841" s="150"/>
      <c r="AL841" s="151" t="s">
        <v>1356</v>
      </c>
      <c r="AM841" s="152">
        <v>40323</v>
      </c>
      <c r="AN841" s="297"/>
      <c r="AO841" s="154"/>
      <c r="AP841" s="155"/>
      <c r="AQ841" s="156">
        <v>40226</v>
      </c>
      <c r="AR841" s="155">
        <v>41147</v>
      </c>
      <c r="AS841" s="154">
        <v>41235</v>
      </c>
      <c r="AT841" s="155">
        <v>41179</v>
      </c>
      <c r="AU841" s="157"/>
      <c r="AV841" s="158"/>
      <c r="AW841" s="149">
        <v>39</v>
      </c>
      <c r="AX841" s="146">
        <v>1988.9743589743589</v>
      </c>
      <c r="AY841" s="160">
        <v>0.92247499999999993</v>
      </c>
      <c r="AZ841" s="161"/>
      <c r="BA841" s="149"/>
      <c r="BB841" s="162"/>
      <c r="BC841" s="163"/>
      <c r="BD841" s="379">
        <v>53.633507853403138</v>
      </c>
      <c r="BE841" s="191">
        <v>749.42721199177174</v>
      </c>
      <c r="BF841" s="149">
        <v>1375.21815008726</v>
      </c>
      <c r="BG841" s="196"/>
      <c r="BH841" s="197">
        <v>11.97</v>
      </c>
      <c r="BI841" s="198">
        <v>14.8</v>
      </c>
      <c r="BJ841" s="197">
        <v>5.18</v>
      </c>
      <c r="BK841" s="197"/>
    </row>
    <row r="842" spans="1:63" ht="28">
      <c r="A842" s="124" t="s">
        <v>3068</v>
      </c>
      <c r="B842" s="40"/>
      <c r="C842" s="40"/>
      <c r="D842" s="247" t="s">
        <v>681</v>
      </c>
      <c r="E842" s="127">
        <v>7094</v>
      </c>
      <c r="F842" s="128" t="s">
        <v>682</v>
      </c>
      <c r="G842" s="129" t="s">
        <v>2033</v>
      </c>
      <c r="H842" s="130" t="s">
        <v>2034</v>
      </c>
      <c r="I842" s="131" t="s">
        <v>1815</v>
      </c>
      <c r="J842" s="132"/>
      <c r="K842" s="129" t="s">
        <v>1744</v>
      </c>
      <c r="L842" s="472" t="s">
        <v>2036</v>
      </c>
      <c r="M842" s="134" t="s">
        <v>3878</v>
      </c>
      <c r="N842" s="371" t="s">
        <v>1723</v>
      </c>
      <c r="O842" s="136" t="s">
        <v>2038</v>
      </c>
      <c r="P842" s="143">
        <v>951.39499999999998</v>
      </c>
      <c r="Q842" s="138"/>
      <c r="R842" s="339">
        <v>10</v>
      </c>
      <c r="S842" s="139">
        <v>0</v>
      </c>
      <c r="T842" s="152">
        <v>43466</v>
      </c>
      <c r="U842" s="138">
        <v>0</v>
      </c>
      <c r="V842" s="143">
        <v>1902.79</v>
      </c>
      <c r="W842" s="138">
        <v>9513.9500000000007</v>
      </c>
      <c r="X842" s="141" t="s">
        <v>3889</v>
      </c>
      <c r="Y842" s="142"/>
      <c r="Z842" s="143"/>
      <c r="AA842" s="138"/>
      <c r="AB842" s="138"/>
      <c r="AC842" s="235"/>
      <c r="AD842" s="152"/>
      <c r="AE842" s="165"/>
      <c r="AF842" s="147"/>
      <c r="AG842" s="146">
        <v>-53.633333333333333</v>
      </c>
      <c r="AH842" s="149"/>
      <c r="AI842" s="132"/>
      <c r="AJ842" s="150" t="s">
        <v>1560</v>
      </c>
      <c r="AK842" s="150"/>
      <c r="AL842" s="151" t="s">
        <v>177</v>
      </c>
      <c r="AM842" s="152">
        <v>40068</v>
      </c>
      <c r="AN842" s="153"/>
      <c r="AO842" s="192"/>
      <c r="AP842" s="152"/>
      <c r="AQ842" s="156">
        <v>40014</v>
      </c>
      <c r="AR842" s="152">
        <v>41257</v>
      </c>
      <c r="AS842" s="192">
        <v>41303</v>
      </c>
      <c r="AT842" s="152">
        <v>41257</v>
      </c>
      <c r="AU842" s="153"/>
      <c r="AV842" s="209"/>
      <c r="AW842" s="149">
        <v>300</v>
      </c>
      <c r="AX842" s="146">
        <v>3996.6666666666665</v>
      </c>
      <c r="AY842" s="160">
        <v>0.80315000000000003</v>
      </c>
      <c r="AZ842" s="196"/>
      <c r="BA842" s="165"/>
      <c r="BB842" s="210"/>
      <c r="BC842" s="211"/>
      <c r="BD842" s="379">
        <v>343.36823734729489</v>
      </c>
      <c r="BE842" s="191">
        <v>360.91028158366913</v>
      </c>
      <c r="BF842" s="149">
        <v>1144.5607911576496</v>
      </c>
      <c r="BG842" s="196"/>
      <c r="BH842" s="197">
        <v>11.12</v>
      </c>
      <c r="BI842" s="198">
        <v>13.01</v>
      </c>
      <c r="BJ842" s="197"/>
      <c r="BK842" s="197"/>
    </row>
    <row r="843" spans="1:63" ht="98" hidden="1">
      <c r="A843" s="40"/>
      <c r="B843" s="40"/>
      <c r="C843" s="40"/>
      <c r="D843" s="247" t="s">
        <v>319</v>
      </c>
      <c r="E843" s="127">
        <v>7098</v>
      </c>
      <c r="F843" s="234" t="s">
        <v>317</v>
      </c>
      <c r="G843" s="129" t="s">
        <v>2033</v>
      </c>
      <c r="H843" s="130" t="s">
        <v>2034</v>
      </c>
      <c r="I843" s="131" t="s">
        <v>1815</v>
      </c>
      <c r="J843" s="132"/>
      <c r="K843" s="129" t="s">
        <v>2494</v>
      </c>
      <c r="L843" s="304" t="s">
        <v>2036</v>
      </c>
      <c r="M843" s="174" t="s">
        <v>3510</v>
      </c>
      <c r="N843" s="371" t="s">
        <v>2571</v>
      </c>
      <c r="O843" s="136" t="s">
        <v>3785</v>
      </c>
      <c r="P843" s="143">
        <v>60.238</v>
      </c>
      <c r="Q843" s="138"/>
      <c r="R843" s="339">
        <v>10</v>
      </c>
      <c r="S843" s="139">
        <v>0</v>
      </c>
      <c r="T843" s="152">
        <v>41256</v>
      </c>
      <c r="U843" s="138">
        <v>11.204267999999999</v>
      </c>
      <c r="V843" s="143">
        <v>485.20471232876713</v>
      </c>
      <c r="W843" s="138">
        <v>602.38</v>
      </c>
      <c r="X843" s="141" t="s">
        <v>3889</v>
      </c>
      <c r="Y843" s="142"/>
      <c r="Z843" s="146"/>
      <c r="AA843" s="165"/>
      <c r="AB843" s="165"/>
      <c r="AC843" s="383"/>
      <c r="AD843" s="360"/>
      <c r="AE843" s="165"/>
      <c r="AF843" s="147"/>
      <c r="AG843" s="146">
        <v>20.033333333333335</v>
      </c>
      <c r="AH843" s="149"/>
      <c r="AI843" s="132"/>
      <c r="AJ843" s="236" t="s">
        <v>3895</v>
      </c>
      <c r="AK843" s="236" t="s">
        <v>3303</v>
      </c>
      <c r="AL843" s="151" t="s">
        <v>318</v>
      </c>
      <c r="AM843" s="152">
        <v>40556</v>
      </c>
      <c r="AN843" s="297">
        <v>40758</v>
      </c>
      <c r="AO843" s="192" t="s">
        <v>316</v>
      </c>
      <c r="AP843" s="152"/>
      <c r="AQ843" s="156">
        <v>40498</v>
      </c>
      <c r="AR843" s="155">
        <v>41149</v>
      </c>
      <c r="AS843" s="154">
        <v>41215</v>
      </c>
      <c r="AT843" s="155">
        <v>41256</v>
      </c>
      <c r="AU843" s="206" t="s">
        <v>3596</v>
      </c>
      <c r="AV843" s="158"/>
      <c r="AW843" s="159">
        <v>15</v>
      </c>
      <c r="AX843" s="146">
        <v>5702.4</v>
      </c>
      <c r="AY843" s="160">
        <v>0.90365000000000006</v>
      </c>
      <c r="AZ843" s="161"/>
      <c r="BA843" s="149"/>
      <c r="BB843" s="237"/>
      <c r="BC843" s="238"/>
      <c r="BD843" s="345">
        <v>18.314790575916227</v>
      </c>
      <c r="BE843" s="165">
        <v>304.04048235194108</v>
      </c>
      <c r="BF843" s="149">
        <v>1220.9860383944151</v>
      </c>
      <c r="BG843" s="239"/>
      <c r="BH843" s="166">
        <v>7.15</v>
      </c>
      <c r="BI843" s="167">
        <v>11.5</v>
      </c>
      <c r="BJ843" s="166">
        <v>13.08</v>
      </c>
      <c r="BK843" s="166">
        <v>15.988569712295755</v>
      </c>
    </row>
    <row r="844" spans="1:63" ht="28" hidden="1">
      <c r="A844" s="40"/>
      <c r="B844" s="40"/>
      <c r="C844" s="40"/>
      <c r="D844" s="303" t="s">
        <v>2215</v>
      </c>
      <c r="E844" s="127">
        <v>7099</v>
      </c>
      <c r="F844" s="234" t="s">
        <v>2216</v>
      </c>
      <c r="G844" s="129" t="s">
        <v>2033</v>
      </c>
      <c r="H844" s="130" t="s">
        <v>2034</v>
      </c>
      <c r="I844" s="131" t="s">
        <v>1815</v>
      </c>
      <c r="J844" s="132"/>
      <c r="K844" s="129" t="s">
        <v>1748</v>
      </c>
      <c r="L844" s="472" t="s">
        <v>2036</v>
      </c>
      <c r="M844" s="174" t="s">
        <v>2037</v>
      </c>
      <c r="N844" s="371" t="s">
        <v>2037</v>
      </c>
      <c r="O844" s="136" t="s">
        <v>2038</v>
      </c>
      <c r="P844" s="143">
        <v>41.411999999999999</v>
      </c>
      <c r="Q844" s="138"/>
      <c r="R844" s="339">
        <v>10</v>
      </c>
      <c r="S844" s="139">
        <v>0</v>
      </c>
      <c r="T844" s="152">
        <v>41156</v>
      </c>
      <c r="U844" s="138">
        <v>13.376075999999999</v>
      </c>
      <c r="V844" s="143">
        <v>344.91090410958901</v>
      </c>
      <c r="W844" s="138">
        <v>414.12</v>
      </c>
      <c r="X844" s="141" t="s">
        <v>3889</v>
      </c>
      <c r="Y844" s="142"/>
      <c r="Z844" s="143"/>
      <c r="AA844" s="138"/>
      <c r="AB844" s="138"/>
      <c r="AC844" s="383"/>
      <c r="AD844" s="360"/>
      <c r="AE844" s="165"/>
      <c r="AF844" s="147"/>
      <c r="AG844" s="146">
        <v>23.366666666666667</v>
      </c>
      <c r="AH844" s="149"/>
      <c r="AI844" s="132"/>
      <c r="AJ844" s="150" t="s">
        <v>3895</v>
      </c>
      <c r="AK844" s="150"/>
      <c r="AL844" s="151" t="s">
        <v>3895</v>
      </c>
      <c r="AM844" s="152">
        <v>40673</v>
      </c>
      <c r="AN844" s="297"/>
      <c r="AO844" s="154"/>
      <c r="AP844" s="155"/>
      <c r="AQ844" s="156">
        <v>41001</v>
      </c>
      <c r="AR844" s="155">
        <v>41150</v>
      </c>
      <c r="AS844" s="154">
        <v>41199</v>
      </c>
      <c r="AT844" s="155">
        <v>41156</v>
      </c>
      <c r="AU844" s="157"/>
      <c r="AV844" s="158"/>
      <c r="AW844" s="159">
        <v>24</v>
      </c>
      <c r="AX844" s="146">
        <v>1883.4166666666667</v>
      </c>
      <c r="AY844" s="160">
        <v>0.91617499999999996</v>
      </c>
      <c r="AZ844" s="161"/>
      <c r="BA844" s="149"/>
      <c r="BB844" s="237"/>
      <c r="BC844" s="238"/>
      <c r="BD844" s="345">
        <v>27.705061082024432</v>
      </c>
      <c r="BE844" s="165">
        <v>669.01045788719296</v>
      </c>
      <c r="BF844" s="149">
        <v>1154.3775450843514</v>
      </c>
      <c r="BG844" s="239"/>
      <c r="BH844" s="166" t="s">
        <v>236</v>
      </c>
      <c r="BI844" s="167">
        <v>12</v>
      </c>
      <c r="BJ844" s="166"/>
      <c r="BK844" s="166"/>
    </row>
    <row r="845" spans="1:63" ht="56" hidden="1">
      <c r="A845" s="40"/>
      <c r="B845" s="40"/>
      <c r="C845" s="40"/>
      <c r="D845" s="505" t="s">
        <v>2217</v>
      </c>
      <c r="E845" s="506">
        <v>7103</v>
      </c>
      <c r="F845" s="507" t="s">
        <v>2218</v>
      </c>
      <c r="G845" s="604" t="s">
        <v>2033</v>
      </c>
      <c r="H845" s="605" t="s">
        <v>2034</v>
      </c>
      <c r="I845" s="606" t="s">
        <v>1815</v>
      </c>
      <c r="J845" s="528"/>
      <c r="K845" s="604" t="s">
        <v>2035</v>
      </c>
      <c r="L845" s="472" t="s">
        <v>2036</v>
      </c>
      <c r="M845" s="607" t="s">
        <v>969</v>
      </c>
      <c r="N845" s="608" t="s">
        <v>970</v>
      </c>
      <c r="O845" s="609" t="s">
        <v>2038</v>
      </c>
      <c r="P845" s="515">
        <v>66.513000000000005</v>
      </c>
      <c r="Q845" s="516"/>
      <c r="R845" s="517">
        <v>10</v>
      </c>
      <c r="S845" s="518">
        <v>0</v>
      </c>
      <c r="T845" s="519">
        <v>41153</v>
      </c>
      <c r="U845" s="516">
        <v>22.148829000000003</v>
      </c>
      <c r="V845" s="515">
        <v>554.51796986301372</v>
      </c>
      <c r="W845" s="516">
        <v>665.13000000000011</v>
      </c>
      <c r="X845" s="610" t="s">
        <v>2718</v>
      </c>
      <c r="Y845" s="521"/>
      <c r="Z845" s="522">
        <v>19.376999999999999</v>
      </c>
      <c r="AA845" s="523">
        <v>67.48</v>
      </c>
      <c r="AB845" s="523">
        <v>86.856999999999999</v>
      </c>
      <c r="AC845" s="524">
        <v>41831</v>
      </c>
      <c r="AD845" s="525">
        <v>41639</v>
      </c>
      <c r="AE845" s="523">
        <v>88.56251506849317</v>
      </c>
      <c r="AF845" s="526"/>
      <c r="AG845" s="522">
        <v>22.6</v>
      </c>
      <c r="AH845" s="527"/>
      <c r="AI845" s="528"/>
      <c r="AJ845" s="611" t="s">
        <v>3688</v>
      </c>
      <c r="AK845" s="611"/>
      <c r="AL845" s="612" t="s">
        <v>198</v>
      </c>
      <c r="AM845" s="519">
        <v>40705</v>
      </c>
      <c r="AN845" s="531"/>
      <c r="AO845" s="532"/>
      <c r="AP845" s="533"/>
      <c r="AQ845" s="534">
        <v>41087</v>
      </c>
      <c r="AR845" s="533">
        <v>41149</v>
      </c>
      <c r="AS845" s="532">
        <v>41215</v>
      </c>
      <c r="AT845" s="533">
        <v>41150</v>
      </c>
      <c r="AU845" s="535"/>
      <c r="AV845" s="536"/>
      <c r="AW845" s="537">
        <v>39.997199999999999</v>
      </c>
      <c r="AX845" s="522">
        <v>1753.0827157901051</v>
      </c>
      <c r="AY845" s="538">
        <v>0.94864999999999999</v>
      </c>
      <c r="AZ845" s="539"/>
      <c r="BA845" s="527"/>
      <c r="BB845" s="540"/>
      <c r="BC845" s="541"/>
      <c r="BD845" s="542">
        <v>141.87488481675391</v>
      </c>
      <c r="BE845" s="523">
        <v>2133.039929288318</v>
      </c>
      <c r="BF845" s="527">
        <v>3547.120418848167</v>
      </c>
      <c r="BG845" s="543"/>
      <c r="BH845" s="544">
        <v>11.01</v>
      </c>
      <c r="BI845" s="545">
        <v>13.25</v>
      </c>
      <c r="BJ845" s="544"/>
      <c r="BK845" s="544"/>
    </row>
    <row r="846" spans="1:63" ht="28" hidden="1">
      <c r="A846" s="40"/>
      <c r="B846" s="40"/>
      <c r="C846" s="40"/>
      <c r="D846" s="303" t="s">
        <v>2219</v>
      </c>
      <c r="E846" s="127">
        <v>7128</v>
      </c>
      <c r="F846" s="234" t="s">
        <v>2220</v>
      </c>
      <c r="G846" s="129" t="s">
        <v>2033</v>
      </c>
      <c r="H846" s="130" t="s">
        <v>2034</v>
      </c>
      <c r="I846" s="131" t="s">
        <v>1815</v>
      </c>
      <c r="J846" s="132"/>
      <c r="K846" s="129" t="s">
        <v>1728</v>
      </c>
      <c r="L846" s="472" t="s">
        <v>2036</v>
      </c>
      <c r="M846" s="174" t="s">
        <v>969</v>
      </c>
      <c r="N846" s="371" t="s">
        <v>970</v>
      </c>
      <c r="O846" s="136" t="s">
        <v>2038</v>
      </c>
      <c r="P846" s="143">
        <v>34.462000000000003</v>
      </c>
      <c r="Q846" s="138"/>
      <c r="R846" s="339">
        <v>7</v>
      </c>
      <c r="S846" s="139">
        <v>0</v>
      </c>
      <c r="T846" s="152">
        <v>41152</v>
      </c>
      <c r="U846" s="138">
        <v>11.510308000000002</v>
      </c>
      <c r="V846" s="143">
        <v>287.40363835616438</v>
      </c>
      <c r="W846" s="138">
        <v>632.21247123287674</v>
      </c>
      <c r="X846" s="141" t="s">
        <v>2309</v>
      </c>
      <c r="Y846" s="142"/>
      <c r="Z846" s="146"/>
      <c r="AA846" s="165"/>
      <c r="AB846" s="165"/>
      <c r="AC846" s="383"/>
      <c r="AD846" s="360"/>
      <c r="AE846" s="165"/>
      <c r="AF846" s="147"/>
      <c r="AG846" s="146">
        <v>23.5</v>
      </c>
      <c r="AH846" s="149"/>
      <c r="AI846" s="132"/>
      <c r="AJ846" s="236" t="s">
        <v>3895</v>
      </c>
      <c r="AK846" s="236"/>
      <c r="AL846" s="151" t="s">
        <v>3895</v>
      </c>
      <c r="AM846" s="152">
        <v>40838</v>
      </c>
      <c r="AN846" s="297"/>
      <c r="AO846" s="154"/>
      <c r="AP846" s="155"/>
      <c r="AQ846" s="156">
        <v>41089</v>
      </c>
      <c r="AR846" s="155">
        <v>41151</v>
      </c>
      <c r="AS846" s="154">
        <v>41208</v>
      </c>
      <c r="AT846" s="155">
        <v>41152</v>
      </c>
      <c r="AU846" s="157"/>
      <c r="AV846" s="158"/>
      <c r="AW846" s="159">
        <v>25</v>
      </c>
      <c r="AX846" s="146">
        <v>1453.2</v>
      </c>
      <c r="AY846" s="160">
        <v>0.94864999999999999</v>
      </c>
      <c r="AZ846" s="161"/>
      <c r="BA846" s="149"/>
      <c r="BB846" s="237"/>
      <c r="BC846" s="238"/>
      <c r="BD846" s="345">
        <v>89.986910994764386</v>
      </c>
      <c r="BE846" s="165">
        <v>2611.1923566468686</v>
      </c>
      <c r="BF846" s="149">
        <v>3599.4764397905756</v>
      </c>
      <c r="BG846" s="239"/>
      <c r="BH846" s="166">
        <v>7.75</v>
      </c>
      <c r="BI846" s="167">
        <v>13.43</v>
      </c>
      <c r="BJ846" s="166"/>
      <c r="BK846" s="166"/>
    </row>
    <row r="847" spans="1:63" ht="28" hidden="1">
      <c r="A847" s="40"/>
      <c r="B847" s="40"/>
      <c r="C847" s="40"/>
      <c r="D847" s="412" t="s">
        <v>683</v>
      </c>
      <c r="E847" s="127">
        <v>7133</v>
      </c>
      <c r="F847" s="234" t="s">
        <v>684</v>
      </c>
      <c r="G847" s="547" t="s">
        <v>2033</v>
      </c>
      <c r="H847" s="548" t="s">
        <v>2034</v>
      </c>
      <c r="I847" s="549" t="s">
        <v>1815</v>
      </c>
      <c r="J847" s="550"/>
      <c r="K847" s="547" t="s">
        <v>2494</v>
      </c>
      <c r="L847" s="472" t="s">
        <v>2036</v>
      </c>
      <c r="M847" s="174" t="s">
        <v>2037</v>
      </c>
      <c r="N847" s="342" t="s">
        <v>2037</v>
      </c>
      <c r="O847" s="176" t="s">
        <v>2038</v>
      </c>
      <c r="P847" s="143">
        <v>40.545999999999999</v>
      </c>
      <c r="Q847" s="138"/>
      <c r="R847" s="339">
        <v>10</v>
      </c>
      <c r="S847" s="139">
        <v>0</v>
      </c>
      <c r="T847" s="598">
        <v>41159</v>
      </c>
      <c r="U847" s="138">
        <v>12.771990000000001</v>
      </c>
      <c r="V847" s="143">
        <v>337.36493698630136</v>
      </c>
      <c r="W847" s="138">
        <v>405.46</v>
      </c>
      <c r="X847" s="556" t="s">
        <v>2309</v>
      </c>
      <c r="Y847" s="142"/>
      <c r="Z847" s="146"/>
      <c r="AA847" s="165"/>
      <c r="AB847" s="165"/>
      <c r="AC847" s="383"/>
      <c r="AD847" s="360"/>
      <c r="AE847" s="165"/>
      <c r="AF847" s="147"/>
      <c r="AG847" s="146">
        <v>23.266666666666666</v>
      </c>
      <c r="AH847" s="149"/>
      <c r="AI847" s="132"/>
      <c r="AJ847" s="554" t="s">
        <v>3895</v>
      </c>
      <c r="AK847" s="554"/>
      <c r="AL847" s="555" t="s">
        <v>3534</v>
      </c>
      <c r="AM847" s="152">
        <v>40967</v>
      </c>
      <c r="AN847" s="297"/>
      <c r="AO847" s="154"/>
      <c r="AP847" s="155"/>
      <c r="AQ847" s="156">
        <v>41038</v>
      </c>
      <c r="AR847" s="155">
        <v>41151</v>
      </c>
      <c r="AS847" s="154">
        <v>41222</v>
      </c>
      <c r="AT847" s="155">
        <v>41159</v>
      </c>
      <c r="AU847" s="157"/>
      <c r="AV847" s="158"/>
      <c r="AW847" s="159">
        <v>24</v>
      </c>
      <c r="AX847" s="146">
        <v>1773</v>
      </c>
      <c r="AY847" s="160">
        <v>0.95285999999999993</v>
      </c>
      <c r="AZ847" s="161"/>
      <c r="BA847" s="149"/>
      <c r="BB847" s="237"/>
      <c r="BC847" s="238"/>
      <c r="BD847" s="345">
        <v>29.598603839441534</v>
      </c>
      <c r="BE847" s="165">
        <v>730.00058796037922</v>
      </c>
      <c r="BF847" s="149">
        <v>1233.2751599767307</v>
      </c>
      <c r="BG847" s="239"/>
      <c r="BH847" s="166">
        <v>7.9</v>
      </c>
      <c r="BI847" s="167">
        <v>16</v>
      </c>
      <c r="BJ847" s="166"/>
      <c r="BK847" s="166"/>
    </row>
    <row r="848" spans="1:63" ht="42" hidden="1">
      <c r="A848" s="40"/>
      <c r="B848" s="40"/>
      <c r="C848" s="40"/>
      <c r="D848" s="303" t="s">
        <v>299</v>
      </c>
      <c r="E848" s="127">
        <v>7160</v>
      </c>
      <c r="F848" s="234" t="s">
        <v>685</v>
      </c>
      <c r="G848" s="129" t="s">
        <v>2033</v>
      </c>
      <c r="H848" s="130" t="s">
        <v>2034</v>
      </c>
      <c r="I848" s="131" t="s">
        <v>1815</v>
      </c>
      <c r="J848" s="132"/>
      <c r="K848" s="129" t="s">
        <v>1728</v>
      </c>
      <c r="L848" s="472" t="s">
        <v>2036</v>
      </c>
      <c r="M848" s="134" t="s">
        <v>2037</v>
      </c>
      <c r="N848" s="371" t="s">
        <v>2037</v>
      </c>
      <c r="O848" s="136" t="s">
        <v>3785</v>
      </c>
      <c r="P848" s="381">
        <v>1.8180000000000001</v>
      </c>
      <c r="Q848" s="138"/>
      <c r="R848" s="339">
        <v>10</v>
      </c>
      <c r="S848" s="139">
        <v>0</v>
      </c>
      <c r="T848" s="152">
        <v>41258</v>
      </c>
      <c r="U848" s="138">
        <v>8.3628000000000008E-2</v>
      </c>
      <c r="V848" s="143">
        <v>14.633654794520549</v>
      </c>
      <c r="W848" s="138">
        <v>18.18</v>
      </c>
      <c r="X848" s="141" t="s">
        <v>3889</v>
      </c>
      <c r="Y848" s="142"/>
      <c r="Z848" s="143"/>
      <c r="AA848" s="138"/>
      <c r="AB848" s="138"/>
      <c r="AC848" s="383"/>
      <c r="AD848" s="360"/>
      <c r="AE848" s="165"/>
      <c r="AF848" s="147"/>
      <c r="AG848" s="146">
        <v>19.966666666666665</v>
      </c>
      <c r="AH848" s="149"/>
      <c r="AI848" s="132"/>
      <c r="AJ848" s="150" t="s">
        <v>3895</v>
      </c>
      <c r="AK848" s="150"/>
      <c r="AL848" s="151" t="s">
        <v>298</v>
      </c>
      <c r="AM848" s="152">
        <v>40422</v>
      </c>
      <c r="AN848" s="297">
        <v>40575</v>
      </c>
      <c r="AO848" s="154" t="s">
        <v>297</v>
      </c>
      <c r="AP848" s="155"/>
      <c r="AQ848" s="156">
        <v>40444</v>
      </c>
      <c r="AR848" s="155">
        <v>41220</v>
      </c>
      <c r="AS848" s="154">
        <v>41269</v>
      </c>
      <c r="AT848" s="194">
        <v>41220</v>
      </c>
      <c r="AU848" s="157"/>
      <c r="AV848" s="158"/>
      <c r="AW848" s="159">
        <v>1.25</v>
      </c>
      <c r="AX848" s="146">
        <v>1576.8</v>
      </c>
      <c r="AY848" s="160">
        <v>0.92247499999999993</v>
      </c>
      <c r="AZ848" s="161"/>
      <c r="BA848" s="149"/>
      <c r="BB848" s="237"/>
      <c r="BC848" s="238"/>
      <c r="BD848" s="345">
        <v>1.581588132635253</v>
      </c>
      <c r="BE848" s="165">
        <v>869.9604689962888</v>
      </c>
      <c r="BF848" s="149">
        <v>1265.2705061082024</v>
      </c>
      <c r="BG848" s="421"/>
      <c r="BH848" s="166">
        <v>4.43</v>
      </c>
      <c r="BI848" s="167">
        <v>11.5</v>
      </c>
      <c r="BJ848" s="166"/>
      <c r="BK848" s="166"/>
    </row>
    <row r="849" spans="1:63" ht="42" hidden="1">
      <c r="A849" s="40"/>
      <c r="B849" s="40"/>
      <c r="C849" s="40"/>
      <c r="D849" s="247" t="s">
        <v>686</v>
      </c>
      <c r="E849" s="127">
        <v>7161</v>
      </c>
      <c r="F849" s="361" t="s">
        <v>687</v>
      </c>
      <c r="G849" s="129" t="s">
        <v>3945</v>
      </c>
      <c r="H849" s="130" t="s">
        <v>3946</v>
      </c>
      <c r="I849" s="131" t="s">
        <v>1815</v>
      </c>
      <c r="J849" s="132"/>
      <c r="K849" s="129" t="s">
        <v>3947</v>
      </c>
      <c r="L849" s="472" t="s">
        <v>2036</v>
      </c>
      <c r="M849" s="134" t="s">
        <v>2037</v>
      </c>
      <c r="N849" s="371" t="s">
        <v>2037</v>
      </c>
      <c r="O849" s="613" t="s">
        <v>3785</v>
      </c>
      <c r="P849" s="138">
        <v>6.7389999999999999</v>
      </c>
      <c r="Q849" s="138"/>
      <c r="R849" s="339">
        <v>10</v>
      </c>
      <c r="S849" s="139">
        <v>0</v>
      </c>
      <c r="T849" s="152">
        <v>41196</v>
      </c>
      <c r="U849" s="137">
        <v>1.4421459999999999</v>
      </c>
      <c r="V849" s="143">
        <v>55.389041095890413</v>
      </c>
      <c r="W849" s="138">
        <v>67.39</v>
      </c>
      <c r="X849" s="130" t="s">
        <v>3948</v>
      </c>
      <c r="Y849" s="142"/>
      <c r="Z849" s="143"/>
      <c r="AA849" s="138"/>
      <c r="AB849" s="138"/>
      <c r="AC849" s="383"/>
      <c r="AD849" s="360"/>
      <c r="AE849" s="165"/>
      <c r="AF849" s="147"/>
      <c r="AG849" s="146">
        <v>22.033333333333335</v>
      </c>
      <c r="AH849" s="149"/>
      <c r="AI849" s="132"/>
      <c r="AJ849" s="150" t="s">
        <v>1560</v>
      </c>
      <c r="AK849" s="150"/>
      <c r="AL849" s="151" t="s">
        <v>1332</v>
      </c>
      <c r="AM849" s="140">
        <v>40458</v>
      </c>
      <c r="AN849" s="614"/>
      <c r="AO849" s="154"/>
      <c r="AP849" s="155"/>
      <c r="AQ849" s="156">
        <v>40660</v>
      </c>
      <c r="AR849" s="155">
        <v>41196</v>
      </c>
      <c r="AS849" s="154">
        <v>41255</v>
      </c>
      <c r="AT849" s="155">
        <v>41196</v>
      </c>
      <c r="AU849" s="157"/>
      <c r="AV849" s="158"/>
      <c r="AW849" s="159">
        <v>3</v>
      </c>
      <c r="AX849" s="146">
        <v>2378.3333333333335</v>
      </c>
      <c r="AY849" s="160">
        <v>0.94450000000000001</v>
      </c>
      <c r="AZ849" s="161"/>
      <c r="BA849" s="149"/>
      <c r="BB849" s="162"/>
      <c r="BC849" s="163"/>
      <c r="BD849" s="345">
        <v>4.1769197207678879</v>
      </c>
      <c r="BE849" s="165">
        <v>619.81298720401958</v>
      </c>
      <c r="BF849" s="149">
        <v>1392.3065735892958</v>
      </c>
      <c r="BG849" s="196"/>
      <c r="BH849" s="166">
        <v>9.5500000000000007</v>
      </c>
      <c r="BI849" s="167">
        <v>11.5</v>
      </c>
      <c r="BJ849" s="166"/>
      <c r="BK849" s="166"/>
    </row>
    <row r="850" spans="1:63" ht="42" hidden="1">
      <c r="A850" s="40"/>
      <c r="B850" s="40"/>
      <c r="C850" s="40"/>
      <c r="D850" s="410" t="s">
        <v>303</v>
      </c>
      <c r="E850" s="127">
        <v>7179</v>
      </c>
      <c r="F850" s="234" t="s">
        <v>688</v>
      </c>
      <c r="G850" s="129" t="s">
        <v>2033</v>
      </c>
      <c r="H850" s="130" t="s">
        <v>2034</v>
      </c>
      <c r="I850" s="131" t="s">
        <v>1815</v>
      </c>
      <c r="J850" s="132"/>
      <c r="K850" s="129" t="s">
        <v>2494</v>
      </c>
      <c r="L850" s="472" t="s">
        <v>2036</v>
      </c>
      <c r="M850" s="134" t="s">
        <v>2037</v>
      </c>
      <c r="N850" s="371" t="s">
        <v>2037</v>
      </c>
      <c r="O850" s="136" t="s">
        <v>3785</v>
      </c>
      <c r="P850" s="143">
        <v>6.5</v>
      </c>
      <c r="Q850" s="138"/>
      <c r="R850" s="339">
        <v>10</v>
      </c>
      <c r="S850" s="139">
        <v>0</v>
      </c>
      <c r="T850" s="152">
        <v>41264</v>
      </c>
      <c r="U850" s="138">
        <v>0.71499999999999997</v>
      </c>
      <c r="V850" s="143">
        <v>52.213698630136989</v>
      </c>
      <c r="W850" s="138">
        <v>65</v>
      </c>
      <c r="X850" s="141" t="s">
        <v>3889</v>
      </c>
      <c r="Y850" s="142"/>
      <c r="Z850" s="143"/>
      <c r="AA850" s="138"/>
      <c r="AB850" s="138"/>
      <c r="AC850" s="383"/>
      <c r="AD850" s="360"/>
      <c r="AE850" s="165"/>
      <c r="AF850" s="147"/>
      <c r="AG850" s="146">
        <v>19.766666666666666</v>
      </c>
      <c r="AH850" s="149"/>
      <c r="AI850" s="132"/>
      <c r="AJ850" s="150" t="s">
        <v>3895</v>
      </c>
      <c r="AK850" s="150"/>
      <c r="AL850" s="151" t="s">
        <v>302</v>
      </c>
      <c r="AM850" s="152">
        <v>40458</v>
      </c>
      <c r="AN850" s="297">
        <v>40553</v>
      </c>
      <c r="AO850" s="192" t="s">
        <v>301</v>
      </c>
      <c r="AP850" s="152"/>
      <c r="AQ850" s="235">
        <v>40892</v>
      </c>
      <c r="AR850" s="152">
        <v>41264</v>
      </c>
      <c r="AS850" s="192">
        <v>41305</v>
      </c>
      <c r="AT850" s="152">
        <v>41264</v>
      </c>
      <c r="AU850" s="206"/>
      <c r="AV850" s="209"/>
      <c r="AW850" s="149">
        <v>3.7</v>
      </c>
      <c r="AX850" s="146">
        <v>1904.3999999999999</v>
      </c>
      <c r="AY850" s="160">
        <v>0.60746500000000003</v>
      </c>
      <c r="AZ850" s="196"/>
      <c r="BA850" s="149"/>
      <c r="BB850" s="403"/>
      <c r="BC850" s="404"/>
      <c r="BD850" s="379">
        <v>4.5065445026178006</v>
      </c>
      <c r="BE850" s="165">
        <v>693.31453886427698</v>
      </c>
      <c r="BF850" s="149">
        <v>1217.9850007075138</v>
      </c>
      <c r="BG850" s="196"/>
      <c r="BH850" s="197" t="s">
        <v>236</v>
      </c>
      <c r="BI850" s="198" t="s">
        <v>236</v>
      </c>
      <c r="BJ850" s="197" t="s">
        <v>236</v>
      </c>
      <c r="BK850" s="197"/>
    </row>
    <row r="851" spans="1:63" ht="70" hidden="1">
      <c r="A851" s="40"/>
      <c r="B851" s="40"/>
      <c r="C851" s="40"/>
      <c r="D851" s="303" t="s">
        <v>689</v>
      </c>
      <c r="E851" s="127">
        <v>7182</v>
      </c>
      <c r="F851" s="234" t="s">
        <v>690</v>
      </c>
      <c r="G851" s="547" t="s">
        <v>2033</v>
      </c>
      <c r="H851" s="548" t="s">
        <v>2034</v>
      </c>
      <c r="I851" s="549" t="s">
        <v>1815</v>
      </c>
      <c r="J851" s="550"/>
      <c r="K851" s="547" t="s">
        <v>1748</v>
      </c>
      <c r="L851" s="472" t="s">
        <v>2036</v>
      </c>
      <c r="M851" s="174" t="s">
        <v>2037</v>
      </c>
      <c r="N851" s="342" t="s">
        <v>2037</v>
      </c>
      <c r="O851" s="176" t="s">
        <v>3785</v>
      </c>
      <c r="P851" s="143">
        <v>12.547000000000001</v>
      </c>
      <c r="Q851" s="138"/>
      <c r="R851" s="339">
        <v>10</v>
      </c>
      <c r="S851" s="139">
        <v>0</v>
      </c>
      <c r="T851" s="598">
        <v>41156</v>
      </c>
      <c r="U851" s="139">
        <v>4.0526810000000006</v>
      </c>
      <c r="V851" s="143">
        <v>104.50104109589043</v>
      </c>
      <c r="W851" s="138">
        <v>125.47</v>
      </c>
      <c r="X851" s="556" t="s">
        <v>1729</v>
      </c>
      <c r="Y851" s="142"/>
      <c r="Z851" s="146"/>
      <c r="AA851" s="165"/>
      <c r="AB851" s="165"/>
      <c r="AC851" s="383"/>
      <c r="AD851" s="360"/>
      <c r="AE851" s="165"/>
      <c r="AF851" s="147"/>
      <c r="AG851" s="146">
        <v>23.366666666666667</v>
      </c>
      <c r="AH851" s="149"/>
      <c r="AI851" s="132"/>
      <c r="AJ851" s="554" t="s">
        <v>3895</v>
      </c>
      <c r="AK851" s="554"/>
      <c r="AL851" s="555" t="s">
        <v>1396</v>
      </c>
      <c r="AM851" s="152">
        <v>40949</v>
      </c>
      <c r="AN851" s="297"/>
      <c r="AO851" s="154"/>
      <c r="AP851" s="155"/>
      <c r="AQ851" s="156">
        <v>41087</v>
      </c>
      <c r="AR851" s="155">
        <v>41156</v>
      </c>
      <c r="AS851" s="154">
        <v>41219</v>
      </c>
      <c r="AT851" s="155">
        <v>41156</v>
      </c>
      <c r="AU851" s="157"/>
      <c r="AV851" s="158"/>
      <c r="AW851" s="166">
        <v>6.25</v>
      </c>
      <c r="AX851" s="146">
        <v>2240</v>
      </c>
      <c r="AY851" s="160">
        <v>0.84210000000000007</v>
      </c>
      <c r="AZ851" s="161"/>
      <c r="BA851" s="149"/>
      <c r="BB851" s="237"/>
      <c r="BC851" s="238"/>
      <c r="BD851" s="345">
        <v>8.183900523560208</v>
      </c>
      <c r="BE851" s="165">
        <v>652.25954599188708</v>
      </c>
      <c r="BF851" s="149">
        <v>1309.4240837696334</v>
      </c>
      <c r="BG851" s="239"/>
      <c r="BH851" s="166">
        <v>6.4</v>
      </c>
      <c r="BI851" s="167">
        <v>14.27</v>
      </c>
      <c r="BJ851" s="166">
        <v>15.51</v>
      </c>
      <c r="BK851" s="166"/>
    </row>
    <row r="852" spans="1:63" ht="42" hidden="1">
      <c r="A852" s="40"/>
      <c r="B852" s="40"/>
      <c r="C852" s="40"/>
      <c r="D852" s="410" t="s">
        <v>691</v>
      </c>
      <c r="E852" s="127">
        <v>7187</v>
      </c>
      <c r="F852" s="234" t="s">
        <v>692</v>
      </c>
      <c r="G852" s="129" t="s">
        <v>2033</v>
      </c>
      <c r="H852" s="130" t="s">
        <v>2034</v>
      </c>
      <c r="I852" s="131" t="s">
        <v>1815</v>
      </c>
      <c r="J852" s="132"/>
      <c r="K852" s="129" t="s">
        <v>2035</v>
      </c>
      <c r="L852" s="472" t="s">
        <v>2036</v>
      </c>
      <c r="M852" s="134" t="s">
        <v>2037</v>
      </c>
      <c r="N852" s="371" t="s">
        <v>2037</v>
      </c>
      <c r="O852" s="136" t="s">
        <v>3785</v>
      </c>
      <c r="P852" s="143">
        <v>11.196999999999999</v>
      </c>
      <c r="Q852" s="138"/>
      <c r="R852" s="339">
        <v>10</v>
      </c>
      <c r="S852" s="139">
        <v>0</v>
      </c>
      <c r="T852" s="152">
        <v>41156</v>
      </c>
      <c r="U852" s="139">
        <v>3.6390249999999997</v>
      </c>
      <c r="V852" s="143">
        <v>93.257205479452054</v>
      </c>
      <c r="W852" s="138">
        <v>111.97</v>
      </c>
      <c r="X852" s="141" t="s">
        <v>2309</v>
      </c>
      <c r="Y852" s="142"/>
      <c r="Z852" s="143"/>
      <c r="AA852" s="138"/>
      <c r="AB852" s="138"/>
      <c r="AC852" s="383"/>
      <c r="AD852" s="360"/>
      <c r="AE852" s="165"/>
      <c r="AF852" s="147"/>
      <c r="AG852" s="146">
        <v>23.366666666666667</v>
      </c>
      <c r="AH852" s="149"/>
      <c r="AI852" s="132"/>
      <c r="AJ852" s="150" t="s">
        <v>3895</v>
      </c>
      <c r="AK852" s="150"/>
      <c r="AL852" s="151" t="s">
        <v>693</v>
      </c>
      <c r="AM852" s="152">
        <v>40575</v>
      </c>
      <c r="AN852" s="297"/>
      <c r="AO852" s="154"/>
      <c r="AP852" s="155"/>
      <c r="AQ852" s="156">
        <v>40870</v>
      </c>
      <c r="AR852" s="155">
        <v>41156</v>
      </c>
      <c r="AS852" s="154">
        <v>41219</v>
      </c>
      <c r="AT852" s="155">
        <v>41156</v>
      </c>
      <c r="AU852" s="157"/>
      <c r="AV852" s="158"/>
      <c r="AW852" s="159">
        <v>6</v>
      </c>
      <c r="AX852" s="146">
        <v>2023.1666666666667</v>
      </c>
      <c r="AY852" s="160">
        <v>0.92244999999999988</v>
      </c>
      <c r="AZ852" s="161"/>
      <c r="BA852" s="149"/>
      <c r="BB852" s="237"/>
      <c r="BC852" s="238"/>
      <c r="BD852" s="345">
        <v>4.1769197207678879</v>
      </c>
      <c r="BE852" s="165">
        <v>373.03918199230941</v>
      </c>
      <c r="BF852" s="149">
        <v>696.1532867946479</v>
      </c>
      <c r="BG852" s="421"/>
      <c r="BH852" s="166">
        <v>6.43</v>
      </c>
      <c r="BI852" s="167">
        <v>15.11</v>
      </c>
      <c r="BJ852" s="166"/>
      <c r="BK852" s="166">
        <v>22.502431446934764</v>
      </c>
    </row>
    <row r="853" spans="1:63" ht="42" hidden="1">
      <c r="A853" s="40"/>
      <c r="B853" s="40"/>
      <c r="C853" s="40"/>
      <c r="D853" s="303" t="s">
        <v>694</v>
      </c>
      <c r="E853" s="127">
        <v>7188</v>
      </c>
      <c r="F853" s="234" t="s">
        <v>695</v>
      </c>
      <c r="G853" s="547" t="s">
        <v>2033</v>
      </c>
      <c r="H853" s="548" t="s">
        <v>2034</v>
      </c>
      <c r="I853" s="549" t="s">
        <v>1815</v>
      </c>
      <c r="J853" s="550"/>
      <c r="K853" s="547" t="s">
        <v>1728</v>
      </c>
      <c r="L853" s="133" t="s">
        <v>2036</v>
      </c>
      <c r="M853" s="551" t="s">
        <v>969</v>
      </c>
      <c r="N853" s="552" t="s">
        <v>970</v>
      </c>
      <c r="O853" s="553" t="s">
        <v>3785</v>
      </c>
      <c r="P853" s="143">
        <v>14.827</v>
      </c>
      <c r="Q853" s="138"/>
      <c r="R853" s="339">
        <v>7</v>
      </c>
      <c r="S853" s="139">
        <v>-1.4999999999999999E-2</v>
      </c>
      <c r="T853" s="152">
        <v>41183</v>
      </c>
      <c r="U853" s="139">
        <v>3.7215769999999999</v>
      </c>
      <c r="V853" s="143">
        <v>122.39383835616438</v>
      </c>
      <c r="W853" s="138">
        <v>270.7450821917808</v>
      </c>
      <c r="X853" s="556" t="s">
        <v>2718</v>
      </c>
      <c r="Y853" s="142"/>
      <c r="Z853" s="146"/>
      <c r="AA853" s="165"/>
      <c r="AB853" s="165"/>
      <c r="AC853" s="383"/>
      <c r="AD853" s="360"/>
      <c r="AE853" s="165"/>
      <c r="AF853" s="147"/>
      <c r="AG853" s="146">
        <v>22.466666666666665</v>
      </c>
      <c r="AH853" s="149"/>
      <c r="AI853" s="132"/>
      <c r="AJ853" s="554" t="s">
        <v>3895</v>
      </c>
      <c r="AK853" s="554"/>
      <c r="AL853" s="151" t="s">
        <v>3013</v>
      </c>
      <c r="AM853" s="152">
        <v>40925</v>
      </c>
      <c r="AN853" s="297"/>
      <c r="AO853" s="154"/>
      <c r="AP853" s="155"/>
      <c r="AQ853" s="156">
        <v>41092</v>
      </c>
      <c r="AR853" s="155">
        <v>41157</v>
      </c>
      <c r="AS853" s="154">
        <v>41222</v>
      </c>
      <c r="AT853" s="155">
        <v>41157</v>
      </c>
      <c r="AU853" s="157"/>
      <c r="AV853" s="158"/>
      <c r="AW853" s="159">
        <v>10</v>
      </c>
      <c r="AX853" s="146">
        <v>1600</v>
      </c>
      <c r="AY853" s="160">
        <v>0.94869000000000003</v>
      </c>
      <c r="AZ853" s="161"/>
      <c r="BA853" s="149"/>
      <c r="BB853" s="237"/>
      <c r="BC853" s="238"/>
      <c r="BD853" s="493"/>
      <c r="BE853" s="165"/>
      <c r="BF853" s="149"/>
      <c r="BG853" s="239"/>
      <c r="BH853" s="166"/>
      <c r="BI853" s="167"/>
      <c r="BJ853" s="166"/>
      <c r="BK853" s="166"/>
    </row>
    <row r="854" spans="1:63" ht="70" hidden="1">
      <c r="A854" s="40"/>
      <c r="B854" s="40"/>
      <c r="C854" s="40"/>
      <c r="D854" s="303" t="s">
        <v>696</v>
      </c>
      <c r="E854" s="127">
        <v>7215</v>
      </c>
      <c r="F854" s="234" t="s">
        <v>697</v>
      </c>
      <c r="G854" s="129" t="s">
        <v>2033</v>
      </c>
      <c r="H854" s="130" t="s">
        <v>2034</v>
      </c>
      <c r="I854" s="131" t="s">
        <v>1815</v>
      </c>
      <c r="J854" s="132"/>
      <c r="K854" s="129" t="s">
        <v>2035</v>
      </c>
      <c r="L854" s="472" t="s">
        <v>2036</v>
      </c>
      <c r="M854" s="174" t="s">
        <v>2037</v>
      </c>
      <c r="N854" s="371" t="s">
        <v>2037</v>
      </c>
      <c r="O854" s="136" t="s">
        <v>3785</v>
      </c>
      <c r="P854" s="143">
        <v>14.029</v>
      </c>
      <c r="Q854" s="138"/>
      <c r="R854" s="339">
        <v>10</v>
      </c>
      <c r="S854" s="139">
        <v>0</v>
      </c>
      <c r="T854" s="152">
        <v>41162</v>
      </c>
      <c r="U854" s="138">
        <v>4.3349609999999998</v>
      </c>
      <c r="V854" s="143">
        <v>116.6136602739726</v>
      </c>
      <c r="W854" s="138">
        <v>140.29</v>
      </c>
      <c r="X854" s="141" t="s">
        <v>2039</v>
      </c>
      <c r="Y854" s="142"/>
      <c r="Z854" s="146"/>
      <c r="AA854" s="165"/>
      <c r="AB854" s="165"/>
      <c r="AC854" s="383"/>
      <c r="AD854" s="360"/>
      <c r="AE854" s="165"/>
      <c r="AF854" s="147"/>
      <c r="AG854" s="146">
        <v>23.166666666666668</v>
      </c>
      <c r="AH854" s="149"/>
      <c r="AI854" s="132"/>
      <c r="AJ854" s="236" t="s">
        <v>3895</v>
      </c>
      <c r="AK854" s="236"/>
      <c r="AL854" s="151" t="s">
        <v>1780</v>
      </c>
      <c r="AM854" s="152">
        <v>40809</v>
      </c>
      <c r="AN854" s="297"/>
      <c r="AO854" s="154"/>
      <c r="AP854" s="155"/>
      <c r="AQ854" s="156">
        <v>41002</v>
      </c>
      <c r="AR854" s="155">
        <v>41158</v>
      </c>
      <c r="AS854" s="154">
        <v>41222</v>
      </c>
      <c r="AT854" s="155">
        <v>41158</v>
      </c>
      <c r="AU854" s="157"/>
      <c r="AV854" s="158"/>
      <c r="AW854" s="159">
        <v>9</v>
      </c>
      <c r="AX854" s="146">
        <v>1665.0444444444445</v>
      </c>
      <c r="AY854" s="160">
        <v>0.94850000000000012</v>
      </c>
      <c r="AZ854" s="161"/>
      <c r="BA854" s="149"/>
      <c r="BB854" s="237"/>
      <c r="BC854" s="238"/>
      <c r="BD854" s="345">
        <v>10.994764397905758</v>
      </c>
      <c r="BE854" s="165">
        <v>783.71690055640158</v>
      </c>
      <c r="BF854" s="149">
        <v>1221.6404886561954</v>
      </c>
      <c r="BG854" s="239"/>
      <c r="BH854" s="166" t="s">
        <v>236</v>
      </c>
      <c r="BI854" s="167">
        <v>17.420000000000002</v>
      </c>
      <c r="BJ854" s="166" t="s">
        <v>236</v>
      </c>
      <c r="BK854" s="166"/>
    </row>
    <row r="855" spans="1:63" ht="56" hidden="1">
      <c r="A855" s="40"/>
      <c r="B855" s="40"/>
      <c r="C855" s="40"/>
      <c r="D855" s="412" t="s">
        <v>698</v>
      </c>
      <c r="E855" s="127">
        <v>7248</v>
      </c>
      <c r="F855" s="234" t="s">
        <v>699</v>
      </c>
      <c r="G855" s="129" t="s">
        <v>2033</v>
      </c>
      <c r="H855" s="130" t="s">
        <v>2034</v>
      </c>
      <c r="I855" s="131" t="s">
        <v>1815</v>
      </c>
      <c r="J855" s="132"/>
      <c r="K855" s="129" t="s">
        <v>1728</v>
      </c>
      <c r="L855" s="133" t="s">
        <v>2036</v>
      </c>
      <c r="M855" s="174" t="s">
        <v>2037</v>
      </c>
      <c r="N855" s="371" t="s">
        <v>2037</v>
      </c>
      <c r="O855" s="136" t="s">
        <v>2038</v>
      </c>
      <c r="P855" s="143">
        <v>39.031999999999996</v>
      </c>
      <c r="Q855" s="138"/>
      <c r="R855" s="339">
        <v>10</v>
      </c>
      <c r="S855" s="139">
        <v>0</v>
      </c>
      <c r="T855" s="152">
        <v>41183</v>
      </c>
      <c r="U855" s="138">
        <v>9.7970319999999997</v>
      </c>
      <c r="V855" s="143">
        <v>322.20113972602735</v>
      </c>
      <c r="W855" s="138">
        <v>390.31999999999994</v>
      </c>
      <c r="X855" s="141" t="s">
        <v>3889</v>
      </c>
      <c r="Y855" s="142"/>
      <c r="Z855" s="143"/>
      <c r="AA855" s="138"/>
      <c r="AB855" s="138"/>
      <c r="AC855" s="383"/>
      <c r="AD855" s="360"/>
      <c r="AE855" s="165"/>
      <c r="AF855" s="147"/>
      <c r="AG855" s="146">
        <v>22.466666666666665</v>
      </c>
      <c r="AH855" s="149"/>
      <c r="AI855" s="132"/>
      <c r="AJ855" s="150" t="s">
        <v>3895</v>
      </c>
      <c r="AK855" s="150"/>
      <c r="AL855" s="151" t="s">
        <v>2900</v>
      </c>
      <c r="AM855" s="152">
        <v>40621</v>
      </c>
      <c r="AN855" s="297"/>
      <c r="AO855" s="154"/>
      <c r="AP855" s="155"/>
      <c r="AQ855" s="156">
        <v>40616</v>
      </c>
      <c r="AR855" s="155">
        <v>41163</v>
      </c>
      <c r="AS855" s="154">
        <v>41230</v>
      </c>
      <c r="AT855" s="155">
        <v>41179</v>
      </c>
      <c r="AU855" s="157"/>
      <c r="AV855" s="158"/>
      <c r="AW855" s="159">
        <v>21</v>
      </c>
      <c r="AX855" s="146">
        <v>1942.952380952381</v>
      </c>
      <c r="AY855" s="160">
        <v>0.92247499999999993</v>
      </c>
      <c r="AZ855" s="161"/>
      <c r="BA855" s="149"/>
      <c r="BB855" s="237"/>
      <c r="BC855" s="238"/>
      <c r="BD855" s="345">
        <v>27.589310645724254</v>
      </c>
      <c r="BE855" s="165">
        <v>706.83825183757574</v>
      </c>
      <c r="BF855" s="149">
        <v>1313.7766974154406</v>
      </c>
      <c r="BG855" s="239"/>
      <c r="BH855" s="166">
        <v>10.95</v>
      </c>
      <c r="BI855" s="167">
        <v>14.61</v>
      </c>
      <c r="BJ855" s="166">
        <v>13.33</v>
      </c>
      <c r="BK855" s="166"/>
    </row>
    <row r="856" spans="1:63" ht="28" hidden="1">
      <c r="A856" s="40"/>
      <c r="B856" s="40"/>
      <c r="C856" s="40"/>
      <c r="D856" s="303" t="s">
        <v>700</v>
      </c>
      <c r="E856" s="127">
        <v>7249</v>
      </c>
      <c r="F856" s="234" t="s">
        <v>701</v>
      </c>
      <c r="G856" s="547" t="s">
        <v>2033</v>
      </c>
      <c r="H856" s="548" t="s">
        <v>2034</v>
      </c>
      <c r="I856" s="601" t="s">
        <v>1815</v>
      </c>
      <c r="J856" s="601"/>
      <c r="K856" s="547" t="s">
        <v>1728</v>
      </c>
      <c r="L856" s="133" t="s">
        <v>2036</v>
      </c>
      <c r="M856" s="551" t="s">
        <v>969</v>
      </c>
      <c r="N856" s="615" t="s">
        <v>970</v>
      </c>
      <c r="O856" s="553" t="s">
        <v>2038</v>
      </c>
      <c r="P856" s="137">
        <v>41.033999999999999</v>
      </c>
      <c r="Q856" s="138"/>
      <c r="R856" s="137">
        <v>7</v>
      </c>
      <c r="S856" s="139">
        <v>0</v>
      </c>
      <c r="T856" s="140">
        <v>41214</v>
      </c>
      <c r="U856" s="138">
        <v>6.852678</v>
      </c>
      <c r="V856" s="137">
        <v>335.24215890410954</v>
      </c>
      <c r="W856" s="138">
        <v>745.80700273972593</v>
      </c>
      <c r="X856" s="548" t="s">
        <v>2540</v>
      </c>
      <c r="Y856" s="142"/>
      <c r="Z856" s="146"/>
      <c r="AA856" s="165"/>
      <c r="AB856" s="165"/>
      <c r="AC856" s="144"/>
      <c r="AD856" s="360"/>
      <c r="AE856" s="165"/>
      <c r="AF856" s="147"/>
      <c r="AG856" s="148">
        <v>21.433333333333334</v>
      </c>
      <c r="AH856" s="149"/>
      <c r="AI856" s="132"/>
      <c r="AJ856" s="554" t="s">
        <v>3895</v>
      </c>
      <c r="AK856" s="554"/>
      <c r="AL856" s="555" t="s">
        <v>3895</v>
      </c>
      <c r="AM856" s="152">
        <v>40894</v>
      </c>
      <c r="AN856" s="297"/>
      <c r="AO856" s="154"/>
      <c r="AP856" s="155"/>
      <c r="AQ856" s="156">
        <v>41073</v>
      </c>
      <c r="AR856" s="156">
        <v>41163</v>
      </c>
      <c r="AS856" s="179">
        <v>41234</v>
      </c>
      <c r="AT856" s="155">
        <v>41179</v>
      </c>
      <c r="AU856" s="157"/>
      <c r="AV856" s="358"/>
      <c r="AW856" s="159">
        <v>25</v>
      </c>
      <c r="AX856" s="146">
        <v>1724.84</v>
      </c>
      <c r="AY856" s="160">
        <v>0.94879999999999998</v>
      </c>
      <c r="AZ856" s="161"/>
      <c r="BA856" s="149"/>
      <c r="BB856" s="237"/>
      <c r="BC856" s="238"/>
      <c r="BD856" s="345">
        <v>80.03032286212914</v>
      </c>
      <c r="BE856" s="165">
        <v>1950.3417376353545</v>
      </c>
      <c r="BF856" s="149">
        <v>3201.2129144851656</v>
      </c>
      <c r="BG856" s="239"/>
      <c r="BH856" s="166">
        <v>10.34</v>
      </c>
      <c r="BI856" s="167">
        <v>13.26</v>
      </c>
      <c r="BJ856" s="166"/>
      <c r="BK856" s="166"/>
    </row>
    <row r="857" spans="1:63" ht="42" hidden="1">
      <c r="A857" s="40"/>
      <c r="B857" s="40"/>
      <c r="C857" s="40"/>
      <c r="D857" s="410" t="s">
        <v>269</v>
      </c>
      <c r="E857" s="127">
        <v>7261</v>
      </c>
      <c r="F857" s="234" t="s">
        <v>268</v>
      </c>
      <c r="G857" s="129" t="s">
        <v>2033</v>
      </c>
      <c r="H857" s="130" t="s">
        <v>2034</v>
      </c>
      <c r="I857" s="368" t="s">
        <v>1815</v>
      </c>
      <c r="J857" s="368"/>
      <c r="K857" s="129" t="s">
        <v>2928</v>
      </c>
      <c r="L857" s="133" t="s">
        <v>2036</v>
      </c>
      <c r="M857" s="174" t="s">
        <v>3510</v>
      </c>
      <c r="N857" s="135" t="s">
        <v>2929</v>
      </c>
      <c r="O857" s="136" t="s">
        <v>2529</v>
      </c>
      <c r="P857" s="137">
        <v>33.948</v>
      </c>
      <c r="Q857" s="138"/>
      <c r="R857" s="137">
        <v>7</v>
      </c>
      <c r="S857" s="139">
        <v>0</v>
      </c>
      <c r="T857" s="140">
        <v>41256</v>
      </c>
      <c r="U857" s="138">
        <v>1.6634520000000002</v>
      </c>
      <c r="V857" s="137">
        <v>273.44416438356166</v>
      </c>
      <c r="W857" s="138">
        <v>613.11018082191788</v>
      </c>
      <c r="X857" s="130" t="s">
        <v>2309</v>
      </c>
      <c r="Y857" s="142"/>
      <c r="Z857" s="143"/>
      <c r="AA857" s="138"/>
      <c r="AB857" s="138"/>
      <c r="AC857" s="144"/>
      <c r="AD857" s="360"/>
      <c r="AE857" s="165"/>
      <c r="AF857" s="147"/>
      <c r="AG857" s="148">
        <v>20.033333333333335</v>
      </c>
      <c r="AH857" s="149"/>
      <c r="AI857" s="132"/>
      <c r="AJ857" s="150" t="s">
        <v>944</v>
      </c>
      <c r="AK857" s="150"/>
      <c r="AL857" s="151" t="s">
        <v>941</v>
      </c>
      <c r="AM857" s="152">
        <v>40576</v>
      </c>
      <c r="AN857" s="297">
        <v>40675</v>
      </c>
      <c r="AO857" s="192" t="s">
        <v>267</v>
      </c>
      <c r="AP857" s="152"/>
      <c r="AQ857" s="156">
        <v>40652</v>
      </c>
      <c r="AR857" s="156">
        <v>41164</v>
      </c>
      <c r="AS857" s="179">
        <v>41299</v>
      </c>
      <c r="AT857" s="155">
        <v>41256</v>
      </c>
      <c r="AU857" s="157"/>
      <c r="AV857" s="358"/>
      <c r="AW857" s="159">
        <v>10</v>
      </c>
      <c r="AX857" s="165">
        <v>7128</v>
      </c>
      <c r="AY857" s="160">
        <v>0.84</v>
      </c>
      <c r="AZ857" s="161"/>
      <c r="BA857" s="149"/>
      <c r="BB857" s="237"/>
      <c r="BC857" s="238"/>
      <c r="BD857" s="345">
        <v>11.335449389179754</v>
      </c>
      <c r="BE857" s="165">
        <v>333.90625041769039</v>
      </c>
      <c r="BF857" s="149">
        <v>1133.5449389179755</v>
      </c>
      <c r="BG857" s="239"/>
      <c r="BH857" s="166">
        <v>11.08</v>
      </c>
      <c r="BI857" s="167">
        <v>13.02</v>
      </c>
      <c r="BJ857" s="166">
        <v>16.39</v>
      </c>
      <c r="BK857" s="166">
        <v>11.843384972070929</v>
      </c>
    </row>
    <row r="858" spans="1:63" ht="56" hidden="1">
      <c r="A858" s="40"/>
      <c r="B858" s="40"/>
      <c r="C858" s="40"/>
      <c r="D858" s="247" t="s">
        <v>702</v>
      </c>
      <c r="E858" s="127">
        <v>7269</v>
      </c>
      <c r="F858" s="234" t="s">
        <v>703</v>
      </c>
      <c r="G858" s="129" t="s">
        <v>2033</v>
      </c>
      <c r="H858" s="130" t="s">
        <v>2034</v>
      </c>
      <c r="I858" s="131" t="s">
        <v>1815</v>
      </c>
      <c r="J858" s="132"/>
      <c r="K858" s="129" t="s">
        <v>3893</v>
      </c>
      <c r="L858" s="472" t="s">
        <v>2036</v>
      </c>
      <c r="M858" s="134" t="s">
        <v>3878</v>
      </c>
      <c r="N858" s="371" t="s">
        <v>1723</v>
      </c>
      <c r="O858" s="136" t="s">
        <v>3785</v>
      </c>
      <c r="P858" s="143">
        <v>21.027000000000001</v>
      </c>
      <c r="Q858" s="138"/>
      <c r="R858" s="339">
        <v>7</v>
      </c>
      <c r="S858" s="139">
        <v>0</v>
      </c>
      <c r="T858" s="152">
        <v>41244</v>
      </c>
      <c r="U858" s="138">
        <v>1.7872950000000003</v>
      </c>
      <c r="V858" s="143">
        <v>170.05946301369863</v>
      </c>
      <c r="W858" s="138">
        <v>380.44467945205486</v>
      </c>
      <c r="X858" s="141" t="s">
        <v>1729</v>
      </c>
      <c r="Y858" s="142"/>
      <c r="Z858" s="143"/>
      <c r="AA858" s="138"/>
      <c r="AB858" s="138"/>
      <c r="AC858" s="383"/>
      <c r="AD858" s="360"/>
      <c r="AE858" s="165"/>
      <c r="AF858" s="147"/>
      <c r="AG858" s="146">
        <v>20.433333333333334</v>
      </c>
      <c r="AH858" s="149"/>
      <c r="AI858" s="132"/>
      <c r="AJ858" s="150" t="s">
        <v>3895</v>
      </c>
      <c r="AK858" s="150"/>
      <c r="AL858" s="151" t="s">
        <v>704</v>
      </c>
      <c r="AM858" s="152">
        <v>40524</v>
      </c>
      <c r="AN858" s="297"/>
      <c r="AO858" s="154"/>
      <c r="AP858" s="155"/>
      <c r="AQ858" s="156">
        <v>40716</v>
      </c>
      <c r="AR858" s="155">
        <v>41165</v>
      </c>
      <c r="AS858" s="154">
        <v>41236</v>
      </c>
      <c r="AT858" s="155">
        <v>41186</v>
      </c>
      <c r="AU858" s="157"/>
      <c r="AV858" s="158"/>
      <c r="AW858" s="159">
        <v>6</v>
      </c>
      <c r="AX858" s="146">
        <v>4168</v>
      </c>
      <c r="AY858" s="160">
        <v>0.84019999999999995</v>
      </c>
      <c r="AZ858" s="161"/>
      <c r="BA858" s="149"/>
      <c r="BB858" s="237"/>
      <c r="BC858" s="238"/>
      <c r="BD858" s="345">
        <v>10.431937172774868</v>
      </c>
      <c r="BE858" s="165">
        <v>496.12104307675213</v>
      </c>
      <c r="BF858" s="149">
        <v>1738.6561954624779</v>
      </c>
      <c r="BG858" s="196"/>
      <c r="BH858" s="166">
        <v>6.83</v>
      </c>
      <c r="BI858" s="167">
        <v>10.75</v>
      </c>
      <c r="BJ858" s="166"/>
      <c r="BK858" s="166"/>
    </row>
    <row r="859" spans="1:63" ht="56" hidden="1">
      <c r="A859" s="40"/>
      <c r="B859" s="40"/>
      <c r="C859" s="40"/>
      <c r="D859" s="303" t="s">
        <v>705</v>
      </c>
      <c r="E859" s="127">
        <v>7303</v>
      </c>
      <c r="F859" s="422" t="s">
        <v>706</v>
      </c>
      <c r="G859" s="129" t="s">
        <v>2033</v>
      </c>
      <c r="H859" s="130" t="s">
        <v>2034</v>
      </c>
      <c r="I859" s="131" t="s">
        <v>1815</v>
      </c>
      <c r="J859" s="132"/>
      <c r="K859" s="129" t="s">
        <v>1748</v>
      </c>
      <c r="L859" s="472" t="s">
        <v>2036</v>
      </c>
      <c r="M859" s="174" t="s">
        <v>2037</v>
      </c>
      <c r="N859" s="371" t="s">
        <v>2037</v>
      </c>
      <c r="O859" s="136" t="s">
        <v>3785</v>
      </c>
      <c r="P859" s="143">
        <v>23.297999999999998</v>
      </c>
      <c r="Q859" s="138"/>
      <c r="R859" s="339">
        <v>10</v>
      </c>
      <c r="S859" s="139">
        <v>0</v>
      </c>
      <c r="T859" s="152">
        <v>41214</v>
      </c>
      <c r="U859" s="138">
        <v>3.8907659999999997</v>
      </c>
      <c r="V859" s="143">
        <v>190.34146849315067</v>
      </c>
      <c r="W859" s="138">
        <v>232.98</v>
      </c>
      <c r="X859" s="141" t="s">
        <v>2540</v>
      </c>
      <c r="Y859" s="142"/>
      <c r="Z859" s="146"/>
      <c r="AA859" s="165"/>
      <c r="AB859" s="165"/>
      <c r="AC859" s="383"/>
      <c r="AD859" s="360"/>
      <c r="AE859" s="165"/>
      <c r="AF859" s="147"/>
      <c r="AG859" s="146">
        <v>21.433333333333334</v>
      </c>
      <c r="AH859" s="149"/>
      <c r="AI859" s="132"/>
      <c r="AJ859" s="150" t="s">
        <v>3895</v>
      </c>
      <c r="AK859" s="150"/>
      <c r="AL859" s="151" t="s">
        <v>2900</v>
      </c>
      <c r="AM859" s="152">
        <v>40697</v>
      </c>
      <c r="AN859" s="297"/>
      <c r="AO859" s="154"/>
      <c r="AP859" s="155"/>
      <c r="AQ859" s="156">
        <v>41001</v>
      </c>
      <c r="AR859" s="155">
        <v>41166</v>
      </c>
      <c r="AS859" s="154">
        <v>41233</v>
      </c>
      <c r="AT859" s="155">
        <v>41178</v>
      </c>
      <c r="AU859" s="157"/>
      <c r="AV859" s="158"/>
      <c r="AW859" s="159">
        <v>10.95</v>
      </c>
      <c r="AX859" s="146">
        <v>2254.6118721461189</v>
      </c>
      <c r="AY859" s="160">
        <v>0.91715000000000002</v>
      </c>
      <c r="AZ859" s="161"/>
      <c r="BA859" s="149"/>
      <c r="BB859" s="237"/>
      <c r="BC859" s="238"/>
      <c r="BD859" s="345">
        <v>13.833987783595111</v>
      </c>
      <c r="BE859" s="165">
        <v>593.7843498839004</v>
      </c>
      <c r="BF859" s="149">
        <v>1263.3778797803755</v>
      </c>
      <c r="BG859" s="239"/>
      <c r="BH859" s="166" t="s">
        <v>236</v>
      </c>
      <c r="BI859" s="167">
        <v>14.13</v>
      </c>
      <c r="BJ859" s="166" t="s">
        <v>236</v>
      </c>
      <c r="BK859" s="166"/>
    </row>
    <row r="860" spans="1:63" ht="28" hidden="1">
      <c r="A860" s="40"/>
      <c r="B860" s="40"/>
      <c r="C860" s="40"/>
      <c r="D860" s="410" t="s">
        <v>707</v>
      </c>
      <c r="E860" s="434">
        <v>7325</v>
      </c>
      <c r="F860" s="435" t="s">
        <v>708</v>
      </c>
      <c r="G860" s="436" t="s">
        <v>3998</v>
      </c>
      <c r="H860" s="437" t="s">
        <v>3999</v>
      </c>
      <c r="I860" s="438" t="s">
        <v>1815</v>
      </c>
      <c r="J860" s="420"/>
      <c r="K860" s="436" t="s">
        <v>4040</v>
      </c>
      <c r="L860" s="472" t="s">
        <v>2036</v>
      </c>
      <c r="M860" s="439" t="s">
        <v>2037</v>
      </c>
      <c r="N860" s="440" t="s">
        <v>2037</v>
      </c>
      <c r="O860" s="441" t="s">
        <v>4001</v>
      </c>
      <c r="P860" s="442">
        <v>12.247</v>
      </c>
      <c r="Q860" s="443"/>
      <c r="R860" s="444">
        <v>10</v>
      </c>
      <c r="S860" s="445">
        <v>0</v>
      </c>
      <c r="T860" s="446">
        <v>41212</v>
      </c>
      <c r="U860" s="445">
        <v>2.0819900000000002</v>
      </c>
      <c r="V860" s="442">
        <v>100.1234191780822</v>
      </c>
      <c r="W860" s="443">
        <v>122.47</v>
      </c>
      <c r="X860" s="602" t="s">
        <v>4041</v>
      </c>
      <c r="Y860" s="447"/>
      <c r="Z860" s="442"/>
      <c r="AA860" s="443"/>
      <c r="AB860" s="443"/>
      <c r="AC860" s="448"/>
      <c r="AD860" s="449"/>
      <c r="AE860" s="432"/>
      <c r="AF860" s="450"/>
      <c r="AG860" s="451">
        <v>21.5</v>
      </c>
      <c r="AH860" s="433"/>
      <c r="AI860" s="420"/>
      <c r="AJ860" s="268" t="s">
        <v>4003</v>
      </c>
      <c r="AK860" s="268"/>
      <c r="AL860" s="452" t="s">
        <v>709</v>
      </c>
      <c r="AM860" s="446">
        <v>40501</v>
      </c>
      <c r="AN860" s="453"/>
      <c r="AO860" s="454"/>
      <c r="AP860" s="311"/>
      <c r="AQ860" s="455">
        <v>40577</v>
      </c>
      <c r="AR860" s="311">
        <v>41212</v>
      </c>
      <c r="AS860" s="454">
        <v>41244</v>
      </c>
      <c r="AT860" s="155">
        <v>41212</v>
      </c>
      <c r="AU860" s="503"/>
      <c r="AV860" s="457"/>
      <c r="AW860" s="458">
        <v>6.6</v>
      </c>
      <c r="AX860" s="616"/>
      <c r="AY860" s="617"/>
      <c r="AZ860" s="459"/>
      <c r="BA860" s="433"/>
      <c r="BB860" s="460"/>
      <c r="BC860" s="461"/>
      <c r="BD860" s="462">
        <v>5.7591623036649207</v>
      </c>
      <c r="BE860" s="432">
        <v>470.25086173470407</v>
      </c>
      <c r="BF860" s="433">
        <v>872.60034904013946</v>
      </c>
      <c r="BG860" s="463"/>
      <c r="BH860" s="618" t="s">
        <v>4042</v>
      </c>
      <c r="BI860" s="465">
        <v>12</v>
      </c>
      <c r="BJ860" s="618"/>
      <c r="BK860" s="618"/>
    </row>
    <row r="861" spans="1:63" ht="42" hidden="1">
      <c r="A861" s="40"/>
      <c r="B861" s="40"/>
      <c r="C861" s="40"/>
      <c r="D861" s="247" t="s">
        <v>710</v>
      </c>
      <c r="E861" s="127">
        <v>7329</v>
      </c>
      <c r="F861" s="361" t="s">
        <v>711</v>
      </c>
      <c r="G861" s="129" t="s">
        <v>2033</v>
      </c>
      <c r="H861" s="130" t="s">
        <v>2034</v>
      </c>
      <c r="I861" s="131" t="s">
        <v>1815</v>
      </c>
      <c r="J861" s="132"/>
      <c r="K861" s="129" t="s">
        <v>1331</v>
      </c>
      <c r="L861" s="472" t="s">
        <v>2036</v>
      </c>
      <c r="M861" s="134" t="s">
        <v>2037</v>
      </c>
      <c r="N861" s="371" t="s">
        <v>2037</v>
      </c>
      <c r="O861" s="136" t="s">
        <v>3785</v>
      </c>
      <c r="P861" s="381">
        <v>4.0960000000000001</v>
      </c>
      <c r="Q861" s="138"/>
      <c r="R861" s="339">
        <v>10</v>
      </c>
      <c r="S861" s="139">
        <v>0</v>
      </c>
      <c r="T861" s="152">
        <v>41244</v>
      </c>
      <c r="U861" s="138">
        <v>0.34816000000000003</v>
      </c>
      <c r="V861" s="143">
        <v>33.127101369863013</v>
      </c>
      <c r="W861" s="138">
        <v>40.96</v>
      </c>
      <c r="X861" s="141" t="s">
        <v>3948</v>
      </c>
      <c r="Y861" s="142"/>
      <c r="Z861" s="143"/>
      <c r="AA861" s="138"/>
      <c r="AB861" s="138"/>
      <c r="AC861" s="383"/>
      <c r="AD861" s="360"/>
      <c r="AE861" s="165"/>
      <c r="AF861" s="147"/>
      <c r="AG861" s="146">
        <v>20.433333333333334</v>
      </c>
      <c r="AH861" s="149"/>
      <c r="AI861" s="132"/>
      <c r="AJ861" s="150" t="s">
        <v>3895</v>
      </c>
      <c r="AK861" s="150"/>
      <c r="AL861" s="151" t="s">
        <v>1357</v>
      </c>
      <c r="AM861" s="152">
        <v>40551</v>
      </c>
      <c r="AN861" s="297"/>
      <c r="AO861" s="192"/>
      <c r="AP861" s="152"/>
      <c r="AQ861" s="235">
        <v>40791</v>
      </c>
      <c r="AR861" s="152">
        <v>41170</v>
      </c>
      <c r="AS861" s="192">
        <v>41234</v>
      </c>
      <c r="AT861" s="155">
        <v>41170</v>
      </c>
      <c r="AU861" s="206"/>
      <c r="AV861" s="209"/>
      <c r="AW861" s="149">
        <v>1.65</v>
      </c>
      <c r="AX861" s="146">
        <v>2378.1818181818185</v>
      </c>
      <c r="AY861" s="160">
        <v>0.94479150000000001</v>
      </c>
      <c r="AZ861" s="196"/>
      <c r="BA861" s="149"/>
      <c r="BB861" s="403"/>
      <c r="BC861" s="404"/>
      <c r="BD861" s="379">
        <v>2.4184118673647466</v>
      </c>
      <c r="BE861" s="165">
        <v>590.43258480584632</v>
      </c>
      <c r="BF861" s="149">
        <v>1465.7041620392404</v>
      </c>
      <c r="BG861" s="196"/>
      <c r="BH861" s="197">
        <v>9.9</v>
      </c>
      <c r="BI861" s="198">
        <v>10.5</v>
      </c>
      <c r="BJ861" s="197">
        <v>13.4</v>
      </c>
      <c r="BK861" s="197"/>
    </row>
    <row r="862" spans="1:63" ht="70" hidden="1">
      <c r="A862" s="40"/>
      <c r="B862" s="40"/>
      <c r="C862" s="40"/>
      <c r="D862" s="303" t="s">
        <v>712</v>
      </c>
      <c r="E862" s="127">
        <v>7331</v>
      </c>
      <c r="F862" s="234" t="s">
        <v>713</v>
      </c>
      <c r="G862" s="129" t="s">
        <v>2033</v>
      </c>
      <c r="H862" s="130" t="s">
        <v>2034</v>
      </c>
      <c r="I862" s="131" t="s">
        <v>1815</v>
      </c>
      <c r="J862" s="132"/>
      <c r="K862" s="129" t="s">
        <v>1728</v>
      </c>
      <c r="L862" s="472" t="s">
        <v>2036</v>
      </c>
      <c r="M862" s="174" t="s">
        <v>3510</v>
      </c>
      <c r="N862" s="371" t="s">
        <v>3511</v>
      </c>
      <c r="O862" s="136" t="s">
        <v>3785</v>
      </c>
      <c r="P862" s="143">
        <v>6.2560000000000002</v>
      </c>
      <c r="Q862" s="138"/>
      <c r="R862" s="339">
        <v>10</v>
      </c>
      <c r="S862" s="139">
        <v>0</v>
      </c>
      <c r="T862" s="152">
        <v>41172</v>
      </c>
      <c r="U862" s="139">
        <v>1.7579360000000002</v>
      </c>
      <c r="V862" s="143">
        <v>51.830531506849319</v>
      </c>
      <c r="W862" s="138">
        <v>62.56</v>
      </c>
      <c r="X862" s="141" t="s">
        <v>2039</v>
      </c>
      <c r="Y862" s="142"/>
      <c r="Z862" s="146"/>
      <c r="AA862" s="165"/>
      <c r="AB862" s="165"/>
      <c r="AC862" s="383"/>
      <c r="AD862" s="360"/>
      <c r="AE862" s="165"/>
      <c r="AF862" s="147"/>
      <c r="AG862" s="146">
        <v>22.833333333333332</v>
      </c>
      <c r="AH862" s="149"/>
      <c r="AI862" s="132"/>
      <c r="AJ862" s="236" t="s">
        <v>3895</v>
      </c>
      <c r="AK862" s="236"/>
      <c r="AL862" s="151" t="s">
        <v>714</v>
      </c>
      <c r="AM862" s="152">
        <v>40787</v>
      </c>
      <c r="AN862" s="297"/>
      <c r="AO862" s="154"/>
      <c r="AP862" s="155"/>
      <c r="AQ862" s="156">
        <v>41038</v>
      </c>
      <c r="AR862" s="155">
        <v>41172</v>
      </c>
      <c r="AS862" s="154">
        <v>41234</v>
      </c>
      <c r="AT862" s="155">
        <v>41172</v>
      </c>
      <c r="AU862" s="157"/>
      <c r="AV862" s="158"/>
      <c r="AW862" s="159">
        <v>1.2</v>
      </c>
      <c r="AX862" s="146">
        <v>6307.5</v>
      </c>
      <c r="AY862" s="160">
        <v>0.90300000000000002</v>
      </c>
      <c r="AZ862" s="161"/>
      <c r="BA862" s="149"/>
      <c r="BB862" s="237"/>
      <c r="BC862" s="238"/>
      <c r="BD862" s="345">
        <v>1.4179755671902268</v>
      </c>
      <c r="BE862" s="165">
        <v>226.65849859178815</v>
      </c>
      <c r="BF862" s="149">
        <v>1181.6463059918556</v>
      </c>
      <c r="BG862" s="239"/>
      <c r="BH862" s="166">
        <v>5.25</v>
      </c>
      <c r="BI862" s="167">
        <v>12.21</v>
      </c>
      <c r="BJ862" s="166"/>
      <c r="BK862" s="166"/>
    </row>
    <row r="863" spans="1:63" ht="70" hidden="1">
      <c r="A863" s="40"/>
      <c r="B863" s="40"/>
      <c r="C863" s="40"/>
      <c r="D863" s="303" t="s">
        <v>715</v>
      </c>
      <c r="E863" s="127">
        <v>7335</v>
      </c>
      <c r="F863" s="234" t="s">
        <v>716</v>
      </c>
      <c r="G863" s="129" t="s">
        <v>2033</v>
      </c>
      <c r="H863" s="130" t="s">
        <v>2034</v>
      </c>
      <c r="I863" s="131" t="s">
        <v>1815</v>
      </c>
      <c r="J863" s="132"/>
      <c r="K863" s="129" t="s">
        <v>2498</v>
      </c>
      <c r="L863" s="472" t="s">
        <v>2036</v>
      </c>
      <c r="M863" s="174" t="s">
        <v>2037</v>
      </c>
      <c r="N863" s="371" t="s">
        <v>2037</v>
      </c>
      <c r="O863" s="136" t="s">
        <v>3785</v>
      </c>
      <c r="P863" s="137">
        <v>7.3289999999999997</v>
      </c>
      <c r="Q863" s="138"/>
      <c r="R863" s="143">
        <v>10</v>
      </c>
      <c r="S863" s="139">
        <v>0</v>
      </c>
      <c r="T863" s="140">
        <v>41177</v>
      </c>
      <c r="U863" s="139">
        <v>1.949514</v>
      </c>
      <c r="V863" s="137">
        <v>60.619865753424655</v>
      </c>
      <c r="W863" s="138">
        <v>73.289999999999992</v>
      </c>
      <c r="X863" s="130" t="s">
        <v>2309</v>
      </c>
      <c r="Y863" s="142"/>
      <c r="Z863" s="146"/>
      <c r="AA863" s="165"/>
      <c r="AB863" s="165"/>
      <c r="AC863" s="383"/>
      <c r="AD863" s="360"/>
      <c r="AE863" s="165"/>
      <c r="AF863" s="147"/>
      <c r="AG863" s="146">
        <v>22.666666666666668</v>
      </c>
      <c r="AH863" s="149"/>
      <c r="AI863" s="132"/>
      <c r="AJ863" s="236" t="s">
        <v>3895</v>
      </c>
      <c r="AK863" s="236"/>
      <c r="AL863" s="151" t="s">
        <v>1396</v>
      </c>
      <c r="AM863" s="152">
        <v>40822</v>
      </c>
      <c r="AN863" s="297"/>
      <c r="AO863" s="154"/>
      <c r="AP863" s="155"/>
      <c r="AQ863" s="156">
        <v>41022</v>
      </c>
      <c r="AR863" s="155">
        <v>41170</v>
      </c>
      <c r="AS863" s="154">
        <v>41236</v>
      </c>
      <c r="AT863" s="155">
        <v>41170</v>
      </c>
      <c r="AU863" s="157"/>
      <c r="AV863" s="158"/>
      <c r="AW863" s="159">
        <v>4.2</v>
      </c>
      <c r="AX863" s="146">
        <v>2047.6190476190475</v>
      </c>
      <c r="AY863" s="160">
        <v>0.91617499999999996</v>
      </c>
      <c r="AZ863" s="161"/>
      <c r="BA863" s="149"/>
      <c r="BB863" s="237"/>
      <c r="BC863" s="238"/>
      <c r="BD863" s="345">
        <v>6.2172774869109944</v>
      </c>
      <c r="BE863" s="165">
        <v>848.31184157606697</v>
      </c>
      <c r="BF863" s="149">
        <v>1480.3041635502368</v>
      </c>
      <c r="BG863" s="239"/>
      <c r="BH863" s="166">
        <v>10.66</v>
      </c>
      <c r="BI863" s="167">
        <v>17.71</v>
      </c>
      <c r="BJ863" s="166">
        <v>18.149999999999999</v>
      </c>
      <c r="BK863" s="166"/>
    </row>
    <row r="864" spans="1:63" ht="28" hidden="1">
      <c r="A864" s="40"/>
      <c r="B864" s="40"/>
      <c r="C864" s="40"/>
      <c r="D864" s="303" t="s">
        <v>717</v>
      </c>
      <c r="E864" s="127">
        <v>7347</v>
      </c>
      <c r="F864" s="234" t="s">
        <v>718</v>
      </c>
      <c r="G864" s="547" t="s">
        <v>2033</v>
      </c>
      <c r="H864" s="548" t="s">
        <v>2034</v>
      </c>
      <c r="I864" s="549" t="s">
        <v>1815</v>
      </c>
      <c r="J864" s="550"/>
      <c r="K864" s="547" t="s">
        <v>1728</v>
      </c>
      <c r="L864" s="472" t="s">
        <v>2036</v>
      </c>
      <c r="M864" s="174" t="s">
        <v>969</v>
      </c>
      <c r="N864" s="342" t="s">
        <v>970</v>
      </c>
      <c r="O864" s="176" t="s">
        <v>2038</v>
      </c>
      <c r="P864" s="143">
        <v>28.783999999999999</v>
      </c>
      <c r="Q864" s="138"/>
      <c r="R864" s="339">
        <v>10</v>
      </c>
      <c r="S864" s="139">
        <v>-0.28000000000000003</v>
      </c>
      <c r="T864" s="598">
        <v>41182</v>
      </c>
      <c r="U864" s="138">
        <v>7.2247839999999997</v>
      </c>
      <c r="V864" s="143">
        <v>237.68486575342465</v>
      </c>
      <c r="W864" s="138">
        <v>287.83999999999997</v>
      </c>
      <c r="X864" s="556" t="s">
        <v>2309</v>
      </c>
      <c r="Y864" s="142"/>
      <c r="Z864" s="146"/>
      <c r="AA864" s="165"/>
      <c r="AB864" s="165"/>
      <c r="AC864" s="383"/>
      <c r="AD864" s="360"/>
      <c r="AE864" s="165"/>
      <c r="AF864" s="147"/>
      <c r="AG864" s="146">
        <v>22.5</v>
      </c>
      <c r="AH864" s="149"/>
      <c r="AI864" s="132"/>
      <c r="AJ864" s="554" t="s">
        <v>3895</v>
      </c>
      <c r="AK864" s="554"/>
      <c r="AL864" s="555" t="s">
        <v>719</v>
      </c>
      <c r="AM864" s="235">
        <v>40947</v>
      </c>
      <c r="AN864" s="614"/>
      <c r="AO864" s="154"/>
      <c r="AP864" s="155"/>
      <c r="AQ864" s="156">
        <v>41088</v>
      </c>
      <c r="AR864" s="155">
        <v>41171</v>
      </c>
      <c r="AS864" s="154">
        <v>41242</v>
      </c>
      <c r="AT864" s="155">
        <v>41182</v>
      </c>
      <c r="AU864" s="157"/>
      <c r="AV864" s="158"/>
      <c r="AW864" s="159">
        <v>20</v>
      </c>
      <c r="AX864" s="146">
        <v>1579.75</v>
      </c>
      <c r="AY864" s="160">
        <v>0.95284999999999997</v>
      </c>
      <c r="AZ864" s="161"/>
      <c r="BA864" s="149"/>
      <c r="BB864" s="237"/>
      <c r="BC864" s="238"/>
      <c r="BD864" s="345">
        <v>62.713787085514831</v>
      </c>
      <c r="BE864" s="165">
        <v>2178.7724807363406</v>
      </c>
      <c r="BF864" s="149">
        <v>3135.6893542757412</v>
      </c>
      <c r="BG864" s="239"/>
      <c r="BH864" s="166">
        <v>9.0299999999999994</v>
      </c>
      <c r="BI864" s="167">
        <v>14.5</v>
      </c>
      <c r="BJ864" s="166"/>
      <c r="BK864" s="166"/>
    </row>
    <row r="865" spans="1:63" ht="14" hidden="1">
      <c r="A865" s="40"/>
      <c r="B865" s="40"/>
      <c r="C865" s="40"/>
      <c r="D865" s="303" t="s">
        <v>720</v>
      </c>
      <c r="E865" s="127">
        <v>7350</v>
      </c>
      <c r="F865" s="234" t="s">
        <v>721</v>
      </c>
      <c r="G865" s="547" t="s">
        <v>2033</v>
      </c>
      <c r="H865" s="548" t="s">
        <v>2034</v>
      </c>
      <c r="I865" s="549" t="s">
        <v>1815</v>
      </c>
      <c r="J865" s="550"/>
      <c r="K865" s="547" t="s">
        <v>1748</v>
      </c>
      <c r="L865" s="472" t="s">
        <v>2036</v>
      </c>
      <c r="M865" s="551" t="s">
        <v>2037</v>
      </c>
      <c r="N865" s="552" t="s">
        <v>2037</v>
      </c>
      <c r="O865" s="553" t="s">
        <v>2038</v>
      </c>
      <c r="P865" s="143">
        <v>34.188000000000002</v>
      </c>
      <c r="Q865" s="138"/>
      <c r="R865" s="339">
        <v>10</v>
      </c>
      <c r="S865" s="135">
        <v>0</v>
      </c>
      <c r="T865" s="152">
        <v>41185</v>
      </c>
      <c r="U865" s="138">
        <v>8.3418720000000004</v>
      </c>
      <c r="V865" s="143">
        <v>282.02758356164389</v>
      </c>
      <c r="W865" s="138">
        <v>341.88</v>
      </c>
      <c r="X865" s="556" t="s">
        <v>2309</v>
      </c>
      <c r="Y865" s="142"/>
      <c r="Z865" s="146"/>
      <c r="AA865" s="165"/>
      <c r="AB865" s="165"/>
      <c r="AC865" s="383"/>
      <c r="AD865" s="360"/>
      <c r="AE865" s="165"/>
      <c r="AF865" s="147"/>
      <c r="AG865" s="146">
        <v>22.4</v>
      </c>
      <c r="AH865" s="149"/>
      <c r="AI865" s="132"/>
      <c r="AJ865" s="554" t="s">
        <v>3895</v>
      </c>
      <c r="AK865" s="554"/>
      <c r="AL865" s="555" t="s">
        <v>3895</v>
      </c>
      <c r="AM865" s="152">
        <v>40870</v>
      </c>
      <c r="AN865" s="297"/>
      <c r="AO865" s="154"/>
      <c r="AP865" s="155"/>
      <c r="AQ865" s="156">
        <v>41088</v>
      </c>
      <c r="AR865" s="155">
        <v>41171</v>
      </c>
      <c r="AS865" s="154">
        <v>41250</v>
      </c>
      <c r="AT865" s="155">
        <v>41185</v>
      </c>
      <c r="AU865" s="157"/>
      <c r="AV865" s="158"/>
      <c r="AW865" s="159">
        <v>18.899999999999999</v>
      </c>
      <c r="AX865" s="146">
        <v>2078.7481481481482</v>
      </c>
      <c r="AY865" s="160">
        <v>0.91617499999999996</v>
      </c>
      <c r="AZ865" s="161"/>
      <c r="BA865" s="149"/>
      <c r="BB865" s="237"/>
      <c r="BC865" s="238"/>
      <c r="BD865" s="345">
        <v>25.930191972076788</v>
      </c>
      <c r="BE865" s="165">
        <v>758.45887364211967</v>
      </c>
      <c r="BF865" s="149">
        <v>1371.967829210412</v>
      </c>
      <c r="BG865" s="239"/>
      <c r="BH865" s="166">
        <v>8.81</v>
      </c>
      <c r="BI865" s="167">
        <v>15.19</v>
      </c>
      <c r="BJ865" s="166"/>
      <c r="BK865" s="166"/>
    </row>
    <row r="866" spans="1:63" ht="56" hidden="1">
      <c r="A866" s="40"/>
      <c r="B866" s="40"/>
      <c r="C866" s="40"/>
      <c r="D866" s="303" t="s">
        <v>722</v>
      </c>
      <c r="E866" s="127">
        <v>7363</v>
      </c>
      <c r="F866" s="234" t="s">
        <v>723</v>
      </c>
      <c r="G866" s="547" t="s">
        <v>2033</v>
      </c>
      <c r="H866" s="548" t="s">
        <v>2034</v>
      </c>
      <c r="I866" s="549" t="s">
        <v>1815</v>
      </c>
      <c r="J866" s="550"/>
      <c r="K866" s="547" t="s">
        <v>1728</v>
      </c>
      <c r="L866" s="472" t="s">
        <v>2036</v>
      </c>
      <c r="M866" s="551" t="s">
        <v>2037</v>
      </c>
      <c r="N866" s="552" t="s">
        <v>2037</v>
      </c>
      <c r="O866" s="619" t="s">
        <v>2038</v>
      </c>
      <c r="P866" s="143">
        <v>48.91</v>
      </c>
      <c r="Q866" s="138"/>
      <c r="R866" s="339">
        <v>10</v>
      </c>
      <c r="S866" s="135">
        <v>0</v>
      </c>
      <c r="T866" s="152">
        <v>41183</v>
      </c>
      <c r="U866" s="138">
        <v>12.276409999999998</v>
      </c>
      <c r="V866" s="143">
        <v>403.74199999999996</v>
      </c>
      <c r="W866" s="138">
        <v>489.09999999999997</v>
      </c>
      <c r="X866" s="556" t="s">
        <v>2309</v>
      </c>
      <c r="Y866" s="142"/>
      <c r="Z866" s="146"/>
      <c r="AA866" s="165"/>
      <c r="AB866" s="165"/>
      <c r="AC866" s="383"/>
      <c r="AD866" s="360"/>
      <c r="AE866" s="165"/>
      <c r="AF866" s="147"/>
      <c r="AG866" s="146">
        <v>22.466666666666665</v>
      </c>
      <c r="AH866" s="149"/>
      <c r="AI866" s="132"/>
      <c r="AJ866" s="554" t="s">
        <v>3895</v>
      </c>
      <c r="AK866" s="554"/>
      <c r="AL866" s="555" t="s">
        <v>724</v>
      </c>
      <c r="AM866" s="152">
        <v>40872</v>
      </c>
      <c r="AN866" s="297"/>
      <c r="AO866" s="154"/>
      <c r="AP866" s="155"/>
      <c r="AQ866" s="156">
        <v>41088</v>
      </c>
      <c r="AR866" s="155">
        <v>41172</v>
      </c>
      <c r="AS866" s="154">
        <v>41242</v>
      </c>
      <c r="AT866" s="155">
        <v>41176</v>
      </c>
      <c r="AU866" s="157"/>
      <c r="AV866" s="158"/>
      <c r="AW866" s="159">
        <v>18</v>
      </c>
      <c r="AX866" s="146">
        <v>2866.2777777777778</v>
      </c>
      <c r="AY866" s="160">
        <v>0.94850000000000012</v>
      </c>
      <c r="AZ866" s="161"/>
      <c r="BA866" s="149"/>
      <c r="BB866" s="237"/>
      <c r="BC866" s="238"/>
      <c r="BD866" s="345">
        <v>28.904886561954623</v>
      </c>
      <c r="BE866" s="165">
        <v>590.98111964740599</v>
      </c>
      <c r="BF866" s="149">
        <v>1605.8270312197012</v>
      </c>
      <c r="BG866" s="239"/>
      <c r="BH866" s="166">
        <v>8.61</v>
      </c>
      <c r="BI866" s="167">
        <v>15.19</v>
      </c>
      <c r="BJ866" s="166"/>
      <c r="BK866" s="166"/>
    </row>
    <row r="867" spans="1:63" ht="56" hidden="1">
      <c r="A867" s="40"/>
      <c r="B867" s="40"/>
      <c r="C867" s="40"/>
      <c r="D867" s="303" t="s">
        <v>725</v>
      </c>
      <c r="E867" s="595">
        <v>7369</v>
      </c>
      <c r="F867" s="422" t="s">
        <v>726</v>
      </c>
      <c r="G867" s="547" t="s">
        <v>2033</v>
      </c>
      <c r="H867" s="548" t="s">
        <v>2034</v>
      </c>
      <c r="I867" s="549" t="s">
        <v>1815</v>
      </c>
      <c r="J867" s="550"/>
      <c r="K867" s="547" t="s">
        <v>1728</v>
      </c>
      <c r="L867" s="472" t="s">
        <v>2036</v>
      </c>
      <c r="M867" s="174" t="s">
        <v>2037</v>
      </c>
      <c r="N867" s="342" t="s">
        <v>2037</v>
      </c>
      <c r="O867" s="176" t="s">
        <v>2038</v>
      </c>
      <c r="P867" s="143">
        <v>73.608000000000004</v>
      </c>
      <c r="Q867" s="138"/>
      <c r="R867" s="339">
        <v>10</v>
      </c>
      <c r="S867" s="139">
        <v>0</v>
      </c>
      <c r="T867" s="311">
        <v>41187</v>
      </c>
      <c r="U867" s="138">
        <v>17.518704</v>
      </c>
      <c r="V867" s="143">
        <v>606.8122520547945</v>
      </c>
      <c r="W867" s="138">
        <v>736.08</v>
      </c>
      <c r="X867" s="556" t="s">
        <v>2324</v>
      </c>
      <c r="Y867" s="142"/>
      <c r="Z867" s="146">
        <v>7.5010000000000003</v>
      </c>
      <c r="AA867" s="165">
        <v>13.928000000000001</v>
      </c>
      <c r="AB867" s="165">
        <v>21.429000000000002</v>
      </c>
      <c r="AC867" s="383">
        <v>41596</v>
      </c>
      <c r="AD867" s="360">
        <v>41394</v>
      </c>
      <c r="AE867" s="165">
        <v>41.744810958904111</v>
      </c>
      <c r="AF867" s="147">
        <v>0.51333326245256894</v>
      </c>
      <c r="AG867" s="146">
        <v>13.633333333333333</v>
      </c>
      <c r="AH867" s="149"/>
      <c r="AI867" s="132" t="s">
        <v>3888</v>
      </c>
      <c r="AJ867" s="554" t="s">
        <v>3895</v>
      </c>
      <c r="AK867" s="554"/>
      <c r="AL867" s="555" t="s">
        <v>2031</v>
      </c>
      <c r="AM867" s="152">
        <v>41026</v>
      </c>
      <c r="AN867" s="297"/>
      <c r="AO867" s="154"/>
      <c r="AP867" s="155"/>
      <c r="AQ867" s="156">
        <v>41018</v>
      </c>
      <c r="AR867" s="155">
        <v>41176</v>
      </c>
      <c r="AS867" s="154">
        <v>41243</v>
      </c>
      <c r="AT867" s="155">
        <v>41187</v>
      </c>
      <c r="AU867" s="157"/>
      <c r="AV867" s="158"/>
      <c r="AW867" s="159">
        <v>36</v>
      </c>
      <c r="AX867" s="146">
        <v>2146.3888888888887</v>
      </c>
      <c r="AY867" s="160">
        <v>0.95284999999999997</v>
      </c>
      <c r="AZ867" s="161"/>
      <c r="BA867" s="149"/>
      <c r="BB867" s="237"/>
      <c r="BC867" s="238"/>
      <c r="BD867" s="345">
        <v>45.242146596858639</v>
      </c>
      <c r="BE867" s="165">
        <v>614.63627047139767</v>
      </c>
      <c r="BF867" s="149">
        <v>1256.7262943571843</v>
      </c>
      <c r="BG867" s="105">
        <v>1.0022186202428948E-2</v>
      </c>
      <c r="BH867" s="166">
        <v>9.2899999999999991</v>
      </c>
      <c r="BI867" s="167">
        <v>17.78</v>
      </c>
      <c r="BJ867" s="159"/>
      <c r="BK867" s="159"/>
    </row>
    <row r="868" spans="1:63" ht="70" hidden="1">
      <c r="A868" s="40"/>
      <c r="B868" s="40"/>
      <c r="C868" s="40"/>
      <c r="D868" s="303" t="s">
        <v>727</v>
      </c>
      <c r="E868" s="127">
        <v>7370</v>
      </c>
      <c r="F868" s="234" t="s">
        <v>728</v>
      </c>
      <c r="G868" s="129" t="s">
        <v>2033</v>
      </c>
      <c r="H868" s="130" t="s">
        <v>2034</v>
      </c>
      <c r="I868" s="131" t="s">
        <v>1815</v>
      </c>
      <c r="J868" s="368"/>
      <c r="K868" s="129" t="s">
        <v>235</v>
      </c>
      <c r="L868" s="472" t="s">
        <v>2036</v>
      </c>
      <c r="M868" s="174" t="s">
        <v>2037</v>
      </c>
      <c r="N868" s="371" t="s">
        <v>2037</v>
      </c>
      <c r="O868" s="136" t="s">
        <v>3785</v>
      </c>
      <c r="P868" s="143">
        <v>24.288</v>
      </c>
      <c r="Q868" s="138"/>
      <c r="R868" s="339">
        <v>10</v>
      </c>
      <c r="S868" s="139">
        <v>0</v>
      </c>
      <c r="T868" s="152">
        <v>41197</v>
      </c>
      <c r="U868" s="138">
        <v>5.1733440000000002</v>
      </c>
      <c r="V868" s="143">
        <v>199.56085479452054</v>
      </c>
      <c r="W868" s="138">
        <v>242.88</v>
      </c>
      <c r="X868" s="141" t="s">
        <v>2324</v>
      </c>
      <c r="Y868" s="142"/>
      <c r="Z868" s="146"/>
      <c r="AA868" s="165"/>
      <c r="AB868" s="165"/>
      <c r="AC868" s="383"/>
      <c r="AD868" s="360"/>
      <c r="AE868" s="165"/>
      <c r="AF868" s="147"/>
      <c r="AG868" s="146">
        <v>22</v>
      </c>
      <c r="AH868" s="149"/>
      <c r="AI868" s="132"/>
      <c r="AJ868" s="236" t="s">
        <v>3895</v>
      </c>
      <c r="AK868" s="236"/>
      <c r="AL868" s="151" t="s">
        <v>1780</v>
      </c>
      <c r="AM868" s="152">
        <v>40820</v>
      </c>
      <c r="AN868" s="297"/>
      <c r="AO868" s="154"/>
      <c r="AP868" s="155"/>
      <c r="AQ868" s="156">
        <v>41022</v>
      </c>
      <c r="AR868" s="155">
        <v>41177</v>
      </c>
      <c r="AS868" s="155">
        <v>41235</v>
      </c>
      <c r="AT868" s="155">
        <v>41183</v>
      </c>
      <c r="AU868" s="157"/>
      <c r="AV868" s="158"/>
      <c r="AW868" s="159">
        <v>14.7</v>
      </c>
      <c r="AX868" s="165">
        <v>1674.3537414965988</v>
      </c>
      <c r="AY868" s="384">
        <v>0.94850000000000012</v>
      </c>
      <c r="AZ868" s="161"/>
      <c r="BA868" s="149"/>
      <c r="BB868" s="237"/>
      <c r="BC868" s="238"/>
      <c r="BD868" s="345">
        <v>18.001090750436301</v>
      </c>
      <c r="BE868" s="165">
        <v>741.15162839411653</v>
      </c>
      <c r="BF868" s="149">
        <v>1224.56399662832</v>
      </c>
      <c r="BG868" s="239"/>
      <c r="BH868" s="166" t="s">
        <v>236</v>
      </c>
      <c r="BI868" s="167" t="s">
        <v>236</v>
      </c>
      <c r="BJ868" s="166"/>
      <c r="BK868" s="166"/>
    </row>
    <row r="869" spans="1:63" ht="56" hidden="1">
      <c r="A869" s="40"/>
      <c r="B869" s="40"/>
      <c r="C869" s="40"/>
      <c r="D869" s="303" t="s">
        <v>729</v>
      </c>
      <c r="E869" s="595">
        <v>7372</v>
      </c>
      <c r="F869" s="422" t="s">
        <v>730</v>
      </c>
      <c r="G869" s="547" t="s">
        <v>2033</v>
      </c>
      <c r="H869" s="548" t="s">
        <v>2034</v>
      </c>
      <c r="I869" s="549" t="s">
        <v>1815</v>
      </c>
      <c r="J869" s="550"/>
      <c r="K869" s="547" t="s">
        <v>1728</v>
      </c>
      <c r="L869" s="472" t="s">
        <v>2036</v>
      </c>
      <c r="M869" s="174" t="s">
        <v>2037</v>
      </c>
      <c r="N869" s="342" t="s">
        <v>2037</v>
      </c>
      <c r="O869" s="176" t="s">
        <v>2038</v>
      </c>
      <c r="P869" s="143">
        <v>111.48099999999999</v>
      </c>
      <c r="Q869" s="138"/>
      <c r="R869" s="339">
        <v>10</v>
      </c>
      <c r="S869" s="139">
        <v>0</v>
      </c>
      <c r="T869" s="311">
        <v>41730</v>
      </c>
      <c r="U869" s="138">
        <v>0</v>
      </c>
      <c r="V869" s="143">
        <v>753.18396164383569</v>
      </c>
      <c r="W869" s="138">
        <v>1114.81</v>
      </c>
      <c r="X869" s="556" t="s">
        <v>2324</v>
      </c>
      <c r="Y869" s="142"/>
      <c r="Z869" s="146"/>
      <c r="AA869" s="165"/>
      <c r="AB869" s="165"/>
      <c r="AC869" s="383"/>
      <c r="AD869" s="360"/>
      <c r="AE869" s="165"/>
      <c r="AF869" s="147"/>
      <c r="AG869" s="146">
        <v>4.2333333333333334</v>
      </c>
      <c r="AH869" s="149"/>
      <c r="AI869" s="132"/>
      <c r="AJ869" s="554" t="s">
        <v>3895</v>
      </c>
      <c r="AK869" s="554"/>
      <c r="AL869" s="555" t="s">
        <v>2652</v>
      </c>
      <c r="AM869" s="152">
        <v>41026</v>
      </c>
      <c r="AN869" s="297"/>
      <c r="AO869" s="154"/>
      <c r="AP869" s="155"/>
      <c r="AQ869" s="156">
        <v>41072</v>
      </c>
      <c r="AR869" s="155">
        <v>41205</v>
      </c>
      <c r="AS869" s="154">
        <v>41267</v>
      </c>
      <c r="AT869" s="155">
        <v>41236</v>
      </c>
      <c r="AU869" s="157"/>
      <c r="AV869" s="158"/>
      <c r="AW869" s="159">
        <v>50.4</v>
      </c>
      <c r="AX869" s="146">
        <v>2321.3888888888891</v>
      </c>
      <c r="AY869" s="160">
        <v>0.95284999999999997</v>
      </c>
      <c r="AZ869" s="161"/>
      <c r="BA869" s="149"/>
      <c r="BB869" s="237"/>
      <c r="BC869" s="238"/>
      <c r="BD869" s="345">
        <v>68.30497382198952</v>
      </c>
      <c r="BE869" s="165">
        <v>612.7050692224642</v>
      </c>
      <c r="BF869" s="149">
        <v>1355.2574171029667</v>
      </c>
      <c r="BG869" s="239"/>
      <c r="BH869" s="166">
        <v>7</v>
      </c>
      <c r="BI869" s="167">
        <v>18.12</v>
      </c>
      <c r="BJ869" s="159"/>
      <c r="BK869" s="159"/>
    </row>
    <row r="870" spans="1:63" ht="14" hidden="1">
      <c r="A870" s="40"/>
      <c r="B870" s="40"/>
      <c r="C870" s="40"/>
      <c r="D870" s="303" t="s">
        <v>731</v>
      </c>
      <c r="E870" s="127">
        <v>7373</v>
      </c>
      <c r="F870" s="422" t="s">
        <v>732</v>
      </c>
      <c r="G870" s="547" t="s">
        <v>2033</v>
      </c>
      <c r="H870" s="548" t="s">
        <v>2034</v>
      </c>
      <c r="I870" s="549" t="s">
        <v>1815</v>
      </c>
      <c r="J870" s="550"/>
      <c r="K870" s="547" t="s">
        <v>1728</v>
      </c>
      <c r="L870" s="133" t="s">
        <v>2036</v>
      </c>
      <c r="M870" s="174" t="s">
        <v>969</v>
      </c>
      <c r="N870" s="342" t="s">
        <v>970</v>
      </c>
      <c r="O870" s="176" t="s">
        <v>2038</v>
      </c>
      <c r="P870" s="143">
        <v>37.695999999999998</v>
      </c>
      <c r="Q870" s="138"/>
      <c r="R870" s="339">
        <v>10</v>
      </c>
      <c r="S870" s="139">
        <v>0</v>
      </c>
      <c r="T870" s="311">
        <v>41275</v>
      </c>
      <c r="U870" s="138">
        <v>0</v>
      </c>
      <c r="V870" s="143">
        <v>301.67127671232873</v>
      </c>
      <c r="W870" s="138">
        <v>376.96</v>
      </c>
      <c r="X870" s="556" t="s">
        <v>2324</v>
      </c>
      <c r="Y870" s="142"/>
      <c r="Z870" s="146"/>
      <c r="AA870" s="165"/>
      <c r="AB870" s="165"/>
      <c r="AC870" s="383"/>
      <c r="AD870" s="360"/>
      <c r="AE870" s="165"/>
      <c r="AF870" s="147"/>
      <c r="AG870" s="146">
        <v>19.399999999999999</v>
      </c>
      <c r="AH870" s="149"/>
      <c r="AI870" s="132"/>
      <c r="AJ870" s="554" t="s">
        <v>3895</v>
      </c>
      <c r="AK870" s="554"/>
      <c r="AL870" s="555" t="s">
        <v>3895</v>
      </c>
      <c r="AM870" s="152">
        <v>40998</v>
      </c>
      <c r="AN870" s="297"/>
      <c r="AO870" s="154"/>
      <c r="AP870" s="155"/>
      <c r="AQ870" s="156">
        <v>41166</v>
      </c>
      <c r="AR870" s="155">
        <v>41218</v>
      </c>
      <c r="AS870" s="154">
        <v>41275</v>
      </c>
      <c r="AT870" s="155">
        <v>41222</v>
      </c>
      <c r="AU870" s="157"/>
      <c r="AV870" s="158"/>
      <c r="AW870" s="159">
        <v>25</v>
      </c>
      <c r="AX870" s="146">
        <v>1583.88</v>
      </c>
      <c r="AY870" s="160">
        <v>0.95274999999999999</v>
      </c>
      <c r="AZ870" s="161"/>
      <c r="BA870" s="149"/>
      <c r="BB870" s="237"/>
      <c r="BC870" s="238"/>
      <c r="BD870" s="345">
        <v>23.886780104712042</v>
      </c>
      <c r="BE870" s="165">
        <v>633.6688270562405</v>
      </c>
      <c r="BF870" s="149">
        <v>955.47120418848169</v>
      </c>
      <c r="BG870" s="239"/>
      <c r="BH870" s="166">
        <v>11.7</v>
      </c>
      <c r="BI870" s="167">
        <v>19.93</v>
      </c>
      <c r="BJ870" s="166"/>
      <c r="BK870" s="166"/>
    </row>
    <row r="871" spans="1:63" ht="28" hidden="1">
      <c r="A871" s="40"/>
      <c r="B871" s="40"/>
      <c r="C871" s="40"/>
      <c r="D871" s="303" t="s">
        <v>733</v>
      </c>
      <c r="E871" s="595">
        <v>7376</v>
      </c>
      <c r="F871" s="422" t="s">
        <v>734</v>
      </c>
      <c r="G871" s="547" t="s">
        <v>2033</v>
      </c>
      <c r="H871" s="548" t="s">
        <v>2034</v>
      </c>
      <c r="I871" s="549" t="s">
        <v>1815</v>
      </c>
      <c r="J871" s="550"/>
      <c r="K871" s="547" t="s">
        <v>251</v>
      </c>
      <c r="L871" s="133" t="s">
        <v>2036</v>
      </c>
      <c r="M871" s="174" t="s">
        <v>2037</v>
      </c>
      <c r="N871" s="342" t="s">
        <v>2037</v>
      </c>
      <c r="O871" s="176" t="s">
        <v>2038</v>
      </c>
      <c r="P871" s="143">
        <v>27.696000000000002</v>
      </c>
      <c r="Q871" s="138"/>
      <c r="R871" s="339">
        <v>10</v>
      </c>
      <c r="S871" s="139">
        <v>0</v>
      </c>
      <c r="T871" s="311">
        <v>41243</v>
      </c>
      <c r="U871" s="138">
        <v>2.3541600000000003</v>
      </c>
      <c r="V871" s="143">
        <v>224.07202191780823</v>
      </c>
      <c r="W871" s="138">
        <v>276.96000000000004</v>
      </c>
      <c r="X871" s="556" t="s">
        <v>2324</v>
      </c>
      <c r="Y871" s="142"/>
      <c r="Z871" s="146"/>
      <c r="AA871" s="165"/>
      <c r="AB871" s="165"/>
      <c r="AC871" s="383"/>
      <c r="AD871" s="360"/>
      <c r="AE871" s="165"/>
      <c r="AF871" s="147"/>
      <c r="AG871" s="146">
        <v>20.466666666666665</v>
      </c>
      <c r="AH871" s="149"/>
      <c r="AI871" s="132"/>
      <c r="AJ871" s="554" t="s">
        <v>3895</v>
      </c>
      <c r="AK871" s="554"/>
      <c r="AL871" s="555" t="s">
        <v>3895</v>
      </c>
      <c r="AM871" s="152">
        <v>41037</v>
      </c>
      <c r="AN871" s="297"/>
      <c r="AO871" s="154"/>
      <c r="AP871" s="155"/>
      <c r="AQ871" s="156">
        <v>41193</v>
      </c>
      <c r="AR871" s="155">
        <v>41229</v>
      </c>
      <c r="AS871" s="154">
        <v>41291</v>
      </c>
      <c r="AT871" s="155">
        <v>41243</v>
      </c>
      <c r="AU871" s="157"/>
      <c r="AV871" s="158"/>
      <c r="AW871" s="159">
        <v>16</v>
      </c>
      <c r="AX871" s="146">
        <v>1790.9862500000002</v>
      </c>
      <c r="AY871" s="160">
        <v>0.95284999999999997</v>
      </c>
      <c r="AZ871" s="161"/>
      <c r="BA871" s="149"/>
      <c r="BB871" s="237"/>
      <c r="BC871" s="238"/>
      <c r="BD871" s="345">
        <v>21.007853403141361</v>
      </c>
      <c r="BE871" s="165">
        <v>758.51579300770368</v>
      </c>
      <c r="BF871" s="149">
        <v>1312.9908376963351</v>
      </c>
      <c r="BG871" s="239"/>
      <c r="BH871" s="166" t="s">
        <v>236</v>
      </c>
      <c r="BI871" s="167">
        <v>17.86</v>
      </c>
      <c r="BJ871" s="166" t="s">
        <v>236</v>
      </c>
      <c r="BK871" s="159"/>
    </row>
    <row r="872" spans="1:63" ht="42" hidden="1">
      <c r="A872" s="40"/>
      <c r="B872" s="40"/>
      <c r="C872" s="40"/>
      <c r="D872" s="303" t="s">
        <v>735</v>
      </c>
      <c r="E872" s="127">
        <v>7377</v>
      </c>
      <c r="F872" s="234" t="s">
        <v>736</v>
      </c>
      <c r="G872" s="129" t="s">
        <v>2033</v>
      </c>
      <c r="H872" s="130" t="s">
        <v>2034</v>
      </c>
      <c r="I872" s="131" t="s">
        <v>1815</v>
      </c>
      <c r="J872" s="132"/>
      <c r="K872" s="129" t="s">
        <v>737</v>
      </c>
      <c r="L872" s="472" t="s">
        <v>2036</v>
      </c>
      <c r="M872" s="174" t="s">
        <v>2037</v>
      </c>
      <c r="N872" s="371" t="s">
        <v>2037</v>
      </c>
      <c r="O872" s="136" t="s">
        <v>3785</v>
      </c>
      <c r="P872" s="143">
        <v>20.356999999999999</v>
      </c>
      <c r="Q872" s="138"/>
      <c r="R872" s="339">
        <v>7</v>
      </c>
      <c r="S872" s="139">
        <v>0</v>
      </c>
      <c r="T872" s="152">
        <v>41244</v>
      </c>
      <c r="U872" s="138">
        <v>1.730345</v>
      </c>
      <c r="V872" s="143">
        <v>164.64072328767125</v>
      </c>
      <c r="W872" s="138">
        <v>368.32226849315072</v>
      </c>
      <c r="X872" s="141" t="s">
        <v>2324</v>
      </c>
      <c r="Y872" s="142"/>
      <c r="Z872" s="146"/>
      <c r="AA872" s="165"/>
      <c r="AB872" s="165"/>
      <c r="AC872" s="383"/>
      <c r="AD872" s="360"/>
      <c r="AE872" s="165"/>
      <c r="AF872" s="147"/>
      <c r="AG872" s="146">
        <v>20.433333333333334</v>
      </c>
      <c r="AH872" s="149"/>
      <c r="AI872" s="132"/>
      <c r="AJ872" s="236" t="s">
        <v>3895</v>
      </c>
      <c r="AK872" s="236"/>
      <c r="AL872" s="151" t="s">
        <v>255</v>
      </c>
      <c r="AM872" s="152">
        <v>40750</v>
      </c>
      <c r="AN872" s="297"/>
      <c r="AO872" s="154"/>
      <c r="AP872" s="155"/>
      <c r="AQ872" s="156">
        <v>41162</v>
      </c>
      <c r="AR872" s="155">
        <v>41233</v>
      </c>
      <c r="AS872" s="154">
        <v>41290</v>
      </c>
      <c r="AT872" s="155">
        <v>41240</v>
      </c>
      <c r="AU872" s="157"/>
      <c r="AV872" s="158"/>
      <c r="AW872" s="159">
        <v>10.8</v>
      </c>
      <c r="AX872" s="146">
        <v>2010.648148148148</v>
      </c>
      <c r="AY872" s="160">
        <v>0.94872499999999993</v>
      </c>
      <c r="AZ872" s="161"/>
      <c r="BA872" s="149"/>
      <c r="BB872" s="237"/>
      <c r="BC872" s="238"/>
      <c r="BD872" s="345">
        <v>14.016143106457241</v>
      </c>
      <c r="BE872" s="165">
        <v>688.51712464789705</v>
      </c>
      <c r="BF872" s="149">
        <v>1297.7910283756703</v>
      </c>
      <c r="BG872" s="239"/>
      <c r="BH872" s="166" t="s">
        <v>236</v>
      </c>
      <c r="BI872" s="167" t="s">
        <v>236</v>
      </c>
      <c r="BJ872" s="166" t="s">
        <v>236</v>
      </c>
      <c r="BK872" s="166"/>
    </row>
    <row r="873" spans="1:63" ht="28" hidden="1">
      <c r="A873" s="40"/>
      <c r="B873" s="40"/>
      <c r="C873" s="40"/>
      <c r="D873" s="303" t="s">
        <v>738</v>
      </c>
      <c r="E873" s="127">
        <v>7379</v>
      </c>
      <c r="F873" s="234" t="s">
        <v>739</v>
      </c>
      <c r="G873" s="547" t="s">
        <v>2033</v>
      </c>
      <c r="H873" s="548" t="s">
        <v>2034</v>
      </c>
      <c r="I873" s="549" t="s">
        <v>1815</v>
      </c>
      <c r="J873" s="550"/>
      <c r="K873" s="547" t="s">
        <v>2035</v>
      </c>
      <c r="L873" s="472" t="s">
        <v>2036</v>
      </c>
      <c r="M873" s="174" t="s">
        <v>969</v>
      </c>
      <c r="N873" s="620" t="s">
        <v>1870</v>
      </c>
      <c r="O873" s="176" t="s">
        <v>2038</v>
      </c>
      <c r="P873" s="143">
        <v>113.16</v>
      </c>
      <c r="Q873" s="138"/>
      <c r="R873" s="339">
        <v>10</v>
      </c>
      <c r="S873" s="139">
        <v>0</v>
      </c>
      <c r="T873" s="598">
        <v>41403</v>
      </c>
      <c r="U873" s="138">
        <v>0</v>
      </c>
      <c r="V873" s="143">
        <v>865.90652054794521</v>
      </c>
      <c r="W873" s="138">
        <v>1131.5999999999999</v>
      </c>
      <c r="X873" s="556" t="s">
        <v>2324</v>
      </c>
      <c r="Y873" s="142"/>
      <c r="Z873" s="146"/>
      <c r="AA873" s="165"/>
      <c r="AB873" s="165"/>
      <c r="AC873" s="383"/>
      <c r="AD873" s="360"/>
      <c r="AE873" s="165"/>
      <c r="AF873" s="147"/>
      <c r="AG873" s="146">
        <v>15.133333333333333</v>
      </c>
      <c r="AH873" s="149"/>
      <c r="AI873" s="132"/>
      <c r="AJ873" s="554" t="s">
        <v>3895</v>
      </c>
      <c r="AK873" s="554"/>
      <c r="AL873" s="555" t="s">
        <v>3895</v>
      </c>
      <c r="AM873" s="152">
        <v>40956</v>
      </c>
      <c r="AN873" s="297"/>
      <c r="AO873" s="154"/>
      <c r="AP873" s="155"/>
      <c r="AQ873" s="156">
        <v>41227</v>
      </c>
      <c r="AR873" s="155">
        <v>41241</v>
      </c>
      <c r="AS873" s="154">
        <v>41284</v>
      </c>
      <c r="AT873" s="155">
        <v>41246</v>
      </c>
      <c r="AU873" s="157"/>
      <c r="AV873" s="158"/>
      <c r="AW873" s="159">
        <v>50</v>
      </c>
      <c r="AX873" s="146">
        <v>2377.3200000000002</v>
      </c>
      <c r="AY873" s="160">
        <v>0.95250000000000001</v>
      </c>
      <c r="AZ873" s="161"/>
      <c r="BA873" s="149"/>
      <c r="BB873" s="237"/>
      <c r="BC873" s="238"/>
      <c r="BD873" s="504"/>
      <c r="BE873" s="165"/>
      <c r="BF873" s="149"/>
      <c r="BG873" s="239"/>
      <c r="BH873" s="159"/>
      <c r="BI873" s="164"/>
      <c r="BJ873" s="159"/>
      <c r="BK873" s="159"/>
    </row>
    <row r="874" spans="1:63" ht="42" hidden="1">
      <c r="A874" s="40"/>
      <c r="B874" s="40"/>
      <c r="C874" s="40"/>
      <c r="D874" s="412" t="s">
        <v>740</v>
      </c>
      <c r="E874" s="127">
        <v>7380</v>
      </c>
      <c r="F874" s="234" t="s">
        <v>741</v>
      </c>
      <c r="G874" s="547" t="s">
        <v>2033</v>
      </c>
      <c r="H874" s="548" t="s">
        <v>2034</v>
      </c>
      <c r="I874" s="549" t="s">
        <v>1815</v>
      </c>
      <c r="J874" s="550"/>
      <c r="K874" s="547" t="s">
        <v>742</v>
      </c>
      <c r="L874" s="472" t="s">
        <v>2036</v>
      </c>
      <c r="M874" s="174" t="s">
        <v>2037</v>
      </c>
      <c r="N874" s="342" t="s">
        <v>2037</v>
      </c>
      <c r="O874" s="176" t="s">
        <v>3785</v>
      </c>
      <c r="P874" s="143">
        <v>17.582000000000001</v>
      </c>
      <c r="Q874" s="138"/>
      <c r="R874" s="339">
        <v>7</v>
      </c>
      <c r="S874" s="139">
        <v>0</v>
      </c>
      <c r="T874" s="598">
        <v>41275</v>
      </c>
      <c r="U874" s="138">
        <v>0</v>
      </c>
      <c r="V874" s="143">
        <v>140.7041698630137</v>
      </c>
      <c r="W874" s="138">
        <v>316.62050958904115</v>
      </c>
      <c r="X874" s="556" t="s">
        <v>2324</v>
      </c>
      <c r="Y874" s="142"/>
      <c r="Z874" s="146"/>
      <c r="AA874" s="165"/>
      <c r="AB874" s="165"/>
      <c r="AC874" s="383"/>
      <c r="AD874" s="360"/>
      <c r="AE874" s="165"/>
      <c r="AF874" s="147"/>
      <c r="AG874" s="146">
        <v>19.399999999999999</v>
      </c>
      <c r="AH874" s="149"/>
      <c r="AI874" s="132"/>
      <c r="AJ874" s="554" t="s">
        <v>3895</v>
      </c>
      <c r="AK874" s="554"/>
      <c r="AL874" s="555" t="s">
        <v>255</v>
      </c>
      <c r="AM874" s="152">
        <v>40956</v>
      </c>
      <c r="AN874" s="297"/>
      <c r="AO874" s="154"/>
      <c r="AP874" s="155"/>
      <c r="AQ874" s="156">
        <v>41163</v>
      </c>
      <c r="AR874" s="155">
        <v>41248</v>
      </c>
      <c r="AS874" s="154">
        <v>41305</v>
      </c>
      <c r="AT874" s="155">
        <v>41257</v>
      </c>
      <c r="AU874" s="157"/>
      <c r="AV874" s="158"/>
      <c r="AW874" s="159">
        <v>10.199999999999999</v>
      </c>
      <c r="AX874" s="146">
        <v>1672.0588235294119</v>
      </c>
      <c r="AY874" s="160">
        <v>0.94872499999999993</v>
      </c>
      <c r="AZ874" s="161"/>
      <c r="BA874" s="149"/>
      <c r="BB874" s="237"/>
      <c r="BC874" s="238"/>
      <c r="BD874" s="345">
        <v>14.107111692844676</v>
      </c>
      <c r="BE874" s="165">
        <v>802.36103360508901</v>
      </c>
      <c r="BF874" s="149">
        <v>1383.0501659651643</v>
      </c>
      <c r="BG874" s="239"/>
      <c r="BH874" s="166" t="s">
        <v>236</v>
      </c>
      <c r="BI874" s="167" t="s">
        <v>236</v>
      </c>
      <c r="BJ874" s="166" t="s">
        <v>236</v>
      </c>
      <c r="BK874" s="159"/>
    </row>
    <row r="875" spans="1:63" ht="42" hidden="1">
      <c r="A875" s="40"/>
      <c r="B875" s="40"/>
      <c r="C875" s="40"/>
      <c r="D875" s="303" t="s">
        <v>743</v>
      </c>
      <c r="E875" s="127">
        <v>7397</v>
      </c>
      <c r="F875" s="234" t="s">
        <v>744</v>
      </c>
      <c r="G875" s="547" t="s">
        <v>2033</v>
      </c>
      <c r="H875" s="548" t="s">
        <v>2034</v>
      </c>
      <c r="I875" s="549" t="s">
        <v>1815</v>
      </c>
      <c r="J875" s="550"/>
      <c r="K875" s="547" t="s">
        <v>1728</v>
      </c>
      <c r="L875" s="472" t="s">
        <v>2036</v>
      </c>
      <c r="M875" s="551" t="s">
        <v>2037</v>
      </c>
      <c r="N875" s="552" t="s">
        <v>2037</v>
      </c>
      <c r="O875" s="553" t="s">
        <v>2038</v>
      </c>
      <c r="P875" s="143">
        <v>93.718000000000004</v>
      </c>
      <c r="Q875" s="138"/>
      <c r="R875" s="339">
        <v>10</v>
      </c>
      <c r="S875" s="139">
        <v>0</v>
      </c>
      <c r="T875" s="152">
        <v>41197</v>
      </c>
      <c r="U875" s="138">
        <v>19.774498000000001</v>
      </c>
      <c r="V875" s="143">
        <v>770.02816986301377</v>
      </c>
      <c r="W875" s="138">
        <v>937.18000000000006</v>
      </c>
      <c r="X875" s="556" t="s">
        <v>1729</v>
      </c>
      <c r="Y875" s="142"/>
      <c r="Z875" s="146"/>
      <c r="AA875" s="165"/>
      <c r="AB875" s="165"/>
      <c r="AC875" s="383"/>
      <c r="AD875" s="360"/>
      <c r="AE875" s="165"/>
      <c r="AF875" s="147"/>
      <c r="AG875" s="146">
        <v>22</v>
      </c>
      <c r="AH875" s="149"/>
      <c r="AI875" s="132"/>
      <c r="AJ875" s="554" t="s">
        <v>3895</v>
      </c>
      <c r="AK875" s="554"/>
      <c r="AL875" s="555" t="s">
        <v>745</v>
      </c>
      <c r="AM875" s="152">
        <v>40862</v>
      </c>
      <c r="AN875" s="297"/>
      <c r="AO875" s="154"/>
      <c r="AP875" s="155"/>
      <c r="AQ875" s="156">
        <v>40941</v>
      </c>
      <c r="AR875" s="155">
        <v>41173</v>
      </c>
      <c r="AS875" s="154">
        <v>41256</v>
      </c>
      <c r="AT875" s="155">
        <v>41197</v>
      </c>
      <c r="AU875" s="157"/>
      <c r="AV875" s="158"/>
      <c r="AW875" s="159">
        <v>52.5</v>
      </c>
      <c r="AX875" s="146">
        <v>1881.6571428571428</v>
      </c>
      <c r="AY875" s="160">
        <v>0.94910000000000005</v>
      </c>
      <c r="AZ875" s="161"/>
      <c r="BA875" s="149"/>
      <c r="BB875" s="237"/>
      <c r="BC875" s="238"/>
      <c r="BD875" s="345">
        <v>69.808027923211171</v>
      </c>
      <c r="BE875" s="165">
        <v>744.87321457149278</v>
      </c>
      <c r="BF875" s="149">
        <v>1329.6767223468796</v>
      </c>
      <c r="BG875" s="239"/>
      <c r="BH875" s="166">
        <v>7.37</v>
      </c>
      <c r="BI875" s="167">
        <v>11.45</v>
      </c>
      <c r="BJ875" s="166"/>
      <c r="BK875" s="166">
        <v>11.843384972070929</v>
      </c>
    </row>
    <row r="876" spans="1:63" ht="42" hidden="1">
      <c r="A876" s="40"/>
      <c r="B876" s="40"/>
      <c r="C876" s="40"/>
      <c r="D876" s="247" t="s">
        <v>746</v>
      </c>
      <c r="E876" s="127">
        <v>7402</v>
      </c>
      <c r="F876" s="234" t="s">
        <v>747</v>
      </c>
      <c r="G876" s="129" t="s">
        <v>2033</v>
      </c>
      <c r="H876" s="130" t="s">
        <v>2034</v>
      </c>
      <c r="I876" s="131" t="s">
        <v>1815</v>
      </c>
      <c r="J876" s="132"/>
      <c r="K876" s="129" t="s">
        <v>1748</v>
      </c>
      <c r="L876" s="472" t="s">
        <v>2036</v>
      </c>
      <c r="M876" s="134" t="s">
        <v>2037</v>
      </c>
      <c r="N876" s="371" t="s">
        <v>2037</v>
      </c>
      <c r="O876" s="136" t="s">
        <v>3785</v>
      </c>
      <c r="P876" s="143">
        <v>6.2350000000000003</v>
      </c>
      <c r="Q876" s="138"/>
      <c r="R876" s="339">
        <v>10</v>
      </c>
      <c r="S876" s="139">
        <v>0</v>
      </c>
      <c r="T876" s="152">
        <v>41179</v>
      </c>
      <c r="U876" s="139">
        <v>1.6335700000000002</v>
      </c>
      <c r="V876" s="143">
        <v>51.536972602739731</v>
      </c>
      <c r="W876" s="138">
        <v>62.35</v>
      </c>
      <c r="X876" s="141" t="s">
        <v>1729</v>
      </c>
      <c r="Y876" s="142"/>
      <c r="Z876" s="143"/>
      <c r="AA876" s="138"/>
      <c r="AB876" s="138"/>
      <c r="AC876" s="383"/>
      <c r="AD876" s="360"/>
      <c r="AE876" s="165"/>
      <c r="AF876" s="147"/>
      <c r="AG876" s="146">
        <v>22.6</v>
      </c>
      <c r="AH876" s="149"/>
      <c r="AI876" s="132"/>
      <c r="AJ876" s="150" t="s">
        <v>3895</v>
      </c>
      <c r="AK876" s="150"/>
      <c r="AL876" s="151" t="s">
        <v>3600</v>
      </c>
      <c r="AM876" s="152">
        <v>40554</v>
      </c>
      <c r="AN876" s="297"/>
      <c r="AO876" s="192"/>
      <c r="AP876" s="152"/>
      <c r="AQ876" s="235">
        <v>40716</v>
      </c>
      <c r="AR876" s="152">
        <v>41177</v>
      </c>
      <c r="AS876" s="192">
        <v>41237</v>
      </c>
      <c r="AT876" s="155">
        <v>41177</v>
      </c>
      <c r="AU876" s="206"/>
      <c r="AV876" s="209"/>
      <c r="AW876" s="149">
        <v>3</v>
      </c>
      <c r="AX876" s="146">
        <v>2199.6666666666665</v>
      </c>
      <c r="AY876" s="160">
        <v>0.94479999999999997</v>
      </c>
      <c r="AZ876" s="196"/>
      <c r="BA876" s="149"/>
      <c r="BB876" s="403"/>
      <c r="BC876" s="404"/>
      <c r="BD876" s="379">
        <v>3.8403141361256541</v>
      </c>
      <c r="BE876" s="165">
        <v>615.92849015648017</v>
      </c>
      <c r="BF876" s="149">
        <v>1280.1047120418848</v>
      </c>
      <c r="BG876" s="196"/>
      <c r="BH876" s="197" t="s">
        <v>236</v>
      </c>
      <c r="BI876" s="198" t="s">
        <v>236</v>
      </c>
      <c r="BJ876" s="197" t="s">
        <v>236</v>
      </c>
      <c r="BK876" s="197">
        <v>14.212061966485114</v>
      </c>
    </row>
    <row r="877" spans="1:63" ht="28" hidden="1">
      <c r="A877" s="40"/>
      <c r="B877" s="40"/>
      <c r="C877" s="40"/>
      <c r="D877" s="303" t="s">
        <v>748</v>
      </c>
      <c r="E877" s="127">
        <v>7411</v>
      </c>
      <c r="F877" s="234" t="s">
        <v>749</v>
      </c>
      <c r="G877" s="129" t="s">
        <v>2033</v>
      </c>
      <c r="H877" s="130" t="s">
        <v>2034</v>
      </c>
      <c r="I877" s="131" t="s">
        <v>1815</v>
      </c>
      <c r="J877" s="132"/>
      <c r="K877" s="129" t="s">
        <v>1748</v>
      </c>
      <c r="L877" s="133" t="s">
        <v>2036</v>
      </c>
      <c r="M877" s="174" t="s">
        <v>2037</v>
      </c>
      <c r="N877" s="371" t="s">
        <v>2037</v>
      </c>
      <c r="O877" s="136" t="s">
        <v>3785</v>
      </c>
      <c r="P877" s="143">
        <v>12.755000000000001</v>
      </c>
      <c r="Q877" s="138"/>
      <c r="R877" s="339">
        <v>7</v>
      </c>
      <c r="S877" s="139">
        <v>0</v>
      </c>
      <c r="T877" s="152">
        <v>41183</v>
      </c>
      <c r="U877" s="138">
        <v>3.201505</v>
      </c>
      <c r="V877" s="143">
        <v>105.28990410958905</v>
      </c>
      <c r="W877" s="138">
        <v>232.90979452054796</v>
      </c>
      <c r="X877" s="141" t="s">
        <v>2309</v>
      </c>
      <c r="Y877" s="142"/>
      <c r="Z877" s="146"/>
      <c r="AA877" s="165"/>
      <c r="AB877" s="165"/>
      <c r="AC877" s="383"/>
      <c r="AD877" s="360"/>
      <c r="AE877" s="165"/>
      <c r="AF877" s="147"/>
      <c r="AG877" s="146">
        <v>22.466666666666665</v>
      </c>
      <c r="AH877" s="149"/>
      <c r="AI877" s="132"/>
      <c r="AJ877" s="236" t="s">
        <v>3895</v>
      </c>
      <c r="AK877" s="236"/>
      <c r="AL877" s="151" t="s">
        <v>750</v>
      </c>
      <c r="AM877" s="152">
        <v>40772</v>
      </c>
      <c r="AN877" s="297"/>
      <c r="AO877" s="154"/>
      <c r="AP877" s="155"/>
      <c r="AQ877" s="156">
        <v>40918</v>
      </c>
      <c r="AR877" s="155">
        <v>41176</v>
      </c>
      <c r="AS877" s="154">
        <v>41243</v>
      </c>
      <c r="AT877" s="155">
        <v>41176</v>
      </c>
      <c r="AU877" s="157"/>
      <c r="AV877" s="158"/>
      <c r="AW877" s="159">
        <v>7.2</v>
      </c>
      <c r="AX877" s="146">
        <v>1975.2777777777778</v>
      </c>
      <c r="AY877" s="160">
        <v>0.89697499999999997</v>
      </c>
      <c r="AZ877" s="161"/>
      <c r="BA877" s="149"/>
      <c r="BB877" s="237"/>
      <c r="BC877" s="238"/>
      <c r="BD877" s="345">
        <v>9.2408376963350776</v>
      </c>
      <c r="BE877" s="165">
        <v>724.48747129244043</v>
      </c>
      <c r="BF877" s="149">
        <v>1283.4496800465386</v>
      </c>
      <c r="BG877" s="239"/>
      <c r="BH877" s="166">
        <v>5.03</v>
      </c>
      <c r="BI877" s="167">
        <v>17.75</v>
      </c>
      <c r="BJ877" s="166"/>
      <c r="BK877" s="166"/>
    </row>
    <row r="878" spans="1:63" ht="42" hidden="1">
      <c r="A878" s="40"/>
      <c r="B878" s="40"/>
      <c r="C878" s="40"/>
      <c r="D878" s="412" t="s">
        <v>751</v>
      </c>
      <c r="E878" s="127">
        <v>7415</v>
      </c>
      <c r="F878" s="361" t="s">
        <v>752</v>
      </c>
      <c r="G878" s="129" t="s">
        <v>2033</v>
      </c>
      <c r="H878" s="130" t="s">
        <v>2034</v>
      </c>
      <c r="I878" s="131" t="s">
        <v>1815</v>
      </c>
      <c r="J878" s="132"/>
      <c r="K878" s="129" t="s">
        <v>3947</v>
      </c>
      <c r="L878" s="472" t="s">
        <v>2036</v>
      </c>
      <c r="M878" s="134" t="s">
        <v>2037</v>
      </c>
      <c r="N878" s="371" t="s">
        <v>2037</v>
      </c>
      <c r="O878" s="136" t="s">
        <v>2038</v>
      </c>
      <c r="P878" s="143">
        <v>113.97799999999999</v>
      </c>
      <c r="Q878" s="138"/>
      <c r="R878" s="339">
        <v>10</v>
      </c>
      <c r="S878" s="139">
        <v>0</v>
      </c>
      <c r="T878" s="152">
        <v>41186</v>
      </c>
      <c r="U878" s="138">
        <v>27.468697999999996</v>
      </c>
      <c r="V878" s="143">
        <v>939.92816438356158</v>
      </c>
      <c r="W878" s="138">
        <v>1139.78</v>
      </c>
      <c r="X878" s="141" t="s">
        <v>3948</v>
      </c>
      <c r="Y878" s="142"/>
      <c r="Z878" s="143"/>
      <c r="AA878" s="138"/>
      <c r="AB878" s="138"/>
      <c r="AC878" s="383"/>
      <c r="AD878" s="360"/>
      <c r="AE878" s="165"/>
      <c r="AF878" s="147"/>
      <c r="AG878" s="146">
        <v>22.366666666666667</v>
      </c>
      <c r="AH878" s="149"/>
      <c r="AI878" s="132"/>
      <c r="AJ878" s="150" t="s">
        <v>3895</v>
      </c>
      <c r="AK878" s="150"/>
      <c r="AL878" s="151" t="s">
        <v>1326</v>
      </c>
      <c r="AM878" s="152">
        <v>40550</v>
      </c>
      <c r="AN878" s="297"/>
      <c r="AO878" s="192"/>
      <c r="AP878" s="152"/>
      <c r="AQ878" s="235">
        <v>40892</v>
      </c>
      <c r="AR878" s="152">
        <v>41176</v>
      </c>
      <c r="AS878" s="192">
        <v>41236</v>
      </c>
      <c r="AT878" s="155">
        <v>41186</v>
      </c>
      <c r="AU878" s="206"/>
      <c r="AV878" s="209"/>
      <c r="AW878" s="149">
        <v>49.5</v>
      </c>
      <c r="AX878" s="146">
        <v>2437.3737373737372</v>
      </c>
      <c r="AY878" s="160">
        <v>0.93414999999999992</v>
      </c>
      <c r="AZ878" s="196"/>
      <c r="BA878" s="149"/>
      <c r="BB878" s="403"/>
      <c r="BC878" s="404"/>
      <c r="BD878" s="379">
        <v>64.401832460732976</v>
      </c>
      <c r="BE878" s="165">
        <v>565.03739722343767</v>
      </c>
      <c r="BF878" s="149">
        <v>1301.0471204188482</v>
      </c>
      <c r="BG878" s="196"/>
      <c r="BH878" s="197">
        <v>10.050000000000001</v>
      </c>
      <c r="BI878" s="198">
        <v>12.5</v>
      </c>
      <c r="BJ878" s="197">
        <v>12.96</v>
      </c>
      <c r="BK878" s="197"/>
    </row>
    <row r="879" spans="1:63" ht="42" hidden="1">
      <c r="A879" s="40"/>
      <c r="B879" s="40"/>
      <c r="C879" s="40"/>
      <c r="D879" s="412" t="s">
        <v>753</v>
      </c>
      <c r="E879" s="127">
        <v>7416</v>
      </c>
      <c r="F879" s="361" t="s">
        <v>754</v>
      </c>
      <c r="G879" s="129" t="s">
        <v>2033</v>
      </c>
      <c r="H879" s="130" t="s">
        <v>2034</v>
      </c>
      <c r="I879" s="131" t="s">
        <v>1815</v>
      </c>
      <c r="J879" s="132"/>
      <c r="K879" s="129" t="s">
        <v>1331</v>
      </c>
      <c r="L879" s="472" t="s">
        <v>2036</v>
      </c>
      <c r="M879" s="134" t="s">
        <v>2037</v>
      </c>
      <c r="N879" s="371" t="s">
        <v>2037</v>
      </c>
      <c r="O879" s="136" t="s">
        <v>2038</v>
      </c>
      <c r="P879" s="143">
        <v>113.97799999999999</v>
      </c>
      <c r="Q879" s="138"/>
      <c r="R879" s="339">
        <v>10</v>
      </c>
      <c r="S879" s="139">
        <v>0</v>
      </c>
      <c r="T879" s="152">
        <v>41186</v>
      </c>
      <c r="U879" s="138">
        <v>27.468697999999996</v>
      </c>
      <c r="V879" s="143">
        <v>939.92816438356158</v>
      </c>
      <c r="W879" s="138">
        <v>1139.78</v>
      </c>
      <c r="X879" s="141" t="s">
        <v>3948</v>
      </c>
      <c r="Y879" s="142"/>
      <c r="Z879" s="143"/>
      <c r="AA879" s="138"/>
      <c r="AB879" s="138"/>
      <c r="AC879" s="383"/>
      <c r="AD879" s="360"/>
      <c r="AE879" s="165"/>
      <c r="AF879" s="147"/>
      <c r="AG879" s="146">
        <v>22.366666666666667</v>
      </c>
      <c r="AH879" s="149"/>
      <c r="AI879" s="132"/>
      <c r="AJ879" s="150" t="s">
        <v>3895</v>
      </c>
      <c r="AK879" s="150"/>
      <c r="AL879" s="151" t="s">
        <v>1326</v>
      </c>
      <c r="AM879" s="152">
        <v>40550</v>
      </c>
      <c r="AN879" s="297"/>
      <c r="AO879" s="192"/>
      <c r="AP879" s="152"/>
      <c r="AQ879" s="235">
        <v>40892</v>
      </c>
      <c r="AR879" s="152">
        <v>41176</v>
      </c>
      <c r="AS879" s="192">
        <v>41250</v>
      </c>
      <c r="AT879" s="152">
        <v>41186</v>
      </c>
      <c r="AU879" s="206"/>
      <c r="AV879" s="209"/>
      <c r="AW879" s="149">
        <v>49.5</v>
      </c>
      <c r="AX879" s="146">
        <v>2462.4360000000001</v>
      </c>
      <c r="AY879" s="160">
        <v>0.93414999999999992</v>
      </c>
      <c r="AZ879" s="196"/>
      <c r="BA879" s="149"/>
      <c r="BB879" s="403"/>
      <c r="BC879" s="404"/>
      <c r="BD879" s="379">
        <v>64.358638743455501</v>
      </c>
      <c r="BE879" s="165">
        <v>564.65843183294589</v>
      </c>
      <c r="BF879" s="149">
        <v>1300.1745200698081</v>
      </c>
      <c r="BG879" s="196"/>
      <c r="BH879" s="197">
        <v>10.050000000000001</v>
      </c>
      <c r="BI879" s="198">
        <v>12.5</v>
      </c>
      <c r="BJ879" s="197">
        <v>12.96</v>
      </c>
      <c r="BK879" s="197"/>
    </row>
    <row r="880" spans="1:63" ht="28" hidden="1">
      <c r="A880" s="40"/>
      <c r="B880" s="40"/>
      <c r="C880" s="40"/>
      <c r="D880" s="412" t="s">
        <v>755</v>
      </c>
      <c r="E880" s="127">
        <v>7432</v>
      </c>
      <c r="F880" s="234" t="s">
        <v>756</v>
      </c>
      <c r="G880" s="547" t="s">
        <v>2033</v>
      </c>
      <c r="H880" s="548" t="s">
        <v>2034</v>
      </c>
      <c r="I880" s="549" t="s">
        <v>1815</v>
      </c>
      <c r="J880" s="550"/>
      <c r="K880" s="547" t="s">
        <v>1748</v>
      </c>
      <c r="L880" s="133" t="s">
        <v>2036</v>
      </c>
      <c r="M880" s="551" t="s">
        <v>2037</v>
      </c>
      <c r="N880" s="552" t="s">
        <v>2037</v>
      </c>
      <c r="O880" s="553" t="s">
        <v>2038</v>
      </c>
      <c r="P880" s="143">
        <v>241.80099999999999</v>
      </c>
      <c r="Q880" s="138"/>
      <c r="R880" s="339">
        <v>10</v>
      </c>
      <c r="S880" s="139">
        <v>0</v>
      </c>
      <c r="T880" s="152">
        <v>41253</v>
      </c>
      <c r="U880" s="138">
        <v>14.508059999999999</v>
      </c>
      <c r="V880" s="143">
        <v>1949.6447753424657</v>
      </c>
      <c r="W880" s="138">
        <v>2418.0099999999998</v>
      </c>
      <c r="X880" s="556" t="s">
        <v>2324</v>
      </c>
      <c r="Y880" s="142"/>
      <c r="Z880" s="146"/>
      <c r="AA880" s="165"/>
      <c r="AB880" s="165"/>
      <c r="AC880" s="383"/>
      <c r="AD880" s="360"/>
      <c r="AE880" s="165"/>
      <c r="AF880" s="147"/>
      <c r="AG880" s="146">
        <v>20.133333333333333</v>
      </c>
      <c r="AH880" s="149"/>
      <c r="AI880" s="132"/>
      <c r="AJ880" s="554" t="s">
        <v>3895</v>
      </c>
      <c r="AK880" s="554"/>
      <c r="AL880" s="151" t="s">
        <v>2168</v>
      </c>
      <c r="AM880" s="152">
        <v>40913</v>
      </c>
      <c r="AN880" s="297"/>
      <c r="AO880" s="154"/>
      <c r="AP880" s="155"/>
      <c r="AQ880" s="156">
        <v>41207</v>
      </c>
      <c r="AR880" s="155">
        <v>41248</v>
      </c>
      <c r="AS880" s="154">
        <v>41299</v>
      </c>
      <c r="AT880" s="155">
        <v>41253</v>
      </c>
      <c r="AU880" s="157"/>
      <c r="AV880" s="158"/>
      <c r="AW880" s="159">
        <v>100.5</v>
      </c>
      <c r="AX880" s="146">
        <v>2626.2487562189053</v>
      </c>
      <c r="AY880" s="160">
        <v>0.91613749999999994</v>
      </c>
      <c r="AZ880" s="161"/>
      <c r="BA880" s="149"/>
      <c r="BB880" s="237"/>
      <c r="BC880" s="238"/>
      <c r="BD880" s="345">
        <v>150.10907504363001</v>
      </c>
      <c r="BE880" s="165">
        <v>620.79592327422142</v>
      </c>
      <c r="BF880" s="149">
        <v>1493.6226372500498</v>
      </c>
      <c r="BG880" s="239"/>
      <c r="BH880" s="166">
        <v>11.47</v>
      </c>
      <c r="BI880" s="167">
        <v>15.97</v>
      </c>
      <c r="BJ880" s="166"/>
      <c r="BK880" s="166"/>
    </row>
    <row r="881" spans="1:63" ht="42" hidden="1">
      <c r="A881" s="40"/>
      <c r="B881" s="40"/>
      <c r="C881" s="40"/>
      <c r="D881" s="303" t="s">
        <v>757</v>
      </c>
      <c r="E881" s="127">
        <v>7433</v>
      </c>
      <c r="F881" s="234" t="s">
        <v>758</v>
      </c>
      <c r="G881" s="547" t="s">
        <v>2033</v>
      </c>
      <c r="H881" s="548" t="s">
        <v>2034</v>
      </c>
      <c r="I881" s="549" t="s">
        <v>1815</v>
      </c>
      <c r="J881" s="550"/>
      <c r="K881" s="547" t="s">
        <v>917</v>
      </c>
      <c r="L881" s="472" t="s">
        <v>2036</v>
      </c>
      <c r="M881" s="500" t="s">
        <v>2037</v>
      </c>
      <c r="N881" s="621" t="s">
        <v>2037</v>
      </c>
      <c r="O881" s="176" t="s">
        <v>3785</v>
      </c>
      <c r="P881" s="143">
        <v>23.411000000000001</v>
      </c>
      <c r="Q881" s="138"/>
      <c r="R881" s="339">
        <v>10</v>
      </c>
      <c r="S881" s="139">
        <v>0</v>
      </c>
      <c r="T881" s="311">
        <v>41260</v>
      </c>
      <c r="U881" s="138">
        <v>0.95985100000000012</v>
      </c>
      <c r="V881" s="143">
        <v>188.3142356164384</v>
      </c>
      <c r="W881" s="138">
        <v>234.11</v>
      </c>
      <c r="X881" s="556" t="s">
        <v>2324</v>
      </c>
      <c r="Y881" s="142"/>
      <c r="Z881" s="146"/>
      <c r="AA881" s="165"/>
      <c r="AB881" s="165"/>
      <c r="AC881" s="383"/>
      <c r="AD881" s="360"/>
      <c r="AE881" s="165"/>
      <c r="AF881" s="147"/>
      <c r="AG881" s="146">
        <v>19.899999999999999</v>
      </c>
      <c r="AH881" s="149"/>
      <c r="AI881" s="132"/>
      <c r="AJ881" s="554" t="s">
        <v>3895</v>
      </c>
      <c r="AK881" s="554"/>
      <c r="AL881" s="555" t="s">
        <v>302</v>
      </c>
      <c r="AM881" s="152">
        <v>40978</v>
      </c>
      <c r="AN881" s="297"/>
      <c r="AO881" s="154"/>
      <c r="AP881" s="155"/>
      <c r="AQ881" s="156">
        <v>41193</v>
      </c>
      <c r="AR881" s="155">
        <v>41256</v>
      </c>
      <c r="AS881" s="154">
        <v>41304</v>
      </c>
      <c r="AT881" s="155">
        <v>41260</v>
      </c>
      <c r="AU881" s="157"/>
      <c r="AV881" s="158"/>
      <c r="AW881" s="159">
        <v>14.7</v>
      </c>
      <c r="AX881" s="146">
        <v>1671.4081632653063</v>
      </c>
      <c r="AY881" s="160">
        <v>0.95284999999999997</v>
      </c>
      <c r="AZ881" s="161"/>
      <c r="BA881" s="149"/>
      <c r="BB881" s="237"/>
      <c r="BC881" s="238"/>
      <c r="BD881" s="345">
        <v>19.088132635253054</v>
      </c>
      <c r="BE881" s="165">
        <v>815.34888023805263</v>
      </c>
      <c r="BF881" s="149">
        <v>1298.5124241668743</v>
      </c>
      <c r="BG881" s="239"/>
      <c r="BH881" s="166">
        <v>9.33</v>
      </c>
      <c r="BI881" s="167">
        <v>17.45</v>
      </c>
      <c r="BJ881" s="166">
        <v>12.44</v>
      </c>
      <c r="BK881" s="166"/>
    </row>
    <row r="882" spans="1:63" ht="42" hidden="1">
      <c r="A882" s="40"/>
      <c r="B882" s="40"/>
      <c r="C882" s="40"/>
      <c r="D882" s="303" t="s">
        <v>759</v>
      </c>
      <c r="E882" s="127">
        <v>7434</v>
      </c>
      <c r="F882" s="234" t="s">
        <v>760</v>
      </c>
      <c r="G882" s="129" t="s">
        <v>2033</v>
      </c>
      <c r="H882" s="130" t="s">
        <v>2034</v>
      </c>
      <c r="I882" s="131" t="s">
        <v>1815</v>
      </c>
      <c r="J882" s="132"/>
      <c r="K882" s="129" t="s">
        <v>2498</v>
      </c>
      <c r="L882" s="133" t="s">
        <v>2036</v>
      </c>
      <c r="M882" s="174" t="s">
        <v>2037</v>
      </c>
      <c r="N882" s="371" t="s">
        <v>2037</v>
      </c>
      <c r="O882" s="136" t="s">
        <v>3785</v>
      </c>
      <c r="P882" s="143">
        <v>3.5049999999999999</v>
      </c>
      <c r="Q882" s="138"/>
      <c r="R882" s="339">
        <v>10</v>
      </c>
      <c r="S882" s="139">
        <v>0</v>
      </c>
      <c r="T882" s="152">
        <v>41275</v>
      </c>
      <c r="U882" s="138">
        <v>0</v>
      </c>
      <c r="V882" s="143">
        <v>28.049602739726026</v>
      </c>
      <c r="W882" s="138">
        <v>35.049999999999997</v>
      </c>
      <c r="X882" s="141" t="s">
        <v>2324</v>
      </c>
      <c r="Y882" s="142"/>
      <c r="Z882" s="146"/>
      <c r="AA882" s="165"/>
      <c r="AB882" s="165"/>
      <c r="AC882" s="383"/>
      <c r="AD882" s="360"/>
      <c r="AE882" s="165"/>
      <c r="AF882" s="147"/>
      <c r="AG882" s="146">
        <v>19.399999999999999</v>
      </c>
      <c r="AH882" s="149"/>
      <c r="AI882" s="132"/>
      <c r="AJ882" s="236" t="s">
        <v>3895</v>
      </c>
      <c r="AK882" s="236"/>
      <c r="AL882" s="151" t="s">
        <v>761</v>
      </c>
      <c r="AM882" s="152">
        <v>40841</v>
      </c>
      <c r="AN882" s="297"/>
      <c r="AO882" s="154"/>
      <c r="AP882" s="155"/>
      <c r="AQ882" s="156">
        <v>41038</v>
      </c>
      <c r="AR882" s="155">
        <v>41250</v>
      </c>
      <c r="AS882" s="154">
        <v>41291</v>
      </c>
      <c r="AT882" s="155">
        <v>41250</v>
      </c>
      <c r="AU882" s="157"/>
      <c r="AV882" s="158"/>
      <c r="AW882" s="159">
        <v>2.1</v>
      </c>
      <c r="AX882" s="146">
        <v>1821.9047619047619</v>
      </c>
      <c r="AY882" s="160">
        <v>0.91615999999999997</v>
      </c>
      <c r="AZ882" s="161"/>
      <c r="BA882" s="149"/>
      <c r="BB882" s="237"/>
      <c r="BC882" s="238"/>
      <c r="BD882" s="345">
        <v>2.5263961605584639</v>
      </c>
      <c r="BE882" s="165">
        <v>720.79776335476868</v>
      </c>
      <c r="BF882" s="149">
        <v>1203.0457907421257</v>
      </c>
      <c r="BG882" s="239"/>
      <c r="BH882" s="166">
        <v>7.97</v>
      </c>
      <c r="BI882" s="167">
        <v>12.5</v>
      </c>
      <c r="BJ882" s="166"/>
      <c r="BK882" s="166"/>
    </row>
    <row r="883" spans="1:63" ht="14" hidden="1">
      <c r="A883" s="40"/>
      <c r="B883" s="40"/>
      <c r="C883" s="40"/>
      <c r="D883" s="303" t="s">
        <v>762</v>
      </c>
      <c r="E883" s="127">
        <v>7435</v>
      </c>
      <c r="F883" s="234" t="s">
        <v>763</v>
      </c>
      <c r="G883" s="129" t="s">
        <v>2033</v>
      </c>
      <c r="H883" s="130" t="s">
        <v>2034</v>
      </c>
      <c r="I883" s="131" t="s">
        <v>1815</v>
      </c>
      <c r="J883" s="132"/>
      <c r="K883" s="129" t="s">
        <v>2458</v>
      </c>
      <c r="L883" s="133" t="s">
        <v>2036</v>
      </c>
      <c r="M883" s="174" t="s">
        <v>3878</v>
      </c>
      <c r="N883" s="371" t="s">
        <v>1723</v>
      </c>
      <c r="O883" s="136" t="s">
        <v>3785</v>
      </c>
      <c r="P883" s="143">
        <v>8.8460000000000001</v>
      </c>
      <c r="Q883" s="138"/>
      <c r="R883" s="339">
        <v>7</v>
      </c>
      <c r="S883" s="139">
        <v>0</v>
      </c>
      <c r="T883" s="152">
        <v>41791</v>
      </c>
      <c r="U883" s="138">
        <v>0</v>
      </c>
      <c r="V883" s="143">
        <v>58.286657534246579</v>
      </c>
      <c r="W883" s="138">
        <v>146.79512876712329</v>
      </c>
      <c r="X883" s="141" t="s">
        <v>2324</v>
      </c>
      <c r="Y883" s="142"/>
      <c r="Z883" s="146"/>
      <c r="AA883" s="165"/>
      <c r="AB883" s="165"/>
      <c r="AC883" s="383"/>
      <c r="AD883" s="360"/>
      <c r="AE883" s="165"/>
      <c r="AF883" s="147"/>
      <c r="AG883" s="146">
        <v>2.2000000000000002</v>
      </c>
      <c r="AH883" s="149"/>
      <c r="AI883" s="132"/>
      <c r="AJ883" s="236" t="s">
        <v>3895</v>
      </c>
      <c r="AK883" s="236"/>
      <c r="AL883" s="151" t="s">
        <v>2244</v>
      </c>
      <c r="AM883" s="152">
        <v>40848</v>
      </c>
      <c r="AN883" s="297"/>
      <c r="AO883" s="154"/>
      <c r="AP883" s="155"/>
      <c r="AQ883" s="156">
        <v>40960</v>
      </c>
      <c r="AR883" s="155">
        <v>41255</v>
      </c>
      <c r="AS883" s="154">
        <v>41299</v>
      </c>
      <c r="AT883" s="155">
        <v>41255</v>
      </c>
      <c r="AU883" s="157"/>
      <c r="AV883" s="158"/>
      <c r="AW883" s="159">
        <v>3</v>
      </c>
      <c r="AX883" s="146">
        <v>3461.3333333333335</v>
      </c>
      <c r="AY883" s="160">
        <v>0.8659</v>
      </c>
      <c r="AZ883" s="161"/>
      <c r="BA883" s="149"/>
      <c r="BB883" s="237"/>
      <c r="BC883" s="238"/>
      <c r="BD883" s="345">
        <v>6.6143106457242578</v>
      </c>
      <c r="BE883" s="165">
        <v>747.71768547640261</v>
      </c>
      <c r="BF883" s="149">
        <v>2204.7702152414195</v>
      </c>
      <c r="BG883" s="239"/>
      <c r="BH883" s="166">
        <v>9.14</v>
      </c>
      <c r="BI883" s="167">
        <v>11.5</v>
      </c>
      <c r="BJ883" s="166"/>
      <c r="BK883" s="166"/>
    </row>
    <row r="884" spans="1:63" ht="42" hidden="1">
      <c r="A884" s="40"/>
      <c r="B884" s="40"/>
      <c r="C884" s="40"/>
      <c r="D884" s="303" t="s">
        <v>764</v>
      </c>
      <c r="E884" s="127">
        <v>7437</v>
      </c>
      <c r="F884" s="234" t="s">
        <v>765</v>
      </c>
      <c r="G884" s="547" t="s">
        <v>2033</v>
      </c>
      <c r="H884" s="548" t="s">
        <v>2034</v>
      </c>
      <c r="I884" s="549" t="s">
        <v>1815</v>
      </c>
      <c r="J884" s="550"/>
      <c r="K884" s="547" t="s">
        <v>2816</v>
      </c>
      <c r="L884" s="472" t="s">
        <v>2036</v>
      </c>
      <c r="M884" s="551" t="s">
        <v>2037</v>
      </c>
      <c r="N884" s="552" t="s">
        <v>2037</v>
      </c>
      <c r="O884" s="553" t="s">
        <v>3785</v>
      </c>
      <c r="P884" s="143">
        <v>14.239000000000001</v>
      </c>
      <c r="Q884" s="138"/>
      <c r="R884" s="339">
        <v>7</v>
      </c>
      <c r="S884" s="139">
        <v>0</v>
      </c>
      <c r="T884" s="152">
        <v>41263</v>
      </c>
      <c r="U884" s="138">
        <v>0.46988700000000005</v>
      </c>
      <c r="V884" s="143">
        <v>114.41914246575342</v>
      </c>
      <c r="W884" s="138">
        <v>256.88716438356164</v>
      </c>
      <c r="X884" s="556" t="s">
        <v>2324</v>
      </c>
      <c r="Y884" s="142"/>
      <c r="Z884" s="146"/>
      <c r="AA884" s="165"/>
      <c r="AB884" s="165"/>
      <c r="AC884" s="383"/>
      <c r="AD884" s="360"/>
      <c r="AE884" s="165"/>
      <c r="AF884" s="147"/>
      <c r="AG884" s="146">
        <v>19.8</v>
      </c>
      <c r="AH884" s="149"/>
      <c r="AI884" s="132"/>
      <c r="AJ884" s="554" t="s">
        <v>3895</v>
      </c>
      <c r="AK884" s="554"/>
      <c r="AL884" s="555" t="s">
        <v>255</v>
      </c>
      <c r="AM884" s="152">
        <v>40869</v>
      </c>
      <c r="AN884" s="297"/>
      <c r="AO884" s="154"/>
      <c r="AP884" s="155"/>
      <c r="AQ884" s="156">
        <v>41166</v>
      </c>
      <c r="AR884" s="155">
        <v>41262</v>
      </c>
      <c r="AS884" s="154">
        <v>41311</v>
      </c>
      <c r="AT884" s="155">
        <v>41262</v>
      </c>
      <c r="AU884" s="157"/>
      <c r="AV884" s="158"/>
      <c r="AW884" s="159">
        <v>8.3000000000000007</v>
      </c>
      <c r="AX884" s="146">
        <v>2017.2289156626505</v>
      </c>
      <c r="AY884" s="160" t="s">
        <v>236</v>
      </c>
      <c r="AZ884" s="161"/>
      <c r="BA884" s="149"/>
      <c r="BB884" s="237"/>
      <c r="BC884" s="238"/>
      <c r="BD884" s="345">
        <v>10.32111692844677</v>
      </c>
      <c r="BE884" s="165">
        <v>724.84843938807285</v>
      </c>
      <c r="BF884" s="149">
        <v>1243.5080636682853</v>
      </c>
      <c r="BG884" s="239"/>
      <c r="BH884" s="166" t="s">
        <v>236</v>
      </c>
      <c r="BI884" s="167" t="s">
        <v>236</v>
      </c>
      <c r="BJ884" s="166"/>
      <c r="BK884" s="166"/>
    </row>
    <row r="885" spans="1:63" ht="42" hidden="1">
      <c r="A885" s="40"/>
      <c r="B885" s="40"/>
      <c r="C885" s="40"/>
      <c r="D885" s="303" t="s">
        <v>766</v>
      </c>
      <c r="E885" s="127">
        <v>7440</v>
      </c>
      <c r="F885" s="234" t="s">
        <v>767</v>
      </c>
      <c r="G885" s="129" t="s">
        <v>2033</v>
      </c>
      <c r="H885" s="130" t="s">
        <v>2034</v>
      </c>
      <c r="I885" s="131" t="s">
        <v>1815</v>
      </c>
      <c r="J885" s="132"/>
      <c r="K885" s="129" t="s">
        <v>1748</v>
      </c>
      <c r="L885" s="472" t="s">
        <v>2036</v>
      </c>
      <c r="M885" s="174" t="s">
        <v>2037</v>
      </c>
      <c r="N885" s="371" t="s">
        <v>2037</v>
      </c>
      <c r="O885" s="136" t="s">
        <v>3785</v>
      </c>
      <c r="P885" s="143">
        <v>16.282</v>
      </c>
      <c r="Q885" s="138"/>
      <c r="R885" s="339">
        <v>7</v>
      </c>
      <c r="S885" s="139">
        <v>0</v>
      </c>
      <c r="T885" s="152">
        <v>41273</v>
      </c>
      <c r="U885" s="138">
        <v>8.1409999999999996E-2</v>
      </c>
      <c r="V885" s="143">
        <v>130.38982465753423</v>
      </c>
      <c r="W885" s="138">
        <v>293.2990410958904</v>
      </c>
      <c r="X885" s="141" t="s">
        <v>2324</v>
      </c>
      <c r="Y885" s="142"/>
      <c r="Z885" s="146"/>
      <c r="AA885" s="165"/>
      <c r="AB885" s="165"/>
      <c r="AC885" s="383"/>
      <c r="AD885" s="360"/>
      <c r="AE885" s="165"/>
      <c r="AF885" s="147"/>
      <c r="AG885" s="146">
        <v>19.466666666666665</v>
      </c>
      <c r="AH885" s="149"/>
      <c r="AI885" s="132"/>
      <c r="AJ885" s="236" t="s">
        <v>3895</v>
      </c>
      <c r="AK885" s="236"/>
      <c r="AL885" s="151" t="s">
        <v>255</v>
      </c>
      <c r="AM885" s="152">
        <v>40829</v>
      </c>
      <c r="AN885" s="297"/>
      <c r="AO885" s="154"/>
      <c r="AP885" s="155"/>
      <c r="AQ885" s="156">
        <v>41094</v>
      </c>
      <c r="AR885" s="155">
        <v>41266</v>
      </c>
      <c r="AS885" s="154">
        <v>41383</v>
      </c>
      <c r="AT885" s="155">
        <v>41270</v>
      </c>
      <c r="AU885" s="157"/>
      <c r="AV885" s="158"/>
      <c r="AW885" s="159">
        <v>7.5</v>
      </c>
      <c r="AX885" s="146">
        <v>2369.8666666666668</v>
      </c>
      <c r="AY885" s="160">
        <v>0.91609999999999991</v>
      </c>
      <c r="AZ885" s="161"/>
      <c r="BA885" s="149"/>
      <c r="BB885" s="237"/>
      <c r="BC885" s="238"/>
      <c r="BD885" s="345">
        <v>10.863874345549737</v>
      </c>
      <c r="BE885" s="165">
        <v>667.23217943432849</v>
      </c>
      <c r="BF885" s="149">
        <v>1448.5165794066318</v>
      </c>
      <c r="BG885" s="239"/>
      <c r="BH885" s="166" t="s">
        <v>236</v>
      </c>
      <c r="BI885" s="167">
        <v>16.579999999999998</v>
      </c>
      <c r="BJ885" s="166"/>
      <c r="BK885" s="166"/>
    </row>
    <row r="886" spans="1:63" ht="28" hidden="1">
      <c r="A886" s="40"/>
      <c r="B886" s="40"/>
      <c r="C886" s="40"/>
      <c r="D886" s="303" t="s">
        <v>768</v>
      </c>
      <c r="E886" s="595">
        <v>7441</v>
      </c>
      <c r="F886" s="422" t="s">
        <v>769</v>
      </c>
      <c r="G886" s="547" t="s">
        <v>2033</v>
      </c>
      <c r="H886" s="548" t="s">
        <v>2034</v>
      </c>
      <c r="I886" s="549" t="s">
        <v>1815</v>
      </c>
      <c r="J886" s="550"/>
      <c r="K886" s="622" t="s">
        <v>1728</v>
      </c>
      <c r="L886" s="472" t="s">
        <v>2036</v>
      </c>
      <c r="M886" s="174" t="s">
        <v>2037</v>
      </c>
      <c r="N886" s="620" t="s">
        <v>2037</v>
      </c>
      <c r="O886" s="176" t="s">
        <v>3785</v>
      </c>
      <c r="P886" s="143">
        <v>20.251999999999999</v>
      </c>
      <c r="Q886" s="138"/>
      <c r="R886" s="339">
        <v>7</v>
      </c>
      <c r="S886" s="139">
        <v>0</v>
      </c>
      <c r="T886" s="311">
        <v>41275</v>
      </c>
      <c r="U886" s="138">
        <v>0</v>
      </c>
      <c r="V886" s="143">
        <v>162.07148493150683</v>
      </c>
      <c r="W886" s="138">
        <v>364.70245479452058</v>
      </c>
      <c r="X886" s="556" t="s">
        <v>2324</v>
      </c>
      <c r="Y886" s="142"/>
      <c r="Z886" s="146"/>
      <c r="AA886" s="165"/>
      <c r="AB886" s="165"/>
      <c r="AC886" s="383"/>
      <c r="AD886" s="360"/>
      <c r="AE886" s="165"/>
      <c r="AF886" s="147"/>
      <c r="AG886" s="146">
        <v>19.399999999999999</v>
      </c>
      <c r="AH886" s="149"/>
      <c r="AI886" s="132"/>
      <c r="AJ886" s="554" t="s">
        <v>3895</v>
      </c>
      <c r="AK886" s="554"/>
      <c r="AL886" s="555" t="s">
        <v>3895</v>
      </c>
      <c r="AM886" s="152">
        <v>41130</v>
      </c>
      <c r="AN886" s="297"/>
      <c r="AO886" s="154"/>
      <c r="AP886" s="155"/>
      <c r="AQ886" s="156">
        <v>41137</v>
      </c>
      <c r="AR886" s="155">
        <v>41267</v>
      </c>
      <c r="AS886" s="154">
        <v>41404</v>
      </c>
      <c r="AT886" s="194">
        <v>41271</v>
      </c>
      <c r="AU886" s="157"/>
      <c r="AV886" s="158"/>
      <c r="AW886" s="159">
        <v>7.2</v>
      </c>
      <c r="AX886" s="146">
        <v>2952.0833333333335</v>
      </c>
      <c r="AY886" s="160">
        <v>0.95284999999999997</v>
      </c>
      <c r="AZ886" s="161"/>
      <c r="BA886" s="149"/>
      <c r="BB886" s="237"/>
      <c r="BC886" s="238"/>
      <c r="BD886" s="345">
        <v>11.605584642233856</v>
      </c>
      <c r="BE886" s="165">
        <v>573.0586925851203</v>
      </c>
      <c r="BF886" s="149">
        <v>1611.8867558658133</v>
      </c>
      <c r="BG886" s="239"/>
      <c r="BH886" s="166">
        <v>12.9</v>
      </c>
      <c r="BI886" s="167">
        <v>16.25</v>
      </c>
      <c r="BJ886" s="197"/>
      <c r="BK886" s="197"/>
    </row>
    <row r="887" spans="1:63" ht="28" hidden="1">
      <c r="A887" s="40"/>
      <c r="B887" s="40"/>
      <c r="C887" s="40"/>
      <c r="D887" s="303" t="s">
        <v>770</v>
      </c>
      <c r="E887" s="595">
        <v>7442</v>
      </c>
      <c r="F887" s="422" t="s">
        <v>771</v>
      </c>
      <c r="G887" s="547" t="s">
        <v>2033</v>
      </c>
      <c r="H887" s="548" t="s">
        <v>2034</v>
      </c>
      <c r="I887" s="549" t="s">
        <v>1815</v>
      </c>
      <c r="J887" s="550"/>
      <c r="K887" s="622" t="s">
        <v>1728</v>
      </c>
      <c r="L887" s="472" t="s">
        <v>2036</v>
      </c>
      <c r="M887" s="174" t="s">
        <v>969</v>
      </c>
      <c r="N887" s="620" t="s">
        <v>970</v>
      </c>
      <c r="O887" s="176" t="s">
        <v>2038</v>
      </c>
      <c r="P887" s="143">
        <v>36.366999999999997</v>
      </c>
      <c r="Q887" s="138"/>
      <c r="R887" s="339">
        <v>7</v>
      </c>
      <c r="S887" s="139">
        <v>-0.3</v>
      </c>
      <c r="T887" s="311">
        <v>41273</v>
      </c>
      <c r="U887" s="138">
        <v>0.181835</v>
      </c>
      <c r="V887" s="143">
        <v>291.23490684931505</v>
      </c>
      <c r="W887" s="138">
        <v>655.10417808219177</v>
      </c>
      <c r="X887" s="556" t="s">
        <v>2324</v>
      </c>
      <c r="Y887" s="142"/>
      <c r="Z887" s="146"/>
      <c r="AA887" s="165"/>
      <c r="AB887" s="165"/>
      <c r="AC887" s="383"/>
      <c r="AD887" s="360"/>
      <c r="AE887" s="165"/>
      <c r="AF887" s="147"/>
      <c r="AG887" s="146">
        <v>19.466666666666665</v>
      </c>
      <c r="AH887" s="149"/>
      <c r="AI887" s="132"/>
      <c r="AJ887" s="554" t="s">
        <v>3895</v>
      </c>
      <c r="AK887" s="554"/>
      <c r="AL887" s="555" t="s">
        <v>3895</v>
      </c>
      <c r="AM887" s="152">
        <v>41136</v>
      </c>
      <c r="AN887" s="297"/>
      <c r="AO887" s="154"/>
      <c r="AP887" s="155"/>
      <c r="AQ887" s="156">
        <v>41255</v>
      </c>
      <c r="AR887" s="155">
        <v>41268</v>
      </c>
      <c r="AS887" s="154">
        <v>41375</v>
      </c>
      <c r="AT887" s="155">
        <v>41269</v>
      </c>
      <c r="AU887" s="157"/>
      <c r="AV887" s="158"/>
      <c r="AW887" s="159">
        <v>25</v>
      </c>
      <c r="AX887" s="146">
        <v>1576.8</v>
      </c>
      <c r="AY887" s="160">
        <v>0.95</v>
      </c>
      <c r="AZ887" s="161"/>
      <c r="BA887" s="149"/>
      <c r="BB887" s="237"/>
      <c r="BC887" s="238"/>
      <c r="BD887" s="345">
        <v>82.579842931937165</v>
      </c>
      <c r="BE887" s="165">
        <v>2270.7356375817958</v>
      </c>
      <c r="BF887" s="149">
        <v>3303.1937172774865</v>
      </c>
      <c r="BG887" s="623"/>
      <c r="BH887" s="166">
        <v>8.98</v>
      </c>
      <c r="BI887" s="167">
        <v>12.99</v>
      </c>
      <c r="BJ887" s="166"/>
      <c r="BK887" s="197"/>
    </row>
    <row r="888" spans="1:63" ht="28" hidden="1">
      <c r="A888" s="40"/>
      <c r="B888" s="40"/>
      <c r="C888" s="40"/>
      <c r="D888" s="303" t="s">
        <v>772</v>
      </c>
      <c r="E888" s="595">
        <v>7443</v>
      </c>
      <c r="F888" s="422" t="s">
        <v>773</v>
      </c>
      <c r="G888" s="547" t="s">
        <v>2033</v>
      </c>
      <c r="H888" s="548" t="s">
        <v>2034</v>
      </c>
      <c r="I888" s="477" t="s">
        <v>1815</v>
      </c>
      <c r="J888" s="550"/>
      <c r="K888" s="547" t="s">
        <v>2498</v>
      </c>
      <c r="L888" s="472" t="s">
        <v>2036</v>
      </c>
      <c r="M888" s="174" t="s">
        <v>3510</v>
      </c>
      <c r="N888" s="620" t="s">
        <v>2571</v>
      </c>
      <c r="O888" s="176" t="s">
        <v>3785</v>
      </c>
      <c r="P888" s="143">
        <v>49.823</v>
      </c>
      <c r="Q888" s="138"/>
      <c r="R888" s="339">
        <v>10</v>
      </c>
      <c r="S888" s="139">
        <v>0</v>
      </c>
      <c r="T888" s="311">
        <v>41365</v>
      </c>
      <c r="U888" s="138">
        <v>0</v>
      </c>
      <c r="V888" s="143">
        <v>386.43537808219179</v>
      </c>
      <c r="W888" s="138">
        <v>498.23</v>
      </c>
      <c r="X888" s="556" t="s">
        <v>2324</v>
      </c>
      <c r="Y888" s="142"/>
      <c r="Z888" s="146"/>
      <c r="AA888" s="165"/>
      <c r="AB888" s="165"/>
      <c r="AC888" s="383"/>
      <c r="AD888" s="360"/>
      <c r="AE888" s="165"/>
      <c r="AF888" s="147"/>
      <c r="AG888" s="146">
        <v>16.399999999999999</v>
      </c>
      <c r="AH888" s="149"/>
      <c r="AI888" s="132"/>
      <c r="AJ888" s="554" t="s">
        <v>3895</v>
      </c>
      <c r="AK888" s="554"/>
      <c r="AL888" s="555" t="s">
        <v>3895</v>
      </c>
      <c r="AM888" s="311">
        <v>41088</v>
      </c>
      <c r="AN888" s="491"/>
      <c r="AO888" s="154"/>
      <c r="AP888" s="155"/>
      <c r="AQ888" s="156">
        <v>41219</v>
      </c>
      <c r="AR888" s="155">
        <v>41270</v>
      </c>
      <c r="AS888" s="154">
        <v>41404</v>
      </c>
      <c r="AT888" s="194">
        <v>41271</v>
      </c>
      <c r="AU888" s="157"/>
      <c r="AV888" s="158"/>
      <c r="AW888" s="159">
        <v>10</v>
      </c>
      <c r="AX888" s="146">
        <v>6775.9</v>
      </c>
      <c r="AY888" s="160">
        <v>0.84260000000000002</v>
      </c>
      <c r="AZ888" s="161"/>
      <c r="BA888" s="149"/>
      <c r="BB888" s="237"/>
      <c r="BC888" s="238"/>
      <c r="BD888" s="345">
        <v>11.998254799301918</v>
      </c>
      <c r="BE888" s="165">
        <v>240.81759025554297</v>
      </c>
      <c r="BF888" s="149">
        <v>1199.8254799301917</v>
      </c>
      <c r="BG888" s="239"/>
      <c r="BH888" s="166">
        <v>8.7100000000000009</v>
      </c>
      <c r="BI888" s="167">
        <v>18.25</v>
      </c>
      <c r="BJ888" s="159"/>
      <c r="BK888" s="159"/>
    </row>
    <row r="889" spans="1:63" ht="28" hidden="1">
      <c r="A889" s="40"/>
      <c r="B889" s="40"/>
      <c r="C889" s="40"/>
      <c r="D889" s="303" t="s">
        <v>774</v>
      </c>
      <c r="E889" s="127">
        <v>7444</v>
      </c>
      <c r="F889" s="234" t="s">
        <v>775</v>
      </c>
      <c r="G889" s="129" t="s">
        <v>2033</v>
      </c>
      <c r="H889" s="130" t="s">
        <v>2034</v>
      </c>
      <c r="I889" s="131" t="s">
        <v>1815</v>
      </c>
      <c r="J889" s="132"/>
      <c r="K889" s="129" t="s">
        <v>974</v>
      </c>
      <c r="L889" s="472" t="s">
        <v>2036</v>
      </c>
      <c r="M889" s="174" t="s">
        <v>3510</v>
      </c>
      <c r="N889" s="371" t="s">
        <v>2929</v>
      </c>
      <c r="O889" s="136" t="s">
        <v>2529</v>
      </c>
      <c r="P889" s="143">
        <v>31.646000000000001</v>
      </c>
      <c r="Q889" s="138"/>
      <c r="R889" s="339">
        <v>10</v>
      </c>
      <c r="S889" s="139">
        <v>0</v>
      </c>
      <c r="T889" s="152">
        <v>41275</v>
      </c>
      <c r="U889" s="138">
        <v>0</v>
      </c>
      <c r="V889" s="143">
        <v>253.25470136986303</v>
      </c>
      <c r="W889" s="138">
        <v>316.46000000000004</v>
      </c>
      <c r="X889" s="141" t="s">
        <v>2324</v>
      </c>
      <c r="Y889" s="142"/>
      <c r="Z889" s="146"/>
      <c r="AA889" s="165"/>
      <c r="AB889" s="165"/>
      <c r="AC889" s="383"/>
      <c r="AD889" s="360"/>
      <c r="AE889" s="165"/>
      <c r="AF889" s="147"/>
      <c r="AG889" s="146">
        <v>19.399999999999999</v>
      </c>
      <c r="AH889" s="149"/>
      <c r="AI889" s="132"/>
      <c r="AJ889" s="236" t="s">
        <v>3895</v>
      </c>
      <c r="AK889" s="236"/>
      <c r="AL889" s="151" t="s">
        <v>2012</v>
      </c>
      <c r="AM889" s="152">
        <v>40750</v>
      </c>
      <c r="AN889" s="297"/>
      <c r="AO889" s="154"/>
      <c r="AP889" s="155"/>
      <c r="AQ889" s="156">
        <v>41162</v>
      </c>
      <c r="AR889" s="155">
        <v>41267</v>
      </c>
      <c r="AS889" s="154">
        <v>41412</v>
      </c>
      <c r="AT889" s="194">
        <v>41271</v>
      </c>
      <c r="AU889" s="157"/>
      <c r="AV889" s="158"/>
      <c r="AW889" s="159">
        <v>1.2</v>
      </c>
      <c r="AX889" s="146">
        <v>7920</v>
      </c>
      <c r="AY889" s="160"/>
      <c r="AZ889" s="161"/>
      <c r="BA889" s="149"/>
      <c r="BB889" s="237"/>
      <c r="BC889" s="238"/>
      <c r="BD889" s="345">
        <v>0.44764397905759157</v>
      </c>
      <c r="BE889" s="165">
        <v>14.14535736135978</v>
      </c>
      <c r="BF889" s="149">
        <v>373.03664921465969</v>
      </c>
      <c r="BG889" s="239"/>
      <c r="BH889" s="166"/>
      <c r="BI889" s="167"/>
      <c r="BJ889" s="166"/>
      <c r="BK889" s="166"/>
    </row>
    <row r="890" spans="1:63" ht="28" hidden="1">
      <c r="A890" s="40"/>
      <c r="B890" s="40"/>
      <c r="C890" s="40"/>
      <c r="D890" s="303" t="s">
        <v>776</v>
      </c>
      <c r="E890" s="595">
        <v>7445</v>
      </c>
      <c r="F890" s="422" t="s">
        <v>777</v>
      </c>
      <c r="G890" s="547" t="s">
        <v>2033</v>
      </c>
      <c r="H890" s="548" t="s">
        <v>2034</v>
      </c>
      <c r="I890" s="549" t="s">
        <v>1815</v>
      </c>
      <c r="J890" s="550"/>
      <c r="K890" s="547" t="s">
        <v>2498</v>
      </c>
      <c r="L890" s="472" t="s">
        <v>2036</v>
      </c>
      <c r="M890" s="174" t="s">
        <v>3510</v>
      </c>
      <c r="N890" s="480" t="s">
        <v>2571</v>
      </c>
      <c r="O890" s="176" t="s">
        <v>3785</v>
      </c>
      <c r="P890" s="143">
        <v>49.823</v>
      </c>
      <c r="Q890" s="138"/>
      <c r="R890" s="339">
        <v>10</v>
      </c>
      <c r="S890" s="139">
        <v>0</v>
      </c>
      <c r="T890" s="311">
        <v>41365</v>
      </c>
      <c r="U890" s="138">
        <v>0</v>
      </c>
      <c r="V890" s="143">
        <v>386.43537808219179</v>
      </c>
      <c r="W890" s="138">
        <v>498.23</v>
      </c>
      <c r="X890" s="556" t="s">
        <v>2324</v>
      </c>
      <c r="Y890" s="142"/>
      <c r="Z890" s="146"/>
      <c r="AA890" s="165"/>
      <c r="AB890" s="165"/>
      <c r="AC890" s="383"/>
      <c r="AD890" s="360"/>
      <c r="AE890" s="165"/>
      <c r="AF890" s="147"/>
      <c r="AG890" s="146">
        <v>16.399999999999999</v>
      </c>
      <c r="AH890" s="149"/>
      <c r="AI890" s="132"/>
      <c r="AJ890" s="554" t="s">
        <v>3895</v>
      </c>
      <c r="AK890" s="554"/>
      <c r="AL890" s="555" t="s">
        <v>3895</v>
      </c>
      <c r="AM890" s="152">
        <v>41058</v>
      </c>
      <c r="AN890" s="297"/>
      <c r="AO890" s="154"/>
      <c r="AP890" s="155"/>
      <c r="AQ890" s="156">
        <v>41163</v>
      </c>
      <c r="AR890" s="155">
        <v>41270</v>
      </c>
      <c r="AS890" s="154">
        <v>41408</v>
      </c>
      <c r="AT890" s="194">
        <v>41271</v>
      </c>
      <c r="AU890" s="157"/>
      <c r="AV890" s="158"/>
      <c r="AW890" s="159">
        <v>10</v>
      </c>
      <c r="AX890" s="146">
        <v>6775.9</v>
      </c>
      <c r="AY890" s="160">
        <v>0.84260000000000002</v>
      </c>
      <c r="AZ890" s="161"/>
      <c r="BA890" s="149"/>
      <c r="BB890" s="237"/>
      <c r="BC890" s="238"/>
      <c r="BD890" s="345">
        <v>11.998254799301918</v>
      </c>
      <c r="BE890" s="165">
        <v>240.81759025554297</v>
      </c>
      <c r="BF890" s="149">
        <v>1199.8254799301917</v>
      </c>
      <c r="BG890" s="239"/>
      <c r="BH890" s="166">
        <v>7.54</v>
      </c>
      <c r="BI890" s="167">
        <v>18.25</v>
      </c>
      <c r="BJ890" s="159"/>
      <c r="BK890" s="159"/>
    </row>
    <row r="891" spans="1:63" ht="84" hidden="1">
      <c r="A891" s="40"/>
      <c r="B891" s="40"/>
      <c r="C891" s="40"/>
      <c r="D891" s="412" t="s">
        <v>778</v>
      </c>
      <c r="E891" s="127">
        <v>7446</v>
      </c>
      <c r="F891" s="234" t="s">
        <v>779</v>
      </c>
      <c r="G891" s="129" t="s">
        <v>2033</v>
      </c>
      <c r="H891" s="130" t="s">
        <v>2034</v>
      </c>
      <c r="I891" s="131" t="s">
        <v>1815</v>
      </c>
      <c r="J891" s="132"/>
      <c r="K891" s="129" t="s">
        <v>917</v>
      </c>
      <c r="L891" s="472" t="s">
        <v>2036</v>
      </c>
      <c r="M891" s="134" t="s">
        <v>3878</v>
      </c>
      <c r="N891" s="371" t="s">
        <v>1166</v>
      </c>
      <c r="O891" s="136" t="s">
        <v>3785</v>
      </c>
      <c r="P891" s="143">
        <v>15.351000000000001</v>
      </c>
      <c r="Q891" s="138"/>
      <c r="R891" s="339">
        <v>10</v>
      </c>
      <c r="S891" s="139">
        <v>0</v>
      </c>
      <c r="T891" s="152">
        <v>41179</v>
      </c>
      <c r="U891" s="139">
        <v>3.9912600000000005</v>
      </c>
      <c r="V891" s="143">
        <v>126.88758082191782</v>
      </c>
      <c r="W891" s="138">
        <v>153.51000000000002</v>
      </c>
      <c r="X891" s="141" t="s">
        <v>2309</v>
      </c>
      <c r="Y891" s="142"/>
      <c r="Z891" s="143"/>
      <c r="AA891" s="138"/>
      <c r="AB891" s="138"/>
      <c r="AC891" s="383"/>
      <c r="AD891" s="360"/>
      <c r="AE891" s="165"/>
      <c r="AF891" s="147"/>
      <c r="AG891" s="146">
        <v>22.6</v>
      </c>
      <c r="AH891" s="149"/>
      <c r="AI891" s="132"/>
      <c r="AJ891" s="150" t="s">
        <v>3895</v>
      </c>
      <c r="AK891" s="150"/>
      <c r="AL891" s="151" t="s">
        <v>780</v>
      </c>
      <c r="AM891" s="152">
        <v>40597</v>
      </c>
      <c r="AN891" s="297"/>
      <c r="AO891" s="154"/>
      <c r="AP891" s="155"/>
      <c r="AQ891" s="156">
        <v>40792</v>
      </c>
      <c r="AR891" s="155">
        <v>41177</v>
      </c>
      <c r="AS891" s="154">
        <v>41243</v>
      </c>
      <c r="AT891" s="155">
        <v>41179</v>
      </c>
      <c r="AU891" s="157"/>
      <c r="AV891" s="158"/>
      <c r="AW891" s="159">
        <v>7</v>
      </c>
      <c r="AX891" s="146">
        <v>2127.4285714285716</v>
      </c>
      <c r="AY891" s="160">
        <v>0.84004999999999996</v>
      </c>
      <c r="AZ891" s="161"/>
      <c r="BA891" s="149"/>
      <c r="BB891" s="237"/>
      <c r="BC891" s="238"/>
      <c r="BD891" s="345">
        <v>9.3915794066317613</v>
      </c>
      <c r="BE891" s="165">
        <v>611.78942131664132</v>
      </c>
      <c r="BF891" s="149">
        <v>1341.6542009473944</v>
      </c>
      <c r="BG891" s="421"/>
      <c r="BH891" s="166"/>
      <c r="BI891" s="167"/>
      <c r="BJ891" s="166"/>
      <c r="BK891" s="166">
        <v>15.396400463692208</v>
      </c>
    </row>
    <row r="892" spans="1:63" ht="28" hidden="1">
      <c r="A892" s="40"/>
      <c r="B892" s="40"/>
      <c r="C892" s="40"/>
      <c r="D892" s="303" t="s">
        <v>781</v>
      </c>
      <c r="E892" s="127">
        <v>7461</v>
      </c>
      <c r="F892" s="234" t="s">
        <v>782</v>
      </c>
      <c r="G892" s="129" t="s">
        <v>2033</v>
      </c>
      <c r="H892" s="130" t="s">
        <v>2034</v>
      </c>
      <c r="I892" s="131" t="s">
        <v>1815</v>
      </c>
      <c r="J892" s="132"/>
      <c r="K892" s="129" t="s">
        <v>2035</v>
      </c>
      <c r="L892" s="472" t="s">
        <v>2036</v>
      </c>
      <c r="M892" s="174" t="s">
        <v>969</v>
      </c>
      <c r="N892" s="371" t="s">
        <v>970</v>
      </c>
      <c r="O892" s="136" t="s">
        <v>3785</v>
      </c>
      <c r="P892" s="143">
        <v>7.8890000000000002</v>
      </c>
      <c r="Q892" s="138"/>
      <c r="R892" s="339">
        <v>10</v>
      </c>
      <c r="S892" s="139">
        <v>0</v>
      </c>
      <c r="T892" s="152">
        <v>41213</v>
      </c>
      <c r="U892" s="138">
        <v>1.3332410000000001</v>
      </c>
      <c r="V892" s="143">
        <v>64.473663013698641</v>
      </c>
      <c r="W892" s="138">
        <v>78.89</v>
      </c>
      <c r="X892" s="141" t="s">
        <v>3889</v>
      </c>
      <c r="Y892" s="142"/>
      <c r="Z892" s="146"/>
      <c r="AA892" s="165"/>
      <c r="AB892" s="165"/>
      <c r="AC892" s="383"/>
      <c r="AD892" s="360"/>
      <c r="AE892" s="165"/>
      <c r="AF892" s="147"/>
      <c r="AG892" s="146">
        <v>21.466666666666665</v>
      </c>
      <c r="AH892" s="149"/>
      <c r="AI892" s="132"/>
      <c r="AJ892" s="236" t="s">
        <v>3895</v>
      </c>
      <c r="AK892" s="236"/>
      <c r="AL892" s="151" t="s">
        <v>783</v>
      </c>
      <c r="AM892" s="152">
        <v>40850</v>
      </c>
      <c r="AN892" s="297"/>
      <c r="AO892" s="154"/>
      <c r="AP892" s="155"/>
      <c r="AQ892" s="156">
        <v>41088</v>
      </c>
      <c r="AR892" s="155">
        <v>41186</v>
      </c>
      <c r="AS892" s="154">
        <v>41248</v>
      </c>
      <c r="AT892" s="155">
        <v>41186</v>
      </c>
      <c r="AU892" s="157"/>
      <c r="AV892" s="158"/>
      <c r="AW892" s="159">
        <v>5</v>
      </c>
      <c r="AX892" s="146">
        <v>1664.4</v>
      </c>
      <c r="AY892" s="160">
        <v>0.94850000000000012</v>
      </c>
      <c r="AZ892" s="161"/>
      <c r="BA892" s="149"/>
      <c r="BB892" s="237"/>
      <c r="BC892" s="238"/>
      <c r="BD892" s="493"/>
      <c r="BE892" s="165"/>
      <c r="BF892" s="149"/>
      <c r="BG892" s="239"/>
      <c r="BH892" s="166"/>
      <c r="BI892" s="167"/>
      <c r="BJ892" s="166"/>
      <c r="BK892" s="166"/>
    </row>
    <row r="893" spans="1:63" ht="28" hidden="1">
      <c r="A893" s="40"/>
      <c r="B893" s="40"/>
      <c r="C893" s="40"/>
      <c r="D893" s="303" t="s">
        <v>784</v>
      </c>
      <c r="E893" s="127">
        <v>7477</v>
      </c>
      <c r="F893" s="422" t="s">
        <v>785</v>
      </c>
      <c r="G893" s="547" t="s">
        <v>2033</v>
      </c>
      <c r="H893" s="548" t="s">
        <v>2034</v>
      </c>
      <c r="I893" s="549" t="s">
        <v>1815</v>
      </c>
      <c r="J893" s="550"/>
      <c r="K893" s="547" t="s">
        <v>2035</v>
      </c>
      <c r="L893" s="133" t="s">
        <v>2036</v>
      </c>
      <c r="M893" s="551" t="s">
        <v>2037</v>
      </c>
      <c r="N893" s="552" t="s">
        <v>2037</v>
      </c>
      <c r="O893" s="553" t="s">
        <v>3785</v>
      </c>
      <c r="P893" s="143">
        <v>5.6349999999999998</v>
      </c>
      <c r="Q893" s="138"/>
      <c r="R893" s="339">
        <v>7</v>
      </c>
      <c r="S893" s="135">
        <v>0</v>
      </c>
      <c r="T893" s="152">
        <v>41182</v>
      </c>
      <c r="U893" s="138">
        <v>1.43129</v>
      </c>
      <c r="V893" s="137">
        <v>46.531205479452055</v>
      </c>
      <c r="W893" s="138">
        <v>102.91208219178081</v>
      </c>
      <c r="X893" s="556" t="s">
        <v>2540</v>
      </c>
      <c r="Y893" s="142"/>
      <c r="Z893" s="146"/>
      <c r="AA893" s="165"/>
      <c r="AB893" s="165"/>
      <c r="AC893" s="383"/>
      <c r="AD893" s="360"/>
      <c r="AE893" s="165"/>
      <c r="AF893" s="147"/>
      <c r="AG893" s="146">
        <v>22.5</v>
      </c>
      <c r="AH893" s="149"/>
      <c r="AI893" s="132"/>
      <c r="AJ893" s="554" t="s">
        <v>3895</v>
      </c>
      <c r="AK893" s="554"/>
      <c r="AL893" s="555" t="s">
        <v>786</v>
      </c>
      <c r="AM893" s="152">
        <v>40863</v>
      </c>
      <c r="AN893" s="297"/>
      <c r="AO893" s="154"/>
      <c r="AP893" s="155"/>
      <c r="AQ893" s="156">
        <v>40870</v>
      </c>
      <c r="AR893" s="155">
        <v>41176</v>
      </c>
      <c r="AS893" s="154">
        <v>41242</v>
      </c>
      <c r="AT893" s="155">
        <v>41179</v>
      </c>
      <c r="AU893" s="157"/>
      <c r="AV893" s="158"/>
      <c r="AW893" s="159">
        <v>3</v>
      </c>
      <c r="AX893" s="165">
        <v>1980.3333333333333</v>
      </c>
      <c r="AY893" s="384">
        <v>0.94924999999999993</v>
      </c>
      <c r="AZ893" s="161"/>
      <c r="BA893" s="149"/>
      <c r="BB893" s="237"/>
      <c r="BC893" s="238"/>
      <c r="BD893" s="345">
        <v>4.0318499127399647</v>
      </c>
      <c r="BE893" s="165">
        <v>715.50131548180389</v>
      </c>
      <c r="BF893" s="149">
        <v>1343.9499709133215</v>
      </c>
      <c r="BG893" s="239"/>
      <c r="BH893" s="166">
        <v>5.79</v>
      </c>
      <c r="BI893" s="167">
        <v>14.77</v>
      </c>
      <c r="BJ893" s="166"/>
      <c r="BK893" s="166"/>
    </row>
    <row r="894" spans="1:63" ht="42" hidden="1">
      <c r="A894" s="40"/>
      <c r="B894" s="40"/>
      <c r="C894" s="40"/>
      <c r="D894" s="303" t="s">
        <v>787</v>
      </c>
      <c r="E894" s="127">
        <v>7491</v>
      </c>
      <c r="F894" s="234" t="s">
        <v>788</v>
      </c>
      <c r="G894" s="129" t="s">
        <v>2033</v>
      </c>
      <c r="H894" s="130" t="s">
        <v>2034</v>
      </c>
      <c r="I894" s="131" t="s">
        <v>1815</v>
      </c>
      <c r="J894" s="132"/>
      <c r="K894" s="129" t="s">
        <v>917</v>
      </c>
      <c r="L894" s="472" t="s">
        <v>2036</v>
      </c>
      <c r="M894" s="174" t="s">
        <v>2037</v>
      </c>
      <c r="N894" s="371" t="s">
        <v>2037</v>
      </c>
      <c r="O894" s="136" t="s">
        <v>2038</v>
      </c>
      <c r="P894" s="143">
        <v>76.015000000000001</v>
      </c>
      <c r="Q894" s="138"/>
      <c r="R894" s="339">
        <v>7</v>
      </c>
      <c r="S894" s="135">
        <v>0</v>
      </c>
      <c r="T894" s="152">
        <v>41186</v>
      </c>
      <c r="U894" s="138">
        <v>18.319614999999999</v>
      </c>
      <c r="V894" s="137">
        <v>626.86342465753421</v>
      </c>
      <c r="W894" s="138">
        <v>1387.4299452054793</v>
      </c>
      <c r="X894" s="141" t="s">
        <v>2309</v>
      </c>
      <c r="Y894" s="142"/>
      <c r="Z894" s="146"/>
      <c r="AA894" s="165"/>
      <c r="AB894" s="165"/>
      <c r="AC894" s="383"/>
      <c r="AD894" s="360"/>
      <c r="AE894" s="165"/>
      <c r="AF894" s="147"/>
      <c r="AG894" s="146">
        <v>22.366666666666667</v>
      </c>
      <c r="AH894" s="149"/>
      <c r="AI894" s="132"/>
      <c r="AJ894" s="236" t="s">
        <v>3895</v>
      </c>
      <c r="AK894" s="236"/>
      <c r="AL894" s="151" t="s">
        <v>2241</v>
      </c>
      <c r="AM894" s="152">
        <v>40796</v>
      </c>
      <c r="AN894" s="297"/>
      <c r="AO894" s="154"/>
      <c r="AP894" s="155"/>
      <c r="AQ894" s="156">
        <v>41115</v>
      </c>
      <c r="AR894" s="155">
        <v>41179</v>
      </c>
      <c r="AS894" s="154">
        <v>41250</v>
      </c>
      <c r="AT894" s="155">
        <v>41186</v>
      </c>
      <c r="AU894" s="157"/>
      <c r="AV894" s="158"/>
      <c r="AW894" s="159">
        <v>50.4</v>
      </c>
      <c r="AX894" s="165">
        <v>1589.781746031746</v>
      </c>
      <c r="AY894" s="384">
        <v>0.94872499999999993</v>
      </c>
      <c r="AZ894" s="161"/>
      <c r="BA894" s="149"/>
      <c r="BB894" s="237"/>
      <c r="BC894" s="238"/>
      <c r="BD894" s="345">
        <v>60.471204188481671</v>
      </c>
      <c r="BE894" s="165">
        <v>795.51672944131644</v>
      </c>
      <c r="BF894" s="149">
        <v>1199.8254799301919</v>
      </c>
      <c r="BG894" s="239"/>
      <c r="BH894" s="166">
        <v>7.89</v>
      </c>
      <c r="BI894" s="167">
        <v>18.190000000000001</v>
      </c>
      <c r="BJ894" s="166"/>
      <c r="BK894" s="166"/>
    </row>
    <row r="895" spans="1:63" ht="42" hidden="1">
      <c r="A895" s="40"/>
      <c r="B895" s="40"/>
      <c r="C895" s="40"/>
      <c r="D895" s="303" t="s">
        <v>789</v>
      </c>
      <c r="E895" s="127">
        <v>7527</v>
      </c>
      <c r="F895" s="234" t="s">
        <v>790</v>
      </c>
      <c r="G895" s="129" t="s">
        <v>2033</v>
      </c>
      <c r="H895" s="130" t="s">
        <v>2034</v>
      </c>
      <c r="I895" s="131" t="s">
        <v>1815</v>
      </c>
      <c r="J895" s="132"/>
      <c r="K895" s="129" t="s">
        <v>791</v>
      </c>
      <c r="L895" s="472" t="s">
        <v>2036</v>
      </c>
      <c r="M895" s="174" t="s">
        <v>2037</v>
      </c>
      <c r="N895" s="371" t="s">
        <v>2037</v>
      </c>
      <c r="O895" s="136" t="s">
        <v>3785</v>
      </c>
      <c r="P895" s="143">
        <v>21.89</v>
      </c>
      <c r="Q895" s="138"/>
      <c r="R895" s="339">
        <v>7</v>
      </c>
      <c r="S895" s="139">
        <v>0</v>
      </c>
      <c r="T895" s="152">
        <v>41254</v>
      </c>
      <c r="U895" s="138">
        <v>1.2039500000000001</v>
      </c>
      <c r="V895" s="143">
        <v>176.43939726027398</v>
      </c>
      <c r="W895" s="138">
        <v>395.45934246575342</v>
      </c>
      <c r="X895" s="141" t="s">
        <v>2540</v>
      </c>
      <c r="Y895" s="142"/>
      <c r="Z895" s="146"/>
      <c r="AA895" s="165"/>
      <c r="AB895" s="165"/>
      <c r="AC895" s="383"/>
      <c r="AD895" s="360"/>
      <c r="AE895" s="165"/>
      <c r="AF895" s="147"/>
      <c r="AG895" s="146">
        <v>20.100000000000001</v>
      </c>
      <c r="AH895" s="149"/>
      <c r="AI895" s="132"/>
      <c r="AJ895" s="236" t="s">
        <v>3895</v>
      </c>
      <c r="AK895" s="236"/>
      <c r="AL895" s="151" t="s">
        <v>792</v>
      </c>
      <c r="AM895" s="152">
        <v>40795</v>
      </c>
      <c r="AN895" s="297"/>
      <c r="AO895" s="154"/>
      <c r="AP895" s="155"/>
      <c r="AQ895" s="156">
        <v>40751</v>
      </c>
      <c r="AR895" s="155">
        <v>41254</v>
      </c>
      <c r="AS895" s="154">
        <v>41308</v>
      </c>
      <c r="AT895" s="155">
        <v>41254</v>
      </c>
      <c r="AU895" s="157"/>
      <c r="AV895" s="158"/>
      <c r="AW895" s="159">
        <v>13.3</v>
      </c>
      <c r="AX895" s="146">
        <v>1376.390977443609</v>
      </c>
      <c r="AY895" s="160" t="s">
        <v>793</v>
      </c>
      <c r="AZ895" s="161"/>
      <c r="BA895" s="149"/>
      <c r="BB895" s="237"/>
      <c r="BC895" s="238"/>
      <c r="BD895" s="345">
        <v>16.817190226876093</v>
      </c>
      <c r="BE895" s="165">
        <v>768.25903274902203</v>
      </c>
      <c r="BF895" s="149">
        <v>1264.4503929982025</v>
      </c>
      <c r="BG895" s="239"/>
      <c r="BH895" s="166" t="s">
        <v>236</v>
      </c>
      <c r="BI895" s="167">
        <v>17.649999999999999</v>
      </c>
      <c r="BJ895" s="166" t="s">
        <v>236</v>
      </c>
      <c r="BK895" s="166"/>
    </row>
    <row r="896" spans="1:63" ht="42" hidden="1">
      <c r="A896" s="40"/>
      <c r="B896" s="40"/>
      <c r="C896" s="40"/>
      <c r="D896" s="303" t="s">
        <v>794</v>
      </c>
      <c r="E896" s="127">
        <v>7529</v>
      </c>
      <c r="F896" s="234" t="s">
        <v>795</v>
      </c>
      <c r="G896" s="547" t="s">
        <v>2033</v>
      </c>
      <c r="H896" s="548" t="s">
        <v>2034</v>
      </c>
      <c r="I896" s="549" t="s">
        <v>1815</v>
      </c>
      <c r="J896" s="550"/>
      <c r="K896" s="547" t="s">
        <v>917</v>
      </c>
      <c r="L896" s="472" t="s">
        <v>2036</v>
      </c>
      <c r="M896" s="551" t="s">
        <v>2037</v>
      </c>
      <c r="N896" s="552" t="s">
        <v>2037</v>
      </c>
      <c r="O896" s="553" t="s">
        <v>2038</v>
      </c>
      <c r="P896" s="143">
        <v>73.789000000000001</v>
      </c>
      <c r="Q896" s="138"/>
      <c r="R896" s="339">
        <v>10</v>
      </c>
      <c r="S896" s="139">
        <v>0</v>
      </c>
      <c r="T896" s="152">
        <v>41193</v>
      </c>
      <c r="U896" s="138">
        <v>16.381157999999999</v>
      </c>
      <c r="V896" s="143">
        <v>607.09141643835619</v>
      </c>
      <c r="W896" s="138">
        <v>737.89</v>
      </c>
      <c r="X896" s="556" t="s">
        <v>2309</v>
      </c>
      <c r="Y896" s="142"/>
      <c r="Z896" s="146"/>
      <c r="AA896" s="165"/>
      <c r="AB896" s="165"/>
      <c r="AC896" s="383"/>
      <c r="AD896" s="360"/>
      <c r="AE896" s="165"/>
      <c r="AF896" s="147"/>
      <c r="AG896" s="146">
        <v>22.133333333333333</v>
      </c>
      <c r="AH896" s="149"/>
      <c r="AI896" s="132"/>
      <c r="AJ896" s="554" t="s">
        <v>3895</v>
      </c>
      <c r="AK896" s="554"/>
      <c r="AL896" s="151" t="s">
        <v>796</v>
      </c>
      <c r="AM896" s="152">
        <v>40927</v>
      </c>
      <c r="AN896" s="297"/>
      <c r="AO896" s="154"/>
      <c r="AP896" s="155"/>
      <c r="AQ896" s="156">
        <v>41137</v>
      </c>
      <c r="AR896" s="155">
        <v>41180</v>
      </c>
      <c r="AS896" s="154">
        <v>41250</v>
      </c>
      <c r="AT896" s="155">
        <v>41193</v>
      </c>
      <c r="AU896" s="157"/>
      <c r="AV896" s="158"/>
      <c r="AW896" s="159">
        <v>49.5</v>
      </c>
      <c r="AX896" s="165">
        <v>1564.5454545454545</v>
      </c>
      <c r="AY896" s="384">
        <v>0.94872499999999993</v>
      </c>
      <c r="AZ896" s="161"/>
      <c r="BA896" s="149"/>
      <c r="BB896" s="237"/>
      <c r="BC896" s="238"/>
      <c r="BD896" s="345">
        <v>71.553228621291439</v>
      </c>
      <c r="BE896" s="165">
        <v>969.70047867963285</v>
      </c>
      <c r="BF896" s="149">
        <v>1445.5197701270999</v>
      </c>
      <c r="BG896" s="239"/>
      <c r="BH896" s="166">
        <v>9.5299999999999994</v>
      </c>
      <c r="BI896" s="167">
        <v>18.45</v>
      </c>
      <c r="BJ896" s="166"/>
      <c r="BK896" s="166"/>
    </row>
    <row r="897" spans="1:63" ht="56" hidden="1">
      <c r="A897" s="40"/>
      <c r="B897" s="40"/>
      <c r="C897" s="40"/>
      <c r="D897" s="303" t="s">
        <v>310</v>
      </c>
      <c r="E897" s="127">
        <v>7537</v>
      </c>
      <c r="F897" s="234" t="s">
        <v>309</v>
      </c>
      <c r="G897" s="547" t="s">
        <v>2033</v>
      </c>
      <c r="H897" s="548" t="s">
        <v>2034</v>
      </c>
      <c r="I897" s="549" t="s">
        <v>1815</v>
      </c>
      <c r="J897" s="550"/>
      <c r="K897" s="547" t="s">
        <v>1748</v>
      </c>
      <c r="L897" s="472" t="s">
        <v>2036</v>
      </c>
      <c r="M897" s="174" t="s">
        <v>2037</v>
      </c>
      <c r="N897" s="342" t="s">
        <v>2037</v>
      </c>
      <c r="O897" s="176" t="s">
        <v>2038</v>
      </c>
      <c r="P897" s="143">
        <v>27.545999999999999</v>
      </c>
      <c r="Q897" s="138"/>
      <c r="R897" s="339">
        <v>10</v>
      </c>
      <c r="S897" s="139">
        <v>0</v>
      </c>
      <c r="T897" s="598">
        <v>41249</v>
      </c>
      <c r="U897" s="138">
        <v>1.8731280000000001</v>
      </c>
      <c r="V897" s="143">
        <v>222.4056493150685</v>
      </c>
      <c r="W897" s="138">
        <v>275.45999999999998</v>
      </c>
      <c r="X897" s="556" t="s">
        <v>1755</v>
      </c>
      <c r="Y897" s="142"/>
      <c r="Z897" s="146"/>
      <c r="AA897" s="165"/>
      <c r="AB897" s="165"/>
      <c r="AC897" s="383"/>
      <c r="AD897" s="360"/>
      <c r="AE897" s="165"/>
      <c r="AF897" s="147"/>
      <c r="AG897" s="146">
        <v>20.266666666666666</v>
      </c>
      <c r="AH897" s="149"/>
      <c r="AI897" s="132"/>
      <c r="AJ897" s="554" t="s">
        <v>3895</v>
      </c>
      <c r="AK897" s="554"/>
      <c r="AL897" s="555" t="s">
        <v>2031</v>
      </c>
      <c r="AM897" s="152">
        <v>40866</v>
      </c>
      <c r="AN897" s="297">
        <v>40949</v>
      </c>
      <c r="AO897" s="154" t="s">
        <v>320</v>
      </c>
      <c r="AP897" s="152"/>
      <c r="AQ897" s="156">
        <v>40941</v>
      </c>
      <c r="AR897" s="155">
        <v>41249</v>
      </c>
      <c r="AS897" s="154">
        <v>41299</v>
      </c>
      <c r="AT897" s="155">
        <v>41249</v>
      </c>
      <c r="AU897" s="157"/>
      <c r="AV897" s="158"/>
      <c r="AW897" s="159">
        <v>14.4</v>
      </c>
      <c r="AX897" s="165">
        <v>2131.307638888889</v>
      </c>
      <c r="AY897" s="384">
        <v>0.89754750000000005</v>
      </c>
      <c r="AZ897" s="161"/>
      <c r="BA897" s="149"/>
      <c r="BB897" s="237"/>
      <c r="BC897" s="238"/>
      <c r="BD897" s="345">
        <v>18.640052356020941</v>
      </c>
      <c r="BE897" s="165">
        <v>676.68817091486756</v>
      </c>
      <c r="BF897" s="149">
        <v>1294.448080279232</v>
      </c>
      <c r="BG897" s="239"/>
      <c r="BH897" s="159">
        <v>8.02</v>
      </c>
      <c r="BI897" s="148">
        <v>18.57</v>
      </c>
      <c r="BJ897" s="159"/>
      <c r="BK897" s="159"/>
    </row>
    <row r="898" spans="1:63" ht="42" hidden="1">
      <c r="A898" s="40"/>
      <c r="B898" s="40"/>
      <c r="C898" s="40"/>
      <c r="D898" s="247" t="s">
        <v>797</v>
      </c>
      <c r="E898" s="127">
        <v>7558</v>
      </c>
      <c r="F898" s="199" t="s">
        <v>798</v>
      </c>
      <c r="G898" s="170" t="s">
        <v>2033</v>
      </c>
      <c r="H898" s="171" t="s">
        <v>2034</v>
      </c>
      <c r="I898" s="131" t="s">
        <v>1815</v>
      </c>
      <c r="J898" s="132"/>
      <c r="K898" s="129" t="s">
        <v>1211</v>
      </c>
      <c r="L898" s="472" t="s">
        <v>2036</v>
      </c>
      <c r="M898" s="134" t="s">
        <v>2037</v>
      </c>
      <c r="N898" s="141" t="s">
        <v>2037</v>
      </c>
      <c r="O898" s="176" t="s">
        <v>3785</v>
      </c>
      <c r="P898" s="202">
        <v>22.731999999999999</v>
      </c>
      <c r="Q898" s="178"/>
      <c r="R898" s="339">
        <v>10</v>
      </c>
      <c r="S898" s="139">
        <v>0</v>
      </c>
      <c r="T898" s="311">
        <v>41191</v>
      </c>
      <c r="U898" s="138">
        <v>5.160164</v>
      </c>
      <c r="V898" s="202">
        <v>187.14975342465755</v>
      </c>
      <c r="W898" s="178">
        <v>227.32</v>
      </c>
      <c r="X898" s="141" t="s">
        <v>3889</v>
      </c>
      <c r="Y898" s="180"/>
      <c r="Z898" s="202"/>
      <c r="AA898" s="178"/>
      <c r="AB898" s="178"/>
      <c r="AC898" s="156"/>
      <c r="AD898" s="349"/>
      <c r="AE898" s="191"/>
      <c r="AF898" s="174"/>
      <c r="AG898" s="181">
        <v>22.2</v>
      </c>
      <c r="AH898" s="159"/>
      <c r="AI898" s="175"/>
      <c r="AJ898" s="150" t="s">
        <v>3895</v>
      </c>
      <c r="AK898" s="150"/>
      <c r="AL898" s="151" t="s">
        <v>3013</v>
      </c>
      <c r="AM898" s="152">
        <v>40101</v>
      </c>
      <c r="AN898" s="297"/>
      <c r="AO898" s="154"/>
      <c r="AP898" s="155"/>
      <c r="AQ898" s="156">
        <v>40347</v>
      </c>
      <c r="AR898" s="155">
        <v>41183</v>
      </c>
      <c r="AS898" s="154">
        <v>41249</v>
      </c>
      <c r="AT898" s="155">
        <v>41191</v>
      </c>
      <c r="AU898" s="157"/>
      <c r="AV898" s="158"/>
      <c r="AW898" s="159">
        <v>11.75</v>
      </c>
      <c r="AX898" s="181">
        <v>2087.1489361702129</v>
      </c>
      <c r="AY898" s="207">
        <v>0.92695000000000005</v>
      </c>
      <c r="AZ898" s="161"/>
      <c r="BA898" s="165"/>
      <c r="BB898" s="162"/>
      <c r="BC898" s="163"/>
      <c r="BD898" s="345">
        <v>14.852312390924954</v>
      </c>
      <c r="BE898" s="191">
        <v>653.36584510491616</v>
      </c>
      <c r="BF898" s="149">
        <v>1264.0265864616981</v>
      </c>
      <c r="BG898" s="196"/>
      <c r="BH898" s="166" t="s">
        <v>236</v>
      </c>
      <c r="BI898" s="167">
        <v>12.37</v>
      </c>
      <c r="BJ898" s="197" t="s">
        <v>236</v>
      </c>
      <c r="BK898" s="166" t="s">
        <v>236</v>
      </c>
    </row>
    <row r="899" spans="1:63" ht="42">
      <c r="A899" s="124" t="s">
        <v>3068</v>
      </c>
      <c r="B899" s="40"/>
      <c r="C899" s="40" t="s">
        <v>654</v>
      </c>
      <c r="D899" s="303" t="s">
        <v>799</v>
      </c>
      <c r="E899" s="127">
        <v>7559</v>
      </c>
      <c r="F899" s="234" t="s">
        <v>800</v>
      </c>
      <c r="G899" s="547" t="s">
        <v>2033</v>
      </c>
      <c r="H899" s="548" t="s">
        <v>2034</v>
      </c>
      <c r="I899" s="549" t="s">
        <v>1815</v>
      </c>
      <c r="J899" s="550"/>
      <c r="K899" s="475" t="s">
        <v>3122</v>
      </c>
      <c r="L899" s="133" t="s">
        <v>2036</v>
      </c>
      <c r="M899" s="174" t="s">
        <v>3878</v>
      </c>
      <c r="N899" s="342" t="s">
        <v>1723</v>
      </c>
      <c r="O899" s="176" t="s">
        <v>2038</v>
      </c>
      <c r="P899" s="143">
        <v>483.67599999999999</v>
      </c>
      <c r="Q899" s="138"/>
      <c r="R899" s="339">
        <v>7</v>
      </c>
      <c r="S899" s="139">
        <v>0</v>
      </c>
      <c r="T899" s="152">
        <v>41730</v>
      </c>
      <c r="U899" s="138">
        <v>0</v>
      </c>
      <c r="V899" s="143">
        <v>3267.7945643835619</v>
      </c>
      <c r="W899" s="138">
        <v>8107.2048438356169</v>
      </c>
      <c r="X899" s="556" t="s">
        <v>3888</v>
      </c>
      <c r="Y899" s="142"/>
      <c r="Z899" s="146"/>
      <c r="AA899" s="165"/>
      <c r="AB899" s="165"/>
      <c r="AC899" s="383"/>
      <c r="AD899" s="360"/>
      <c r="AE899" s="165"/>
      <c r="AF899" s="147"/>
      <c r="AG899" s="146">
        <v>4.2333333333333334</v>
      </c>
      <c r="AH899" s="149"/>
      <c r="AI899" s="132"/>
      <c r="AJ899" s="554" t="s">
        <v>3895</v>
      </c>
      <c r="AK899" s="554"/>
      <c r="AL899" s="555" t="s">
        <v>1726</v>
      </c>
      <c r="AM899" s="152">
        <v>40941</v>
      </c>
      <c r="AN899" s="297"/>
      <c r="AO899" s="154"/>
      <c r="AP899" s="155"/>
      <c r="AQ899" s="156">
        <v>41162</v>
      </c>
      <c r="AR899" s="155">
        <v>41184</v>
      </c>
      <c r="AS899" s="154">
        <v>41242</v>
      </c>
      <c r="AT899" s="155">
        <v>41186</v>
      </c>
      <c r="AU899" s="157"/>
      <c r="AV899" s="158"/>
      <c r="AW899" s="159">
        <v>96</v>
      </c>
      <c r="AX899" s="165">
        <v>5635.416666666667</v>
      </c>
      <c r="AY899" s="384">
        <v>0.90322999999999998</v>
      </c>
      <c r="AZ899" s="161"/>
      <c r="BA899" s="149"/>
      <c r="BB899" s="237"/>
      <c r="BC899" s="238"/>
      <c r="BD899" s="345">
        <v>162.51090750436299</v>
      </c>
      <c r="BE899" s="165">
        <v>335.99125758640702</v>
      </c>
      <c r="BF899" s="149">
        <v>1692.8219531704478</v>
      </c>
      <c r="BG899" s="239"/>
      <c r="BH899" s="166">
        <v>7.91</v>
      </c>
      <c r="BI899" s="167">
        <v>12.45</v>
      </c>
      <c r="BJ899" s="166">
        <v>10.6</v>
      </c>
      <c r="BK899" s="166"/>
    </row>
    <row r="900" spans="1:63" ht="28" hidden="1">
      <c r="A900" s="40"/>
      <c r="B900" s="40"/>
      <c r="C900" s="40"/>
      <c r="D900" s="247" t="s">
        <v>801</v>
      </c>
      <c r="E900" s="127">
        <v>7560</v>
      </c>
      <c r="F900" s="128" t="s">
        <v>802</v>
      </c>
      <c r="G900" s="129" t="s">
        <v>2033</v>
      </c>
      <c r="H900" s="130" t="s">
        <v>2034</v>
      </c>
      <c r="I900" s="131" t="s">
        <v>1815</v>
      </c>
      <c r="J900" s="132"/>
      <c r="K900" s="129" t="s">
        <v>1317</v>
      </c>
      <c r="L900" s="472" t="s">
        <v>2036</v>
      </c>
      <c r="M900" s="134" t="s">
        <v>2037</v>
      </c>
      <c r="N900" s="371" t="s">
        <v>2037</v>
      </c>
      <c r="O900" s="136" t="s">
        <v>2038</v>
      </c>
      <c r="P900" s="143">
        <v>26.88</v>
      </c>
      <c r="Q900" s="138"/>
      <c r="R900" s="339">
        <v>10</v>
      </c>
      <c r="S900" s="139">
        <v>0</v>
      </c>
      <c r="T900" s="152">
        <v>41187</v>
      </c>
      <c r="U900" s="138">
        <v>6.3974399999999996</v>
      </c>
      <c r="V900" s="143">
        <v>221.59430136986302</v>
      </c>
      <c r="W900" s="138">
        <v>268.8</v>
      </c>
      <c r="X900" s="141" t="s">
        <v>3889</v>
      </c>
      <c r="Y900" s="142"/>
      <c r="Z900" s="143"/>
      <c r="AA900" s="138"/>
      <c r="AB900" s="138"/>
      <c r="AC900" s="235"/>
      <c r="AD900" s="152"/>
      <c r="AE900" s="165"/>
      <c r="AF900" s="147"/>
      <c r="AG900" s="146">
        <v>22.333333333333332</v>
      </c>
      <c r="AH900" s="149"/>
      <c r="AI900" s="132"/>
      <c r="AJ900" s="150" t="s">
        <v>1560</v>
      </c>
      <c r="AK900" s="150"/>
      <c r="AL900" s="151" t="s">
        <v>803</v>
      </c>
      <c r="AM900" s="152">
        <v>40199</v>
      </c>
      <c r="AN900" s="297"/>
      <c r="AO900" s="154"/>
      <c r="AP900" s="155"/>
      <c r="AQ900" s="156">
        <v>40348</v>
      </c>
      <c r="AR900" s="194">
        <v>41183</v>
      </c>
      <c r="AS900" s="154">
        <v>41237</v>
      </c>
      <c r="AT900" s="155">
        <v>41187</v>
      </c>
      <c r="AU900" s="157"/>
      <c r="AV900" s="158"/>
      <c r="AW900" s="149">
        <v>16.5</v>
      </c>
      <c r="AX900" s="165">
        <v>1821.2</v>
      </c>
      <c r="AY900" s="384">
        <v>0.9224699999999999</v>
      </c>
      <c r="AZ900" s="161"/>
      <c r="BA900" s="165"/>
      <c r="BB900" s="162"/>
      <c r="BC900" s="163"/>
      <c r="BD900" s="379">
        <v>22.796684118673646</v>
      </c>
      <c r="BE900" s="191">
        <v>848.09092703398983</v>
      </c>
      <c r="BF900" s="149">
        <v>1381.6172193135544</v>
      </c>
      <c r="BG900" s="196"/>
      <c r="BH900" s="197" t="s">
        <v>236</v>
      </c>
      <c r="BI900" s="198"/>
      <c r="BJ900" s="197" t="s">
        <v>236</v>
      </c>
      <c r="BK900" s="197"/>
    </row>
    <row r="901" spans="1:63" ht="84" hidden="1">
      <c r="A901" s="40"/>
      <c r="B901" s="40"/>
      <c r="C901" s="40"/>
      <c r="D901" s="247" t="s">
        <v>804</v>
      </c>
      <c r="E901" s="127">
        <v>7562</v>
      </c>
      <c r="F901" s="128" t="s">
        <v>805</v>
      </c>
      <c r="G901" s="129" t="s">
        <v>2033</v>
      </c>
      <c r="H901" s="130" t="s">
        <v>2034</v>
      </c>
      <c r="I901" s="131" t="s">
        <v>1815</v>
      </c>
      <c r="J901" s="132"/>
      <c r="K901" s="129" t="s">
        <v>1317</v>
      </c>
      <c r="L901" s="472" t="s">
        <v>2036</v>
      </c>
      <c r="M901" s="134" t="s">
        <v>2037</v>
      </c>
      <c r="N901" s="371" t="s">
        <v>2037</v>
      </c>
      <c r="O901" s="136" t="s">
        <v>3785</v>
      </c>
      <c r="P901" s="339">
        <v>18.417999999999999</v>
      </c>
      <c r="Q901" s="138"/>
      <c r="R901" s="339">
        <v>10</v>
      </c>
      <c r="S901" s="139">
        <v>0</v>
      </c>
      <c r="T901" s="152">
        <v>41214</v>
      </c>
      <c r="U901" s="135">
        <v>3.075806</v>
      </c>
      <c r="V901" s="143">
        <v>150.47253698630135</v>
      </c>
      <c r="W901" s="138">
        <v>184.18</v>
      </c>
      <c r="X901" s="141" t="s">
        <v>3948</v>
      </c>
      <c r="Y901" s="142"/>
      <c r="Z901" s="143">
        <v>1.8089999999999999</v>
      </c>
      <c r="AA901" s="138">
        <v>3.234</v>
      </c>
      <c r="AB901" s="138">
        <v>5.0430000000000001</v>
      </c>
      <c r="AC901" s="235">
        <v>41563</v>
      </c>
      <c r="AD901" s="152">
        <v>41364</v>
      </c>
      <c r="AE901" s="165">
        <v>7.5690410958904106</v>
      </c>
      <c r="AF901" s="182">
        <v>0.66626669562384633</v>
      </c>
      <c r="AG901" s="146">
        <v>11.633333333333333</v>
      </c>
      <c r="AH901" s="149"/>
      <c r="AI901" s="132" t="s">
        <v>1729</v>
      </c>
      <c r="AJ901" s="150" t="s">
        <v>4043</v>
      </c>
      <c r="AK901" s="150"/>
      <c r="AL901" s="151" t="s">
        <v>1336</v>
      </c>
      <c r="AM901" s="152">
        <v>40218</v>
      </c>
      <c r="AN901" s="297"/>
      <c r="AO901" s="154"/>
      <c r="AP901" s="155"/>
      <c r="AQ901" s="333">
        <v>40283</v>
      </c>
      <c r="AR901" s="194">
        <v>41183</v>
      </c>
      <c r="AS901" s="154">
        <v>41250</v>
      </c>
      <c r="AT901" s="194">
        <v>41193</v>
      </c>
      <c r="AU901" s="157"/>
      <c r="AV901" s="158"/>
      <c r="AW901" s="149">
        <v>10.4</v>
      </c>
      <c r="AX901" s="146">
        <v>2000</v>
      </c>
      <c r="AY901" s="160">
        <v>0.92244999999999988</v>
      </c>
      <c r="AZ901" s="161"/>
      <c r="BA901" s="165"/>
      <c r="BB901" s="162"/>
      <c r="BC901" s="163"/>
      <c r="BD901" s="379">
        <v>12.109511343804536</v>
      </c>
      <c r="BE901" s="191">
        <v>657.482427180179</v>
      </c>
      <c r="BF901" s="149">
        <v>1164.3760907504361</v>
      </c>
      <c r="BG901" s="105">
        <v>1.2160325534137994E-2</v>
      </c>
      <c r="BH901" s="197">
        <v>11.57</v>
      </c>
      <c r="BI901" s="198">
        <v>13.6</v>
      </c>
      <c r="BJ901" s="197">
        <v>15.12</v>
      </c>
      <c r="BK901" s="197">
        <v>18.949415955313487</v>
      </c>
    </row>
    <row r="902" spans="1:63" ht="14" hidden="1">
      <c r="A902" s="40"/>
      <c r="B902" s="40"/>
      <c r="C902" s="40"/>
      <c r="D902" s="247" t="s">
        <v>806</v>
      </c>
      <c r="E902" s="127">
        <v>7568</v>
      </c>
      <c r="F902" s="361" t="s">
        <v>807</v>
      </c>
      <c r="G902" s="129" t="s">
        <v>3945</v>
      </c>
      <c r="H902" s="130" t="s">
        <v>3946</v>
      </c>
      <c r="I902" s="131" t="s">
        <v>1815</v>
      </c>
      <c r="J902" s="132"/>
      <c r="K902" s="129" t="s">
        <v>1323</v>
      </c>
      <c r="L902" s="472" t="s">
        <v>2036</v>
      </c>
      <c r="M902" s="134" t="s">
        <v>2037</v>
      </c>
      <c r="N902" s="371" t="s">
        <v>2037</v>
      </c>
      <c r="O902" s="136" t="s">
        <v>3785</v>
      </c>
      <c r="P902" s="143">
        <v>12.07</v>
      </c>
      <c r="Q902" s="138"/>
      <c r="R902" s="339">
        <v>10</v>
      </c>
      <c r="S902" s="139">
        <v>0</v>
      </c>
      <c r="T902" s="152">
        <v>41214</v>
      </c>
      <c r="U902" s="138">
        <v>2.0156900000000002</v>
      </c>
      <c r="V902" s="143">
        <v>98.610246575342458</v>
      </c>
      <c r="W902" s="138">
        <v>120.7</v>
      </c>
      <c r="X902" s="141" t="s">
        <v>3948</v>
      </c>
      <c r="Y902" s="142"/>
      <c r="Z902" s="143"/>
      <c r="AA902" s="138"/>
      <c r="AB902" s="138"/>
      <c r="AC902" s="383"/>
      <c r="AD902" s="360"/>
      <c r="AE902" s="165"/>
      <c r="AF902" s="147"/>
      <c r="AG902" s="146">
        <v>21.433333333333334</v>
      </c>
      <c r="AH902" s="149"/>
      <c r="AI902" s="132"/>
      <c r="AJ902" s="150" t="s">
        <v>1560</v>
      </c>
      <c r="AK902" s="150"/>
      <c r="AL902" s="151" t="s">
        <v>3895</v>
      </c>
      <c r="AM902" s="152">
        <v>40424</v>
      </c>
      <c r="AN902" s="297"/>
      <c r="AO902" s="154"/>
      <c r="AP902" s="155"/>
      <c r="AQ902" s="156">
        <v>40742</v>
      </c>
      <c r="AR902" s="155">
        <v>41190</v>
      </c>
      <c r="AS902" s="154">
        <v>41237</v>
      </c>
      <c r="AT902" s="194">
        <v>41190</v>
      </c>
      <c r="AU902" s="157"/>
      <c r="AV902" s="158"/>
      <c r="AW902" s="159">
        <v>7.5</v>
      </c>
      <c r="AX902" s="146">
        <v>352.85333333333335</v>
      </c>
      <c r="AY902" s="160">
        <v>0.92247499999999993</v>
      </c>
      <c r="AZ902" s="161"/>
      <c r="BA902" s="149"/>
      <c r="BB902" s="162"/>
      <c r="BC902" s="163"/>
      <c r="BD902" s="345">
        <v>8.5078534031413611</v>
      </c>
      <c r="BE902" s="165">
        <v>704.87600688826524</v>
      </c>
      <c r="BF902" s="149">
        <v>1134.3804537521814</v>
      </c>
      <c r="BG902" s="196"/>
      <c r="BH902" s="166">
        <v>7.9249999999999998</v>
      </c>
      <c r="BI902" s="167">
        <v>11.5</v>
      </c>
      <c r="BJ902" s="166"/>
      <c r="BK902" s="166"/>
    </row>
    <row r="903" spans="1:63" ht="70" hidden="1">
      <c r="A903" s="40"/>
      <c r="B903" s="40"/>
      <c r="C903" s="40"/>
      <c r="D903" s="303" t="s">
        <v>808</v>
      </c>
      <c r="E903" s="127">
        <v>7584</v>
      </c>
      <c r="F903" s="234" t="s">
        <v>809</v>
      </c>
      <c r="G903" s="129" t="s">
        <v>2033</v>
      </c>
      <c r="H903" s="130" t="s">
        <v>2034</v>
      </c>
      <c r="I903" s="131" t="s">
        <v>1815</v>
      </c>
      <c r="J903" s="132"/>
      <c r="K903" s="129" t="s">
        <v>2035</v>
      </c>
      <c r="L903" s="472" t="s">
        <v>2036</v>
      </c>
      <c r="M903" s="174" t="s">
        <v>2037</v>
      </c>
      <c r="N903" s="371" t="s">
        <v>2037</v>
      </c>
      <c r="O903" s="136" t="s">
        <v>3785</v>
      </c>
      <c r="P903" s="143">
        <v>5.8819999999999997</v>
      </c>
      <c r="Q903" s="138"/>
      <c r="R903" s="339">
        <v>10</v>
      </c>
      <c r="S903" s="139">
        <v>0</v>
      </c>
      <c r="T903" s="152">
        <v>41185</v>
      </c>
      <c r="U903" s="139">
        <v>1.4352079999999998</v>
      </c>
      <c r="V903" s="143">
        <v>48.522471232876704</v>
      </c>
      <c r="W903" s="138">
        <v>58.819999999999993</v>
      </c>
      <c r="X903" s="141" t="s">
        <v>2309</v>
      </c>
      <c r="Y903" s="142"/>
      <c r="Z903" s="146"/>
      <c r="AA903" s="165"/>
      <c r="AB903" s="165"/>
      <c r="AC903" s="383"/>
      <c r="AD903" s="360"/>
      <c r="AE903" s="165"/>
      <c r="AF903" s="147"/>
      <c r="AG903" s="146">
        <v>22.4</v>
      </c>
      <c r="AH903" s="149"/>
      <c r="AI903" s="132"/>
      <c r="AJ903" s="236" t="s">
        <v>3895</v>
      </c>
      <c r="AK903" s="236"/>
      <c r="AL903" s="151" t="s">
        <v>1396</v>
      </c>
      <c r="AM903" s="152">
        <v>40829</v>
      </c>
      <c r="AN903" s="297"/>
      <c r="AO903" s="154"/>
      <c r="AP903" s="155"/>
      <c r="AQ903" s="156">
        <v>41073</v>
      </c>
      <c r="AR903" s="155">
        <v>41185</v>
      </c>
      <c r="AS903" s="154">
        <v>41244</v>
      </c>
      <c r="AT903" s="194">
        <v>41185</v>
      </c>
      <c r="AU903" s="157"/>
      <c r="AV903" s="158"/>
      <c r="AW903" s="159">
        <v>3</v>
      </c>
      <c r="AX903" s="165">
        <v>2066.6666666666665</v>
      </c>
      <c r="AY903" s="384">
        <v>0.95824999999999994</v>
      </c>
      <c r="AZ903" s="161"/>
      <c r="BA903" s="149"/>
      <c r="BB903" s="237"/>
      <c r="BC903" s="238"/>
      <c r="BD903" s="493"/>
      <c r="BE903" s="165"/>
      <c r="BF903" s="149"/>
      <c r="BG903" s="239"/>
      <c r="BH903" s="166">
        <v>7.09</v>
      </c>
      <c r="BI903" s="167">
        <v>16.010000000000002</v>
      </c>
      <c r="BJ903" s="166">
        <v>19.149999999999999</v>
      </c>
      <c r="BK903" s="388"/>
    </row>
    <row r="904" spans="1:63" ht="42" hidden="1">
      <c r="A904" s="40"/>
      <c r="B904" s="40"/>
      <c r="C904" s="40"/>
      <c r="D904" s="303" t="s">
        <v>810</v>
      </c>
      <c r="E904" s="127">
        <v>7585</v>
      </c>
      <c r="F904" s="234" t="s">
        <v>811</v>
      </c>
      <c r="G904" s="129" t="s">
        <v>2033</v>
      </c>
      <c r="H904" s="130" t="s">
        <v>2034</v>
      </c>
      <c r="I904" s="368" t="s">
        <v>1815</v>
      </c>
      <c r="J904" s="368"/>
      <c r="K904" s="129" t="s">
        <v>1748</v>
      </c>
      <c r="L904" s="133" t="s">
        <v>2036</v>
      </c>
      <c r="M904" s="174" t="s">
        <v>2037</v>
      </c>
      <c r="N904" s="135" t="s">
        <v>2037</v>
      </c>
      <c r="O904" s="136" t="s">
        <v>3785</v>
      </c>
      <c r="P904" s="137">
        <v>6.1150000000000002</v>
      </c>
      <c r="Q904" s="138"/>
      <c r="R904" s="137">
        <v>10</v>
      </c>
      <c r="S904" s="139">
        <v>0</v>
      </c>
      <c r="T904" s="140">
        <v>41228</v>
      </c>
      <c r="U904" s="138">
        <v>0.78272000000000008</v>
      </c>
      <c r="V904" s="137">
        <v>49.724164383561643</v>
      </c>
      <c r="W904" s="138">
        <v>61.150000000000006</v>
      </c>
      <c r="X904" s="130" t="s">
        <v>2039</v>
      </c>
      <c r="Y904" s="142"/>
      <c r="Z904" s="146"/>
      <c r="AA904" s="165"/>
      <c r="AB904" s="165"/>
      <c r="AC904" s="144"/>
      <c r="AD904" s="360"/>
      <c r="AE904" s="165"/>
      <c r="AF904" s="147"/>
      <c r="AG904" s="148">
        <v>20.966666666666665</v>
      </c>
      <c r="AH904" s="149"/>
      <c r="AI904" s="132"/>
      <c r="AJ904" s="236" t="s">
        <v>3895</v>
      </c>
      <c r="AK904" s="236"/>
      <c r="AL904" s="151" t="s">
        <v>3600</v>
      </c>
      <c r="AM904" s="152">
        <v>40766</v>
      </c>
      <c r="AN904" s="297"/>
      <c r="AO904" s="154"/>
      <c r="AP904" s="155"/>
      <c r="AQ904" s="156">
        <v>40758</v>
      </c>
      <c r="AR904" s="156">
        <v>41186</v>
      </c>
      <c r="AS904" s="179">
        <v>41248</v>
      </c>
      <c r="AT904" s="194">
        <v>41186</v>
      </c>
      <c r="AU904" s="157"/>
      <c r="AV904" s="358"/>
      <c r="AW904" s="159">
        <v>3</v>
      </c>
      <c r="AX904" s="165">
        <v>2225.04</v>
      </c>
      <c r="AY904" s="384">
        <v>0.91617499999999996</v>
      </c>
      <c r="AZ904" s="161"/>
      <c r="BA904" s="149"/>
      <c r="BB904" s="237"/>
      <c r="BC904" s="238"/>
      <c r="BD904" s="345">
        <v>4.092931937172775</v>
      </c>
      <c r="BE904" s="165">
        <v>669.32656372408428</v>
      </c>
      <c r="BF904" s="149">
        <v>1364.3106457242584</v>
      </c>
      <c r="BG904" s="239"/>
      <c r="BH904" s="166">
        <v>8.75</v>
      </c>
      <c r="BI904" s="167">
        <v>12.89</v>
      </c>
      <c r="BJ904" s="166"/>
      <c r="BK904" s="166"/>
    </row>
    <row r="905" spans="1:63" ht="28" hidden="1">
      <c r="A905" s="40"/>
      <c r="B905" s="40"/>
      <c r="C905" s="40"/>
      <c r="D905" s="247" t="s">
        <v>812</v>
      </c>
      <c r="E905" s="127">
        <v>7589</v>
      </c>
      <c r="F905" s="128" t="s">
        <v>813</v>
      </c>
      <c r="G905" s="129" t="s">
        <v>2033</v>
      </c>
      <c r="H905" s="130" t="s">
        <v>2034</v>
      </c>
      <c r="I905" s="131" t="s">
        <v>1815</v>
      </c>
      <c r="J905" s="132"/>
      <c r="K905" s="129" t="s">
        <v>1334</v>
      </c>
      <c r="L905" s="472" t="s">
        <v>2036</v>
      </c>
      <c r="M905" s="134" t="s">
        <v>2037</v>
      </c>
      <c r="N905" s="371" t="s">
        <v>2037</v>
      </c>
      <c r="O905" s="136" t="s">
        <v>3785</v>
      </c>
      <c r="P905" s="381">
        <v>3.1789999999999998</v>
      </c>
      <c r="Q905" s="138"/>
      <c r="R905" s="339">
        <v>10</v>
      </c>
      <c r="S905" s="139">
        <v>0</v>
      </c>
      <c r="T905" s="152">
        <v>41197</v>
      </c>
      <c r="U905" s="138">
        <v>0.67712699999999992</v>
      </c>
      <c r="V905" s="143">
        <v>26.120057534246577</v>
      </c>
      <c r="W905" s="138">
        <v>31.79</v>
      </c>
      <c r="X905" s="141" t="s">
        <v>3977</v>
      </c>
      <c r="Y905" s="142"/>
      <c r="Z905" s="143"/>
      <c r="AA905" s="138"/>
      <c r="AB905" s="138"/>
      <c r="AC905" s="383"/>
      <c r="AD905" s="360"/>
      <c r="AE905" s="165"/>
      <c r="AF905" s="147"/>
      <c r="AG905" s="146">
        <v>22</v>
      </c>
      <c r="AH905" s="149"/>
      <c r="AI905" s="132"/>
      <c r="AJ905" s="150" t="s">
        <v>1560</v>
      </c>
      <c r="AK905" s="150"/>
      <c r="AL905" s="151" t="s">
        <v>3895</v>
      </c>
      <c r="AM905" s="152">
        <v>40351</v>
      </c>
      <c r="AN905" s="297"/>
      <c r="AO905" s="192"/>
      <c r="AP905" s="152"/>
      <c r="AQ905" s="235">
        <v>40382</v>
      </c>
      <c r="AR905" s="152">
        <v>41186</v>
      </c>
      <c r="AS905" s="192">
        <v>41250</v>
      </c>
      <c r="AT905" s="152">
        <v>41186</v>
      </c>
      <c r="AU905" s="206"/>
      <c r="AV905" s="209"/>
      <c r="AW905" s="149">
        <v>1.5</v>
      </c>
      <c r="AX905" s="165">
        <v>2320</v>
      </c>
      <c r="AY905" s="384">
        <v>0.945025</v>
      </c>
      <c r="AZ905" s="196"/>
      <c r="BA905" s="149"/>
      <c r="BB905" s="210"/>
      <c r="BC905" s="211"/>
      <c r="BD905" s="379">
        <v>2.1378708551483419</v>
      </c>
      <c r="BE905" s="165">
        <v>672.4979097667009</v>
      </c>
      <c r="BF905" s="149">
        <v>1425.2472367655614</v>
      </c>
      <c r="BG905" s="196"/>
      <c r="BH905" s="197">
        <v>9.2899999999999991</v>
      </c>
      <c r="BI905" s="198">
        <v>13</v>
      </c>
      <c r="BJ905" s="197"/>
      <c r="BK905" s="197"/>
    </row>
    <row r="906" spans="1:63" ht="42">
      <c r="A906" s="124" t="s">
        <v>3068</v>
      </c>
      <c r="B906" s="40"/>
      <c r="C906" s="40" t="s">
        <v>654</v>
      </c>
      <c r="D906" s="247" t="s">
        <v>814</v>
      </c>
      <c r="E906" s="127">
        <v>7591</v>
      </c>
      <c r="F906" s="361" t="s">
        <v>815</v>
      </c>
      <c r="G906" s="129" t="s">
        <v>3945</v>
      </c>
      <c r="H906" s="130" t="s">
        <v>3946</v>
      </c>
      <c r="I906" s="131" t="s">
        <v>1815</v>
      </c>
      <c r="J906" s="132"/>
      <c r="K906" s="129" t="s">
        <v>1325</v>
      </c>
      <c r="L906" s="472" t="s">
        <v>2036</v>
      </c>
      <c r="M906" s="134" t="s">
        <v>3878</v>
      </c>
      <c r="N906" s="371" t="s">
        <v>1723</v>
      </c>
      <c r="O906" s="136" t="s">
        <v>2038</v>
      </c>
      <c r="P906" s="143">
        <v>424.45600000000002</v>
      </c>
      <c r="Q906" s="138"/>
      <c r="R906" s="339">
        <v>7</v>
      </c>
      <c r="S906" s="139">
        <v>0</v>
      </c>
      <c r="T906" s="152">
        <v>41456</v>
      </c>
      <c r="U906" s="138">
        <v>0</v>
      </c>
      <c r="V906" s="143">
        <v>3186.3272328767121</v>
      </c>
      <c r="W906" s="138">
        <v>7433.2130191780816</v>
      </c>
      <c r="X906" s="141" t="s">
        <v>3948</v>
      </c>
      <c r="Y906" s="142"/>
      <c r="Z906" s="143"/>
      <c r="AA906" s="138"/>
      <c r="AB906" s="138"/>
      <c r="AC906" s="383"/>
      <c r="AD906" s="360"/>
      <c r="AE906" s="165"/>
      <c r="AF906" s="147"/>
      <c r="AG906" s="146">
        <v>13.366666666666667</v>
      </c>
      <c r="AH906" s="149"/>
      <c r="AI906" s="132"/>
      <c r="AJ906" s="375" t="s">
        <v>1560</v>
      </c>
      <c r="AK906" s="375"/>
      <c r="AL906" s="151" t="s">
        <v>816</v>
      </c>
      <c r="AM906" s="152">
        <v>40395</v>
      </c>
      <c r="AN906" s="297"/>
      <c r="AO906" s="154"/>
      <c r="AP906" s="155"/>
      <c r="AQ906" s="156">
        <v>40392</v>
      </c>
      <c r="AR906" s="155">
        <v>41186</v>
      </c>
      <c r="AS906" s="154">
        <v>41250</v>
      </c>
      <c r="AT906" s="194">
        <v>41193</v>
      </c>
      <c r="AU906" s="157"/>
      <c r="AV906" s="158"/>
      <c r="AW906" s="159">
        <v>120</v>
      </c>
      <c r="AX906" s="146">
        <v>4210.916666666667</v>
      </c>
      <c r="AY906" s="160">
        <v>0.84000000000000008</v>
      </c>
      <c r="AZ906" s="161"/>
      <c r="BA906" s="149"/>
      <c r="BB906" s="162"/>
      <c r="BC906" s="163"/>
      <c r="BD906" s="345">
        <v>160.89877835951134</v>
      </c>
      <c r="BE906" s="165">
        <v>379.07057117701561</v>
      </c>
      <c r="BF906" s="149">
        <v>1340.8231529959278</v>
      </c>
      <c r="BG906" s="196"/>
      <c r="BH906" s="166">
        <v>10.69</v>
      </c>
      <c r="BI906" s="167">
        <v>12.53</v>
      </c>
      <c r="BJ906" s="166"/>
      <c r="BK906" s="166"/>
    </row>
    <row r="907" spans="1:63" ht="28" hidden="1">
      <c r="A907" s="40"/>
      <c r="B907" s="40"/>
      <c r="C907" s="40"/>
      <c r="D907" s="247" t="s">
        <v>817</v>
      </c>
      <c r="E907" s="127">
        <v>7605</v>
      </c>
      <c r="F907" s="361" t="s">
        <v>818</v>
      </c>
      <c r="G907" s="129" t="s">
        <v>3970</v>
      </c>
      <c r="H907" s="130" t="s">
        <v>3971</v>
      </c>
      <c r="I907" s="131" t="s">
        <v>1815</v>
      </c>
      <c r="J907" s="132"/>
      <c r="K907" s="129" t="s">
        <v>4044</v>
      </c>
      <c r="L907" s="472" t="s">
        <v>2036</v>
      </c>
      <c r="M907" s="134" t="s">
        <v>2037</v>
      </c>
      <c r="N907" s="371" t="s">
        <v>2037</v>
      </c>
      <c r="O907" s="136" t="s">
        <v>3785</v>
      </c>
      <c r="P907" s="143">
        <v>10.749000000000001</v>
      </c>
      <c r="Q907" s="138"/>
      <c r="R907" s="339">
        <v>10</v>
      </c>
      <c r="S907" s="139">
        <v>0</v>
      </c>
      <c r="T907" s="152">
        <v>41187</v>
      </c>
      <c r="U907" s="138">
        <v>2.5797599999999998</v>
      </c>
      <c r="V907" s="143">
        <v>88.612989041095901</v>
      </c>
      <c r="W907" s="138">
        <v>107.49000000000001</v>
      </c>
      <c r="X907" s="141" t="s">
        <v>4045</v>
      </c>
      <c r="Y907" s="142"/>
      <c r="Z907" s="143"/>
      <c r="AA907" s="138"/>
      <c r="AB907" s="138"/>
      <c r="AC907" s="383"/>
      <c r="AD907" s="360"/>
      <c r="AE907" s="165"/>
      <c r="AF907" s="147"/>
      <c r="AG907" s="146">
        <v>22.333333333333332</v>
      </c>
      <c r="AH907" s="149"/>
      <c r="AI907" s="132"/>
      <c r="AJ907" s="150" t="s">
        <v>3975</v>
      </c>
      <c r="AK907" s="150"/>
      <c r="AL907" s="151" t="s">
        <v>3895</v>
      </c>
      <c r="AM907" s="152">
        <v>40477</v>
      </c>
      <c r="AN907" s="297"/>
      <c r="AO907" s="154"/>
      <c r="AP907" s="155"/>
      <c r="AQ907" s="156">
        <v>40536</v>
      </c>
      <c r="AR907" s="155">
        <v>41187</v>
      </c>
      <c r="AS907" s="154">
        <v>41248</v>
      </c>
      <c r="AT907" s="194">
        <v>41187</v>
      </c>
      <c r="AU907" s="157"/>
      <c r="AV907" s="158"/>
      <c r="AW907" s="159">
        <v>6</v>
      </c>
      <c r="AX907" s="165">
        <v>1906.6666666666667</v>
      </c>
      <c r="AY907" s="384">
        <v>0.78222499999999995</v>
      </c>
      <c r="AZ907" s="161"/>
      <c r="BA907" s="149"/>
      <c r="BB907" s="162"/>
      <c r="BC907" s="163"/>
      <c r="BD907" s="345">
        <v>7.9406631762652697</v>
      </c>
      <c r="BE907" s="165">
        <v>738.73506151877098</v>
      </c>
      <c r="BF907" s="149">
        <v>1323.4438627108782</v>
      </c>
      <c r="BG907" s="196"/>
      <c r="BH907" s="166" t="s">
        <v>4046</v>
      </c>
      <c r="BI907" s="167">
        <v>12.72</v>
      </c>
      <c r="BJ907" s="166"/>
      <c r="BK907" s="166"/>
    </row>
    <row r="908" spans="1:63" ht="56" hidden="1">
      <c r="A908" s="40"/>
      <c r="B908" s="40"/>
      <c r="C908" s="40"/>
      <c r="D908" s="303" t="s">
        <v>819</v>
      </c>
      <c r="E908" s="595">
        <v>7610</v>
      </c>
      <c r="F908" s="422" t="s">
        <v>249</v>
      </c>
      <c r="G908" s="547" t="s">
        <v>2033</v>
      </c>
      <c r="H908" s="548" t="s">
        <v>2034</v>
      </c>
      <c r="I908" s="549" t="s">
        <v>1815</v>
      </c>
      <c r="J908" s="550"/>
      <c r="K908" s="547" t="s">
        <v>1728</v>
      </c>
      <c r="L908" s="472" t="s">
        <v>2036</v>
      </c>
      <c r="M908" s="174" t="s">
        <v>2037</v>
      </c>
      <c r="N908" s="342" t="s">
        <v>2037</v>
      </c>
      <c r="O908" s="176" t="s">
        <v>3785</v>
      </c>
      <c r="P908" s="143">
        <v>25.640999999999998</v>
      </c>
      <c r="Q908" s="138"/>
      <c r="R908" s="339">
        <v>10</v>
      </c>
      <c r="S908" s="139">
        <v>0</v>
      </c>
      <c r="T908" s="624">
        <v>41197</v>
      </c>
      <c r="U908" s="138">
        <v>5.4615329999999993</v>
      </c>
      <c r="V908" s="143">
        <v>210.67769589041094</v>
      </c>
      <c r="W908" s="138">
        <v>256.40999999999997</v>
      </c>
      <c r="X908" s="556" t="s">
        <v>1729</v>
      </c>
      <c r="Y908" s="142"/>
      <c r="Z908" s="146"/>
      <c r="AA908" s="165"/>
      <c r="AB908" s="165"/>
      <c r="AC908" s="383"/>
      <c r="AD908" s="360"/>
      <c r="AE908" s="165"/>
      <c r="AF908" s="147"/>
      <c r="AG908" s="146">
        <v>22</v>
      </c>
      <c r="AH908" s="149"/>
      <c r="AI908" s="132"/>
      <c r="AJ908" s="554" t="s">
        <v>3895</v>
      </c>
      <c r="AK908" s="554"/>
      <c r="AL908" s="555" t="s">
        <v>2031</v>
      </c>
      <c r="AM908" s="152">
        <v>41023</v>
      </c>
      <c r="AN908" s="297"/>
      <c r="AO908" s="154"/>
      <c r="AP908" s="155"/>
      <c r="AQ908" s="156">
        <v>41072</v>
      </c>
      <c r="AR908" s="155">
        <v>41188</v>
      </c>
      <c r="AS908" s="154">
        <v>41257</v>
      </c>
      <c r="AT908" s="155">
        <v>41197</v>
      </c>
      <c r="AU908" s="157"/>
      <c r="AV908" s="158"/>
      <c r="AW908" s="159">
        <v>12.8</v>
      </c>
      <c r="AX908" s="146">
        <v>2102.421875</v>
      </c>
      <c r="AY908" s="160">
        <v>0.95282500000000003</v>
      </c>
      <c r="AZ908" s="161"/>
      <c r="BA908" s="149"/>
      <c r="BB908" s="237"/>
      <c r="BC908" s="238"/>
      <c r="BD908" s="345">
        <v>16.580802792321116</v>
      </c>
      <c r="BE908" s="165">
        <v>646.65195555247908</v>
      </c>
      <c r="BF908" s="149">
        <v>1295.375218150087</v>
      </c>
      <c r="BG908" s="239"/>
      <c r="BH908" s="166" t="s">
        <v>236</v>
      </c>
      <c r="BI908" s="167">
        <v>17.899999999999999</v>
      </c>
      <c r="BJ908" s="159"/>
      <c r="BK908" s="159"/>
    </row>
    <row r="909" spans="1:63" ht="28">
      <c r="A909" s="687"/>
      <c r="B909" s="693" t="s">
        <v>4275</v>
      </c>
      <c r="C909" s="40" t="s">
        <v>654</v>
      </c>
      <c r="D909" s="303" t="s">
        <v>820</v>
      </c>
      <c r="E909" s="127">
        <v>7611</v>
      </c>
      <c r="F909" s="234" t="s">
        <v>821</v>
      </c>
      <c r="G909" s="547" t="s">
        <v>2033</v>
      </c>
      <c r="H909" s="548" t="s">
        <v>2034</v>
      </c>
      <c r="I909" s="477" t="s">
        <v>1815</v>
      </c>
      <c r="J909" s="478"/>
      <c r="K909" s="547" t="s">
        <v>1728</v>
      </c>
      <c r="L909" s="472" t="s">
        <v>2036</v>
      </c>
      <c r="M909" s="174" t="s">
        <v>1176</v>
      </c>
      <c r="N909" s="342" t="s">
        <v>3452</v>
      </c>
      <c r="O909" s="176" t="s">
        <v>1178</v>
      </c>
      <c r="P909" s="143">
        <v>4017.2020000000002</v>
      </c>
      <c r="Q909" s="138"/>
      <c r="R909" s="339">
        <v>10</v>
      </c>
      <c r="S909" s="139">
        <v>0</v>
      </c>
      <c r="T909" s="311">
        <v>41571</v>
      </c>
      <c r="U909" s="138">
        <v>0</v>
      </c>
      <c r="V909" s="143">
        <v>28890.836301369862</v>
      </c>
      <c r="W909" s="138">
        <v>40172.020000000004</v>
      </c>
      <c r="X909" s="556" t="s">
        <v>2039</v>
      </c>
      <c r="Y909" s="142"/>
      <c r="Z909" s="146"/>
      <c r="AA909" s="165"/>
      <c r="AB909" s="165"/>
      <c r="AC909" s="383"/>
      <c r="AD909" s="360"/>
      <c r="AE909" s="165"/>
      <c r="AF909" s="147"/>
      <c r="AG909" s="146">
        <v>9.5333333333333332</v>
      </c>
      <c r="AH909" s="149"/>
      <c r="AI909" s="132"/>
      <c r="AJ909" s="554" t="s">
        <v>3895</v>
      </c>
      <c r="AK909" s="554"/>
      <c r="AL909" s="555" t="s">
        <v>3140</v>
      </c>
      <c r="AM909" s="152">
        <v>41005</v>
      </c>
      <c r="AN909" s="297"/>
      <c r="AO909" s="154"/>
      <c r="AP909" s="155"/>
      <c r="AQ909" s="156">
        <v>41087</v>
      </c>
      <c r="AR909" s="155">
        <v>41272</v>
      </c>
      <c r="AS909" s="154">
        <v>41436</v>
      </c>
      <c r="AT909" s="194">
        <v>41272</v>
      </c>
      <c r="AU909" s="157"/>
      <c r="AV909" s="158"/>
      <c r="AW909" s="159">
        <v>1196.8499999999999</v>
      </c>
      <c r="AX909" s="146">
        <v>7902.393783682166</v>
      </c>
      <c r="AY909" s="160">
        <v>0.92</v>
      </c>
      <c r="AZ909" s="161"/>
      <c r="BA909" s="149"/>
      <c r="BB909" s="237"/>
      <c r="BC909" s="238"/>
      <c r="BD909" s="345">
        <v>1199.5846422338568</v>
      </c>
      <c r="BE909" s="165">
        <v>298.61197973959406</v>
      </c>
      <c r="BF909" s="149">
        <v>1002.2848663022575</v>
      </c>
      <c r="BG909" s="239"/>
      <c r="BH909" s="159">
        <v>12.48</v>
      </c>
      <c r="BI909" s="164">
        <v>14</v>
      </c>
      <c r="BJ909" s="159"/>
      <c r="BK909" s="159"/>
    </row>
    <row r="910" spans="1:63" ht="42" hidden="1">
      <c r="A910" s="40"/>
      <c r="B910" s="40"/>
      <c r="C910" s="40"/>
      <c r="D910" s="247" t="s">
        <v>822</v>
      </c>
      <c r="E910" s="127">
        <v>7614</v>
      </c>
      <c r="F910" s="361" t="s">
        <v>823</v>
      </c>
      <c r="G910" s="129" t="s">
        <v>3945</v>
      </c>
      <c r="H910" s="130" t="s">
        <v>3946</v>
      </c>
      <c r="I910" s="131" t="s">
        <v>1815</v>
      </c>
      <c r="J910" s="132"/>
      <c r="K910" s="129" t="s">
        <v>3947</v>
      </c>
      <c r="L910" s="472" t="s">
        <v>2036</v>
      </c>
      <c r="M910" s="134" t="s">
        <v>2037</v>
      </c>
      <c r="N910" s="371" t="s">
        <v>2037</v>
      </c>
      <c r="O910" s="136" t="s">
        <v>240</v>
      </c>
      <c r="P910" s="143">
        <v>25.327999999999999</v>
      </c>
      <c r="Q910" s="138"/>
      <c r="R910" s="339">
        <v>10</v>
      </c>
      <c r="S910" s="139">
        <v>0</v>
      </c>
      <c r="T910" s="152">
        <v>41193</v>
      </c>
      <c r="U910" s="138">
        <v>5.6228160000000003</v>
      </c>
      <c r="V910" s="143">
        <v>208.38351780821918</v>
      </c>
      <c r="W910" s="138">
        <v>253.28</v>
      </c>
      <c r="X910" s="141" t="s">
        <v>3977</v>
      </c>
      <c r="Y910" s="142"/>
      <c r="Z910" s="143"/>
      <c r="AA910" s="138"/>
      <c r="AB910" s="138"/>
      <c r="AC910" s="383"/>
      <c r="AD910" s="360"/>
      <c r="AE910" s="165"/>
      <c r="AF910" s="147"/>
      <c r="AG910" s="146">
        <v>22.133333333333333</v>
      </c>
      <c r="AH910" s="149"/>
      <c r="AI910" s="132"/>
      <c r="AJ910" s="150" t="s">
        <v>1560</v>
      </c>
      <c r="AK910" s="150"/>
      <c r="AL910" s="151" t="s">
        <v>1358</v>
      </c>
      <c r="AM910" s="152">
        <v>40440</v>
      </c>
      <c r="AN910" s="297"/>
      <c r="AO910" s="154"/>
      <c r="AP910" s="155"/>
      <c r="AQ910" s="156">
        <v>40742</v>
      </c>
      <c r="AR910" s="155">
        <v>41188</v>
      </c>
      <c r="AS910" s="154">
        <v>41250</v>
      </c>
      <c r="AT910" s="155">
        <v>41193</v>
      </c>
      <c r="AU910" s="157"/>
      <c r="AV910" s="158"/>
      <c r="AW910" s="159">
        <v>11.9</v>
      </c>
      <c r="AX910" s="146">
        <v>2268.90756302521</v>
      </c>
      <c r="AY910" s="160">
        <v>0.94472499999999993</v>
      </c>
      <c r="AZ910" s="161"/>
      <c r="BA910" s="149"/>
      <c r="BB910" s="162"/>
      <c r="BC910" s="163"/>
      <c r="BD910" s="345">
        <v>1.1016579406631761</v>
      </c>
      <c r="BE910" s="165">
        <v>43.495654637680673</v>
      </c>
      <c r="BF910" s="149">
        <v>92.57629753472068</v>
      </c>
      <c r="BG910" s="196"/>
      <c r="BH910" s="166">
        <v>10.48</v>
      </c>
      <c r="BI910" s="167">
        <v>13.13</v>
      </c>
      <c r="BJ910" s="166">
        <v>12.51</v>
      </c>
      <c r="BK910" s="166">
        <v>13.619892717881569</v>
      </c>
    </row>
    <row r="911" spans="1:63" ht="28" hidden="1">
      <c r="A911" s="40"/>
      <c r="B911" s="40"/>
      <c r="C911" s="40"/>
      <c r="D911" s="247" t="s">
        <v>824</v>
      </c>
      <c r="E911" s="127">
        <v>7620</v>
      </c>
      <c r="F911" s="199" t="s">
        <v>825</v>
      </c>
      <c r="G911" s="170" t="s">
        <v>2033</v>
      </c>
      <c r="H911" s="171" t="s">
        <v>2034</v>
      </c>
      <c r="I911" s="172" t="s">
        <v>1815</v>
      </c>
      <c r="J911" s="175"/>
      <c r="K911" s="172" t="s">
        <v>826</v>
      </c>
      <c r="L911" s="472" t="s">
        <v>2036</v>
      </c>
      <c r="M911" s="174" t="s">
        <v>2037</v>
      </c>
      <c r="N911" s="338" t="s">
        <v>2037</v>
      </c>
      <c r="O911" s="176" t="s">
        <v>3785</v>
      </c>
      <c r="P911" s="202">
        <v>11.43</v>
      </c>
      <c r="Q911" s="178"/>
      <c r="R911" s="339">
        <v>7</v>
      </c>
      <c r="S911" s="201">
        <v>0</v>
      </c>
      <c r="T911" s="155">
        <v>41275</v>
      </c>
      <c r="U911" s="178">
        <v>0</v>
      </c>
      <c r="V911" s="202">
        <v>91.471315068493141</v>
      </c>
      <c r="W911" s="178">
        <v>205.83394520547947</v>
      </c>
      <c r="X911" s="141" t="s">
        <v>3888</v>
      </c>
      <c r="Y911" s="180"/>
      <c r="Z911" s="202"/>
      <c r="AA911" s="178"/>
      <c r="AB911" s="178"/>
      <c r="AC911" s="156"/>
      <c r="AD911" s="155"/>
      <c r="AE911" s="191"/>
      <c r="AF911" s="203"/>
      <c r="AG911" s="181">
        <v>19.399999999999999</v>
      </c>
      <c r="AH911" s="159"/>
      <c r="AI911" s="175"/>
      <c r="AJ911" s="204" t="s">
        <v>3895</v>
      </c>
      <c r="AK911" s="204"/>
      <c r="AL911" s="205" t="s">
        <v>3895</v>
      </c>
      <c r="AM911" s="155">
        <v>39679</v>
      </c>
      <c r="AN911" s="296"/>
      <c r="AO911" s="154"/>
      <c r="AP911" s="155"/>
      <c r="AQ911" s="156">
        <v>40050</v>
      </c>
      <c r="AR911" s="155">
        <v>41191</v>
      </c>
      <c r="AS911" s="154">
        <v>41257</v>
      </c>
      <c r="AT911" s="155">
        <v>41191</v>
      </c>
      <c r="AU911" s="187"/>
      <c r="AV911" s="158"/>
      <c r="AW911" s="188">
        <v>8.4499999999999993</v>
      </c>
      <c r="AX911" s="181">
        <v>1905.2071005917162</v>
      </c>
      <c r="AY911" s="207">
        <v>0.91059999999999997</v>
      </c>
      <c r="AZ911" s="161"/>
      <c r="BA911" s="191"/>
      <c r="BB911" s="162"/>
      <c r="BC911" s="163"/>
      <c r="BD911" s="345">
        <v>9.1012216404886548</v>
      </c>
      <c r="BE911" s="191">
        <v>796.25736137258571</v>
      </c>
      <c r="BF911" s="159">
        <v>1077.0676497619711</v>
      </c>
      <c r="BG911" s="161"/>
      <c r="BH911" s="166" t="s">
        <v>236</v>
      </c>
      <c r="BI911" s="167"/>
      <c r="BJ911" s="166" t="s">
        <v>236</v>
      </c>
      <c r="BK911" s="166"/>
    </row>
    <row r="912" spans="1:63" ht="42" hidden="1">
      <c r="A912" s="40"/>
      <c r="B912" s="40"/>
      <c r="C912" s="40"/>
      <c r="D912" s="303" t="s">
        <v>827</v>
      </c>
      <c r="E912" s="127">
        <v>7622</v>
      </c>
      <c r="F912" s="234" t="s">
        <v>828</v>
      </c>
      <c r="G912" s="547" t="s">
        <v>2033</v>
      </c>
      <c r="H912" s="548" t="s">
        <v>2034</v>
      </c>
      <c r="I912" s="549" t="s">
        <v>1815</v>
      </c>
      <c r="J912" s="550"/>
      <c r="K912" s="547" t="s">
        <v>2035</v>
      </c>
      <c r="L912" s="133" t="s">
        <v>2036</v>
      </c>
      <c r="M912" s="551" t="s">
        <v>2037</v>
      </c>
      <c r="N912" s="552" t="s">
        <v>2037</v>
      </c>
      <c r="O912" s="553" t="s">
        <v>3785</v>
      </c>
      <c r="P912" s="143">
        <v>6.98</v>
      </c>
      <c r="Q912" s="138"/>
      <c r="R912" s="339">
        <v>10</v>
      </c>
      <c r="S912" s="139">
        <v>0</v>
      </c>
      <c r="T912" s="152">
        <v>41190</v>
      </c>
      <c r="U912" s="138">
        <v>1.6193600000000001</v>
      </c>
      <c r="V912" s="143">
        <v>57.484602739726029</v>
      </c>
      <c r="W912" s="138">
        <v>69.800000000000011</v>
      </c>
      <c r="X912" s="556" t="s">
        <v>1729</v>
      </c>
      <c r="Y912" s="142"/>
      <c r="Z912" s="146"/>
      <c r="AA912" s="165"/>
      <c r="AB912" s="165"/>
      <c r="AC912" s="383"/>
      <c r="AD912" s="360"/>
      <c r="AE912" s="165"/>
      <c r="AF912" s="147"/>
      <c r="AG912" s="146">
        <v>22.233333333333334</v>
      </c>
      <c r="AH912" s="149"/>
      <c r="AI912" s="132"/>
      <c r="AJ912" s="554" t="s">
        <v>3895</v>
      </c>
      <c r="AK912" s="554"/>
      <c r="AL912" s="555" t="s">
        <v>829</v>
      </c>
      <c r="AM912" s="152">
        <v>40879</v>
      </c>
      <c r="AN912" s="297"/>
      <c r="AO912" s="154"/>
      <c r="AP912" s="155"/>
      <c r="AQ912" s="156">
        <v>40982</v>
      </c>
      <c r="AR912" s="155">
        <v>41190</v>
      </c>
      <c r="AS912" s="154">
        <v>41241</v>
      </c>
      <c r="AT912" s="155">
        <v>41190</v>
      </c>
      <c r="AU912" s="157"/>
      <c r="AV912" s="158"/>
      <c r="AW912" s="159">
        <v>4.2</v>
      </c>
      <c r="AX912" s="165">
        <v>1751.9047619047619</v>
      </c>
      <c r="AY912" s="384">
        <v>0.94868750000000002</v>
      </c>
      <c r="AZ912" s="161"/>
      <c r="BA912" s="149"/>
      <c r="BB912" s="237"/>
      <c r="BC912" s="238"/>
      <c r="BD912" s="345">
        <v>4.8328970331588126</v>
      </c>
      <c r="BE912" s="165">
        <v>692.39212509438573</v>
      </c>
      <c r="BF912" s="149">
        <v>1150.6897697997172</v>
      </c>
      <c r="BG912" s="239"/>
      <c r="BH912" s="166">
        <v>10.78</v>
      </c>
      <c r="BI912" s="167">
        <v>16.440000000000001</v>
      </c>
      <c r="BJ912" s="166"/>
      <c r="BK912" s="166"/>
    </row>
    <row r="913" spans="1:63" ht="14" hidden="1">
      <c r="A913" s="40"/>
      <c r="B913" s="40"/>
      <c r="C913" s="40"/>
      <c r="D913" s="247" t="s">
        <v>830</v>
      </c>
      <c r="E913" s="127">
        <v>7625</v>
      </c>
      <c r="F913" s="128" t="s">
        <v>831</v>
      </c>
      <c r="G913" s="129" t="s">
        <v>2033</v>
      </c>
      <c r="H913" s="130" t="s">
        <v>2034</v>
      </c>
      <c r="I913" s="131" t="s">
        <v>1815</v>
      </c>
      <c r="J913" s="132"/>
      <c r="K913" s="129" t="s">
        <v>1359</v>
      </c>
      <c r="L913" s="472" t="s">
        <v>2036</v>
      </c>
      <c r="M913" s="134" t="s">
        <v>3878</v>
      </c>
      <c r="N913" s="371" t="s">
        <v>1723</v>
      </c>
      <c r="O913" s="136" t="s">
        <v>3785</v>
      </c>
      <c r="P913" s="143">
        <v>49.585000000000001</v>
      </c>
      <c r="Q913" s="138"/>
      <c r="R913" s="339">
        <v>7</v>
      </c>
      <c r="S913" s="139">
        <v>0</v>
      </c>
      <c r="T913" s="152">
        <v>41226</v>
      </c>
      <c r="U913" s="138">
        <v>6.5452200000000005</v>
      </c>
      <c r="V913" s="143">
        <v>403.47246575342467</v>
      </c>
      <c r="W913" s="138">
        <v>899.59416438356175</v>
      </c>
      <c r="X913" s="141" t="s">
        <v>3948</v>
      </c>
      <c r="Y913" s="142"/>
      <c r="Z913" s="143"/>
      <c r="AA913" s="138"/>
      <c r="AB913" s="138"/>
      <c r="AC913" s="383"/>
      <c r="AD913" s="360"/>
      <c r="AE913" s="165"/>
      <c r="AF913" s="147"/>
      <c r="AG913" s="146">
        <v>21.033333333333335</v>
      </c>
      <c r="AH913" s="149"/>
      <c r="AI913" s="132"/>
      <c r="AJ913" s="150" t="s">
        <v>1560</v>
      </c>
      <c r="AK913" s="150"/>
      <c r="AL913" s="151" t="s">
        <v>1360</v>
      </c>
      <c r="AM913" s="152">
        <v>40339</v>
      </c>
      <c r="AN913" s="297"/>
      <c r="AO913" s="192"/>
      <c r="AP913" s="152"/>
      <c r="AQ913" s="235">
        <v>40415</v>
      </c>
      <c r="AR913" s="152">
        <v>41190</v>
      </c>
      <c r="AS913" s="192">
        <v>41285</v>
      </c>
      <c r="AT913" s="396">
        <v>41226</v>
      </c>
      <c r="AU913" s="206"/>
      <c r="AV913" s="209"/>
      <c r="AW913" s="149">
        <v>13.2</v>
      </c>
      <c r="AX913" s="146">
        <v>4472.045454545455</v>
      </c>
      <c r="AY913" s="160">
        <v>0.84499999999999997</v>
      </c>
      <c r="AZ913" s="196"/>
      <c r="BA913" s="149"/>
      <c r="BB913" s="210"/>
      <c r="BC913" s="211"/>
      <c r="BD913" s="379">
        <v>18.630017452006978</v>
      </c>
      <c r="BE913" s="165">
        <v>375.71881520635225</v>
      </c>
      <c r="BF913" s="149">
        <v>1411.3649584853772</v>
      </c>
      <c r="BG913" s="196"/>
      <c r="BH913" s="197">
        <v>10.039999999999999</v>
      </c>
      <c r="BI913" s="198">
        <v>12.75</v>
      </c>
      <c r="BJ913" s="197"/>
      <c r="BK913" s="197"/>
    </row>
    <row r="914" spans="1:63" ht="28" hidden="1">
      <c r="A914" s="40"/>
      <c r="B914" s="40"/>
      <c r="C914" s="40"/>
      <c r="D914" s="247" t="s">
        <v>832</v>
      </c>
      <c r="E914" s="127">
        <v>7647</v>
      </c>
      <c r="F914" s="199" t="s">
        <v>833</v>
      </c>
      <c r="G914" s="170" t="s">
        <v>2033</v>
      </c>
      <c r="H914" s="171" t="s">
        <v>2034</v>
      </c>
      <c r="I914" s="172" t="s">
        <v>1815</v>
      </c>
      <c r="J914" s="175"/>
      <c r="K914" s="170" t="s">
        <v>1748</v>
      </c>
      <c r="L914" s="472" t="s">
        <v>2036</v>
      </c>
      <c r="M914" s="174" t="s">
        <v>2037</v>
      </c>
      <c r="N914" s="338" t="s">
        <v>2037</v>
      </c>
      <c r="O914" s="176" t="s">
        <v>2038</v>
      </c>
      <c r="P914" s="202">
        <v>156.28800000000001</v>
      </c>
      <c r="Q914" s="178"/>
      <c r="R914" s="340">
        <v>10</v>
      </c>
      <c r="S914" s="201">
        <v>0</v>
      </c>
      <c r="T914" s="155">
        <v>41214</v>
      </c>
      <c r="U914" s="178">
        <v>26.100096000000004</v>
      </c>
      <c r="V914" s="202">
        <v>1276.8515506849317</v>
      </c>
      <c r="W914" s="178">
        <v>1562.88</v>
      </c>
      <c r="X914" s="141" t="s">
        <v>2039</v>
      </c>
      <c r="Y914" s="180"/>
      <c r="Z914" s="202"/>
      <c r="AA914" s="178"/>
      <c r="AB914" s="178"/>
      <c r="AC914" s="156"/>
      <c r="AD914" s="349"/>
      <c r="AE914" s="191"/>
      <c r="AF914" s="174"/>
      <c r="AG914" s="181">
        <v>21.433333333333334</v>
      </c>
      <c r="AH914" s="159"/>
      <c r="AI914" s="175"/>
      <c r="AJ914" s="204" t="s">
        <v>3895</v>
      </c>
      <c r="AK914" s="204"/>
      <c r="AL914" s="205" t="s">
        <v>233</v>
      </c>
      <c r="AM914" s="155">
        <v>39988</v>
      </c>
      <c r="AN914" s="296"/>
      <c r="AO914" s="154"/>
      <c r="AP914" s="155"/>
      <c r="AQ914" s="156">
        <v>40402</v>
      </c>
      <c r="AR914" s="155">
        <v>41191</v>
      </c>
      <c r="AS914" s="154">
        <v>41257</v>
      </c>
      <c r="AT914" s="155">
        <v>41200</v>
      </c>
      <c r="AU914" s="157"/>
      <c r="AV914" s="158"/>
      <c r="AW914" s="159">
        <v>74</v>
      </c>
      <c r="AX914" s="181">
        <v>2278.3191486486485</v>
      </c>
      <c r="AY914" s="207">
        <v>0.92674999999999996</v>
      </c>
      <c r="AZ914" s="161"/>
      <c r="BA914" s="191"/>
      <c r="BB914" s="162"/>
      <c r="BC914" s="163"/>
      <c r="BD914" s="345">
        <v>91.151832460732976</v>
      </c>
      <c r="BE914" s="191">
        <v>583.22988624035736</v>
      </c>
      <c r="BF914" s="159">
        <v>1231.7815197396349</v>
      </c>
      <c r="BG914" s="161"/>
      <c r="BH914" s="166" t="s">
        <v>236</v>
      </c>
      <c r="BI914" s="167"/>
      <c r="BJ914" s="166" t="s">
        <v>236</v>
      </c>
      <c r="BK914" s="166"/>
    </row>
    <row r="915" spans="1:63" ht="14" hidden="1">
      <c r="A915" s="40"/>
      <c r="B915" s="40"/>
      <c r="C915" s="40"/>
      <c r="D915" s="412" t="s">
        <v>834</v>
      </c>
      <c r="E915" s="127">
        <v>7649</v>
      </c>
      <c r="F915" s="234" t="s">
        <v>835</v>
      </c>
      <c r="G915" s="129" t="s">
        <v>2033</v>
      </c>
      <c r="H915" s="130" t="s">
        <v>2034</v>
      </c>
      <c r="I915" s="131" t="s">
        <v>1815</v>
      </c>
      <c r="J915" s="132"/>
      <c r="K915" s="129" t="s">
        <v>2933</v>
      </c>
      <c r="L915" s="472" t="s">
        <v>2036</v>
      </c>
      <c r="M915" s="174" t="s">
        <v>3510</v>
      </c>
      <c r="N915" s="371" t="s">
        <v>2929</v>
      </c>
      <c r="O915" s="136" t="s">
        <v>2529</v>
      </c>
      <c r="P915" s="143">
        <v>45.368000000000002</v>
      </c>
      <c r="Q915" s="138"/>
      <c r="R915" s="339">
        <v>10</v>
      </c>
      <c r="S915" s="139">
        <v>0</v>
      </c>
      <c r="T915" s="152">
        <v>41198</v>
      </c>
      <c r="U915" s="138">
        <v>9.5272799999999993</v>
      </c>
      <c r="V915" s="143">
        <v>372.63907945205477</v>
      </c>
      <c r="W915" s="138">
        <v>453.68</v>
      </c>
      <c r="X915" s="141" t="s">
        <v>2039</v>
      </c>
      <c r="Y915" s="142"/>
      <c r="Z915" s="143"/>
      <c r="AA915" s="138"/>
      <c r="AB915" s="138"/>
      <c r="AC915" s="383"/>
      <c r="AD915" s="360"/>
      <c r="AE915" s="165"/>
      <c r="AF915" s="147"/>
      <c r="AG915" s="146">
        <v>21.966666666666665</v>
      </c>
      <c r="AH915" s="149"/>
      <c r="AI915" s="132"/>
      <c r="AJ915" s="150" t="s">
        <v>3895</v>
      </c>
      <c r="AK915" s="150"/>
      <c r="AL915" s="151" t="s">
        <v>3895</v>
      </c>
      <c r="AM915" s="152">
        <v>40654</v>
      </c>
      <c r="AN915" s="297"/>
      <c r="AO915" s="154"/>
      <c r="AP915" s="155"/>
      <c r="AQ915" s="156">
        <v>40974</v>
      </c>
      <c r="AR915" s="155">
        <v>41191</v>
      </c>
      <c r="AS915" s="154">
        <v>41255</v>
      </c>
      <c r="AT915" s="155">
        <v>41198</v>
      </c>
      <c r="AU915" s="157"/>
      <c r="AV915" s="158"/>
      <c r="AW915" s="159">
        <v>0.98</v>
      </c>
      <c r="AX915" s="165">
        <v>6910.2040816326535</v>
      </c>
      <c r="AY915" s="384"/>
      <c r="AZ915" s="161"/>
      <c r="BA915" s="149"/>
      <c r="BB915" s="237"/>
      <c r="BC915" s="238"/>
      <c r="BD915" s="345">
        <v>1.3307155322862128</v>
      </c>
      <c r="BE915" s="165">
        <v>29.331589055859034</v>
      </c>
      <c r="BF915" s="149">
        <v>1357.8729921287886</v>
      </c>
      <c r="BG915" s="239"/>
      <c r="BH915" s="166"/>
      <c r="BI915" s="167"/>
      <c r="BJ915" s="166"/>
      <c r="BK915" s="166"/>
    </row>
    <row r="916" spans="1:63" ht="28" hidden="1">
      <c r="A916" s="40"/>
      <c r="B916" s="40"/>
      <c r="C916" s="40"/>
      <c r="D916" s="247" t="s">
        <v>836</v>
      </c>
      <c r="E916" s="127">
        <v>7670</v>
      </c>
      <c r="F916" s="169" t="s">
        <v>837</v>
      </c>
      <c r="G916" s="131" t="s">
        <v>2033</v>
      </c>
      <c r="H916" s="132" t="s">
        <v>2034</v>
      </c>
      <c r="I916" s="172" t="s">
        <v>1815</v>
      </c>
      <c r="J916" s="175"/>
      <c r="K916" s="170" t="s">
        <v>1748</v>
      </c>
      <c r="L916" s="472" t="s">
        <v>2036</v>
      </c>
      <c r="M916" s="174" t="s">
        <v>2037</v>
      </c>
      <c r="N916" s="338" t="s">
        <v>2037</v>
      </c>
      <c r="O916" s="176" t="s">
        <v>3785</v>
      </c>
      <c r="P916" s="202">
        <v>16.518999999999998</v>
      </c>
      <c r="Q916" s="178"/>
      <c r="R916" s="340">
        <v>10</v>
      </c>
      <c r="S916" s="201">
        <v>0</v>
      </c>
      <c r="T916" s="155">
        <v>41218</v>
      </c>
      <c r="U916" s="201">
        <v>2.5769639999999998</v>
      </c>
      <c r="V916" s="202">
        <v>134.77693698630137</v>
      </c>
      <c r="W916" s="178">
        <v>165.19</v>
      </c>
      <c r="X916" s="141" t="s">
        <v>2039</v>
      </c>
      <c r="Y916" s="180"/>
      <c r="Z916" s="202"/>
      <c r="AA916" s="178"/>
      <c r="AB916" s="178"/>
      <c r="AC916" s="156"/>
      <c r="AD916" s="349"/>
      <c r="AE916" s="191"/>
      <c r="AF916" s="174"/>
      <c r="AG916" s="181">
        <v>21.3</v>
      </c>
      <c r="AH916" s="159"/>
      <c r="AI916" s="175"/>
      <c r="AJ916" s="204" t="s">
        <v>3895</v>
      </c>
      <c r="AK916" s="204"/>
      <c r="AL916" s="205" t="s">
        <v>838</v>
      </c>
      <c r="AM916" s="155">
        <v>39989</v>
      </c>
      <c r="AN916" s="296"/>
      <c r="AO916" s="154"/>
      <c r="AP916" s="155"/>
      <c r="AQ916" s="156">
        <v>40190</v>
      </c>
      <c r="AR916" s="155">
        <v>41192</v>
      </c>
      <c r="AS916" s="154">
        <v>41258</v>
      </c>
      <c r="AT916" s="155">
        <v>41218</v>
      </c>
      <c r="AU916" s="157"/>
      <c r="AV916" s="158"/>
      <c r="AW916" s="159">
        <v>7.5</v>
      </c>
      <c r="AX916" s="181">
        <v>2400</v>
      </c>
      <c r="AY916" s="207">
        <v>0.92127500000000007</v>
      </c>
      <c r="AZ916" s="161"/>
      <c r="BA916" s="191"/>
      <c r="BB916" s="162"/>
      <c r="BC916" s="163"/>
      <c r="BD916" s="345">
        <v>8.8424956369982528</v>
      </c>
      <c r="BE916" s="191">
        <v>535.29242914209408</v>
      </c>
      <c r="BF916" s="159">
        <v>1178.9994182664336</v>
      </c>
      <c r="BG916" s="161"/>
      <c r="BH916" s="166">
        <v>8.2799999999999994</v>
      </c>
      <c r="BI916" s="167"/>
      <c r="BJ916" s="166">
        <v>12.26</v>
      </c>
      <c r="BK916" s="166"/>
    </row>
    <row r="917" spans="1:63" ht="28" hidden="1">
      <c r="A917" s="40"/>
      <c r="B917" s="40"/>
      <c r="C917" s="40"/>
      <c r="D917" s="303" t="s">
        <v>839</v>
      </c>
      <c r="E917" s="127">
        <v>7671</v>
      </c>
      <c r="F917" s="234" t="s">
        <v>840</v>
      </c>
      <c r="G917" s="129" t="s">
        <v>2033</v>
      </c>
      <c r="H917" s="130" t="s">
        <v>2034</v>
      </c>
      <c r="I917" s="131" t="s">
        <v>1815</v>
      </c>
      <c r="J917" s="132"/>
      <c r="K917" s="129" t="s">
        <v>1728</v>
      </c>
      <c r="L917" s="472" t="s">
        <v>2036</v>
      </c>
      <c r="M917" s="174" t="s">
        <v>2037</v>
      </c>
      <c r="N917" s="371" t="s">
        <v>2037</v>
      </c>
      <c r="O917" s="136" t="s">
        <v>2038</v>
      </c>
      <c r="P917" s="137">
        <v>53.122</v>
      </c>
      <c r="Q917" s="138"/>
      <c r="R917" s="137">
        <v>7</v>
      </c>
      <c r="S917" s="139">
        <v>0</v>
      </c>
      <c r="T917" s="235">
        <v>41204</v>
      </c>
      <c r="U917" s="138">
        <v>10.199424</v>
      </c>
      <c r="V917" s="137">
        <v>435.4548602739726</v>
      </c>
      <c r="W917" s="138">
        <v>966.96593972602727</v>
      </c>
      <c r="X917" s="130" t="s">
        <v>2309</v>
      </c>
      <c r="Y917" s="142"/>
      <c r="Z917" s="146"/>
      <c r="AA917" s="165"/>
      <c r="AB917" s="165"/>
      <c r="AC917" s="144"/>
      <c r="AD917" s="360"/>
      <c r="AE917" s="165"/>
      <c r="AF917" s="147"/>
      <c r="AG917" s="148">
        <v>21.766666666666666</v>
      </c>
      <c r="AH917" s="149"/>
      <c r="AI917" s="132"/>
      <c r="AJ917" s="236" t="s">
        <v>3895</v>
      </c>
      <c r="AK917" s="236"/>
      <c r="AL917" s="151" t="s">
        <v>2716</v>
      </c>
      <c r="AM917" s="152">
        <v>40787</v>
      </c>
      <c r="AN917" s="297"/>
      <c r="AO917" s="154"/>
      <c r="AP917" s="155"/>
      <c r="AQ917" s="156">
        <v>41002</v>
      </c>
      <c r="AR917" s="156">
        <v>41192</v>
      </c>
      <c r="AS917" s="179">
        <v>41263</v>
      </c>
      <c r="AT917" s="155">
        <v>41204</v>
      </c>
      <c r="AU917" s="157"/>
      <c r="AV917" s="358"/>
      <c r="AW917" s="159">
        <v>21.6</v>
      </c>
      <c r="AX917" s="165">
        <v>2592.5925925925926</v>
      </c>
      <c r="AY917" s="160">
        <v>0.94864999999999999</v>
      </c>
      <c r="AZ917" s="161"/>
      <c r="BA917" s="149"/>
      <c r="BB917" s="237"/>
      <c r="BC917" s="238"/>
      <c r="BD917" s="345">
        <v>35.078534031413611</v>
      </c>
      <c r="BE917" s="165">
        <v>660.33910679969904</v>
      </c>
      <c r="BF917" s="149">
        <v>1624.0062051580376</v>
      </c>
      <c r="BG917" s="239"/>
      <c r="BH917" s="166"/>
      <c r="BI917" s="167"/>
      <c r="BJ917" s="166"/>
      <c r="BK917" s="166"/>
    </row>
    <row r="918" spans="1:63" ht="28" hidden="1">
      <c r="A918" s="40"/>
      <c r="B918" s="40"/>
      <c r="C918" s="40"/>
      <c r="D918" s="410" t="s">
        <v>841</v>
      </c>
      <c r="E918" s="127">
        <v>7675</v>
      </c>
      <c r="F918" s="361" t="s">
        <v>842</v>
      </c>
      <c r="G918" s="129" t="s">
        <v>2033</v>
      </c>
      <c r="H918" s="130" t="s">
        <v>3946</v>
      </c>
      <c r="I918" s="131" t="s">
        <v>1815</v>
      </c>
      <c r="J918" s="132"/>
      <c r="K918" s="129" t="s">
        <v>1317</v>
      </c>
      <c r="L918" s="472" t="s">
        <v>2036</v>
      </c>
      <c r="M918" s="134" t="s">
        <v>2037</v>
      </c>
      <c r="N918" s="371" t="s">
        <v>2037</v>
      </c>
      <c r="O918" s="136" t="s">
        <v>3785</v>
      </c>
      <c r="P918" s="143">
        <v>8.7360000000000007</v>
      </c>
      <c r="Q918" s="138"/>
      <c r="R918" s="339">
        <v>7</v>
      </c>
      <c r="S918" s="139">
        <v>0</v>
      </c>
      <c r="T918" s="152">
        <v>41214</v>
      </c>
      <c r="U918" s="138">
        <v>1.4589120000000002</v>
      </c>
      <c r="V918" s="143">
        <v>71.371923287671237</v>
      </c>
      <c r="W918" s="138">
        <v>158.77979178082191</v>
      </c>
      <c r="X918" s="141" t="s">
        <v>3966</v>
      </c>
      <c r="Y918" s="142"/>
      <c r="Z918" s="143"/>
      <c r="AA918" s="138"/>
      <c r="AB918" s="138"/>
      <c r="AC918" s="383"/>
      <c r="AD918" s="360"/>
      <c r="AE918" s="165"/>
      <c r="AF918" s="147"/>
      <c r="AG918" s="146">
        <v>21.433333333333334</v>
      </c>
      <c r="AH918" s="149"/>
      <c r="AI918" s="132"/>
      <c r="AJ918" s="150" t="s">
        <v>1560</v>
      </c>
      <c r="AK918" s="150"/>
      <c r="AL918" s="151" t="s">
        <v>1327</v>
      </c>
      <c r="AM918" s="152">
        <v>40557</v>
      </c>
      <c r="AN918" s="297"/>
      <c r="AO918" s="192"/>
      <c r="AP918" s="152"/>
      <c r="AQ918" s="235">
        <v>40758</v>
      </c>
      <c r="AR918" s="152">
        <v>41193</v>
      </c>
      <c r="AS918" s="192">
        <v>41256</v>
      </c>
      <c r="AT918" s="155">
        <v>41193</v>
      </c>
      <c r="AU918" s="206"/>
      <c r="AV918" s="209"/>
      <c r="AW918" s="149">
        <v>4.8000000000000007</v>
      </c>
      <c r="AX918" s="165">
        <v>1952.4999999999998</v>
      </c>
      <c r="AY918" s="384">
        <v>0.92495000000000005</v>
      </c>
      <c r="AZ918" s="196"/>
      <c r="BA918" s="149"/>
      <c r="BB918" s="403"/>
      <c r="BC918" s="404"/>
      <c r="BD918" s="379">
        <v>5.6282722513088999</v>
      </c>
      <c r="BE918" s="165">
        <v>644.26193352894916</v>
      </c>
      <c r="BF918" s="149">
        <v>1172.5567190226873</v>
      </c>
      <c r="BG918" s="196"/>
      <c r="BH918" s="197" t="s">
        <v>3967</v>
      </c>
      <c r="BI918" s="198">
        <v>19.420000000000002</v>
      </c>
      <c r="BJ918" s="197"/>
      <c r="BK918" s="197"/>
    </row>
    <row r="919" spans="1:63" ht="42">
      <c r="A919" s="124" t="s">
        <v>3068</v>
      </c>
      <c r="B919" s="40"/>
      <c r="C919" s="40"/>
      <c r="D919" s="303" t="s">
        <v>845</v>
      </c>
      <c r="E919" s="127">
        <v>7689</v>
      </c>
      <c r="F919" s="234" t="s">
        <v>846</v>
      </c>
      <c r="G919" s="129" t="s">
        <v>2033</v>
      </c>
      <c r="H919" s="130" t="s">
        <v>2034</v>
      </c>
      <c r="I919" s="131" t="s">
        <v>1815</v>
      </c>
      <c r="J919" s="132"/>
      <c r="K919" s="129" t="s">
        <v>3893</v>
      </c>
      <c r="L919" s="472" t="s">
        <v>2036</v>
      </c>
      <c r="M919" s="174" t="s">
        <v>3878</v>
      </c>
      <c r="N919" s="371" t="s">
        <v>1723</v>
      </c>
      <c r="O919" s="136" t="s">
        <v>2038</v>
      </c>
      <c r="P919" s="143">
        <v>558.39099999999996</v>
      </c>
      <c r="Q919" s="138"/>
      <c r="R919" s="339">
        <v>10</v>
      </c>
      <c r="S919" s="139">
        <v>47.665999999999997</v>
      </c>
      <c r="T919" s="152">
        <v>41289</v>
      </c>
      <c r="U919" s="138">
        <v>0</v>
      </c>
      <c r="V919" s="143">
        <v>4447.2401013698627</v>
      </c>
      <c r="W919" s="138">
        <v>5583.91</v>
      </c>
      <c r="X919" s="141" t="s">
        <v>2039</v>
      </c>
      <c r="Y919" s="142"/>
      <c r="Z919" s="146"/>
      <c r="AA919" s="165"/>
      <c r="AB919" s="165"/>
      <c r="AC919" s="383"/>
      <c r="AD919" s="360"/>
      <c r="AE919" s="165"/>
      <c r="AF919" s="147"/>
      <c r="AG919" s="146">
        <v>18.933333333333334</v>
      </c>
      <c r="AH919" s="149"/>
      <c r="AI919" s="132"/>
      <c r="AJ919" s="236" t="s">
        <v>3895</v>
      </c>
      <c r="AK919" s="236"/>
      <c r="AL919" s="151" t="s">
        <v>198</v>
      </c>
      <c r="AM919" s="152">
        <v>40803</v>
      </c>
      <c r="AN919" s="297"/>
      <c r="AO919" s="154"/>
      <c r="AP919" s="155"/>
      <c r="AQ919" s="156">
        <v>41023</v>
      </c>
      <c r="AR919" s="155">
        <v>41193</v>
      </c>
      <c r="AS919" s="154">
        <v>41257</v>
      </c>
      <c r="AT919" s="155">
        <v>41198</v>
      </c>
      <c r="AU919" s="157"/>
      <c r="AV919" s="158"/>
      <c r="AW919" s="159">
        <v>195</v>
      </c>
      <c r="AX919" s="165">
        <v>3175.6923076923076</v>
      </c>
      <c r="AY919" s="384">
        <v>0.90649999999999997</v>
      </c>
      <c r="AZ919" s="161"/>
      <c r="BA919" s="149"/>
      <c r="BB919" s="237"/>
      <c r="BC919" s="238"/>
      <c r="BD919" s="345">
        <v>220.30759162303661</v>
      </c>
      <c r="BE919" s="165">
        <v>394.54001161020977</v>
      </c>
      <c r="BF919" s="149">
        <v>1129.7825211437776</v>
      </c>
      <c r="BG919" s="239"/>
      <c r="BH919" s="166">
        <v>10.76</v>
      </c>
      <c r="BI919" s="167"/>
      <c r="BJ919" s="166"/>
      <c r="BK919" s="166">
        <v>8.7260034904013963</v>
      </c>
    </row>
    <row r="920" spans="1:63" ht="28" hidden="1">
      <c r="A920" s="40"/>
      <c r="B920" s="40"/>
      <c r="C920" s="40"/>
      <c r="D920" s="410" t="s">
        <v>847</v>
      </c>
      <c r="E920" s="127">
        <v>7716</v>
      </c>
      <c r="F920" s="234" t="s">
        <v>848</v>
      </c>
      <c r="G920" s="129" t="s">
        <v>2033</v>
      </c>
      <c r="H920" s="130" t="s">
        <v>2034</v>
      </c>
      <c r="I920" s="131" t="s">
        <v>1815</v>
      </c>
      <c r="J920" s="132"/>
      <c r="K920" s="129" t="s">
        <v>1748</v>
      </c>
      <c r="L920" s="472" t="s">
        <v>2036</v>
      </c>
      <c r="M920" s="134" t="s">
        <v>2037</v>
      </c>
      <c r="N920" s="371" t="s">
        <v>2037</v>
      </c>
      <c r="O920" s="136" t="s">
        <v>3785</v>
      </c>
      <c r="P920" s="143">
        <v>15.596</v>
      </c>
      <c r="Q920" s="138"/>
      <c r="R920" s="339">
        <v>10</v>
      </c>
      <c r="S920" s="139">
        <v>0</v>
      </c>
      <c r="T920" s="152">
        <v>41201</v>
      </c>
      <c r="U920" s="139">
        <v>3.1192000000000002</v>
      </c>
      <c r="V920" s="143">
        <v>127.97265753424657</v>
      </c>
      <c r="W920" s="138">
        <v>155.96</v>
      </c>
      <c r="X920" s="141" t="s">
        <v>3889</v>
      </c>
      <c r="Y920" s="142"/>
      <c r="Z920" s="143"/>
      <c r="AA920" s="138"/>
      <c r="AB920" s="138"/>
      <c r="AC920" s="383"/>
      <c r="AD920" s="360"/>
      <c r="AE920" s="165"/>
      <c r="AF920" s="147"/>
      <c r="AG920" s="146">
        <v>21.866666666666667</v>
      </c>
      <c r="AH920" s="149"/>
      <c r="AI920" s="132"/>
      <c r="AJ920" s="150" t="s">
        <v>3895</v>
      </c>
      <c r="AK920" s="150"/>
      <c r="AL920" s="151" t="s">
        <v>2012</v>
      </c>
      <c r="AM920" s="152">
        <v>40578</v>
      </c>
      <c r="AN920" s="297"/>
      <c r="AO920" s="154"/>
      <c r="AP920" s="155"/>
      <c r="AQ920" s="156">
        <v>40799</v>
      </c>
      <c r="AR920" s="155">
        <v>41197</v>
      </c>
      <c r="AS920" s="154">
        <v>41251</v>
      </c>
      <c r="AT920" s="194">
        <v>41201</v>
      </c>
      <c r="AU920" s="157"/>
      <c r="AV920" s="158"/>
      <c r="AW920" s="159">
        <v>7.1999999999999993</v>
      </c>
      <c r="AX920" s="165">
        <v>2295</v>
      </c>
      <c r="AY920" s="384">
        <v>0.94399999999999995</v>
      </c>
      <c r="AZ920" s="161"/>
      <c r="BA920" s="149"/>
      <c r="BB920" s="237"/>
      <c r="BC920" s="238"/>
      <c r="BD920" s="345">
        <v>9.7905759162303667</v>
      </c>
      <c r="BE920" s="165">
        <v>627.76198488268574</v>
      </c>
      <c r="BF920" s="149">
        <v>1359.8022105875511</v>
      </c>
      <c r="BG920" s="421"/>
      <c r="BH920" s="166">
        <v>9.4499999999999993</v>
      </c>
      <c r="BI920" s="167">
        <v>11</v>
      </c>
      <c r="BJ920" s="166"/>
      <c r="BK920" s="166">
        <v>21.318092949727674</v>
      </c>
    </row>
    <row r="921" spans="1:63" ht="84" hidden="1">
      <c r="A921" s="40"/>
      <c r="B921" s="40"/>
      <c r="C921" s="40"/>
      <c r="D921" s="625" t="s">
        <v>849</v>
      </c>
      <c r="E921" s="127">
        <v>7720</v>
      </c>
      <c r="F921" s="234" t="s">
        <v>850</v>
      </c>
      <c r="G921" s="129" t="s">
        <v>2033</v>
      </c>
      <c r="H921" s="130" t="s">
        <v>2034</v>
      </c>
      <c r="I921" s="131" t="s">
        <v>1815</v>
      </c>
      <c r="J921" s="132"/>
      <c r="K921" s="129" t="s">
        <v>1728</v>
      </c>
      <c r="L921" s="472" t="s">
        <v>2036</v>
      </c>
      <c r="M921" s="174" t="s">
        <v>2037</v>
      </c>
      <c r="N921" s="371" t="s">
        <v>2037</v>
      </c>
      <c r="O921" s="613" t="s">
        <v>2038</v>
      </c>
      <c r="P921" s="138">
        <v>75.519000000000005</v>
      </c>
      <c r="Q921" s="138"/>
      <c r="R921" s="339">
        <v>10</v>
      </c>
      <c r="S921" s="139">
        <v>0</v>
      </c>
      <c r="T921" s="152">
        <v>41204</v>
      </c>
      <c r="U921" s="137">
        <v>14.499648000000001</v>
      </c>
      <c r="V921" s="143">
        <v>619.04889863013705</v>
      </c>
      <c r="W921" s="138">
        <v>755.19</v>
      </c>
      <c r="X921" s="141" t="s">
        <v>1729</v>
      </c>
      <c r="Y921" s="142"/>
      <c r="Z921" s="146"/>
      <c r="AA921" s="165"/>
      <c r="AB921" s="165"/>
      <c r="AC921" s="383"/>
      <c r="AD921" s="360"/>
      <c r="AE921" s="165"/>
      <c r="AF921" s="147"/>
      <c r="AG921" s="146">
        <v>21.766666666666666</v>
      </c>
      <c r="AH921" s="149"/>
      <c r="AI921" s="132"/>
      <c r="AJ921" s="236" t="s">
        <v>3895</v>
      </c>
      <c r="AK921" s="236"/>
      <c r="AL921" s="151" t="s">
        <v>851</v>
      </c>
      <c r="AM921" s="152">
        <v>40842</v>
      </c>
      <c r="AN921" s="297"/>
      <c r="AO921" s="154"/>
      <c r="AP921" s="155"/>
      <c r="AQ921" s="156">
        <v>40941</v>
      </c>
      <c r="AR921" s="155">
        <v>41197</v>
      </c>
      <c r="AS921" s="154">
        <v>41256</v>
      </c>
      <c r="AT921" s="155">
        <v>41204</v>
      </c>
      <c r="AU921" s="157"/>
      <c r="AV921" s="158"/>
      <c r="AW921" s="159">
        <v>40.5</v>
      </c>
      <c r="AX921" s="146">
        <v>1833.4567901234568</v>
      </c>
      <c r="AY921" s="160">
        <v>0.94910000000000005</v>
      </c>
      <c r="AZ921" s="161"/>
      <c r="BA921" s="149"/>
      <c r="BB921" s="237"/>
      <c r="BC921" s="238"/>
      <c r="BD921" s="345">
        <v>52.657068062827229</v>
      </c>
      <c r="BE921" s="165">
        <v>697.2691383999686</v>
      </c>
      <c r="BF921" s="149">
        <v>1300.1745200698081</v>
      </c>
      <c r="BG921" s="239"/>
      <c r="BH921" s="166">
        <v>10.11</v>
      </c>
      <c r="BI921" s="167">
        <v>16.25</v>
      </c>
      <c r="BJ921" s="166"/>
      <c r="BK921" s="166">
        <v>11.843384972070929</v>
      </c>
    </row>
    <row r="922" spans="1:63" ht="42" hidden="1">
      <c r="A922" s="40"/>
      <c r="B922" s="40"/>
      <c r="C922" s="40"/>
      <c r="D922" s="303" t="s">
        <v>852</v>
      </c>
      <c r="E922" s="127">
        <v>7722</v>
      </c>
      <c r="F922" s="234" t="s">
        <v>853</v>
      </c>
      <c r="G922" s="129" t="s">
        <v>2033</v>
      </c>
      <c r="H922" s="130" t="s">
        <v>2034</v>
      </c>
      <c r="I922" s="131" t="s">
        <v>1815</v>
      </c>
      <c r="J922" s="132"/>
      <c r="K922" s="129" t="s">
        <v>1728</v>
      </c>
      <c r="L922" s="133" t="s">
        <v>2036</v>
      </c>
      <c r="M922" s="174" t="s">
        <v>969</v>
      </c>
      <c r="N922" s="371" t="s">
        <v>970</v>
      </c>
      <c r="O922" s="136" t="s">
        <v>3785</v>
      </c>
      <c r="P922" s="143">
        <v>16.219000000000001</v>
      </c>
      <c r="Q922" s="138"/>
      <c r="R922" s="339">
        <v>7</v>
      </c>
      <c r="S922" s="139">
        <v>0</v>
      </c>
      <c r="T922" s="152">
        <v>41214</v>
      </c>
      <c r="U922" s="139">
        <v>2.7085730000000003</v>
      </c>
      <c r="V922" s="143">
        <v>132.50700821917809</v>
      </c>
      <c r="W922" s="138">
        <v>294.78587945205481</v>
      </c>
      <c r="X922" s="141" t="s">
        <v>3889</v>
      </c>
      <c r="Y922" s="142"/>
      <c r="Z922" s="146"/>
      <c r="AA922" s="165"/>
      <c r="AB922" s="165"/>
      <c r="AC922" s="383"/>
      <c r="AD922" s="360"/>
      <c r="AE922" s="165"/>
      <c r="AF922" s="147"/>
      <c r="AG922" s="146">
        <v>21.433333333333334</v>
      </c>
      <c r="AH922" s="149"/>
      <c r="AI922" s="132"/>
      <c r="AJ922" s="236" t="s">
        <v>3895</v>
      </c>
      <c r="AK922" s="236"/>
      <c r="AL922" s="151" t="s">
        <v>302</v>
      </c>
      <c r="AM922" s="152">
        <v>40836</v>
      </c>
      <c r="AN922" s="297"/>
      <c r="AO922" s="154"/>
      <c r="AP922" s="155"/>
      <c r="AQ922" s="156">
        <v>41088</v>
      </c>
      <c r="AR922" s="155">
        <v>41197</v>
      </c>
      <c r="AS922" s="154">
        <v>41261</v>
      </c>
      <c r="AT922" s="155">
        <v>41204</v>
      </c>
      <c r="AU922" s="157"/>
      <c r="AV922" s="158"/>
      <c r="AW922" s="159">
        <v>10</v>
      </c>
      <c r="AX922" s="146">
        <v>1700</v>
      </c>
      <c r="AY922" s="160">
        <v>0.94864999999999999</v>
      </c>
      <c r="AZ922" s="161"/>
      <c r="BA922" s="149"/>
      <c r="BB922" s="237"/>
      <c r="BC922" s="238"/>
      <c r="BD922" s="493"/>
      <c r="BE922" s="165"/>
      <c r="BF922" s="149"/>
      <c r="BG922" s="239"/>
      <c r="BH922" s="166"/>
      <c r="BI922" s="167"/>
      <c r="BJ922" s="166"/>
      <c r="BK922" s="166"/>
    </row>
    <row r="923" spans="1:63" ht="42" hidden="1">
      <c r="A923" s="40"/>
      <c r="B923" s="40"/>
      <c r="C923" s="40"/>
      <c r="D923" s="247" t="s">
        <v>306</v>
      </c>
      <c r="E923" s="127">
        <v>7724</v>
      </c>
      <c r="F923" s="422" t="s">
        <v>305</v>
      </c>
      <c r="G923" s="129" t="s">
        <v>2033</v>
      </c>
      <c r="H923" s="130" t="s">
        <v>2034</v>
      </c>
      <c r="I923" s="131" t="s">
        <v>1815</v>
      </c>
      <c r="J923" s="132"/>
      <c r="K923" s="129" t="s">
        <v>2035</v>
      </c>
      <c r="L923" s="472" t="s">
        <v>2036</v>
      </c>
      <c r="M923" s="134" t="s">
        <v>2037</v>
      </c>
      <c r="N923" s="371" t="s">
        <v>2037</v>
      </c>
      <c r="O923" s="136" t="s">
        <v>2038</v>
      </c>
      <c r="P923" s="143">
        <v>17.79</v>
      </c>
      <c r="Q923" s="138"/>
      <c r="R923" s="339">
        <v>7</v>
      </c>
      <c r="S923" s="139">
        <v>0</v>
      </c>
      <c r="T923" s="152">
        <v>41275</v>
      </c>
      <c r="U923" s="138">
        <v>0</v>
      </c>
      <c r="V923" s="143">
        <v>142.3687397260274</v>
      </c>
      <c r="W923" s="138">
        <v>320.36621917808219</v>
      </c>
      <c r="X923" s="141" t="s">
        <v>3889</v>
      </c>
      <c r="Y923" s="142"/>
      <c r="Z923" s="143"/>
      <c r="AA923" s="138"/>
      <c r="AB923" s="138"/>
      <c r="AC923" s="383"/>
      <c r="AD923" s="360"/>
      <c r="AE923" s="165"/>
      <c r="AF923" s="147"/>
      <c r="AG923" s="146">
        <v>19.399999999999999</v>
      </c>
      <c r="AH923" s="149"/>
      <c r="AI923" s="132"/>
      <c r="AJ923" s="150" t="s">
        <v>3895</v>
      </c>
      <c r="AK923" s="150"/>
      <c r="AL923" s="151" t="s">
        <v>3738</v>
      </c>
      <c r="AM923" s="152">
        <v>40438</v>
      </c>
      <c r="AN923" s="297">
        <v>40602</v>
      </c>
      <c r="AO923" s="192"/>
      <c r="AP923" s="152" t="s">
        <v>304</v>
      </c>
      <c r="AQ923" s="156">
        <v>40534</v>
      </c>
      <c r="AR923" s="155">
        <v>41265</v>
      </c>
      <c r="AS923" s="154">
        <v>41368</v>
      </c>
      <c r="AT923" s="194">
        <v>41267</v>
      </c>
      <c r="AU923" s="157"/>
      <c r="AV923" s="158"/>
      <c r="AW923" s="159">
        <v>10.5</v>
      </c>
      <c r="AX923" s="146">
        <v>1836.7619047619048</v>
      </c>
      <c r="AY923" s="160">
        <v>0.92247499999999993</v>
      </c>
      <c r="AZ923" s="161"/>
      <c r="BA923" s="149"/>
      <c r="BB923" s="237"/>
      <c r="BC923" s="238"/>
      <c r="BD923" s="345">
        <v>14.125218150087258</v>
      </c>
      <c r="BE923" s="165">
        <v>793.99764755971103</v>
      </c>
      <c r="BF923" s="149">
        <v>1345.2588714368819</v>
      </c>
      <c r="BG923" s="421"/>
      <c r="BH923" s="166">
        <v>5.62</v>
      </c>
      <c r="BI923" s="167">
        <v>16.04</v>
      </c>
      <c r="BJ923" s="166"/>
      <c r="BK923" s="166"/>
    </row>
    <row r="924" spans="1:63" ht="56" hidden="1">
      <c r="A924" s="40"/>
      <c r="B924" s="40"/>
      <c r="C924" s="40"/>
      <c r="D924" s="303" t="s">
        <v>854</v>
      </c>
      <c r="E924" s="127">
        <v>7741</v>
      </c>
      <c r="F924" s="422" t="s">
        <v>855</v>
      </c>
      <c r="G924" s="547" t="s">
        <v>2033</v>
      </c>
      <c r="H924" s="548" t="s">
        <v>2034</v>
      </c>
      <c r="I924" s="549" t="s">
        <v>1815</v>
      </c>
      <c r="J924" s="550"/>
      <c r="K924" s="547" t="s">
        <v>917</v>
      </c>
      <c r="L924" s="472" t="s">
        <v>2036</v>
      </c>
      <c r="M924" s="174" t="s">
        <v>2037</v>
      </c>
      <c r="N924" s="342" t="s">
        <v>2037</v>
      </c>
      <c r="O924" s="176" t="s">
        <v>2038</v>
      </c>
      <c r="P924" s="143">
        <v>86.03</v>
      </c>
      <c r="Q924" s="138"/>
      <c r="R924" s="339">
        <v>10</v>
      </c>
      <c r="S924" s="139">
        <v>0</v>
      </c>
      <c r="T924" s="311">
        <v>41456</v>
      </c>
      <c r="U924" s="138">
        <v>0</v>
      </c>
      <c r="V924" s="143">
        <v>645.81424657534251</v>
      </c>
      <c r="W924" s="138">
        <v>860.3</v>
      </c>
      <c r="X924" s="556" t="s">
        <v>3888</v>
      </c>
      <c r="Y924" s="142"/>
      <c r="Z924" s="146"/>
      <c r="AA924" s="165"/>
      <c r="AB924" s="165"/>
      <c r="AC924" s="383"/>
      <c r="AD924" s="360"/>
      <c r="AE924" s="165"/>
      <c r="AF924" s="147"/>
      <c r="AG924" s="146">
        <v>13.366666666666667</v>
      </c>
      <c r="AH924" s="149"/>
      <c r="AI924" s="132"/>
      <c r="AJ924" s="554" t="s">
        <v>3895</v>
      </c>
      <c r="AK924" s="554"/>
      <c r="AL924" s="555" t="s">
        <v>2652</v>
      </c>
      <c r="AM924" s="152">
        <v>41017</v>
      </c>
      <c r="AN924" s="297"/>
      <c r="AO924" s="154"/>
      <c r="AP924" s="155"/>
      <c r="AQ924" s="156">
        <v>41072</v>
      </c>
      <c r="AR924" s="155">
        <v>41198</v>
      </c>
      <c r="AS924" s="154">
        <v>41263</v>
      </c>
      <c r="AT924" s="155">
        <v>41204</v>
      </c>
      <c r="AU924" s="157"/>
      <c r="AV924" s="158"/>
      <c r="AW924" s="159">
        <v>50.4</v>
      </c>
      <c r="AX924" s="165">
        <v>1791.4285714285716</v>
      </c>
      <c r="AY924" s="384">
        <v>0.60772724999999994</v>
      </c>
      <c r="AZ924" s="161"/>
      <c r="BA924" s="149"/>
      <c r="BB924" s="237"/>
      <c r="BC924" s="238"/>
      <c r="BD924" s="345">
        <v>68.460732984293188</v>
      </c>
      <c r="BE924" s="165">
        <v>795.77743792041372</v>
      </c>
      <c r="BF924" s="149">
        <v>1358.3478766724838</v>
      </c>
      <c r="BG924" s="239"/>
      <c r="BH924" s="166">
        <v>10.36</v>
      </c>
      <c r="BI924" s="167">
        <v>20.45</v>
      </c>
      <c r="BJ924" s="197"/>
      <c r="BK924" s="197"/>
    </row>
    <row r="925" spans="1:63" ht="28">
      <c r="A925" s="124" t="s">
        <v>3068</v>
      </c>
      <c r="B925" s="40"/>
      <c r="C925" s="40"/>
      <c r="D925" s="247" t="s">
        <v>856</v>
      </c>
      <c r="E925" s="127">
        <v>7765</v>
      </c>
      <c r="F925" s="361" t="s">
        <v>857</v>
      </c>
      <c r="G925" s="129" t="s">
        <v>3945</v>
      </c>
      <c r="H925" s="130" t="s">
        <v>3946</v>
      </c>
      <c r="I925" s="131" t="s">
        <v>1815</v>
      </c>
      <c r="J925" s="132"/>
      <c r="K925" s="129" t="s">
        <v>1744</v>
      </c>
      <c r="L925" s="472" t="s">
        <v>2036</v>
      </c>
      <c r="M925" s="134" t="s">
        <v>3878</v>
      </c>
      <c r="N925" s="371" t="s">
        <v>1723</v>
      </c>
      <c r="O925" s="136" t="s">
        <v>2038</v>
      </c>
      <c r="P925" s="143">
        <v>282.62400000000002</v>
      </c>
      <c r="Q925" s="138"/>
      <c r="R925" s="339">
        <v>10</v>
      </c>
      <c r="S925" s="139">
        <v>0</v>
      </c>
      <c r="T925" s="152">
        <v>41548</v>
      </c>
      <c r="U925" s="138">
        <v>0</v>
      </c>
      <c r="V925" s="143">
        <v>2050.3790465753427</v>
      </c>
      <c r="W925" s="138">
        <v>2826.2400000000002</v>
      </c>
      <c r="X925" s="141" t="s">
        <v>3988</v>
      </c>
      <c r="Y925" s="142"/>
      <c r="Z925" s="143"/>
      <c r="AA925" s="138"/>
      <c r="AB925" s="138"/>
      <c r="AC925" s="383"/>
      <c r="AD925" s="360"/>
      <c r="AE925" s="165"/>
      <c r="AF925" s="147"/>
      <c r="AG925" s="146">
        <v>10.3</v>
      </c>
      <c r="AH925" s="149"/>
      <c r="AI925" s="132"/>
      <c r="AJ925" s="375" t="s">
        <v>1560</v>
      </c>
      <c r="AK925" s="375"/>
      <c r="AL925" s="151" t="s">
        <v>3700</v>
      </c>
      <c r="AM925" s="152">
        <v>40410</v>
      </c>
      <c r="AN925" s="297"/>
      <c r="AO925" s="154"/>
      <c r="AP925" s="155"/>
      <c r="AQ925" s="156">
        <v>40721</v>
      </c>
      <c r="AR925" s="155">
        <v>41200</v>
      </c>
      <c r="AS925" s="154">
        <v>41239</v>
      </c>
      <c r="AT925" s="194">
        <v>41213</v>
      </c>
      <c r="AU925" s="157"/>
      <c r="AV925" s="158"/>
      <c r="AW925" s="159">
        <v>76</v>
      </c>
      <c r="AX925" s="165">
        <v>4426.6578947368425</v>
      </c>
      <c r="AY925" s="384">
        <v>0.84006000000000003</v>
      </c>
      <c r="AZ925" s="161"/>
      <c r="BA925" s="149"/>
      <c r="BB925" s="162"/>
      <c r="BC925" s="163"/>
      <c r="BD925" s="345">
        <v>105.59489528795811</v>
      </c>
      <c r="BE925" s="165">
        <v>373.62324249871949</v>
      </c>
      <c r="BF925" s="149">
        <v>1389.4065169468172</v>
      </c>
      <c r="BG925" s="196"/>
      <c r="BH925" s="166">
        <v>9.3699999999999992</v>
      </c>
      <c r="BI925" s="167">
        <v>12.75</v>
      </c>
      <c r="BJ925" s="166">
        <v>12.66</v>
      </c>
      <c r="BK925" s="166"/>
    </row>
    <row r="926" spans="1:63" ht="56" hidden="1">
      <c r="A926" s="40"/>
      <c r="B926" s="40"/>
      <c r="C926" s="40"/>
      <c r="D926" s="247" t="s">
        <v>858</v>
      </c>
      <c r="E926" s="127">
        <v>7770</v>
      </c>
      <c r="F926" s="128" t="s">
        <v>859</v>
      </c>
      <c r="G926" s="129" t="s">
        <v>2033</v>
      </c>
      <c r="H926" s="130" t="s">
        <v>2034</v>
      </c>
      <c r="I926" s="131" t="s">
        <v>1815</v>
      </c>
      <c r="J926" s="132"/>
      <c r="K926" s="129" t="s">
        <v>3947</v>
      </c>
      <c r="L926" s="472" t="s">
        <v>2036</v>
      </c>
      <c r="M926" s="134" t="s">
        <v>2037</v>
      </c>
      <c r="N926" s="371" t="s">
        <v>2037</v>
      </c>
      <c r="O926" s="136" t="s">
        <v>3785</v>
      </c>
      <c r="P926" s="143">
        <v>13.792</v>
      </c>
      <c r="Q926" s="138"/>
      <c r="R926" s="339">
        <v>10</v>
      </c>
      <c r="S926" s="139">
        <v>0</v>
      </c>
      <c r="T926" s="152">
        <v>41214</v>
      </c>
      <c r="U926" s="138">
        <v>2.303264</v>
      </c>
      <c r="V926" s="143">
        <v>112.6787506849315</v>
      </c>
      <c r="W926" s="138">
        <v>137.91999999999999</v>
      </c>
      <c r="X926" s="141" t="s">
        <v>3889</v>
      </c>
      <c r="Y926" s="142"/>
      <c r="Z926" s="143"/>
      <c r="AA926" s="138"/>
      <c r="AB926" s="138"/>
      <c r="AC926" s="235"/>
      <c r="AD926" s="152"/>
      <c r="AE926" s="165"/>
      <c r="AF926" s="147"/>
      <c r="AG926" s="146">
        <v>21.433333333333334</v>
      </c>
      <c r="AH926" s="149"/>
      <c r="AI926" s="132"/>
      <c r="AJ926" s="150" t="s">
        <v>1560</v>
      </c>
      <c r="AK926" s="150"/>
      <c r="AL926" s="151" t="s">
        <v>1740</v>
      </c>
      <c r="AM926" s="152">
        <v>40089</v>
      </c>
      <c r="AN926" s="297"/>
      <c r="AO926" s="154"/>
      <c r="AP926" s="155"/>
      <c r="AQ926" s="156">
        <v>40190</v>
      </c>
      <c r="AR926" s="194">
        <v>41200</v>
      </c>
      <c r="AS926" s="154">
        <v>41257</v>
      </c>
      <c r="AT926" s="155">
        <v>41200</v>
      </c>
      <c r="AU926" s="157"/>
      <c r="AV926" s="158"/>
      <c r="AW926" s="149">
        <v>6</v>
      </c>
      <c r="AX926" s="181">
        <v>2480</v>
      </c>
      <c r="AY926" s="160">
        <v>0.92690000000000006</v>
      </c>
      <c r="AZ926" s="161"/>
      <c r="BA926" s="165"/>
      <c r="BB926" s="162"/>
      <c r="BC926" s="163"/>
      <c r="BD926" s="379">
        <v>8.2841404886561953</v>
      </c>
      <c r="BE926" s="191">
        <v>600.64823728655711</v>
      </c>
      <c r="BF926" s="149">
        <v>1380.6900814426992</v>
      </c>
      <c r="BG926" s="196"/>
      <c r="BH926" s="197">
        <v>9.8000000000000007</v>
      </c>
      <c r="BI926" s="198">
        <v>12.75</v>
      </c>
      <c r="BJ926" s="197"/>
      <c r="BK926" s="197">
        <v>20.465369231738567</v>
      </c>
    </row>
    <row r="927" spans="1:63" ht="42" hidden="1">
      <c r="A927" s="40"/>
      <c r="B927" s="40"/>
      <c r="C927" s="40"/>
      <c r="D927" s="247" t="s">
        <v>860</v>
      </c>
      <c r="E927" s="127">
        <v>7772</v>
      </c>
      <c r="F927" s="234" t="s">
        <v>861</v>
      </c>
      <c r="G927" s="131" t="s">
        <v>2033</v>
      </c>
      <c r="H927" s="132" t="s">
        <v>2034</v>
      </c>
      <c r="I927" s="131" t="s">
        <v>1815</v>
      </c>
      <c r="J927" s="132"/>
      <c r="K927" s="131" t="s">
        <v>2035</v>
      </c>
      <c r="L927" s="472" t="s">
        <v>2036</v>
      </c>
      <c r="M927" s="134" t="s">
        <v>2037</v>
      </c>
      <c r="N927" s="423" t="s">
        <v>2037</v>
      </c>
      <c r="O927" s="136" t="s">
        <v>3785</v>
      </c>
      <c r="P927" s="381">
        <v>2.5739999999999998</v>
      </c>
      <c r="Q927" s="138"/>
      <c r="R927" s="424">
        <v>10</v>
      </c>
      <c r="S927" s="139">
        <v>0</v>
      </c>
      <c r="T927" s="152">
        <v>41214</v>
      </c>
      <c r="U927" s="138">
        <v>0.42985800000000002</v>
      </c>
      <c r="V927" s="143">
        <v>21.029227397260271</v>
      </c>
      <c r="W927" s="138">
        <v>25.74</v>
      </c>
      <c r="X927" s="425" t="s">
        <v>3889</v>
      </c>
      <c r="Y927" s="142"/>
      <c r="Z927" s="143"/>
      <c r="AA927" s="138"/>
      <c r="AB927" s="138"/>
      <c r="AC927" s="495"/>
      <c r="AD927" s="470"/>
      <c r="AE927" s="165"/>
      <c r="AF927" s="134"/>
      <c r="AG927" s="146">
        <v>21.433333333333334</v>
      </c>
      <c r="AH927" s="149"/>
      <c r="AI927" s="132"/>
      <c r="AJ927" s="150" t="s">
        <v>3895</v>
      </c>
      <c r="AK927" s="150"/>
      <c r="AL927" s="151" t="s">
        <v>302</v>
      </c>
      <c r="AM927" s="152">
        <v>40570</v>
      </c>
      <c r="AN927" s="297"/>
      <c r="AO927" s="192"/>
      <c r="AP927" s="152"/>
      <c r="AQ927" s="235">
        <v>41026</v>
      </c>
      <c r="AR927" s="152">
        <v>41202</v>
      </c>
      <c r="AS927" s="192">
        <v>41262</v>
      </c>
      <c r="AT927" s="152">
        <v>41202</v>
      </c>
      <c r="AU927" s="206"/>
      <c r="AV927" s="209"/>
      <c r="AW927" s="149">
        <v>1.6</v>
      </c>
      <c r="AX927" s="165">
        <v>1744.1187500000001</v>
      </c>
      <c r="AY927" s="384">
        <v>0.92249250000000016</v>
      </c>
      <c r="AZ927" s="196"/>
      <c r="BA927" s="165"/>
      <c r="BB927" s="403"/>
      <c r="BC927" s="404"/>
      <c r="BD927" s="379">
        <v>1.9109947643979055</v>
      </c>
      <c r="BE927" s="165">
        <v>742.42220839079471</v>
      </c>
      <c r="BF927" s="149">
        <v>1194.371727748691</v>
      </c>
      <c r="BG927" s="196"/>
      <c r="BH927" s="197">
        <v>12.35</v>
      </c>
      <c r="BI927" s="198">
        <v>15.34</v>
      </c>
      <c r="BJ927" s="197">
        <v>15.75</v>
      </c>
      <c r="BK927" s="197"/>
    </row>
    <row r="928" spans="1:63" ht="42" hidden="1">
      <c r="A928" s="40"/>
      <c r="B928" s="40"/>
      <c r="C928" s="40"/>
      <c r="D928" s="303" t="s">
        <v>862</v>
      </c>
      <c r="E928" s="127">
        <v>7778</v>
      </c>
      <c r="F928" s="234" t="s">
        <v>863</v>
      </c>
      <c r="G928" s="129" t="s">
        <v>2033</v>
      </c>
      <c r="H928" s="130" t="s">
        <v>2034</v>
      </c>
      <c r="I928" s="131" t="s">
        <v>1815</v>
      </c>
      <c r="J928" s="132"/>
      <c r="K928" s="129" t="s">
        <v>1748</v>
      </c>
      <c r="L928" s="472" t="s">
        <v>2036</v>
      </c>
      <c r="M928" s="174" t="s">
        <v>2037</v>
      </c>
      <c r="N928" s="371" t="s">
        <v>2037</v>
      </c>
      <c r="O928" s="136" t="s">
        <v>3785</v>
      </c>
      <c r="P928" s="143">
        <v>13.398</v>
      </c>
      <c r="Q928" s="138"/>
      <c r="R928" s="339">
        <v>7</v>
      </c>
      <c r="S928" s="139">
        <v>0</v>
      </c>
      <c r="T928" s="152">
        <v>41205</v>
      </c>
      <c r="U928" s="138">
        <v>2.559018</v>
      </c>
      <c r="V928" s="143">
        <v>109.79018630136986</v>
      </c>
      <c r="W928" s="138">
        <v>243.84359999999998</v>
      </c>
      <c r="X928" s="141" t="s">
        <v>3889</v>
      </c>
      <c r="Y928" s="142"/>
      <c r="Z928" s="146"/>
      <c r="AA928" s="165"/>
      <c r="AB928" s="165"/>
      <c r="AC928" s="383"/>
      <c r="AD928" s="360"/>
      <c r="AE928" s="165"/>
      <c r="AF928" s="147"/>
      <c r="AG928" s="146">
        <v>21.733333333333334</v>
      </c>
      <c r="AH928" s="149"/>
      <c r="AI928" s="132"/>
      <c r="AJ928" s="236" t="s">
        <v>3895</v>
      </c>
      <c r="AK928" s="236"/>
      <c r="AL928" s="151" t="s">
        <v>864</v>
      </c>
      <c r="AM928" s="152">
        <v>40828</v>
      </c>
      <c r="AN928" s="297"/>
      <c r="AO928" s="154"/>
      <c r="AP928" s="155"/>
      <c r="AQ928" s="156">
        <v>40984</v>
      </c>
      <c r="AR928" s="155">
        <v>41204</v>
      </c>
      <c r="AS928" s="154">
        <v>41264</v>
      </c>
      <c r="AT928" s="155">
        <v>41204</v>
      </c>
      <c r="AU928" s="157"/>
      <c r="AV928" s="158"/>
      <c r="AW928" s="159">
        <v>6.15</v>
      </c>
      <c r="AX928" s="146">
        <v>2330.731707317073</v>
      </c>
      <c r="AY928" s="160">
        <v>0.91599999999999993</v>
      </c>
      <c r="AZ928" s="161"/>
      <c r="BA928" s="149"/>
      <c r="BB928" s="237"/>
      <c r="BC928" s="238"/>
      <c r="BD928" s="345">
        <v>8.8502181500872581</v>
      </c>
      <c r="BE928" s="165">
        <v>660.56263248897278</v>
      </c>
      <c r="BF928" s="149">
        <v>1439.0598618028062</v>
      </c>
      <c r="BG928" s="239"/>
      <c r="BH928" s="166" t="s">
        <v>236</v>
      </c>
      <c r="BI928" s="167" t="s">
        <v>236</v>
      </c>
      <c r="BJ928" s="166"/>
      <c r="BK928" s="166"/>
    </row>
    <row r="929" spans="1:63" ht="42" hidden="1">
      <c r="A929" s="40"/>
      <c r="B929" s="40"/>
      <c r="C929" s="40"/>
      <c r="D929" s="412" t="s">
        <v>865</v>
      </c>
      <c r="E929" s="127">
        <v>7780</v>
      </c>
      <c r="F929" s="234" t="s">
        <v>866</v>
      </c>
      <c r="G929" s="547" t="s">
        <v>2033</v>
      </c>
      <c r="H929" s="548" t="s">
        <v>2034</v>
      </c>
      <c r="I929" s="549" t="s">
        <v>1815</v>
      </c>
      <c r="J929" s="550"/>
      <c r="K929" s="547" t="s">
        <v>1748</v>
      </c>
      <c r="L929" s="304" t="s">
        <v>2036</v>
      </c>
      <c r="M929" s="174" t="s">
        <v>2037</v>
      </c>
      <c r="N929" s="342" t="s">
        <v>2037</v>
      </c>
      <c r="O929" s="176" t="s">
        <v>3785</v>
      </c>
      <c r="P929" s="143">
        <v>8.18</v>
      </c>
      <c r="Q929" s="138"/>
      <c r="R929" s="339">
        <v>10</v>
      </c>
      <c r="S929" s="139">
        <v>0</v>
      </c>
      <c r="T929" s="598">
        <v>41302</v>
      </c>
      <c r="U929" s="138">
        <v>1.62782</v>
      </c>
      <c r="V929" s="143">
        <v>64.857315068493151</v>
      </c>
      <c r="W929" s="138">
        <v>81.8</v>
      </c>
      <c r="X929" s="556" t="s">
        <v>2309</v>
      </c>
      <c r="Y929" s="142"/>
      <c r="Z929" s="146"/>
      <c r="AA929" s="165"/>
      <c r="AB929" s="165"/>
      <c r="AC929" s="383"/>
      <c r="AD929" s="360"/>
      <c r="AE929" s="165"/>
      <c r="AF929" s="147"/>
      <c r="AG929" s="146">
        <v>18.5</v>
      </c>
      <c r="AH929" s="149"/>
      <c r="AI929" s="132"/>
      <c r="AJ929" s="554" t="s">
        <v>3895</v>
      </c>
      <c r="AK929" s="554"/>
      <c r="AL929" s="555" t="s">
        <v>3588</v>
      </c>
      <c r="AM929" s="152">
        <v>40960</v>
      </c>
      <c r="AN929" s="297"/>
      <c r="AO929" s="154"/>
      <c r="AP929" s="155"/>
      <c r="AQ929" s="156">
        <v>41087</v>
      </c>
      <c r="AR929" s="155">
        <v>41199</v>
      </c>
      <c r="AS929" s="154">
        <v>41257</v>
      </c>
      <c r="AT929" s="155">
        <v>41302</v>
      </c>
      <c r="AU929" s="206" t="s">
        <v>3596</v>
      </c>
      <c r="AV929" s="158"/>
      <c r="AW929" s="159">
        <v>5</v>
      </c>
      <c r="AX929" s="165">
        <v>1881.6</v>
      </c>
      <c r="AY929" s="384">
        <v>0.91609999999999991</v>
      </c>
      <c r="AZ929" s="161"/>
      <c r="BA929" s="149"/>
      <c r="BB929" s="237"/>
      <c r="BC929" s="238"/>
      <c r="BD929" s="345">
        <v>6.1513961605584644</v>
      </c>
      <c r="BE929" s="165">
        <v>752.00442060616933</v>
      </c>
      <c r="BF929" s="149">
        <v>1230.2792321116929</v>
      </c>
      <c r="BG929" s="239"/>
      <c r="BH929" s="166"/>
      <c r="BI929" s="167">
        <v>20.29</v>
      </c>
      <c r="BJ929" s="166"/>
      <c r="BK929" s="166">
        <v>11.843384972070929</v>
      </c>
    </row>
    <row r="930" spans="1:63" ht="98" hidden="1">
      <c r="A930" s="40"/>
      <c r="B930" s="40"/>
      <c r="C930" s="40"/>
      <c r="D930" s="247" t="s">
        <v>266</v>
      </c>
      <c r="E930" s="127">
        <v>7790</v>
      </c>
      <c r="F930" s="422" t="s">
        <v>867</v>
      </c>
      <c r="G930" s="129" t="s">
        <v>2033</v>
      </c>
      <c r="H930" s="130" t="s">
        <v>2034</v>
      </c>
      <c r="I930" s="131" t="s">
        <v>1815</v>
      </c>
      <c r="J930" s="132"/>
      <c r="K930" s="129" t="s">
        <v>1165</v>
      </c>
      <c r="L930" s="472" t="s">
        <v>2036</v>
      </c>
      <c r="M930" s="134" t="s">
        <v>1440</v>
      </c>
      <c r="N930" s="371" t="s">
        <v>1441</v>
      </c>
      <c r="O930" s="136" t="s">
        <v>1442</v>
      </c>
      <c r="P930" s="143">
        <v>144.31700000000001</v>
      </c>
      <c r="Q930" s="138"/>
      <c r="R930" s="339">
        <v>10</v>
      </c>
      <c r="S930" s="139">
        <v>24.2</v>
      </c>
      <c r="T930" s="152">
        <v>41214</v>
      </c>
      <c r="U930" s="138">
        <v>24.100939000000004</v>
      </c>
      <c r="V930" s="143">
        <v>1179.0501205479452</v>
      </c>
      <c r="W930" s="138">
        <v>1443.17</v>
      </c>
      <c r="X930" s="141" t="s">
        <v>3888</v>
      </c>
      <c r="Y930" s="142"/>
      <c r="Z930" s="143"/>
      <c r="AA930" s="138"/>
      <c r="AB930" s="138"/>
      <c r="AC930" s="383"/>
      <c r="AD930" s="360"/>
      <c r="AE930" s="165"/>
      <c r="AF930" s="147"/>
      <c r="AG930" s="146">
        <v>21.433333333333334</v>
      </c>
      <c r="AH930" s="149"/>
      <c r="AI930" s="132"/>
      <c r="AJ930" s="150" t="s">
        <v>3895</v>
      </c>
      <c r="AK930" s="150" t="s">
        <v>3303</v>
      </c>
      <c r="AL930" s="151" t="s">
        <v>265</v>
      </c>
      <c r="AM930" s="152">
        <v>40233</v>
      </c>
      <c r="AN930" s="297">
        <v>40610</v>
      </c>
      <c r="AO930" s="192" t="s">
        <v>264</v>
      </c>
      <c r="AP930" s="152"/>
      <c r="AQ930" s="156">
        <v>40868</v>
      </c>
      <c r="AR930" s="155">
        <v>41201</v>
      </c>
      <c r="AS930" s="154">
        <v>41265</v>
      </c>
      <c r="AT930" s="155">
        <v>41205</v>
      </c>
      <c r="AU930" s="157"/>
      <c r="AV930" s="158"/>
      <c r="AW930" s="159">
        <v>12</v>
      </c>
      <c r="AX930" s="165">
        <v>6307.5</v>
      </c>
      <c r="AY930" s="384">
        <v>0.85244999999999993</v>
      </c>
      <c r="AZ930" s="161"/>
      <c r="BA930" s="149"/>
      <c r="BB930" s="237"/>
      <c r="BC930" s="238"/>
      <c r="BD930" s="345">
        <v>27.508726003490398</v>
      </c>
      <c r="BE930" s="165">
        <v>190.61320567563348</v>
      </c>
      <c r="BF930" s="149">
        <v>2292.3938336241999</v>
      </c>
      <c r="BG930" s="427"/>
      <c r="BH930" s="166">
        <v>6.19</v>
      </c>
      <c r="BI930" s="167">
        <v>10.5</v>
      </c>
      <c r="BJ930" s="166">
        <v>14.6</v>
      </c>
      <c r="BK930" s="166">
        <v>14.212061966485114</v>
      </c>
    </row>
    <row r="931" spans="1:63" ht="28" hidden="1">
      <c r="A931" s="40"/>
      <c r="B931" s="40"/>
      <c r="C931" s="40"/>
      <c r="D931" s="412" t="s">
        <v>868</v>
      </c>
      <c r="E931" s="127">
        <v>7791</v>
      </c>
      <c r="F931" s="234" t="s">
        <v>869</v>
      </c>
      <c r="G931" s="547" t="s">
        <v>2033</v>
      </c>
      <c r="H931" s="548" t="s">
        <v>2034</v>
      </c>
      <c r="I931" s="549" t="s">
        <v>1815</v>
      </c>
      <c r="J931" s="550"/>
      <c r="K931" s="547" t="s">
        <v>1728</v>
      </c>
      <c r="L931" s="472" t="s">
        <v>2036</v>
      </c>
      <c r="M931" s="551" t="s">
        <v>969</v>
      </c>
      <c r="N931" s="552" t="s">
        <v>970</v>
      </c>
      <c r="O931" s="553" t="s">
        <v>3785</v>
      </c>
      <c r="P931" s="143">
        <v>14.958</v>
      </c>
      <c r="Q931" s="138"/>
      <c r="R931" s="339">
        <v>7</v>
      </c>
      <c r="S931" s="139">
        <v>0</v>
      </c>
      <c r="T931" s="152">
        <v>41201</v>
      </c>
      <c r="U931" s="138">
        <v>1.2714300000000001</v>
      </c>
      <c r="V931" s="143">
        <v>122.73756164383562</v>
      </c>
      <c r="W931" s="138">
        <v>272.39952328767123</v>
      </c>
      <c r="X931" s="556" t="s">
        <v>2718</v>
      </c>
      <c r="Y931" s="142"/>
      <c r="Z931" s="146">
        <v>3.1150000000000002</v>
      </c>
      <c r="AA931" s="165">
        <v>10.17</v>
      </c>
      <c r="AB931" s="165">
        <v>13.285</v>
      </c>
      <c r="AC931" s="383">
        <v>41835</v>
      </c>
      <c r="AD931" s="360">
        <v>41517</v>
      </c>
      <c r="AE931" s="165">
        <v>12.949939726027397</v>
      </c>
      <c r="AF931" s="147"/>
      <c r="AG931" s="146">
        <v>21.133333333333333</v>
      </c>
      <c r="AH931" s="149"/>
      <c r="AI931" s="132"/>
      <c r="AJ931" s="554" t="s">
        <v>3895</v>
      </c>
      <c r="AK931" s="554"/>
      <c r="AL931" s="555" t="s">
        <v>227</v>
      </c>
      <c r="AM931" s="152">
        <v>40929</v>
      </c>
      <c r="AN931" s="297"/>
      <c r="AO931" s="154"/>
      <c r="AP931" s="155"/>
      <c r="AQ931" s="156">
        <v>40984</v>
      </c>
      <c r="AR931" s="155">
        <v>41201</v>
      </c>
      <c r="AS931" s="154">
        <v>41262</v>
      </c>
      <c r="AT931" s="155">
        <v>41201</v>
      </c>
      <c r="AU931" s="157"/>
      <c r="AV931" s="158"/>
      <c r="AW931" s="159">
        <v>10</v>
      </c>
      <c r="AX931" s="165">
        <v>1576.8</v>
      </c>
      <c r="AY931" s="384">
        <v>0.94910000000000005</v>
      </c>
      <c r="AZ931" s="161"/>
      <c r="BA931" s="149"/>
      <c r="BB931" s="237"/>
      <c r="BC931" s="238"/>
      <c r="BD931" s="504"/>
      <c r="BE931" s="165"/>
      <c r="BF931" s="149"/>
      <c r="BG931" s="239"/>
      <c r="BH931" s="166"/>
      <c r="BI931" s="167"/>
      <c r="BJ931" s="166"/>
      <c r="BK931" s="166"/>
    </row>
    <row r="932" spans="1:63" ht="56" hidden="1">
      <c r="A932" s="40"/>
      <c r="B932" s="40"/>
      <c r="C932" s="40"/>
      <c r="D932" s="303" t="s">
        <v>870</v>
      </c>
      <c r="E932" s="127">
        <v>7804</v>
      </c>
      <c r="F932" s="234" t="s">
        <v>871</v>
      </c>
      <c r="G932" s="129" t="s">
        <v>2033</v>
      </c>
      <c r="H932" s="130" t="s">
        <v>2034</v>
      </c>
      <c r="I932" s="368" t="s">
        <v>1815</v>
      </c>
      <c r="J932" s="368"/>
      <c r="K932" s="129" t="s">
        <v>2035</v>
      </c>
      <c r="L932" s="133" t="s">
        <v>2036</v>
      </c>
      <c r="M932" s="174" t="s">
        <v>2037</v>
      </c>
      <c r="N932" s="371" t="s">
        <v>2037</v>
      </c>
      <c r="O932" s="136" t="s">
        <v>3785</v>
      </c>
      <c r="P932" s="137">
        <v>13.081</v>
      </c>
      <c r="Q932" s="138"/>
      <c r="R932" s="137">
        <v>7</v>
      </c>
      <c r="S932" s="139">
        <v>0</v>
      </c>
      <c r="T932" s="140">
        <v>41212</v>
      </c>
      <c r="U932" s="138">
        <v>2.2499319999999998</v>
      </c>
      <c r="V932" s="137">
        <v>106.94165479452055</v>
      </c>
      <c r="W932" s="138">
        <v>237.82333150684931</v>
      </c>
      <c r="X932" s="130" t="s">
        <v>2309</v>
      </c>
      <c r="Y932" s="142"/>
      <c r="Z932" s="146"/>
      <c r="AA932" s="165"/>
      <c r="AB932" s="165"/>
      <c r="AC932" s="144"/>
      <c r="AD932" s="360"/>
      <c r="AE932" s="165"/>
      <c r="AF932" s="147"/>
      <c r="AG932" s="148">
        <v>21.5</v>
      </c>
      <c r="AH932" s="149"/>
      <c r="AI932" s="132"/>
      <c r="AJ932" s="236" t="s">
        <v>3895</v>
      </c>
      <c r="AK932" s="236"/>
      <c r="AL932" s="151" t="s">
        <v>872</v>
      </c>
      <c r="AM932" s="152">
        <v>40759</v>
      </c>
      <c r="AN932" s="297"/>
      <c r="AO932" s="154"/>
      <c r="AP932" s="155"/>
      <c r="AQ932" s="156">
        <v>40982</v>
      </c>
      <c r="AR932" s="156">
        <v>41201</v>
      </c>
      <c r="AS932" s="179">
        <v>41256</v>
      </c>
      <c r="AT932" s="155">
        <v>41201</v>
      </c>
      <c r="AU932" s="157"/>
      <c r="AV932" s="626"/>
      <c r="AW932" s="159">
        <v>8.4</v>
      </c>
      <c r="AX932" s="146">
        <v>1510.2380952380952</v>
      </c>
      <c r="AY932" s="160">
        <v>0.94872499999999993</v>
      </c>
      <c r="AZ932" s="161"/>
      <c r="BA932" s="149"/>
      <c r="BB932" s="237"/>
      <c r="BC932" s="238"/>
      <c r="BD932" s="345">
        <v>10.034904013961604</v>
      </c>
      <c r="BE932" s="165">
        <v>767.13584695066163</v>
      </c>
      <c r="BF932" s="149">
        <v>1194.6314302335243</v>
      </c>
      <c r="BG932" s="239"/>
      <c r="BH932" s="166">
        <v>9.2100000000000009</v>
      </c>
      <c r="BI932" s="167">
        <v>18.149999999999999</v>
      </c>
      <c r="BJ932" s="166"/>
      <c r="BK932" s="166"/>
    </row>
    <row r="933" spans="1:63" ht="28" hidden="1">
      <c r="A933" s="40"/>
      <c r="B933" s="40"/>
      <c r="C933" s="40"/>
      <c r="D933" s="303" t="s">
        <v>873</v>
      </c>
      <c r="E933" s="127">
        <v>7819</v>
      </c>
      <c r="F933" s="234" t="s">
        <v>874</v>
      </c>
      <c r="G933" s="547" t="s">
        <v>2033</v>
      </c>
      <c r="H933" s="548" t="s">
        <v>2034</v>
      </c>
      <c r="I933" s="549" t="s">
        <v>1815</v>
      </c>
      <c r="J933" s="550"/>
      <c r="K933" s="547" t="s">
        <v>1728</v>
      </c>
      <c r="L933" s="472" t="s">
        <v>2036</v>
      </c>
      <c r="M933" s="500" t="s">
        <v>969</v>
      </c>
      <c r="N933" s="621" t="s">
        <v>970</v>
      </c>
      <c r="O933" s="176" t="s">
        <v>3785</v>
      </c>
      <c r="P933" s="143">
        <v>7.4630000000000001</v>
      </c>
      <c r="Q933" s="138"/>
      <c r="R933" s="339">
        <v>7</v>
      </c>
      <c r="S933" s="139">
        <v>-0.1</v>
      </c>
      <c r="T933" s="311">
        <v>41214</v>
      </c>
      <c r="U933" s="138">
        <v>1.246321</v>
      </c>
      <c r="V933" s="143">
        <v>60.971687671232878</v>
      </c>
      <c r="W933" s="138">
        <v>135.64258082191782</v>
      </c>
      <c r="X933" s="556" t="s">
        <v>2718</v>
      </c>
      <c r="Y933" s="142"/>
      <c r="Z933" s="146"/>
      <c r="AA933" s="165"/>
      <c r="AB933" s="165"/>
      <c r="AC933" s="383"/>
      <c r="AD933" s="360"/>
      <c r="AE933" s="165"/>
      <c r="AF933" s="147"/>
      <c r="AG933" s="146">
        <v>21.433333333333334</v>
      </c>
      <c r="AH933" s="149"/>
      <c r="AI933" s="132"/>
      <c r="AJ933" s="554" t="s">
        <v>3895</v>
      </c>
      <c r="AK933" s="554"/>
      <c r="AL933" s="555" t="s">
        <v>875</v>
      </c>
      <c r="AM933" s="152">
        <v>40981</v>
      </c>
      <c r="AN933" s="297"/>
      <c r="AO933" s="154"/>
      <c r="AP933" s="155"/>
      <c r="AQ933" s="156">
        <v>41166</v>
      </c>
      <c r="AR933" s="155">
        <v>41204</v>
      </c>
      <c r="AS933" s="154">
        <v>41264</v>
      </c>
      <c r="AT933" s="155">
        <v>41204</v>
      </c>
      <c r="AU933" s="157"/>
      <c r="AV933" s="158"/>
      <c r="AW933" s="159">
        <v>5</v>
      </c>
      <c r="AX933" s="165">
        <v>1566.8</v>
      </c>
      <c r="AY933" s="384">
        <v>0.95282500000000003</v>
      </c>
      <c r="AZ933" s="161"/>
      <c r="BA933" s="149"/>
      <c r="BB933" s="237"/>
      <c r="BC933" s="238"/>
      <c r="BD933" s="493"/>
      <c r="BE933" s="165"/>
      <c r="BF933" s="149"/>
      <c r="BG933" s="239"/>
      <c r="BH933" s="166"/>
      <c r="BI933" s="167"/>
      <c r="BJ933" s="166"/>
      <c r="BK933" s="166"/>
    </row>
    <row r="934" spans="1:63" ht="84" hidden="1">
      <c r="A934" s="40"/>
      <c r="B934" s="40"/>
      <c r="C934" s="40"/>
      <c r="D934" s="303" t="s">
        <v>293</v>
      </c>
      <c r="E934" s="595">
        <v>7828</v>
      </c>
      <c r="F934" s="422" t="s">
        <v>876</v>
      </c>
      <c r="G934" s="547" t="s">
        <v>2033</v>
      </c>
      <c r="H934" s="548" t="s">
        <v>2034</v>
      </c>
      <c r="I934" s="549" t="s">
        <v>1815</v>
      </c>
      <c r="J934" s="550"/>
      <c r="K934" s="475" t="s">
        <v>2699</v>
      </c>
      <c r="L934" s="472" t="s">
        <v>2036</v>
      </c>
      <c r="M934" s="174" t="s">
        <v>178</v>
      </c>
      <c r="N934" s="342" t="s">
        <v>216</v>
      </c>
      <c r="O934" s="176" t="s">
        <v>2529</v>
      </c>
      <c r="P934" s="143">
        <v>74.614999999999995</v>
      </c>
      <c r="Q934" s="138"/>
      <c r="R934" s="517">
        <v>10</v>
      </c>
      <c r="S934" s="139">
        <v>0</v>
      </c>
      <c r="T934" s="311">
        <v>41220</v>
      </c>
      <c r="U934" s="138">
        <v>11.043019999999999</v>
      </c>
      <c r="V934" s="143">
        <v>608.36778082191779</v>
      </c>
      <c r="W934" s="138">
        <v>746.15</v>
      </c>
      <c r="X934" s="556" t="s">
        <v>1729</v>
      </c>
      <c r="Y934" s="142"/>
      <c r="Z934" s="146"/>
      <c r="AA934" s="165"/>
      <c r="AB934" s="165"/>
      <c r="AC934" s="383"/>
      <c r="AD934" s="360"/>
      <c r="AE934" s="165"/>
      <c r="AF934" s="147"/>
      <c r="AG934" s="146">
        <v>21.233333333333334</v>
      </c>
      <c r="AH934" s="149"/>
      <c r="AI934" s="132"/>
      <c r="AJ934" s="554" t="s">
        <v>3895</v>
      </c>
      <c r="AK934" s="554"/>
      <c r="AL934" s="555" t="s">
        <v>3719</v>
      </c>
      <c r="AM934" s="152">
        <v>39861</v>
      </c>
      <c r="AN934" s="297">
        <v>41028</v>
      </c>
      <c r="AO934" s="154" t="s">
        <v>292</v>
      </c>
      <c r="AP934" s="155"/>
      <c r="AQ934" s="156">
        <v>41060</v>
      </c>
      <c r="AR934" s="155">
        <v>41205</v>
      </c>
      <c r="AS934" s="154">
        <v>41268</v>
      </c>
      <c r="AT934" s="155">
        <v>41220</v>
      </c>
      <c r="AU934" s="157"/>
      <c r="AV934" s="158"/>
      <c r="AW934" s="159">
        <v>8</v>
      </c>
      <c r="AX934" s="165">
        <v>7125</v>
      </c>
      <c r="AY934" s="384"/>
      <c r="AZ934" s="161"/>
      <c r="BA934" s="149"/>
      <c r="BB934" s="237"/>
      <c r="BC934" s="238"/>
      <c r="BD934" s="345">
        <v>6.1082024432809767</v>
      </c>
      <c r="BE934" s="165">
        <v>81.862928945667448</v>
      </c>
      <c r="BF934" s="149">
        <v>763.52530541012209</v>
      </c>
      <c r="BG934" s="239"/>
      <c r="BH934" s="166"/>
      <c r="BI934" s="167"/>
      <c r="BJ934" s="166"/>
      <c r="BK934" s="166"/>
    </row>
    <row r="935" spans="1:63" ht="42" hidden="1">
      <c r="A935" s="40"/>
      <c r="B935" s="40"/>
      <c r="C935" s="40"/>
      <c r="D935" s="303" t="s">
        <v>0</v>
      </c>
      <c r="E935" s="127">
        <v>7838</v>
      </c>
      <c r="F935" s="422" t="s">
        <v>1</v>
      </c>
      <c r="G935" s="547" t="s">
        <v>2033</v>
      </c>
      <c r="H935" s="548" t="s">
        <v>2034</v>
      </c>
      <c r="I935" s="549" t="s">
        <v>1815</v>
      </c>
      <c r="J935" s="550"/>
      <c r="K935" s="547" t="s">
        <v>1728</v>
      </c>
      <c r="L935" s="133" t="s">
        <v>2036</v>
      </c>
      <c r="M935" s="500" t="s">
        <v>969</v>
      </c>
      <c r="N935" s="621" t="s">
        <v>970</v>
      </c>
      <c r="O935" s="347" t="s">
        <v>3785</v>
      </c>
      <c r="P935" s="138">
        <v>8.1120000000000001</v>
      </c>
      <c r="Q935" s="138"/>
      <c r="R935" s="137">
        <v>7</v>
      </c>
      <c r="S935" s="139">
        <v>-0.1</v>
      </c>
      <c r="T935" s="454">
        <v>41214</v>
      </c>
      <c r="U935" s="143">
        <v>1.3547040000000001</v>
      </c>
      <c r="V935" s="143">
        <v>66.273928767123294</v>
      </c>
      <c r="W935" s="138">
        <v>147.43837808219178</v>
      </c>
      <c r="X935" s="548" t="s">
        <v>2718</v>
      </c>
      <c r="Y935" s="142"/>
      <c r="Z935" s="146"/>
      <c r="AA935" s="165"/>
      <c r="AB935" s="165"/>
      <c r="AC935" s="144"/>
      <c r="AD935" s="360"/>
      <c r="AE935" s="165"/>
      <c r="AF935" s="603"/>
      <c r="AG935" s="148">
        <v>21.433333333333334</v>
      </c>
      <c r="AH935" s="149"/>
      <c r="AI935" s="132"/>
      <c r="AJ935" s="554" t="s">
        <v>3895</v>
      </c>
      <c r="AK935" s="554"/>
      <c r="AL935" s="555" t="s">
        <v>2238</v>
      </c>
      <c r="AM935" s="152">
        <v>40974</v>
      </c>
      <c r="AN935" s="614"/>
      <c r="AO935" s="154"/>
      <c r="AP935" s="155"/>
      <c r="AQ935" s="156">
        <v>40984</v>
      </c>
      <c r="AR935" s="155">
        <v>41205</v>
      </c>
      <c r="AS935" s="154">
        <v>41264</v>
      </c>
      <c r="AT935" s="155">
        <v>41205</v>
      </c>
      <c r="AU935" s="411"/>
      <c r="AV935" s="626"/>
      <c r="AW935" s="161">
        <v>5</v>
      </c>
      <c r="AX935" s="165">
        <v>1703</v>
      </c>
      <c r="AY935" s="384">
        <v>0.95282500000000003</v>
      </c>
      <c r="AZ935" s="161"/>
      <c r="BA935" s="149"/>
      <c r="BB935" s="237"/>
      <c r="BC935" s="238"/>
      <c r="BD935" s="493"/>
      <c r="BE935" s="165"/>
      <c r="BF935" s="149"/>
      <c r="BG935" s="239"/>
      <c r="BH935" s="166"/>
      <c r="BI935" s="167"/>
      <c r="BJ935" s="166"/>
      <c r="BK935" s="166"/>
    </row>
    <row r="936" spans="1:63" ht="28" hidden="1">
      <c r="A936" s="40"/>
      <c r="B936" s="40"/>
      <c r="C936" s="40"/>
      <c r="D936" s="303" t="s">
        <v>2</v>
      </c>
      <c r="E936" s="127">
        <v>7842</v>
      </c>
      <c r="F936" s="234" t="s">
        <v>3</v>
      </c>
      <c r="G936" s="547" t="s">
        <v>2033</v>
      </c>
      <c r="H936" s="548" t="s">
        <v>2034</v>
      </c>
      <c r="I936" s="549" t="s">
        <v>1815</v>
      </c>
      <c r="J936" s="550"/>
      <c r="K936" s="547" t="s">
        <v>917</v>
      </c>
      <c r="L936" s="133" t="s">
        <v>2036</v>
      </c>
      <c r="M936" s="174" t="s">
        <v>2037</v>
      </c>
      <c r="N936" s="342" t="s">
        <v>2037</v>
      </c>
      <c r="O936" s="176" t="s">
        <v>3785</v>
      </c>
      <c r="P936" s="143">
        <v>13.646000000000001</v>
      </c>
      <c r="Q936" s="138"/>
      <c r="R936" s="339">
        <v>10</v>
      </c>
      <c r="S936" s="139">
        <v>0</v>
      </c>
      <c r="T936" s="598">
        <v>41214</v>
      </c>
      <c r="U936" s="138">
        <v>2.2788820000000003</v>
      </c>
      <c r="V936" s="143">
        <v>111.48595068493151</v>
      </c>
      <c r="W936" s="138">
        <v>136.46</v>
      </c>
      <c r="X936" s="556" t="s">
        <v>1755</v>
      </c>
      <c r="Y936" s="142"/>
      <c r="Z936" s="146"/>
      <c r="AA936" s="165"/>
      <c r="AB936" s="165"/>
      <c r="AC936" s="383"/>
      <c r="AD936" s="360"/>
      <c r="AE936" s="165"/>
      <c r="AF936" s="147"/>
      <c r="AG936" s="146">
        <v>21.433333333333334</v>
      </c>
      <c r="AH936" s="149"/>
      <c r="AI936" s="132"/>
      <c r="AJ936" s="554" t="s">
        <v>3895</v>
      </c>
      <c r="AK936" s="554"/>
      <c r="AL936" s="555" t="s">
        <v>3895</v>
      </c>
      <c r="AM936" s="152">
        <v>40954</v>
      </c>
      <c r="AN936" s="297"/>
      <c r="AO936" s="154"/>
      <c r="AP936" s="155"/>
      <c r="AQ936" s="156">
        <v>41192</v>
      </c>
      <c r="AR936" s="155">
        <v>41205</v>
      </c>
      <c r="AS936" s="154">
        <v>41255</v>
      </c>
      <c r="AT936" s="155">
        <v>41205</v>
      </c>
      <c r="AU936" s="157"/>
      <c r="AV936" s="158"/>
      <c r="AW936" s="159">
        <v>7.5</v>
      </c>
      <c r="AX936" s="165">
        <v>1909.3333333333333</v>
      </c>
      <c r="AY936" s="384">
        <v>0.95342999999999989</v>
      </c>
      <c r="AZ936" s="161"/>
      <c r="BA936" s="149"/>
      <c r="BB936" s="237"/>
      <c r="BC936" s="238"/>
      <c r="BD936" s="345">
        <v>10.634816753926701</v>
      </c>
      <c r="BE936" s="165">
        <v>779.33583130050567</v>
      </c>
      <c r="BF936" s="149">
        <v>1417.9755671902267</v>
      </c>
      <c r="BG936" s="239"/>
      <c r="BH936" s="166">
        <v>11.25</v>
      </c>
      <c r="BI936" s="167">
        <v>17.149999999999999</v>
      </c>
      <c r="BJ936" s="159"/>
      <c r="BK936" s="159"/>
    </row>
    <row r="937" spans="1:63" ht="42" hidden="1">
      <c r="A937" s="40"/>
      <c r="B937" s="40"/>
      <c r="C937" s="40"/>
      <c r="D937" s="247" t="s">
        <v>4</v>
      </c>
      <c r="E937" s="127">
        <v>7844</v>
      </c>
      <c r="F937" s="361" t="s">
        <v>5</v>
      </c>
      <c r="G937" s="129" t="s">
        <v>3945</v>
      </c>
      <c r="H937" s="130" t="s">
        <v>3946</v>
      </c>
      <c r="I937" s="131" t="s">
        <v>1815</v>
      </c>
      <c r="J937" s="132"/>
      <c r="K937" s="129" t="s">
        <v>1351</v>
      </c>
      <c r="L937" s="133" t="s">
        <v>2036</v>
      </c>
      <c r="M937" s="134" t="s">
        <v>2037</v>
      </c>
      <c r="N937" s="371" t="s">
        <v>2037</v>
      </c>
      <c r="O937" s="136" t="s">
        <v>3785</v>
      </c>
      <c r="P937" s="143">
        <v>9.5050000000000008</v>
      </c>
      <c r="Q937" s="138"/>
      <c r="R937" s="339">
        <v>10</v>
      </c>
      <c r="S937" s="139">
        <v>0</v>
      </c>
      <c r="T937" s="152">
        <v>41205</v>
      </c>
      <c r="U937" s="138">
        <v>1.8154550000000003</v>
      </c>
      <c r="V937" s="143">
        <v>77.888917808219176</v>
      </c>
      <c r="W937" s="138">
        <v>95.050000000000011</v>
      </c>
      <c r="X937" s="141" t="s">
        <v>3977</v>
      </c>
      <c r="Y937" s="142"/>
      <c r="Z937" s="143"/>
      <c r="AA937" s="138"/>
      <c r="AB937" s="138"/>
      <c r="AC937" s="383"/>
      <c r="AD937" s="360"/>
      <c r="AE937" s="165"/>
      <c r="AF937" s="147"/>
      <c r="AG937" s="146">
        <v>21.733333333333334</v>
      </c>
      <c r="AH937" s="149"/>
      <c r="AI937" s="132"/>
      <c r="AJ937" s="150" t="s">
        <v>1560</v>
      </c>
      <c r="AK937" s="150"/>
      <c r="AL937" s="151" t="s">
        <v>1361</v>
      </c>
      <c r="AM937" s="152">
        <v>40564</v>
      </c>
      <c r="AN937" s="297"/>
      <c r="AO937" s="192"/>
      <c r="AP937" s="152"/>
      <c r="AQ937" s="235">
        <v>40721</v>
      </c>
      <c r="AR937" s="152">
        <v>41205</v>
      </c>
      <c r="AS937" s="192">
        <v>41256</v>
      </c>
      <c r="AT937" s="155">
        <v>41205</v>
      </c>
      <c r="AU937" s="206"/>
      <c r="AV937" s="209"/>
      <c r="AW937" s="149">
        <v>5.3</v>
      </c>
      <c r="AX937" s="165">
        <v>1925.6962264150945</v>
      </c>
      <c r="AY937" s="384">
        <v>0.93135325000000013</v>
      </c>
      <c r="AZ937" s="196"/>
      <c r="BA937" s="149"/>
      <c r="BB937" s="403"/>
      <c r="BC937" s="404"/>
      <c r="BD937" s="379">
        <v>6.5401396160558463</v>
      </c>
      <c r="BE937" s="165">
        <v>688.07360505584904</v>
      </c>
      <c r="BF937" s="149">
        <v>1233.98860680299</v>
      </c>
      <c r="BG937" s="196"/>
      <c r="BH937" s="197" t="s">
        <v>3967</v>
      </c>
      <c r="BI937" s="198" t="s">
        <v>3967</v>
      </c>
      <c r="BJ937" s="197" t="s">
        <v>3967</v>
      </c>
      <c r="BK937" s="197"/>
    </row>
    <row r="938" spans="1:63" ht="56" hidden="1">
      <c r="A938" s="40"/>
      <c r="B938" s="40"/>
      <c r="C938" s="40"/>
      <c r="D938" s="303" t="s">
        <v>6</v>
      </c>
      <c r="E938" s="595">
        <v>7857</v>
      </c>
      <c r="F938" s="422" t="s">
        <v>7</v>
      </c>
      <c r="G938" s="547" t="s">
        <v>2033</v>
      </c>
      <c r="H938" s="548" t="s">
        <v>2034</v>
      </c>
      <c r="I938" s="549" t="s">
        <v>1815</v>
      </c>
      <c r="J938" s="550"/>
      <c r="K938" s="547" t="s">
        <v>2498</v>
      </c>
      <c r="L938" s="133" t="s">
        <v>2036</v>
      </c>
      <c r="M938" s="174" t="s">
        <v>2037</v>
      </c>
      <c r="N938" s="342" t="s">
        <v>2037</v>
      </c>
      <c r="O938" s="176" t="s">
        <v>2038</v>
      </c>
      <c r="P938" s="143">
        <v>49.451000000000001</v>
      </c>
      <c r="Q938" s="138"/>
      <c r="R938" s="339">
        <v>10</v>
      </c>
      <c r="S938" s="139">
        <v>0</v>
      </c>
      <c r="T938" s="311">
        <v>41212</v>
      </c>
      <c r="U938" s="138">
        <v>8.4066700000000001</v>
      </c>
      <c r="V938" s="143">
        <v>404.27886027397267</v>
      </c>
      <c r="W938" s="138">
        <v>494.51</v>
      </c>
      <c r="X938" s="556" t="s">
        <v>2718</v>
      </c>
      <c r="Y938" s="142"/>
      <c r="Z938" s="146"/>
      <c r="AA938" s="165"/>
      <c r="AB938" s="165"/>
      <c r="AC938" s="383"/>
      <c r="AD938" s="360"/>
      <c r="AE938" s="165"/>
      <c r="AF938" s="147"/>
      <c r="AG938" s="146">
        <v>21.5</v>
      </c>
      <c r="AH938" s="149"/>
      <c r="AI938" s="132"/>
      <c r="AJ938" s="554" t="s">
        <v>3895</v>
      </c>
      <c r="AK938" s="554"/>
      <c r="AL938" s="555" t="s">
        <v>8</v>
      </c>
      <c r="AM938" s="152">
        <v>41027</v>
      </c>
      <c r="AN938" s="297"/>
      <c r="AO938" s="154"/>
      <c r="AP938" s="155"/>
      <c r="AQ938" s="156">
        <v>41162</v>
      </c>
      <c r="AR938" s="155">
        <v>41207</v>
      </c>
      <c r="AS938" s="154">
        <v>41249</v>
      </c>
      <c r="AT938" s="155">
        <v>41212</v>
      </c>
      <c r="AU938" s="157"/>
      <c r="AV938" s="158"/>
      <c r="AW938" s="159">
        <v>25.5</v>
      </c>
      <c r="AX938" s="146">
        <v>2150.9803921568628</v>
      </c>
      <c r="AY938" s="160">
        <v>0.89710000000000001</v>
      </c>
      <c r="AZ938" s="161"/>
      <c r="BA938" s="149"/>
      <c r="BB938" s="237"/>
      <c r="BC938" s="238"/>
      <c r="BD938" s="345">
        <v>39.058900523560204</v>
      </c>
      <c r="BE938" s="165">
        <v>789.85056972680434</v>
      </c>
      <c r="BF938" s="149">
        <v>1531.7215891592236</v>
      </c>
      <c r="BG938" s="239"/>
      <c r="BH938" s="166">
        <v>8.76</v>
      </c>
      <c r="BI938" s="167">
        <v>12</v>
      </c>
      <c r="BJ938" s="166"/>
      <c r="BK938" s="166"/>
    </row>
    <row r="939" spans="1:63" ht="42" hidden="1">
      <c r="A939" s="40"/>
      <c r="B939" s="40"/>
      <c r="C939" s="40"/>
      <c r="D939" s="303" t="s">
        <v>9</v>
      </c>
      <c r="E939" s="127">
        <v>7871</v>
      </c>
      <c r="F939" s="234" t="s">
        <v>10</v>
      </c>
      <c r="G939" s="547" t="s">
        <v>2033</v>
      </c>
      <c r="H939" s="548" t="s">
        <v>2034</v>
      </c>
      <c r="I939" s="549" t="s">
        <v>1815</v>
      </c>
      <c r="J939" s="550"/>
      <c r="K939" s="547" t="s">
        <v>232</v>
      </c>
      <c r="L939" s="133" t="s">
        <v>2036</v>
      </c>
      <c r="M939" s="551" t="s">
        <v>2037</v>
      </c>
      <c r="N939" s="552" t="s">
        <v>2037</v>
      </c>
      <c r="O939" s="553" t="s">
        <v>3785</v>
      </c>
      <c r="P939" s="143">
        <v>5.3810000000000002</v>
      </c>
      <c r="Q939" s="138"/>
      <c r="R939" s="339">
        <v>7</v>
      </c>
      <c r="S939" s="139">
        <v>0</v>
      </c>
      <c r="T939" s="152">
        <v>41275</v>
      </c>
      <c r="U939" s="138">
        <v>0</v>
      </c>
      <c r="V939" s="143">
        <v>43.062742465753423</v>
      </c>
      <c r="W939" s="138">
        <v>96.90222739726029</v>
      </c>
      <c r="X939" s="556" t="s">
        <v>3888</v>
      </c>
      <c r="Y939" s="142"/>
      <c r="Z939" s="146"/>
      <c r="AA939" s="165"/>
      <c r="AB939" s="165"/>
      <c r="AC939" s="383"/>
      <c r="AD939" s="360"/>
      <c r="AE939" s="165"/>
      <c r="AF939" s="147"/>
      <c r="AG939" s="146">
        <v>19.399999999999999</v>
      </c>
      <c r="AH939" s="149"/>
      <c r="AI939" s="132"/>
      <c r="AJ939" s="554" t="s">
        <v>3895</v>
      </c>
      <c r="AK939" s="554"/>
      <c r="AL939" s="555" t="s">
        <v>1726</v>
      </c>
      <c r="AM939" s="152">
        <v>40932</v>
      </c>
      <c r="AN939" s="297"/>
      <c r="AO939" s="154"/>
      <c r="AP939" s="155"/>
      <c r="AQ939" s="156">
        <v>41162</v>
      </c>
      <c r="AR939" s="155">
        <v>41207</v>
      </c>
      <c r="AS939" s="154">
        <v>41263</v>
      </c>
      <c r="AT939" s="155">
        <v>41207</v>
      </c>
      <c r="AU939" s="157"/>
      <c r="AV939" s="158"/>
      <c r="AW939" s="159">
        <v>3</v>
      </c>
      <c r="AX939" s="165">
        <v>2000</v>
      </c>
      <c r="AY939" s="384">
        <v>0.91613499999999992</v>
      </c>
      <c r="AZ939" s="161"/>
      <c r="BA939" s="149"/>
      <c r="BB939" s="237"/>
      <c r="BC939" s="238"/>
      <c r="BD939" s="345">
        <v>4.2486910994764395</v>
      </c>
      <c r="BE939" s="165">
        <v>789.57277447991805</v>
      </c>
      <c r="BF939" s="149">
        <v>1416.2303664921465</v>
      </c>
      <c r="BG939" s="239"/>
      <c r="BH939" s="166">
        <v>7.38</v>
      </c>
      <c r="BI939" s="167">
        <v>12.33</v>
      </c>
      <c r="BJ939" s="166"/>
      <c r="BK939" s="166"/>
    </row>
    <row r="940" spans="1:63" ht="28" hidden="1">
      <c r="A940" s="40"/>
      <c r="B940" s="40"/>
      <c r="C940" s="40"/>
      <c r="D940" s="303" t="s">
        <v>11</v>
      </c>
      <c r="E940" s="127">
        <v>7873</v>
      </c>
      <c r="F940" s="234" t="s">
        <v>12</v>
      </c>
      <c r="G940" s="547" t="s">
        <v>2033</v>
      </c>
      <c r="H940" s="548" t="s">
        <v>2034</v>
      </c>
      <c r="I940" s="549" t="s">
        <v>1815</v>
      </c>
      <c r="J940" s="550"/>
      <c r="K940" s="547" t="s">
        <v>2035</v>
      </c>
      <c r="L940" s="472" t="s">
        <v>2036</v>
      </c>
      <c r="M940" s="551" t="s">
        <v>2037</v>
      </c>
      <c r="N940" s="552" t="s">
        <v>2037</v>
      </c>
      <c r="O940" s="553" t="s">
        <v>2038</v>
      </c>
      <c r="P940" s="143">
        <v>44.627000000000002</v>
      </c>
      <c r="Q940" s="138"/>
      <c r="R940" s="339">
        <v>7</v>
      </c>
      <c r="S940" s="139">
        <v>0</v>
      </c>
      <c r="T940" s="152">
        <v>41244</v>
      </c>
      <c r="U940" s="138">
        <v>3.7932950000000005</v>
      </c>
      <c r="V940" s="143">
        <v>360.92850410958908</v>
      </c>
      <c r="W940" s="138">
        <v>807.44303561643846</v>
      </c>
      <c r="X940" s="556" t="s">
        <v>3888</v>
      </c>
      <c r="Y940" s="142"/>
      <c r="Z940" s="146"/>
      <c r="AA940" s="165"/>
      <c r="AB940" s="165"/>
      <c r="AC940" s="383"/>
      <c r="AD940" s="360"/>
      <c r="AE940" s="165"/>
      <c r="AF940" s="147"/>
      <c r="AG940" s="146">
        <v>20.433333333333334</v>
      </c>
      <c r="AH940" s="149"/>
      <c r="AI940" s="132"/>
      <c r="AJ940" s="554" t="s">
        <v>3895</v>
      </c>
      <c r="AK940" s="554"/>
      <c r="AL940" s="555" t="s">
        <v>2084</v>
      </c>
      <c r="AM940" s="152">
        <v>40900</v>
      </c>
      <c r="AN940" s="297"/>
      <c r="AO940" s="154"/>
      <c r="AP940" s="155"/>
      <c r="AQ940" s="156">
        <v>41166</v>
      </c>
      <c r="AR940" s="155">
        <v>41207</v>
      </c>
      <c r="AS940" s="154">
        <v>41256</v>
      </c>
      <c r="AT940" s="155">
        <v>41214</v>
      </c>
      <c r="AU940" s="157"/>
      <c r="AV940" s="158"/>
      <c r="AW940" s="159">
        <v>27.3</v>
      </c>
      <c r="AX940" s="146">
        <v>1704.6886446886447</v>
      </c>
      <c r="AY940" s="160">
        <v>0.94872499999999993</v>
      </c>
      <c r="AZ940" s="161"/>
      <c r="BA940" s="149"/>
      <c r="BB940" s="237"/>
      <c r="BC940" s="238"/>
      <c r="BD940" s="345">
        <v>31.425392670157066</v>
      </c>
      <c r="BE940" s="165">
        <v>704.17892016396047</v>
      </c>
      <c r="BF940" s="149">
        <v>1151.1132846211378</v>
      </c>
      <c r="BG940" s="239"/>
      <c r="BH940" s="166">
        <v>11.27</v>
      </c>
      <c r="BI940" s="167">
        <v>16.87</v>
      </c>
      <c r="BJ940" s="166"/>
      <c r="BK940" s="166"/>
    </row>
    <row r="941" spans="1:63" ht="28" hidden="1">
      <c r="A941" s="40"/>
      <c r="B941" s="40"/>
      <c r="C941" s="40"/>
      <c r="D941" s="303" t="s">
        <v>13</v>
      </c>
      <c r="E941" s="127">
        <v>7880</v>
      </c>
      <c r="F941" s="234" t="s">
        <v>14</v>
      </c>
      <c r="G941" s="547" t="s">
        <v>2033</v>
      </c>
      <c r="H941" s="548" t="s">
        <v>2034</v>
      </c>
      <c r="I941" s="477" t="s">
        <v>1815</v>
      </c>
      <c r="J941" s="478"/>
      <c r="K941" s="547" t="s">
        <v>2498</v>
      </c>
      <c r="L941" s="472" t="s">
        <v>2036</v>
      </c>
      <c r="M941" s="174" t="s">
        <v>2037</v>
      </c>
      <c r="N941" s="342" t="s">
        <v>2037</v>
      </c>
      <c r="O941" s="176" t="s">
        <v>2038</v>
      </c>
      <c r="P941" s="143">
        <v>179.47399999999999</v>
      </c>
      <c r="Q941" s="138"/>
      <c r="R941" s="339">
        <v>7</v>
      </c>
      <c r="S941" s="139">
        <v>0</v>
      </c>
      <c r="T941" s="311">
        <v>41426</v>
      </c>
      <c r="U941" s="138">
        <v>0</v>
      </c>
      <c r="V941" s="143">
        <v>1362.0355616438355</v>
      </c>
      <c r="W941" s="138">
        <v>3157.7589808219177</v>
      </c>
      <c r="X941" s="556" t="s">
        <v>3888</v>
      </c>
      <c r="Y941" s="142"/>
      <c r="Z941" s="146"/>
      <c r="AA941" s="165"/>
      <c r="AB941" s="165"/>
      <c r="AC941" s="383"/>
      <c r="AD941" s="360"/>
      <c r="AE941" s="165"/>
      <c r="AF941" s="147"/>
      <c r="AG941" s="146">
        <v>14.366666666666667</v>
      </c>
      <c r="AH941" s="149"/>
      <c r="AI941" s="132"/>
      <c r="AJ941" s="554" t="s">
        <v>3895</v>
      </c>
      <c r="AK941" s="554"/>
      <c r="AL941" s="555" t="s">
        <v>3895</v>
      </c>
      <c r="AM941" s="152">
        <v>41009</v>
      </c>
      <c r="AN941" s="297"/>
      <c r="AO941" s="154"/>
      <c r="AP941" s="155"/>
      <c r="AQ941" s="156">
        <v>41193</v>
      </c>
      <c r="AR941" s="155">
        <v>41207</v>
      </c>
      <c r="AS941" s="154">
        <v>41255</v>
      </c>
      <c r="AT941" s="155">
        <v>41218</v>
      </c>
      <c r="AU941" s="157"/>
      <c r="AV941" s="158"/>
      <c r="AW941" s="159">
        <v>100.8</v>
      </c>
      <c r="AX941" s="165">
        <v>1985.0198412698414</v>
      </c>
      <c r="AY941" s="384">
        <v>0.89697000000000005</v>
      </c>
      <c r="AZ941" s="161"/>
      <c r="BA941" s="149"/>
      <c r="BB941" s="237"/>
      <c r="BC941" s="238"/>
      <c r="BD941" s="345">
        <v>142.00785340314135</v>
      </c>
      <c r="BE941" s="165">
        <v>791.24471178633871</v>
      </c>
      <c r="BF941" s="149">
        <v>1408.8080694756086</v>
      </c>
      <c r="BG941" s="239"/>
      <c r="BH941" s="166">
        <v>7.25</v>
      </c>
      <c r="BI941" s="167">
        <v>13.58</v>
      </c>
      <c r="BJ941" s="166">
        <v>9.51</v>
      </c>
      <c r="BK941" s="159"/>
    </row>
    <row r="942" spans="1:63" ht="28" hidden="1">
      <c r="A942" s="40"/>
      <c r="B942" s="40"/>
      <c r="C942" s="40"/>
      <c r="D942" s="303" t="s">
        <v>15</v>
      </c>
      <c r="E942" s="127">
        <v>7895</v>
      </c>
      <c r="F942" s="234" t="s">
        <v>16</v>
      </c>
      <c r="G942" s="129" t="s">
        <v>2033</v>
      </c>
      <c r="H942" s="130" t="s">
        <v>2034</v>
      </c>
      <c r="I942" s="131" t="s">
        <v>1815</v>
      </c>
      <c r="J942" s="132"/>
      <c r="K942" s="129" t="s">
        <v>2035</v>
      </c>
      <c r="L942" s="472" t="s">
        <v>2036</v>
      </c>
      <c r="M942" s="174" t="s">
        <v>2037</v>
      </c>
      <c r="N942" s="371" t="s">
        <v>2037</v>
      </c>
      <c r="O942" s="136" t="s">
        <v>2038</v>
      </c>
      <c r="P942" s="143">
        <v>85.863</v>
      </c>
      <c r="Q942" s="138"/>
      <c r="R942" s="339">
        <v>7</v>
      </c>
      <c r="S942" s="139">
        <v>0</v>
      </c>
      <c r="T942" s="152">
        <v>41244</v>
      </c>
      <c r="U942" s="138">
        <v>7.2983550000000008</v>
      </c>
      <c r="V942" s="143">
        <v>694.43171506849319</v>
      </c>
      <c r="W942" s="138">
        <v>1553.5321972602742</v>
      </c>
      <c r="X942" s="141" t="s">
        <v>3888</v>
      </c>
      <c r="Y942" s="142"/>
      <c r="Z942" s="146"/>
      <c r="AA942" s="165"/>
      <c r="AB942" s="165"/>
      <c r="AC942" s="383"/>
      <c r="AD942" s="360"/>
      <c r="AE942" s="165"/>
      <c r="AF942" s="147"/>
      <c r="AG942" s="146">
        <v>20.433333333333334</v>
      </c>
      <c r="AH942" s="149"/>
      <c r="AI942" s="132"/>
      <c r="AJ942" s="236" t="s">
        <v>3895</v>
      </c>
      <c r="AK942" s="236"/>
      <c r="AL942" s="151" t="s">
        <v>2084</v>
      </c>
      <c r="AM942" s="152">
        <v>40830</v>
      </c>
      <c r="AN942" s="297"/>
      <c r="AO942" s="154"/>
      <c r="AP942" s="155"/>
      <c r="AQ942" s="156">
        <v>41166</v>
      </c>
      <c r="AR942" s="155">
        <v>41208</v>
      </c>
      <c r="AS942" s="154">
        <v>41271</v>
      </c>
      <c r="AT942" s="155">
        <v>41222</v>
      </c>
      <c r="AU942" s="157"/>
      <c r="AV942" s="158"/>
      <c r="AW942" s="159">
        <v>52.5</v>
      </c>
      <c r="AX942" s="146">
        <v>1711.4095238095238</v>
      </c>
      <c r="AY942" s="160">
        <v>0.94879999999999998</v>
      </c>
      <c r="AZ942" s="161"/>
      <c r="BA942" s="149"/>
      <c r="BB942" s="237"/>
      <c r="BC942" s="238"/>
      <c r="BD942" s="345">
        <v>60.427574171029661</v>
      </c>
      <c r="BE942" s="165">
        <v>703.76732901284208</v>
      </c>
      <c r="BF942" s="149">
        <v>1151.0014127815173</v>
      </c>
      <c r="BG942" s="239"/>
      <c r="BH942" s="166">
        <v>9.61</v>
      </c>
      <c r="BI942" s="167">
        <v>15.29</v>
      </c>
      <c r="BJ942" s="166"/>
      <c r="BK942" s="166"/>
    </row>
    <row r="943" spans="1:63" ht="28" hidden="1">
      <c r="A943" s="40"/>
      <c r="B943" s="40"/>
      <c r="C943" s="40"/>
      <c r="D943" s="303" t="s">
        <v>17</v>
      </c>
      <c r="E943" s="127">
        <v>7899</v>
      </c>
      <c r="F943" s="234" t="s">
        <v>18</v>
      </c>
      <c r="G943" s="547" t="s">
        <v>2033</v>
      </c>
      <c r="H943" s="548" t="s">
        <v>2034</v>
      </c>
      <c r="I943" s="549" t="s">
        <v>1815</v>
      </c>
      <c r="J943" s="550"/>
      <c r="K943" s="547" t="s">
        <v>2699</v>
      </c>
      <c r="L943" s="133" t="s">
        <v>2036</v>
      </c>
      <c r="M943" s="551" t="s">
        <v>969</v>
      </c>
      <c r="N943" s="615" t="s">
        <v>970</v>
      </c>
      <c r="O943" s="553" t="s">
        <v>3785</v>
      </c>
      <c r="P943" s="137">
        <v>7.6660000000000004</v>
      </c>
      <c r="Q943" s="138"/>
      <c r="R943" s="137">
        <v>7</v>
      </c>
      <c r="S943" s="139">
        <v>0</v>
      </c>
      <c r="T943" s="140">
        <v>41214</v>
      </c>
      <c r="U943" s="138">
        <v>1.2802220000000002</v>
      </c>
      <c r="V943" s="137">
        <v>62.630169863013705</v>
      </c>
      <c r="W943" s="138">
        <v>139.33217534246575</v>
      </c>
      <c r="X943" s="548" t="s">
        <v>2039</v>
      </c>
      <c r="Y943" s="142"/>
      <c r="Z943" s="146"/>
      <c r="AA943" s="165"/>
      <c r="AB943" s="165"/>
      <c r="AC943" s="144"/>
      <c r="AD943" s="360"/>
      <c r="AE943" s="165"/>
      <c r="AF943" s="147"/>
      <c r="AG943" s="146">
        <v>21.433333333333334</v>
      </c>
      <c r="AH943" s="149"/>
      <c r="AI943" s="132"/>
      <c r="AJ943" s="554" t="s">
        <v>3895</v>
      </c>
      <c r="AK943" s="554"/>
      <c r="AL943" s="555" t="s">
        <v>3895</v>
      </c>
      <c r="AM943" s="152">
        <v>40900</v>
      </c>
      <c r="AN943" s="297"/>
      <c r="AO943" s="154"/>
      <c r="AP943" s="155"/>
      <c r="AQ943" s="156">
        <v>41166</v>
      </c>
      <c r="AR943" s="179">
        <v>41213</v>
      </c>
      <c r="AS943" s="155">
        <v>41244</v>
      </c>
      <c r="AT943" s="156">
        <v>41213</v>
      </c>
      <c r="AU943" s="353"/>
      <c r="AV943" s="158"/>
      <c r="AW943" s="159">
        <v>5</v>
      </c>
      <c r="AX943" s="146">
        <v>1664.4</v>
      </c>
      <c r="AY943" s="160">
        <v>0.95052500000000006</v>
      </c>
      <c r="AZ943" s="161"/>
      <c r="BA943" s="149"/>
      <c r="BB943" s="237"/>
      <c r="BC943" s="238"/>
      <c r="BD943" s="590"/>
      <c r="BE943" s="165"/>
      <c r="BF943" s="149"/>
      <c r="BG943" s="623"/>
      <c r="BH943" s="166"/>
      <c r="BI943" s="167"/>
      <c r="BJ943" s="166"/>
      <c r="BK943" s="166"/>
    </row>
    <row r="944" spans="1:63" ht="42" hidden="1">
      <c r="A944" s="40"/>
      <c r="B944" s="40"/>
      <c r="C944" s="40"/>
      <c r="D944" s="303" t="s">
        <v>19</v>
      </c>
      <c r="E944" s="595">
        <v>7901</v>
      </c>
      <c r="F944" s="597" t="s">
        <v>20</v>
      </c>
      <c r="G944" s="547" t="s">
        <v>2033</v>
      </c>
      <c r="H944" s="548" t="s">
        <v>2034</v>
      </c>
      <c r="I944" s="549" t="s">
        <v>1815</v>
      </c>
      <c r="J944" s="601"/>
      <c r="K944" s="547" t="s">
        <v>1748</v>
      </c>
      <c r="L944" s="472" t="s">
        <v>2036</v>
      </c>
      <c r="M944" s="174" t="s">
        <v>2037</v>
      </c>
      <c r="N944" s="342" t="s">
        <v>2037</v>
      </c>
      <c r="O944" s="176" t="s">
        <v>2038</v>
      </c>
      <c r="P944" s="143">
        <v>208.982</v>
      </c>
      <c r="Q944" s="138"/>
      <c r="R944" s="339">
        <v>7</v>
      </c>
      <c r="S944" s="139">
        <v>0</v>
      </c>
      <c r="T944" s="311">
        <v>41214</v>
      </c>
      <c r="U944" s="138">
        <v>34.899994</v>
      </c>
      <c r="V944" s="143">
        <v>1707.3543123287673</v>
      </c>
      <c r="W944" s="138">
        <v>3798.3194191780822</v>
      </c>
      <c r="X944" s="556" t="s">
        <v>1729</v>
      </c>
      <c r="Y944" s="142"/>
      <c r="Z944" s="146"/>
      <c r="AA944" s="165"/>
      <c r="AB944" s="165"/>
      <c r="AC944" s="144"/>
      <c r="AD944" s="145"/>
      <c r="AE944" s="146"/>
      <c r="AF944" s="414"/>
      <c r="AG944" s="146">
        <v>21.433333333333334</v>
      </c>
      <c r="AH944" s="149"/>
      <c r="AI944" s="132"/>
      <c r="AJ944" s="554" t="s">
        <v>3895</v>
      </c>
      <c r="AK944" s="554"/>
      <c r="AL944" s="627" t="s">
        <v>21</v>
      </c>
      <c r="AM944" s="152">
        <v>41027</v>
      </c>
      <c r="AN944" s="297"/>
      <c r="AO944" s="154"/>
      <c r="AP944" s="155"/>
      <c r="AQ944" s="156">
        <v>41192</v>
      </c>
      <c r="AR944" s="154">
        <v>41209</v>
      </c>
      <c r="AS944" s="155">
        <v>41263</v>
      </c>
      <c r="AT944" s="156">
        <v>41212</v>
      </c>
      <c r="AU944" s="157"/>
      <c r="AV944" s="158"/>
      <c r="AW944" s="159">
        <v>111.9</v>
      </c>
      <c r="AX944" s="146">
        <v>2118.0667560321717</v>
      </c>
      <c r="AY944" s="384">
        <v>0.89687500000000009</v>
      </c>
      <c r="AZ944" s="161"/>
      <c r="BA944" s="149"/>
      <c r="BB944" s="237"/>
      <c r="BC944" s="238"/>
      <c r="BD944" s="345">
        <v>137.94653141361255</v>
      </c>
      <c r="BE944" s="165">
        <v>660.08810047569909</v>
      </c>
      <c r="BF944" s="149">
        <v>1232.7661431064569</v>
      </c>
      <c r="BG944" s="239"/>
      <c r="BH944" s="166" t="s">
        <v>236</v>
      </c>
      <c r="BI944" s="167">
        <v>17.670000000000002</v>
      </c>
      <c r="BJ944" s="166" t="s">
        <v>236</v>
      </c>
      <c r="BK944" s="166">
        <v>7.1060309832425572</v>
      </c>
    </row>
    <row r="945" spans="1:63" ht="14" hidden="1">
      <c r="A945" s="40"/>
      <c r="B945" s="40"/>
      <c r="C945" s="40"/>
      <c r="D945" s="303" t="s">
        <v>22</v>
      </c>
      <c r="E945" s="595">
        <v>7921</v>
      </c>
      <c r="F945" s="422" t="s">
        <v>23</v>
      </c>
      <c r="G945" s="547" t="s">
        <v>2033</v>
      </c>
      <c r="H945" s="548" t="s">
        <v>2034</v>
      </c>
      <c r="I945" s="549" t="s">
        <v>1815</v>
      </c>
      <c r="J945" s="550"/>
      <c r="K945" s="547" t="s">
        <v>3902</v>
      </c>
      <c r="L945" s="133" t="s">
        <v>2036</v>
      </c>
      <c r="M945" s="174" t="s">
        <v>3510</v>
      </c>
      <c r="N945" s="342" t="s">
        <v>2929</v>
      </c>
      <c r="O945" s="176" t="s">
        <v>2529</v>
      </c>
      <c r="P945" s="143">
        <v>50.481999999999999</v>
      </c>
      <c r="Q945" s="138"/>
      <c r="R945" s="339">
        <v>10</v>
      </c>
      <c r="S945" s="139">
        <v>0</v>
      </c>
      <c r="T945" s="311">
        <v>41291</v>
      </c>
      <c r="U945" s="138">
        <v>0</v>
      </c>
      <c r="V945" s="143">
        <v>401.78139726027393</v>
      </c>
      <c r="W945" s="138">
        <v>504.82</v>
      </c>
      <c r="X945" s="556" t="s">
        <v>3888</v>
      </c>
      <c r="Y945" s="142"/>
      <c r="Z945" s="146"/>
      <c r="AA945" s="165"/>
      <c r="AB945" s="165"/>
      <c r="AC945" s="383"/>
      <c r="AD945" s="360"/>
      <c r="AE945" s="165"/>
      <c r="AF945" s="147"/>
      <c r="AG945" s="146">
        <v>18.866666666666667</v>
      </c>
      <c r="AH945" s="149"/>
      <c r="AI945" s="132"/>
      <c r="AJ945" s="554" t="s">
        <v>3895</v>
      </c>
      <c r="AK945" s="554"/>
      <c r="AL945" s="555" t="s">
        <v>3895</v>
      </c>
      <c r="AM945" s="152">
        <v>41041</v>
      </c>
      <c r="AN945" s="297"/>
      <c r="AO945" s="154"/>
      <c r="AP945" s="155"/>
      <c r="AQ945" s="156">
        <v>41193</v>
      </c>
      <c r="AR945" s="155">
        <v>41472</v>
      </c>
      <c r="AS945" s="154">
        <v>41500</v>
      </c>
      <c r="AT945" s="155">
        <v>41291</v>
      </c>
      <c r="AU945" s="157"/>
      <c r="AV945" s="158"/>
      <c r="AW945" s="159">
        <v>8.93</v>
      </c>
      <c r="AX945" s="165">
        <v>6132.1388577827547</v>
      </c>
      <c r="AY945" s="384">
        <v>0.92189999999999994</v>
      </c>
      <c r="AZ945" s="161"/>
      <c r="BA945" s="149"/>
      <c r="BB945" s="237"/>
      <c r="BC945" s="238"/>
      <c r="BD945" s="345">
        <v>8.3333333333333321</v>
      </c>
      <c r="BE945" s="165">
        <v>165.07534038535186</v>
      </c>
      <c r="BF945" s="149">
        <v>933.18402388951097</v>
      </c>
      <c r="BG945" s="239"/>
      <c r="BH945" s="159"/>
      <c r="BI945" s="164"/>
      <c r="BJ945" s="159"/>
      <c r="BK945" s="159"/>
    </row>
    <row r="946" spans="1:63" ht="56" hidden="1">
      <c r="A946" s="40"/>
      <c r="B946" s="40"/>
      <c r="C946" s="40"/>
      <c r="D946" s="247" t="s">
        <v>24</v>
      </c>
      <c r="E946" s="127">
        <v>7930</v>
      </c>
      <c r="F946" s="128" t="s">
        <v>25</v>
      </c>
      <c r="G946" s="129" t="s">
        <v>2033</v>
      </c>
      <c r="H946" s="130" t="s">
        <v>2034</v>
      </c>
      <c r="I946" s="131" t="s">
        <v>1815</v>
      </c>
      <c r="J946" s="132"/>
      <c r="K946" s="129" t="s">
        <v>1334</v>
      </c>
      <c r="L946" s="472" t="s">
        <v>2036</v>
      </c>
      <c r="M946" s="134" t="s">
        <v>3878</v>
      </c>
      <c r="N946" s="371" t="s">
        <v>1723</v>
      </c>
      <c r="O946" s="136" t="s">
        <v>3785</v>
      </c>
      <c r="P946" s="143">
        <v>13.875999999999999</v>
      </c>
      <c r="Q946" s="138"/>
      <c r="R946" s="339">
        <v>10</v>
      </c>
      <c r="S946" s="139">
        <v>0</v>
      </c>
      <c r="T946" s="152">
        <v>41214</v>
      </c>
      <c r="U946" s="138">
        <v>2.3172920000000001</v>
      </c>
      <c r="V946" s="143">
        <v>113.36501917808218</v>
      </c>
      <c r="W946" s="138">
        <v>138.76</v>
      </c>
      <c r="X946" s="141" t="s">
        <v>3948</v>
      </c>
      <c r="Y946" s="142"/>
      <c r="Z946" s="143"/>
      <c r="AA946" s="138"/>
      <c r="AB946" s="138"/>
      <c r="AC946" s="383"/>
      <c r="AD946" s="360"/>
      <c r="AE946" s="165"/>
      <c r="AF946" s="147"/>
      <c r="AG946" s="146">
        <v>21.433333333333334</v>
      </c>
      <c r="AH946" s="149"/>
      <c r="AI946" s="132"/>
      <c r="AJ946" s="150" t="s">
        <v>1560</v>
      </c>
      <c r="AK946" s="150"/>
      <c r="AL946" s="151" t="s">
        <v>26</v>
      </c>
      <c r="AM946" s="152">
        <v>40351</v>
      </c>
      <c r="AN946" s="297"/>
      <c r="AO946" s="192"/>
      <c r="AP946" s="152"/>
      <c r="AQ946" s="235">
        <v>40382</v>
      </c>
      <c r="AR946" s="152">
        <v>41212</v>
      </c>
      <c r="AS946" s="192">
        <v>41249</v>
      </c>
      <c r="AT946" s="155">
        <v>41212</v>
      </c>
      <c r="AU946" s="206"/>
      <c r="AV946" s="209"/>
      <c r="AW946" s="149">
        <v>5.0010000000000003</v>
      </c>
      <c r="AX946" s="165">
        <v>3074.9850029994</v>
      </c>
      <c r="AY946" s="384">
        <v>0.90149999999999997</v>
      </c>
      <c r="AZ946" s="196"/>
      <c r="BA946" s="149"/>
      <c r="BB946" s="210"/>
      <c r="BC946" s="211"/>
      <c r="BD946" s="379">
        <v>6.4267015706806285</v>
      </c>
      <c r="BE946" s="165">
        <v>463.15231844051812</v>
      </c>
      <c r="BF946" s="149">
        <v>1285.0832974766302</v>
      </c>
      <c r="BG946" s="196"/>
      <c r="BH946" s="197">
        <v>9.77</v>
      </c>
      <c r="BI946" s="198">
        <v>13</v>
      </c>
      <c r="BJ946" s="197"/>
      <c r="BK946" s="197">
        <v>26.055446938556045</v>
      </c>
    </row>
    <row r="947" spans="1:63" ht="56" hidden="1">
      <c r="A947" s="40"/>
      <c r="B947" s="40"/>
      <c r="C947" s="40"/>
      <c r="D947" s="412" t="s">
        <v>27</v>
      </c>
      <c r="E947" s="127">
        <v>7939</v>
      </c>
      <c r="F947" s="234" t="s">
        <v>28</v>
      </c>
      <c r="G947" s="547" t="s">
        <v>2033</v>
      </c>
      <c r="H947" s="548" t="s">
        <v>2034</v>
      </c>
      <c r="I947" s="549" t="s">
        <v>1815</v>
      </c>
      <c r="J947" s="550"/>
      <c r="K947" s="547" t="s">
        <v>3893</v>
      </c>
      <c r="L947" s="133" t="s">
        <v>2036</v>
      </c>
      <c r="M947" s="174" t="s">
        <v>3878</v>
      </c>
      <c r="N947" s="342" t="s">
        <v>1723</v>
      </c>
      <c r="O947" s="176" t="s">
        <v>3785</v>
      </c>
      <c r="P947" s="143">
        <v>22.106000000000002</v>
      </c>
      <c r="Q947" s="138"/>
      <c r="R947" s="339">
        <v>7</v>
      </c>
      <c r="S947" s="139">
        <v>0</v>
      </c>
      <c r="T947" s="598">
        <v>41609</v>
      </c>
      <c r="U947" s="138">
        <v>0</v>
      </c>
      <c r="V947" s="143">
        <v>156.6800602739726</v>
      </c>
      <c r="W947" s="138">
        <v>377.86118904109594</v>
      </c>
      <c r="X947" s="556" t="s">
        <v>2309</v>
      </c>
      <c r="Y947" s="142"/>
      <c r="Z947" s="146"/>
      <c r="AA947" s="165"/>
      <c r="AB947" s="165"/>
      <c r="AC947" s="383"/>
      <c r="AD947" s="360"/>
      <c r="AE947" s="165"/>
      <c r="AF947" s="147"/>
      <c r="AG947" s="146">
        <v>8.2666666666666675</v>
      </c>
      <c r="AH947" s="149"/>
      <c r="AI947" s="132"/>
      <c r="AJ947" s="599" t="s">
        <v>4047</v>
      </c>
      <c r="AK947" s="599"/>
      <c r="AL947" s="555" t="s">
        <v>941</v>
      </c>
      <c r="AM947" s="152">
        <v>40960</v>
      </c>
      <c r="AN947" s="297"/>
      <c r="AO947" s="154"/>
      <c r="AP947" s="155"/>
      <c r="AQ947" s="156">
        <v>41162</v>
      </c>
      <c r="AR947" s="155">
        <v>41383</v>
      </c>
      <c r="AS947" s="154">
        <v>41411</v>
      </c>
      <c r="AT947" s="194">
        <v>41271</v>
      </c>
      <c r="AU947" s="157"/>
      <c r="AV947" s="158"/>
      <c r="AW947" s="159">
        <v>5</v>
      </c>
      <c r="AX947" s="146">
        <v>5102</v>
      </c>
      <c r="AY947" s="160">
        <v>0.9032</v>
      </c>
      <c r="AZ947" s="161"/>
      <c r="BA947" s="149"/>
      <c r="BB947" s="237"/>
      <c r="BC947" s="238"/>
      <c r="BD947" s="345">
        <v>7.3411867364746932</v>
      </c>
      <c r="BE947" s="165">
        <v>332.09023507078138</v>
      </c>
      <c r="BF947" s="149">
        <v>1468.2373472949387</v>
      </c>
      <c r="BG947" s="239"/>
      <c r="BH947" s="166">
        <v>11.04</v>
      </c>
      <c r="BI947" s="167">
        <v>14.25</v>
      </c>
      <c r="BJ947" s="166"/>
      <c r="BK947" s="166"/>
    </row>
    <row r="948" spans="1:63" ht="28" hidden="1">
      <c r="A948" s="40"/>
      <c r="B948" s="40"/>
      <c r="C948" s="40"/>
      <c r="D948" s="412" t="s">
        <v>29</v>
      </c>
      <c r="E948" s="127">
        <v>7951</v>
      </c>
      <c r="F948" s="234" t="s">
        <v>30</v>
      </c>
      <c r="G948" s="547" t="s">
        <v>2033</v>
      </c>
      <c r="H948" s="548" t="s">
        <v>2034</v>
      </c>
      <c r="I948" s="549" t="s">
        <v>1815</v>
      </c>
      <c r="J948" s="550"/>
      <c r="K948" s="547" t="s">
        <v>1728</v>
      </c>
      <c r="L948" s="133" t="s">
        <v>2036</v>
      </c>
      <c r="M948" s="174" t="s">
        <v>969</v>
      </c>
      <c r="N948" s="342" t="s">
        <v>970</v>
      </c>
      <c r="O948" s="176" t="s">
        <v>3785</v>
      </c>
      <c r="P948" s="143">
        <v>15.772</v>
      </c>
      <c r="Q948" s="138"/>
      <c r="R948" s="339">
        <v>10</v>
      </c>
      <c r="S948" s="139">
        <v>0</v>
      </c>
      <c r="T948" s="598">
        <v>41214</v>
      </c>
      <c r="U948" s="138">
        <v>2.6339240000000004</v>
      </c>
      <c r="V948" s="143">
        <v>128.85507945205478</v>
      </c>
      <c r="W948" s="138">
        <v>157.72</v>
      </c>
      <c r="X948" s="556" t="s">
        <v>2039</v>
      </c>
      <c r="Y948" s="142"/>
      <c r="Z948" s="146"/>
      <c r="AA948" s="165"/>
      <c r="AB948" s="165"/>
      <c r="AC948" s="383"/>
      <c r="AD948" s="360"/>
      <c r="AE948" s="165"/>
      <c r="AF948" s="147"/>
      <c r="AG948" s="146">
        <v>21.433333333333334</v>
      </c>
      <c r="AH948" s="149"/>
      <c r="AI948" s="132"/>
      <c r="AJ948" s="554" t="s">
        <v>3895</v>
      </c>
      <c r="AK948" s="554"/>
      <c r="AL948" s="555" t="s">
        <v>2012</v>
      </c>
      <c r="AM948" s="152">
        <v>40964</v>
      </c>
      <c r="AN948" s="297"/>
      <c r="AO948" s="154"/>
      <c r="AP948" s="155"/>
      <c r="AQ948" s="156">
        <v>41166</v>
      </c>
      <c r="AR948" s="155">
        <v>41213</v>
      </c>
      <c r="AS948" s="154">
        <v>41254</v>
      </c>
      <c r="AT948" s="155">
        <v>41214</v>
      </c>
      <c r="AU948" s="157"/>
      <c r="AV948" s="158"/>
      <c r="AW948" s="159">
        <v>10</v>
      </c>
      <c r="AX948" s="165">
        <v>1664.4</v>
      </c>
      <c r="AY948" s="384">
        <v>0.95</v>
      </c>
      <c r="AZ948" s="161"/>
      <c r="BA948" s="149"/>
      <c r="BB948" s="237"/>
      <c r="BC948" s="238"/>
      <c r="BD948" s="493"/>
      <c r="BE948" s="165"/>
      <c r="BF948" s="149"/>
      <c r="BG948" s="239"/>
      <c r="BH948" s="166"/>
      <c r="BI948" s="167"/>
      <c r="BJ948" s="166"/>
      <c r="BK948" s="166"/>
    </row>
    <row r="949" spans="1:63" ht="56" hidden="1">
      <c r="A949" s="40"/>
      <c r="B949" s="40"/>
      <c r="C949" s="40"/>
      <c r="D949" s="247" t="s">
        <v>31</v>
      </c>
      <c r="E949" s="127">
        <v>7952</v>
      </c>
      <c r="F949" s="422" t="s">
        <v>32</v>
      </c>
      <c r="G949" s="131" t="s">
        <v>2033</v>
      </c>
      <c r="H949" s="132" t="s">
        <v>2034</v>
      </c>
      <c r="I949" s="131" t="s">
        <v>1815</v>
      </c>
      <c r="J949" s="132"/>
      <c r="K949" s="131" t="s">
        <v>1728</v>
      </c>
      <c r="L949" s="472" t="s">
        <v>2036</v>
      </c>
      <c r="M949" s="134" t="s">
        <v>2037</v>
      </c>
      <c r="N949" s="423" t="s">
        <v>2037</v>
      </c>
      <c r="O949" s="136" t="s">
        <v>3785</v>
      </c>
      <c r="P949" s="143">
        <v>10.483000000000001</v>
      </c>
      <c r="Q949" s="138"/>
      <c r="R949" s="424">
        <v>10</v>
      </c>
      <c r="S949" s="139">
        <v>0</v>
      </c>
      <c r="T949" s="152">
        <v>41213</v>
      </c>
      <c r="U949" s="138">
        <v>1.7716270000000003</v>
      </c>
      <c r="V949" s="143">
        <v>85.673394520547944</v>
      </c>
      <c r="W949" s="138">
        <v>104.83000000000001</v>
      </c>
      <c r="X949" s="425" t="s">
        <v>3889</v>
      </c>
      <c r="Y949" s="142"/>
      <c r="Z949" s="143"/>
      <c r="AA949" s="138"/>
      <c r="AB949" s="138"/>
      <c r="AC949" s="495"/>
      <c r="AD949" s="470"/>
      <c r="AE949" s="165"/>
      <c r="AF949" s="134"/>
      <c r="AG949" s="146">
        <v>21.466666666666665</v>
      </c>
      <c r="AH949" s="149"/>
      <c r="AI949" s="132"/>
      <c r="AJ949" s="150" t="s">
        <v>3895</v>
      </c>
      <c r="AK949" s="150"/>
      <c r="AL949" s="151" t="s">
        <v>33</v>
      </c>
      <c r="AM949" s="152">
        <v>40569</v>
      </c>
      <c r="AN949" s="297"/>
      <c r="AO949" s="192"/>
      <c r="AP949" s="152"/>
      <c r="AQ949" s="235">
        <v>40892</v>
      </c>
      <c r="AR949" s="152">
        <v>41213</v>
      </c>
      <c r="AS949" s="192">
        <v>41238</v>
      </c>
      <c r="AT949" s="152">
        <v>41213</v>
      </c>
      <c r="AU949" s="206"/>
      <c r="AV949" s="209"/>
      <c r="AW949" s="149">
        <v>6</v>
      </c>
      <c r="AX949" s="165">
        <v>2087</v>
      </c>
      <c r="AY949" s="384"/>
      <c r="AZ949" s="196"/>
      <c r="BA949" s="165"/>
      <c r="BB949" s="403"/>
      <c r="BC949" s="404"/>
      <c r="BD949" s="379">
        <v>7.7292102966841174</v>
      </c>
      <c r="BE949" s="165">
        <v>737.30900473949418</v>
      </c>
      <c r="BF949" s="149">
        <v>1288.2017161140195</v>
      </c>
      <c r="BG949" s="196"/>
      <c r="BH949" s="197" t="s">
        <v>236</v>
      </c>
      <c r="BI949" s="198">
        <v>13.25</v>
      </c>
      <c r="BJ949" s="197" t="s">
        <v>236</v>
      </c>
      <c r="BK949" s="197"/>
    </row>
    <row r="950" spans="1:63" ht="42" hidden="1">
      <c r="A950" s="40"/>
      <c r="B950" s="40"/>
      <c r="C950" s="40"/>
      <c r="D950" s="303" t="s">
        <v>34</v>
      </c>
      <c r="E950" s="127">
        <v>7966</v>
      </c>
      <c r="F950" s="234" t="s">
        <v>35</v>
      </c>
      <c r="G950" s="129" t="s">
        <v>2033</v>
      </c>
      <c r="H950" s="130" t="s">
        <v>2034</v>
      </c>
      <c r="I950" s="131" t="s">
        <v>1815</v>
      </c>
      <c r="J950" s="132"/>
      <c r="K950" s="129" t="s">
        <v>1748</v>
      </c>
      <c r="L950" s="472" t="s">
        <v>2036</v>
      </c>
      <c r="M950" s="174" t="s">
        <v>2037</v>
      </c>
      <c r="N950" s="371" t="s">
        <v>2037</v>
      </c>
      <c r="O950" s="136" t="s">
        <v>3785</v>
      </c>
      <c r="P950" s="143">
        <v>3.5350000000000001</v>
      </c>
      <c r="Q950" s="138"/>
      <c r="R950" s="339">
        <v>10</v>
      </c>
      <c r="S950" s="139">
        <v>0</v>
      </c>
      <c r="T950" s="152">
        <v>41218</v>
      </c>
      <c r="U950" s="138">
        <v>0.55146000000000006</v>
      </c>
      <c r="V950" s="143">
        <v>28.841726027397257</v>
      </c>
      <c r="W950" s="138">
        <v>35.35</v>
      </c>
      <c r="X950" s="141" t="s">
        <v>3889</v>
      </c>
      <c r="Y950" s="142"/>
      <c r="Z950" s="146"/>
      <c r="AA950" s="165"/>
      <c r="AB950" s="165"/>
      <c r="AC950" s="383"/>
      <c r="AD950" s="360"/>
      <c r="AE950" s="165"/>
      <c r="AF950" s="147"/>
      <c r="AG950" s="146">
        <v>21.3</v>
      </c>
      <c r="AH950" s="149"/>
      <c r="AI950" s="132"/>
      <c r="AJ950" s="150" t="s">
        <v>3895</v>
      </c>
      <c r="AK950" s="150"/>
      <c r="AL950" s="151" t="s">
        <v>36</v>
      </c>
      <c r="AM950" s="152">
        <v>40723</v>
      </c>
      <c r="AN950" s="297"/>
      <c r="AO950" s="154"/>
      <c r="AP950" s="155"/>
      <c r="AQ950" s="156">
        <v>40799</v>
      </c>
      <c r="AR950" s="155">
        <v>41215</v>
      </c>
      <c r="AS950" s="154">
        <v>41261</v>
      </c>
      <c r="AT950" s="155">
        <v>41215</v>
      </c>
      <c r="AU950" s="157"/>
      <c r="AV950" s="158"/>
      <c r="AW950" s="159">
        <v>1.7</v>
      </c>
      <c r="AX950" s="165">
        <v>2270.5882352941176</v>
      </c>
      <c r="AY950" s="384">
        <v>0.91609999999999991</v>
      </c>
      <c r="AZ950" s="161"/>
      <c r="BA950" s="149"/>
      <c r="BB950" s="237"/>
      <c r="BC950" s="238"/>
      <c r="BD950" s="345">
        <v>2.4345549738219892</v>
      </c>
      <c r="BE950" s="165">
        <v>688.70013403733776</v>
      </c>
      <c r="BF950" s="149">
        <v>1432.0911610717583</v>
      </c>
      <c r="BG950" s="239"/>
      <c r="BH950" s="166">
        <v>10.66</v>
      </c>
      <c r="BI950" s="167">
        <v>12.5</v>
      </c>
      <c r="BJ950" s="166"/>
      <c r="BK950" s="166"/>
    </row>
    <row r="951" spans="1:63" ht="56" hidden="1">
      <c r="A951" s="40"/>
      <c r="B951" s="40"/>
      <c r="C951" s="40"/>
      <c r="D951" s="303" t="s">
        <v>37</v>
      </c>
      <c r="E951" s="127">
        <v>7968</v>
      </c>
      <c r="F951" s="234" t="s">
        <v>38</v>
      </c>
      <c r="G951" s="129" t="s">
        <v>2033</v>
      </c>
      <c r="H951" s="130" t="s">
        <v>2034</v>
      </c>
      <c r="I951" s="131" t="s">
        <v>1815</v>
      </c>
      <c r="J951" s="132"/>
      <c r="K951" s="129" t="s">
        <v>1748</v>
      </c>
      <c r="L951" s="472" t="s">
        <v>2036</v>
      </c>
      <c r="M951" s="134" t="s">
        <v>2037</v>
      </c>
      <c r="N951" s="371" t="s">
        <v>2037</v>
      </c>
      <c r="O951" s="136" t="s">
        <v>3785</v>
      </c>
      <c r="P951" s="143">
        <v>16.091999999999999</v>
      </c>
      <c r="Q951" s="138"/>
      <c r="R951" s="339">
        <v>10</v>
      </c>
      <c r="S951" s="139">
        <v>0</v>
      </c>
      <c r="T951" s="152">
        <v>41241</v>
      </c>
      <c r="U951" s="138">
        <v>1.4482799999999998</v>
      </c>
      <c r="V951" s="143">
        <v>130.27906849315067</v>
      </c>
      <c r="W951" s="138">
        <v>160.91999999999999</v>
      </c>
      <c r="X951" s="141" t="s">
        <v>3156</v>
      </c>
      <c r="Y951" s="142"/>
      <c r="Z951" s="143"/>
      <c r="AA951" s="138"/>
      <c r="AB951" s="138"/>
      <c r="AC951" s="383"/>
      <c r="AD951" s="360"/>
      <c r="AE951" s="165"/>
      <c r="AF951" s="147"/>
      <c r="AG951" s="146">
        <v>20.533333333333335</v>
      </c>
      <c r="AH951" s="149"/>
      <c r="AI951" s="132"/>
      <c r="AJ951" s="150" t="s">
        <v>3895</v>
      </c>
      <c r="AK951" s="150"/>
      <c r="AL951" s="151" t="s">
        <v>2900</v>
      </c>
      <c r="AM951" s="152">
        <v>40596</v>
      </c>
      <c r="AN951" s="297"/>
      <c r="AO951" s="154"/>
      <c r="AP951" s="155"/>
      <c r="AQ951" s="156">
        <v>41009</v>
      </c>
      <c r="AR951" s="155">
        <v>41215</v>
      </c>
      <c r="AS951" s="154">
        <v>41271</v>
      </c>
      <c r="AT951" s="194">
        <v>41219</v>
      </c>
      <c r="AU951" s="157"/>
      <c r="AV951" s="158"/>
      <c r="AW951" s="159">
        <v>8</v>
      </c>
      <c r="AX951" s="165">
        <v>2228.5</v>
      </c>
      <c r="AY951" s="384">
        <v>0.94510000000000005</v>
      </c>
      <c r="AZ951" s="161"/>
      <c r="BA951" s="149"/>
      <c r="BB951" s="237"/>
      <c r="BC951" s="238"/>
      <c r="BD951" s="345">
        <v>9.9136125654450247</v>
      </c>
      <c r="BE951" s="165">
        <v>616.05844925708584</v>
      </c>
      <c r="BF951" s="149">
        <v>1239.201570680628</v>
      </c>
      <c r="BG951" s="421"/>
      <c r="BH951" s="166" t="s">
        <v>236</v>
      </c>
      <c r="BI951" s="167">
        <v>14.49</v>
      </c>
      <c r="BJ951" s="166" t="s">
        <v>236</v>
      </c>
      <c r="BK951" s="166"/>
    </row>
    <row r="952" spans="1:63" ht="28" hidden="1">
      <c r="A952" s="40"/>
      <c r="B952" s="40"/>
      <c r="C952" s="40"/>
      <c r="D952" s="412" t="s">
        <v>40</v>
      </c>
      <c r="E952" s="127">
        <v>7981</v>
      </c>
      <c r="F952" s="234" t="s">
        <v>41</v>
      </c>
      <c r="G952" s="547" t="s">
        <v>2033</v>
      </c>
      <c r="H952" s="548" t="s">
        <v>2034</v>
      </c>
      <c r="I952" s="601" t="s">
        <v>1815</v>
      </c>
      <c r="J952" s="601"/>
      <c r="K952" s="547" t="s">
        <v>917</v>
      </c>
      <c r="L952" s="133" t="s">
        <v>2036</v>
      </c>
      <c r="M952" s="174" t="s">
        <v>2037</v>
      </c>
      <c r="N952" s="342" t="s">
        <v>2037</v>
      </c>
      <c r="O952" s="176" t="s">
        <v>2038</v>
      </c>
      <c r="P952" s="137">
        <v>42.911999999999999</v>
      </c>
      <c r="Q952" s="138"/>
      <c r="R952" s="137">
        <v>7</v>
      </c>
      <c r="S952" s="139">
        <v>0</v>
      </c>
      <c r="T952" s="628">
        <v>41270</v>
      </c>
      <c r="U952" s="139">
        <v>0.47203199999999995</v>
      </c>
      <c r="V952" s="137">
        <v>344.00140273972602</v>
      </c>
      <c r="W952" s="138">
        <v>773.35653698630142</v>
      </c>
      <c r="X952" s="548" t="s">
        <v>3888</v>
      </c>
      <c r="Y952" s="142"/>
      <c r="Z952" s="146"/>
      <c r="AA952" s="165"/>
      <c r="AB952" s="165"/>
      <c r="AC952" s="144"/>
      <c r="AD952" s="360"/>
      <c r="AE952" s="165"/>
      <c r="AF952" s="147"/>
      <c r="AG952" s="148">
        <v>19.566666666666666</v>
      </c>
      <c r="AH952" s="149"/>
      <c r="AI952" s="132"/>
      <c r="AJ952" s="554" t="s">
        <v>3895</v>
      </c>
      <c r="AK952" s="554"/>
      <c r="AL952" s="555" t="s">
        <v>2084</v>
      </c>
      <c r="AM952" s="152">
        <v>40949</v>
      </c>
      <c r="AN952" s="297"/>
      <c r="AO952" s="154"/>
      <c r="AP952" s="155"/>
      <c r="AQ952" s="156">
        <v>41193</v>
      </c>
      <c r="AR952" s="156">
        <v>41270</v>
      </c>
      <c r="AS952" s="179">
        <v>41390</v>
      </c>
      <c r="AT952" s="155">
        <v>41270</v>
      </c>
      <c r="AU952" s="157"/>
      <c r="AV952" s="358"/>
      <c r="AW952" s="159">
        <v>25.5</v>
      </c>
      <c r="AX952" s="165">
        <v>2161.092156862745</v>
      </c>
      <c r="AY952" s="160">
        <v>0.94872499999999993</v>
      </c>
      <c r="AZ952" s="161"/>
      <c r="BA952" s="149"/>
      <c r="BB952" s="237"/>
      <c r="BC952" s="238"/>
      <c r="BD952" s="345">
        <v>34.003054101221636</v>
      </c>
      <c r="BE952" s="165">
        <v>792.39033606500823</v>
      </c>
      <c r="BF952" s="149">
        <v>1333.4531020086918</v>
      </c>
      <c r="BG952" s="239"/>
      <c r="BH952" s="166">
        <v>11.75</v>
      </c>
      <c r="BI952" s="167">
        <v>15.29</v>
      </c>
      <c r="BJ952" s="159"/>
      <c r="BK952" s="159"/>
    </row>
    <row r="953" spans="1:63" ht="42" hidden="1">
      <c r="A953" s="40"/>
      <c r="B953" s="40"/>
      <c r="C953" s="40"/>
      <c r="D953" s="412" t="s">
        <v>42</v>
      </c>
      <c r="E953" s="127">
        <v>8000</v>
      </c>
      <c r="F953" s="234" t="s">
        <v>43</v>
      </c>
      <c r="G953" s="547" t="s">
        <v>2033</v>
      </c>
      <c r="H953" s="548" t="s">
        <v>2034</v>
      </c>
      <c r="I953" s="549" t="s">
        <v>1815</v>
      </c>
      <c r="J953" s="550"/>
      <c r="K953" s="547" t="s">
        <v>2035</v>
      </c>
      <c r="L953" s="472" t="s">
        <v>2036</v>
      </c>
      <c r="M953" s="174" t="s">
        <v>2037</v>
      </c>
      <c r="N953" s="342" t="s">
        <v>2037</v>
      </c>
      <c r="O953" s="176" t="s">
        <v>3785</v>
      </c>
      <c r="P953" s="143">
        <v>9.18</v>
      </c>
      <c r="Q953" s="138"/>
      <c r="R953" s="339">
        <v>7</v>
      </c>
      <c r="S953" s="139">
        <v>0</v>
      </c>
      <c r="T953" s="598">
        <v>41218</v>
      </c>
      <c r="U953" s="138">
        <v>1.4045399999999999</v>
      </c>
      <c r="V953" s="143">
        <v>74.898739726027401</v>
      </c>
      <c r="W953" s="138">
        <v>166.74904109589039</v>
      </c>
      <c r="X953" s="556" t="s">
        <v>2540</v>
      </c>
      <c r="Y953" s="142"/>
      <c r="Z953" s="146"/>
      <c r="AA953" s="165"/>
      <c r="AB953" s="165"/>
      <c r="AC953" s="383"/>
      <c r="AD953" s="360"/>
      <c r="AE953" s="165"/>
      <c r="AF953" s="147"/>
      <c r="AG953" s="146">
        <v>21.3</v>
      </c>
      <c r="AH953" s="149"/>
      <c r="AI953" s="132"/>
      <c r="AJ953" s="554" t="s">
        <v>3895</v>
      </c>
      <c r="AK953" s="554"/>
      <c r="AL953" s="555" t="s">
        <v>255</v>
      </c>
      <c r="AM953" s="152">
        <v>40961</v>
      </c>
      <c r="AN953" s="297"/>
      <c r="AO953" s="154"/>
      <c r="AP953" s="155"/>
      <c r="AQ953" s="156">
        <v>41137</v>
      </c>
      <c r="AR953" s="155">
        <v>41218</v>
      </c>
      <c r="AS953" s="154">
        <v>41263</v>
      </c>
      <c r="AT953" s="155">
        <v>41218</v>
      </c>
      <c r="AU953" s="157"/>
      <c r="AV953" s="158"/>
      <c r="AW953" s="159">
        <v>5.45</v>
      </c>
      <c r="AX953" s="146">
        <v>1768.440366972477</v>
      </c>
      <c r="AY953" s="160">
        <v>0.95284999999999997</v>
      </c>
      <c r="AZ953" s="161"/>
      <c r="BA953" s="149"/>
      <c r="BB953" s="237"/>
      <c r="BC953" s="238"/>
      <c r="BD953" s="345">
        <v>7.4443717277486909</v>
      </c>
      <c r="BE953" s="165">
        <v>810.9337394061755</v>
      </c>
      <c r="BF953" s="149">
        <v>1365.9397665593929</v>
      </c>
      <c r="BG953" s="239"/>
      <c r="BH953" s="166" t="s">
        <v>236</v>
      </c>
      <c r="BI953" s="167" t="s">
        <v>236</v>
      </c>
      <c r="BJ953" s="166"/>
      <c r="BK953" s="166"/>
    </row>
    <row r="954" spans="1:63" ht="42">
      <c r="A954" s="124" t="s">
        <v>3068</v>
      </c>
      <c r="B954" s="40"/>
      <c r="C954" s="40"/>
      <c r="D954" s="303" t="s">
        <v>44</v>
      </c>
      <c r="E954" s="127">
        <v>8009</v>
      </c>
      <c r="F954" s="234" t="s">
        <v>45</v>
      </c>
      <c r="G954" s="129" t="s">
        <v>2033</v>
      </c>
      <c r="H954" s="130" t="s">
        <v>2034</v>
      </c>
      <c r="I954" s="131" t="s">
        <v>1815</v>
      </c>
      <c r="J954" s="132"/>
      <c r="K954" s="129" t="s">
        <v>3893</v>
      </c>
      <c r="L954" s="133" t="s">
        <v>2036</v>
      </c>
      <c r="M954" s="174" t="s">
        <v>3878</v>
      </c>
      <c r="N954" s="371" t="s">
        <v>1723</v>
      </c>
      <c r="O954" s="136" t="s">
        <v>2038</v>
      </c>
      <c r="P954" s="143">
        <v>864.71600000000001</v>
      </c>
      <c r="Q954" s="138"/>
      <c r="R954" s="339">
        <v>10</v>
      </c>
      <c r="S954" s="139">
        <v>0</v>
      </c>
      <c r="T954" s="152">
        <v>42644</v>
      </c>
      <c r="U954" s="138">
        <v>0</v>
      </c>
      <c r="V954" s="143">
        <v>3676.8198136986302</v>
      </c>
      <c r="W954" s="138">
        <v>8647.16</v>
      </c>
      <c r="X954" s="141" t="s">
        <v>1729</v>
      </c>
      <c r="Y954" s="142"/>
      <c r="Z954" s="146"/>
      <c r="AA954" s="165"/>
      <c r="AB954" s="165"/>
      <c r="AC954" s="383"/>
      <c r="AD954" s="360"/>
      <c r="AE954" s="165"/>
      <c r="AF954" s="147"/>
      <c r="AG954" s="146">
        <v>-26.233333333333334</v>
      </c>
      <c r="AH954" s="149"/>
      <c r="AI954" s="132"/>
      <c r="AJ954" s="236" t="s">
        <v>3895</v>
      </c>
      <c r="AK954" s="236"/>
      <c r="AL954" s="151" t="s">
        <v>3560</v>
      </c>
      <c r="AM954" s="152">
        <v>40746</v>
      </c>
      <c r="AN954" s="297"/>
      <c r="AO954" s="154"/>
      <c r="AP954" s="155"/>
      <c r="AQ954" s="156">
        <v>41193</v>
      </c>
      <c r="AR954" s="155">
        <v>41215</v>
      </c>
      <c r="AS954" s="154">
        <v>41278</v>
      </c>
      <c r="AT954" s="155">
        <v>41220</v>
      </c>
      <c r="AU954" s="157"/>
      <c r="AV954" s="158"/>
      <c r="AW954" s="159">
        <v>240</v>
      </c>
      <c r="AX954" s="146">
        <v>4037.5</v>
      </c>
      <c r="AY954" s="160">
        <v>0.9032</v>
      </c>
      <c r="AZ954" s="161"/>
      <c r="BA954" s="149"/>
      <c r="BB954" s="237"/>
      <c r="BC954" s="238"/>
      <c r="BD954" s="345">
        <v>392.26221640488654</v>
      </c>
      <c r="BE954" s="165">
        <v>453.63126900032677</v>
      </c>
      <c r="BF954" s="149">
        <v>1634.4259016870274</v>
      </c>
      <c r="BG954" s="239"/>
      <c r="BH954" s="166">
        <v>11.91</v>
      </c>
      <c r="BI954" s="167">
        <v>12.04</v>
      </c>
      <c r="BJ954" s="166">
        <v>10.029999999999999</v>
      </c>
      <c r="BK954" s="166">
        <v>17.765077458106393</v>
      </c>
    </row>
    <row r="955" spans="1:63" ht="28" hidden="1">
      <c r="A955" s="40"/>
      <c r="B955" s="40"/>
      <c r="C955" s="40"/>
      <c r="D955" s="303" t="s">
        <v>46</v>
      </c>
      <c r="E955" s="595">
        <v>8010</v>
      </c>
      <c r="F955" s="422" t="s">
        <v>47</v>
      </c>
      <c r="G955" s="547" t="s">
        <v>2033</v>
      </c>
      <c r="H955" s="548" t="s">
        <v>2034</v>
      </c>
      <c r="I955" s="549" t="s">
        <v>1815</v>
      </c>
      <c r="J955" s="550"/>
      <c r="K955" s="547" t="s">
        <v>1165</v>
      </c>
      <c r="L955" s="472" t="s">
        <v>2036</v>
      </c>
      <c r="M955" s="174" t="s">
        <v>2037</v>
      </c>
      <c r="N955" s="342" t="s">
        <v>2037</v>
      </c>
      <c r="O955" s="176" t="s">
        <v>2038</v>
      </c>
      <c r="P955" s="143">
        <v>204.185</v>
      </c>
      <c r="Q955" s="138"/>
      <c r="R955" s="339">
        <v>7</v>
      </c>
      <c r="S955" s="139">
        <v>0</v>
      </c>
      <c r="T955" s="311">
        <v>41426</v>
      </c>
      <c r="U955" s="138">
        <v>0</v>
      </c>
      <c r="V955" s="143">
        <v>1549.5683561643834</v>
      </c>
      <c r="W955" s="138">
        <v>3592.5371780821915</v>
      </c>
      <c r="X955" s="556" t="s">
        <v>3888</v>
      </c>
      <c r="Y955" s="142"/>
      <c r="Z955" s="146"/>
      <c r="AA955" s="165"/>
      <c r="AB955" s="165"/>
      <c r="AC955" s="383"/>
      <c r="AD955" s="360"/>
      <c r="AE955" s="165"/>
      <c r="AF955" s="147"/>
      <c r="AG955" s="146">
        <v>14.366666666666667</v>
      </c>
      <c r="AH955" s="149"/>
      <c r="AI955" s="132"/>
      <c r="AJ955" s="554" t="s">
        <v>3895</v>
      </c>
      <c r="AK955" s="554"/>
      <c r="AL955" s="555" t="s">
        <v>3895</v>
      </c>
      <c r="AM955" s="152">
        <v>41060</v>
      </c>
      <c r="AN955" s="297"/>
      <c r="AO955" s="154"/>
      <c r="AP955" s="155"/>
      <c r="AQ955" s="156">
        <v>41193</v>
      </c>
      <c r="AR955" s="155">
        <v>41215</v>
      </c>
      <c r="AS955" s="154">
        <v>41258</v>
      </c>
      <c r="AT955" s="155">
        <v>41218</v>
      </c>
      <c r="AU955" s="157"/>
      <c r="AV955" s="158"/>
      <c r="AW955" s="159">
        <v>100.8</v>
      </c>
      <c r="AX955" s="146">
        <v>2258.327976190476</v>
      </c>
      <c r="AY955" s="160">
        <v>0.89697000000000005</v>
      </c>
      <c r="AZ955" s="161"/>
      <c r="BA955" s="149"/>
      <c r="BB955" s="237"/>
      <c r="BC955" s="238"/>
      <c r="BD955" s="345">
        <v>140.48865619546245</v>
      </c>
      <c r="BE955" s="165">
        <v>688.04592009923567</v>
      </c>
      <c r="BF955" s="149">
        <v>1393.7366686057783</v>
      </c>
      <c r="BG955" s="239"/>
      <c r="BH955" s="166">
        <v>8.68</v>
      </c>
      <c r="BI955" s="167">
        <v>13.58</v>
      </c>
      <c r="BJ955" s="166">
        <v>11</v>
      </c>
      <c r="BK955" s="159"/>
    </row>
    <row r="956" spans="1:63" ht="70" hidden="1">
      <c r="A956" s="40"/>
      <c r="B956" s="40"/>
      <c r="C956" s="40"/>
      <c r="D956" s="303" t="s">
        <v>48</v>
      </c>
      <c r="E956" s="127">
        <v>8020</v>
      </c>
      <c r="F956" s="422" t="s">
        <v>49</v>
      </c>
      <c r="G956" s="129" t="s">
        <v>2033</v>
      </c>
      <c r="H956" s="130" t="s">
        <v>2034</v>
      </c>
      <c r="I956" s="131" t="s">
        <v>1815</v>
      </c>
      <c r="J956" s="368"/>
      <c r="K956" s="129" t="s">
        <v>1728</v>
      </c>
      <c r="L956" s="472" t="s">
        <v>2036</v>
      </c>
      <c r="M956" s="174" t="s">
        <v>2037</v>
      </c>
      <c r="N956" s="371" t="s">
        <v>2037</v>
      </c>
      <c r="O956" s="413" t="s">
        <v>2038</v>
      </c>
      <c r="P956" s="143">
        <v>31.864999999999998</v>
      </c>
      <c r="Q956" s="138"/>
      <c r="R956" s="339">
        <v>10</v>
      </c>
      <c r="S956" s="139">
        <v>0</v>
      </c>
      <c r="T956" s="152">
        <v>41221</v>
      </c>
      <c r="U956" s="138">
        <v>4.6204249999999991</v>
      </c>
      <c r="V956" s="143">
        <v>259.72157534246577</v>
      </c>
      <c r="W956" s="138">
        <v>318.64999999999998</v>
      </c>
      <c r="X956" s="130" t="s">
        <v>1729</v>
      </c>
      <c r="Y956" s="142"/>
      <c r="Z956" s="146"/>
      <c r="AA956" s="165"/>
      <c r="AB956" s="165"/>
      <c r="AC956" s="383"/>
      <c r="AD956" s="360"/>
      <c r="AE956" s="165"/>
      <c r="AF956" s="147"/>
      <c r="AG956" s="148">
        <v>21.2</v>
      </c>
      <c r="AH956" s="149"/>
      <c r="AI956" s="132"/>
      <c r="AJ956" s="150" t="s">
        <v>3895</v>
      </c>
      <c r="AK956" s="150"/>
      <c r="AL956" s="151" t="s">
        <v>2178</v>
      </c>
      <c r="AM956" s="152">
        <v>40694</v>
      </c>
      <c r="AN956" s="297"/>
      <c r="AO956" s="154"/>
      <c r="AP956" s="155"/>
      <c r="AQ956" s="156">
        <v>40932</v>
      </c>
      <c r="AR956" s="155">
        <v>41216</v>
      </c>
      <c r="AS956" s="154">
        <v>41257</v>
      </c>
      <c r="AT956" s="155">
        <v>41221</v>
      </c>
      <c r="AU956" s="411"/>
      <c r="AV956" s="158"/>
      <c r="AW956" s="159">
        <v>18</v>
      </c>
      <c r="AX956" s="165">
        <v>1866.0555555555557</v>
      </c>
      <c r="AY956" s="160">
        <v>0.94872499999999993</v>
      </c>
      <c r="AZ956" s="161"/>
      <c r="BA956" s="149"/>
      <c r="BB956" s="237"/>
      <c r="BC956" s="238"/>
      <c r="BD956" s="345">
        <v>23.667102966841188</v>
      </c>
      <c r="BE956" s="165">
        <v>742.73036142605326</v>
      </c>
      <c r="BF956" s="149">
        <v>1314.8390537133994</v>
      </c>
      <c r="BG956" s="239"/>
      <c r="BH956" s="166">
        <v>10.26</v>
      </c>
      <c r="BI956" s="167">
        <v>16.77</v>
      </c>
      <c r="BJ956" s="166"/>
      <c r="BK956" s="166">
        <v>11.843384972070929</v>
      </c>
    </row>
    <row r="957" spans="1:63" ht="84" hidden="1">
      <c r="A957" s="40"/>
      <c r="B957" s="40"/>
      <c r="C957" s="40"/>
      <c r="D957" s="247" t="s">
        <v>50</v>
      </c>
      <c r="E957" s="127">
        <v>8022</v>
      </c>
      <c r="F957" s="199" t="s">
        <v>51</v>
      </c>
      <c r="G957" s="170" t="s">
        <v>2033</v>
      </c>
      <c r="H957" s="171" t="s">
        <v>2034</v>
      </c>
      <c r="I957" s="172" t="s">
        <v>1815</v>
      </c>
      <c r="J957" s="175"/>
      <c r="K957" s="172" t="s">
        <v>1877</v>
      </c>
      <c r="L957" s="472" t="s">
        <v>2036</v>
      </c>
      <c r="M957" s="174" t="s">
        <v>2037</v>
      </c>
      <c r="N957" s="338" t="s">
        <v>2037</v>
      </c>
      <c r="O957" s="176" t="s">
        <v>3785</v>
      </c>
      <c r="P957" s="202">
        <v>20.050999999999998</v>
      </c>
      <c r="Q957" s="178"/>
      <c r="R957" s="339">
        <v>10</v>
      </c>
      <c r="S957" s="201">
        <v>0</v>
      </c>
      <c r="T957" s="155">
        <v>41232</v>
      </c>
      <c r="U957" s="178">
        <v>2.3058649999999998</v>
      </c>
      <c r="V957" s="202">
        <v>162.82510684931506</v>
      </c>
      <c r="W957" s="178">
        <v>200.51</v>
      </c>
      <c r="X957" s="141" t="s">
        <v>1729</v>
      </c>
      <c r="Y957" s="180"/>
      <c r="Z957" s="202"/>
      <c r="AA957" s="178"/>
      <c r="AB957" s="178"/>
      <c r="AC957" s="156"/>
      <c r="AD957" s="155"/>
      <c r="AE957" s="191"/>
      <c r="AF957" s="203"/>
      <c r="AG957" s="181">
        <v>20.833333333333332</v>
      </c>
      <c r="AH957" s="159"/>
      <c r="AI957" s="175"/>
      <c r="AJ957" s="204" t="s">
        <v>3895</v>
      </c>
      <c r="AK957" s="204"/>
      <c r="AL957" s="205" t="s">
        <v>3719</v>
      </c>
      <c r="AM957" s="155">
        <v>39964</v>
      </c>
      <c r="AN957" s="296"/>
      <c r="AO957" s="154"/>
      <c r="AP957" s="155"/>
      <c r="AQ957" s="156">
        <v>40289</v>
      </c>
      <c r="AR957" s="155">
        <v>41216</v>
      </c>
      <c r="AS957" s="154">
        <v>41270</v>
      </c>
      <c r="AT957" s="155">
        <v>41232</v>
      </c>
      <c r="AU957" s="187"/>
      <c r="AV957" s="158"/>
      <c r="AW957" s="188">
        <v>10.25</v>
      </c>
      <c r="AX957" s="181">
        <v>1674.9268292682927</v>
      </c>
      <c r="AY957" s="207">
        <v>0.91639999999999999</v>
      </c>
      <c r="AZ957" s="161"/>
      <c r="BA957" s="191"/>
      <c r="BB957" s="162"/>
      <c r="BC957" s="163"/>
      <c r="BD957" s="345">
        <v>11.518324607329841</v>
      </c>
      <c r="BE957" s="191">
        <v>574.45137934915181</v>
      </c>
      <c r="BF957" s="159">
        <v>1123.7389860809601</v>
      </c>
      <c r="BG957" s="161"/>
      <c r="BH957" s="166">
        <v>11.15</v>
      </c>
      <c r="BI957" s="167">
        <v>13.73</v>
      </c>
      <c r="BJ957" s="166">
        <v>14.68</v>
      </c>
      <c r="BK957" s="166"/>
    </row>
    <row r="958" spans="1:63" ht="28" hidden="1">
      <c r="A958" s="40"/>
      <c r="B958" s="40"/>
      <c r="C958" s="40"/>
      <c r="D958" s="247" t="s">
        <v>274</v>
      </c>
      <c r="E958" s="434">
        <v>8040</v>
      </c>
      <c r="F958" s="435" t="s">
        <v>273</v>
      </c>
      <c r="G958" s="436" t="s">
        <v>4048</v>
      </c>
      <c r="H958" s="437" t="s">
        <v>3999</v>
      </c>
      <c r="I958" s="438" t="s">
        <v>1815</v>
      </c>
      <c r="J958" s="420"/>
      <c r="K958" s="436" t="s">
        <v>4040</v>
      </c>
      <c r="L958" s="376" t="s">
        <v>2036</v>
      </c>
      <c r="M958" s="439" t="s">
        <v>2037</v>
      </c>
      <c r="N958" s="440" t="s">
        <v>2037</v>
      </c>
      <c r="O958" s="136" t="s">
        <v>3785</v>
      </c>
      <c r="P958" s="502">
        <v>4.2110000000000003</v>
      </c>
      <c r="Q958" s="443"/>
      <c r="R958" s="444">
        <v>10</v>
      </c>
      <c r="S958" s="445">
        <v>0</v>
      </c>
      <c r="T958" s="446">
        <v>41330</v>
      </c>
      <c r="U958" s="443">
        <v>0</v>
      </c>
      <c r="V958" s="442">
        <v>33.065002739726026</v>
      </c>
      <c r="W958" s="443">
        <v>42.11</v>
      </c>
      <c r="X958" s="602" t="s">
        <v>4049</v>
      </c>
      <c r="Y958" s="447"/>
      <c r="Z958" s="442"/>
      <c r="AA958" s="443"/>
      <c r="AB958" s="443"/>
      <c r="AC958" s="448"/>
      <c r="AD958" s="449"/>
      <c r="AE958" s="432"/>
      <c r="AF958" s="450"/>
      <c r="AG958" s="451">
        <v>17.566666666666666</v>
      </c>
      <c r="AH958" s="433"/>
      <c r="AI958" s="420"/>
      <c r="AJ958" s="268" t="s">
        <v>4003</v>
      </c>
      <c r="AK958" s="268"/>
      <c r="AL958" s="452" t="s">
        <v>4050</v>
      </c>
      <c r="AM958" s="446">
        <v>40509</v>
      </c>
      <c r="AN958" s="297">
        <v>40556</v>
      </c>
      <c r="AO958" s="192" t="s">
        <v>272</v>
      </c>
      <c r="AP958" s="152"/>
      <c r="AQ958" s="455">
        <v>40616</v>
      </c>
      <c r="AR958" s="311">
        <v>41220</v>
      </c>
      <c r="AS958" s="454">
        <v>41279</v>
      </c>
      <c r="AT958" s="629">
        <v>41330</v>
      </c>
      <c r="AU958" s="206" t="s">
        <v>3596</v>
      </c>
      <c r="AV958" s="457"/>
      <c r="AW958" s="458">
        <v>2.75</v>
      </c>
      <c r="AX958" s="451">
        <v>1620.7272727272727</v>
      </c>
      <c r="AY958" s="397">
        <v>0.94517499999999999</v>
      </c>
      <c r="AZ958" s="459"/>
      <c r="BA958" s="433"/>
      <c r="BB958" s="460"/>
      <c r="BC958" s="461"/>
      <c r="BD958" s="462">
        <v>3.6047120418848166</v>
      </c>
      <c r="BE958" s="165">
        <v>856.02280738181344</v>
      </c>
      <c r="BF958" s="149">
        <v>1310.8043788672062</v>
      </c>
      <c r="BG958" s="463"/>
      <c r="BH958" s="630" t="s">
        <v>236</v>
      </c>
      <c r="BI958" s="631" t="s">
        <v>236</v>
      </c>
      <c r="BJ958" s="464"/>
      <c r="BK958" s="464"/>
    </row>
    <row r="959" spans="1:63" ht="28">
      <c r="A959" s="124" t="s">
        <v>3068</v>
      </c>
      <c r="B959" s="40"/>
      <c r="C959" s="40" t="s">
        <v>654</v>
      </c>
      <c r="D959" s="303" t="s">
        <v>55</v>
      </c>
      <c r="E959" s="127">
        <v>8048</v>
      </c>
      <c r="F959" s="234" t="s">
        <v>56</v>
      </c>
      <c r="G959" s="547" t="s">
        <v>2033</v>
      </c>
      <c r="H959" s="548" t="s">
        <v>2034</v>
      </c>
      <c r="I959" s="549" t="s">
        <v>1815</v>
      </c>
      <c r="J959" s="550"/>
      <c r="K959" s="547" t="s">
        <v>1728</v>
      </c>
      <c r="L959" s="472" t="s">
        <v>2036</v>
      </c>
      <c r="M959" s="174" t="s">
        <v>1176</v>
      </c>
      <c r="N959" s="342" t="s">
        <v>3452</v>
      </c>
      <c r="O959" s="176" t="s">
        <v>1178</v>
      </c>
      <c r="P959" s="143">
        <v>1270.597</v>
      </c>
      <c r="Q959" s="138"/>
      <c r="R959" s="339">
        <v>10</v>
      </c>
      <c r="S959" s="139">
        <v>0</v>
      </c>
      <c r="T959" s="311">
        <v>41366</v>
      </c>
      <c r="U959" s="138">
        <v>0</v>
      </c>
      <c r="V959" s="143">
        <v>9851.4781095890412</v>
      </c>
      <c r="W959" s="138">
        <v>12705.97</v>
      </c>
      <c r="X959" s="556" t="s">
        <v>3889</v>
      </c>
      <c r="Y959" s="142"/>
      <c r="Z959" s="146"/>
      <c r="AA959" s="165"/>
      <c r="AB959" s="165"/>
      <c r="AC959" s="383"/>
      <c r="AD959" s="360"/>
      <c r="AE959" s="165"/>
      <c r="AF959" s="147"/>
      <c r="AG959" s="146">
        <v>16.366666666666667</v>
      </c>
      <c r="AH959" s="149"/>
      <c r="AI959" s="132"/>
      <c r="AJ959" s="554" t="s">
        <v>3895</v>
      </c>
      <c r="AK959" s="554"/>
      <c r="AL959" s="555" t="s">
        <v>3140</v>
      </c>
      <c r="AM959" s="152">
        <v>41010</v>
      </c>
      <c r="AN959" s="297"/>
      <c r="AO959" s="154"/>
      <c r="AP959" s="155"/>
      <c r="AQ959" s="156">
        <v>41087</v>
      </c>
      <c r="AR959" s="155">
        <v>41274</v>
      </c>
      <c r="AS959" s="155">
        <v>41443</v>
      </c>
      <c r="AT959" s="194">
        <v>41274</v>
      </c>
      <c r="AU959" s="157"/>
      <c r="AV959" s="158"/>
      <c r="AW959" s="159">
        <v>382.5</v>
      </c>
      <c r="AX959" s="146">
        <v>7222.62</v>
      </c>
      <c r="AY959" s="160">
        <v>0.92</v>
      </c>
      <c r="AZ959" s="161"/>
      <c r="BA959" s="149"/>
      <c r="BB959" s="237"/>
      <c r="BC959" s="238"/>
      <c r="BD959" s="345">
        <v>242.65730541012218</v>
      </c>
      <c r="BE959" s="165">
        <v>190.97896926415078</v>
      </c>
      <c r="BF959" s="149">
        <v>634.39818407875077</v>
      </c>
      <c r="BG959" s="239"/>
      <c r="BH959" s="166">
        <v>11.02</v>
      </c>
      <c r="BI959" s="167">
        <v>13.34</v>
      </c>
      <c r="BJ959" s="166"/>
      <c r="BK959" s="166"/>
    </row>
    <row r="960" spans="1:63" ht="42" hidden="1">
      <c r="A960" s="40"/>
      <c r="B960" s="40"/>
      <c r="C960" s="40"/>
      <c r="D960" s="412" t="s">
        <v>57</v>
      </c>
      <c r="E960" s="127">
        <v>8065</v>
      </c>
      <c r="F960" s="234" t="s">
        <v>58</v>
      </c>
      <c r="G960" s="129" t="s">
        <v>2033</v>
      </c>
      <c r="H960" s="130" t="s">
        <v>2034</v>
      </c>
      <c r="I960" s="131" t="s">
        <v>1815</v>
      </c>
      <c r="J960" s="132"/>
      <c r="K960" s="129" t="s">
        <v>2035</v>
      </c>
      <c r="L960" s="472" t="s">
        <v>2036</v>
      </c>
      <c r="M960" s="174" t="s">
        <v>2037</v>
      </c>
      <c r="N960" s="371" t="s">
        <v>2037</v>
      </c>
      <c r="O960" s="136" t="s">
        <v>3785</v>
      </c>
      <c r="P960" s="143">
        <v>12.726000000000001</v>
      </c>
      <c r="Q960" s="138"/>
      <c r="R960" s="339">
        <v>10</v>
      </c>
      <c r="S960" s="139">
        <v>0</v>
      </c>
      <c r="T960" s="152">
        <v>41222</v>
      </c>
      <c r="U960" s="138">
        <v>1.84527</v>
      </c>
      <c r="V960" s="143">
        <v>103.69075068493152</v>
      </c>
      <c r="W960" s="138">
        <v>127.26</v>
      </c>
      <c r="X960" s="141" t="s">
        <v>2039</v>
      </c>
      <c r="Y960" s="142"/>
      <c r="Z960" s="143"/>
      <c r="AA960" s="138"/>
      <c r="AB960" s="138"/>
      <c r="AC960" s="383"/>
      <c r="AD960" s="360"/>
      <c r="AE960" s="165"/>
      <c r="AF960" s="147"/>
      <c r="AG960" s="146">
        <v>21.166666666666668</v>
      </c>
      <c r="AH960" s="149"/>
      <c r="AI960" s="132"/>
      <c r="AJ960" s="150" t="s">
        <v>3895</v>
      </c>
      <c r="AK960" s="150"/>
      <c r="AL960" s="151" t="s">
        <v>3600</v>
      </c>
      <c r="AM960" s="152">
        <v>40639</v>
      </c>
      <c r="AN960" s="297"/>
      <c r="AO960" s="154"/>
      <c r="AP960" s="155"/>
      <c r="AQ960" s="156">
        <v>40577</v>
      </c>
      <c r="AR960" s="155">
        <v>41222</v>
      </c>
      <c r="AS960" s="154">
        <v>41270</v>
      </c>
      <c r="AT960" s="155">
        <v>41222</v>
      </c>
      <c r="AU960" s="157"/>
      <c r="AV960" s="158"/>
      <c r="AW960" s="159">
        <v>8</v>
      </c>
      <c r="AX960" s="146">
        <v>1766</v>
      </c>
      <c r="AY960" s="160">
        <v>0.94872499999999993</v>
      </c>
      <c r="AZ960" s="161"/>
      <c r="BA960" s="149"/>
      <c r="BB960" s="237"/>
      <c r="BC960" s="238"/>
      <c r="BD960" s="345">
        <v>4.5331588132635252</v>
      </c>
      <c r="BE960" s="165">
        <v>356.21238513779076</v>
      </c>
      <c r="BF960" s="149">
        <v>566.64485165794065</v>
      </c>
      <c r="BG960" s="239"/>
      <c r="BH960" s="166" t="s">
        <v>236</v>
      </c>
      <c r="BI960" s="167" t="s">
        <v>236</v>
      </c>
      <c r="BJ960" s="166" t="s">
        <v>236</v>
      </c>
      <c r="BK960" s="166"/>
    </row>
    <row r="961" spans="1:63" ht="56" hidden="1">
      <c r="A961" s="40"/>
      <c r="B961" s="40"/>
      <c r="C961" s="40"/>
      <c r="D961" s="303" t="s">
        <v>59</v>
      </c>
      <c r="E961" s="127">
        <v>8072</v>
      </c>
      <c r="F961" s="234" t="s">
        <v>60</v>
      </c>
      <c r="G961" s="547" t="s">
        <v>2033</v>
      </c>
      <c r="H961" s="548" t="s">
        <v>2034</v>
      </c>
      <c r="I961" s="549" t="s">
        <v>1815</v>
      </c>
      <c r="J961" s="550"/>
      <c r="K961" s="547" t="s">
        <v>1748</v>
      </c>
      <c r="L961" s="472" t="s">
        <v>2036</v>
      </c>
      <c r="M961" s="551" t="s">
        <v>2037</v>
      </c>
      <c r="N961" s="552" t="s">
        <v>2037</v>
      </c>
      <c r="O961" s="553" t="s">
        <v>3785</v>
      </c>
      <c r="P961" s="143">
        <v>8.1769999999999996</v>
      </c>
      <c r="Q961" s="138"/>
      <c r="R961" s="339">
        <v>10</v>
      </c>
      <c r="S961" s="139">
        <v>0</v>
      </c>
      <c r="T961" s="152">
        <v>41228</v>
      </c>
      <c r="U961" s="138">
        <v>1.046656</v>
      </c>
      <c r="V961" s="143">
        <v>66.491331506849306</v>
      </c>
      <c r="W961" s="138">
        <v>81.77</v>
      </c>
      <c r="X961" s="556" t="s">
        <v>2718</v>
      </c>
      <c r="Y961" s="142"/>
      <c r="Z961" s="146"/>
      <c r="AA961" s="165"/>
      <c r="AB961" s="165"/>
      <c r="AC961" s="383"/>
      <c r="AD961" s="360"/>
      <c r="AE961" s="165"/>
      <c r="AF961" s="147"/>
      <c r="AG961" s="146">
        <v>20.966666666666665</v>
      </c>
      <c r="AH961" s="149"/>
      <c r="AI961" s="132"/>
      <c r="AJ961" s="554" t="s">
        <v>3895</v>
      </c>
      <c r="AK961" s="554"/>
      <c r="AL961" s="151" t="s">
        <v>61</v>
      </c>
      <c r="AM961" s="152">
        <v>40922</v>
      </c>
      <c r="AN961" s="297"/>
      <c r="AO961" s="154"/>
      <c r="AP961" s="155"/>
      <c r="AQ961" s="156">
        <v>40984</v>
      </c>
      <c r="AR961" s="155">
        <v>41220</v>
      </c>
      <c r="AS961" s="154">
        <v>41270</v>
      </c>
      <c r="AT961" s="155">
        <v>41220</v>
      </c>
      <c r="AU961" s="157"/>
      <c r="AV961" s="158"/>
      <c r="AW961" s="159">
        <v>4.2</v>
      </c>
      <c r="AX961" s="146">
        <v>2125.238095238095</v>
      </c>
      <c r="AY961" s="160">
        <v>0.91609999999999991</v>
      </c>
      <c r="AZ961" s="161"/>
      <c r="BA961" s="149"/>
      <c r="BB961" s="237"/>
      <c r="BC961" s="238"/>
      <c r="BD961" s="345">
        <v>5.2722513089005236</v>
      </c>
      <c r="BE961" s="165">
        <v>644.7659666015071</v>
      </c>
      <c r="BF961" s="149">
        <v>1255.2979306906009</v>
      </c>
      <c r="BG961" s="239"/>
      <c r="BH961" s="166">
        <v>7.87</v>
      </c>
      <c r="BI961" s="167">
        <v>11.5</v>
      </c>
      <c r="BJ961" s="166"/>
      <c r="BK961" s="166"/>
    </row>
    <row r="962" spans="1:63" ht="14" hidden="1">
      <c r="A962" s="40"/>
      <c r="B962" s="40"/>
      <c r="C962" s="40"/>
      <c r="D962" s="303" t="s">
        <v>65</v>
      </c>
      <c r="E962" s="127">
        <v>8081</v>
      </c>
      <c r="F962" s="234" t="s">
        <v>66</v>
      </c>
      <c r="G962" s="129" t="s">
        <v>2033</v>
      </c>
      <c r="H962" s="130" t="s">
        <v>2034</v>
      </c>
      <c r="I962" s="131" t="s">
        <v>1815</v>
      </c>
      <c r="J962" s="132"/>
      <c r="K962" s="129" t="s">
        <v>1748</v>
      </c>
      <c r="L962" s="472" t="s">
        <v>2036</v>
      </c>
      <c r="M962" s="174" t="s">
        <v>2037</v>
      </c>
      <c r="N962" s="371" t="s">
        <v>2037</v>
      </c>
      <c r="O962" s="136" t="s">
        <v>3785</v>
      </c>
      <c r="P962" s="143">
        <v>18.786000000000001</v>
      </c>
      <c r="Q962" s="138"/>
      <c r="R962" s="339">
        <v>7</v>
      </c>
      <c r="S962" s="139">
        <v>0</v>
      </c>
      <c r="T962" s="152">
        <v>41275</v>
      </c>
      <c r="U962" s="138">
        <v>0</v>
      </c>
      <c r="V962" s="143">
        <v>150.33946849315069</v>
      </c>
      <c r="W962" s="138">
        <v>338.30240547945209</v>
      </c>
      <c r="X962" s="141" t="s">
        <v>3888</v>
      </c>
      <c r="Y962" s="142"/>
      <c r="Z962" s="146"/>
      <c r="AA962" s="165"/>
      <c r="AB962" s="165"/>
      <c r="AC962" s="383"/>
      <c r="AD962" s="360"/>
      <c r="AE962" s="165"/>
      <c r="AF962" s="147"/>
      <c r="AG962" s="146">
        <v>19.399999999999999</v>
      </c>
      <c r="AH962" s="149"/>
      <c r="AI962" s="132"/>
      <c r="AJ962" s="236" t="s">
        <v>3895</v>
      </c>
      <c r="AK962" s="236"/>
      <c r="AL962" s="151" t="s">
        <v>3895</v>
      </c>
      <c r="AM962" s="152">
        <v>40803</v>
      </c>
      <c r="AN962" s="297">
        <v>41263</v>
      </c>
      <c r="AO962" s="154"/>
      <c r="AP962" s="155"/>
      <c r="AQ962" s="156">
        <v>41009</v>
      </c>
      <c r="AR962" s="155">
        <v>41263</v>
      </c>
      <c r="AS962" s="154">
        <v>41286</v>
      </c>
      <c r="AT962" s="155">
        <v>41263</v>
      </c>
      <c r="AU962" s="157"/>
      <c r="AV962" s="158"/>
      <c r="AW962" s="159">
        <v>10.199999999999999</v>
      </c>
      <c r="AX962" s="146">
        <v>2010.7843137254904</v>
      </c>
      <c r="AY962" s="160">
        <v>0.91717000000000004</v>
      </c>
      <c r="AZ962" s="161"/>
      <c r="BA962" s="149"/>
      <c r="BB962" s="237"/>
      <c r="BC962" s="238"/>
      <c r="BD962" s="345">
        <v>14.371727748691097</v>
      </c>
      <c r="BE962" s="165">
        <v>765.02330185729249</v>
      </c>
      <c r="BF962" s="149">
        <v>1408.9929165383428</v>
      </c>
      <c r="BG962" s="239"/>
      <c r="BH962" s="166" t="s">
        <v>236</v>
      </c>
      <c r="BI962" s="167" t="s">
        <v>236</v>
      </c>
      <c r="BJ962" s="166" t="s">
        <v>236</v>
      </c>
      <c r="BK962" s="166">
        <v>15.396400463692208</v>
      </c>
    </row>
    <row r="963" spans="1:63" ht="42" hidden="1">
      <c r="A963" s="40"/>
      <c r="B963" s="40"/>
      <c r="C963" s="40"/>
      <c r="D963" s="412" t="s">
        <v>67</v>
      </c>
      <c r="E963" s="127">
        <v>8094</v>
      </c>
      <c r="F963" s="234" t="s">
        <v>68</v>
      </c>
      <c r="G963" s="547" t="s">
        <v>2033</v>
      </c>
      <c r="H963" s="548" t="s">
        <v>2034</v>
      </c>
      <c r="I963" s="549" t="s">
        <v>1815</v>
      </c>
      <c r="J963" s="550"/>
      <c r="K963" s="547" t="s">
        <v>3432</v>
      </c>
      <c r="L963" s="472" t="s">
        <v>2036</v>
      </c>
      <c r="M963" s="174" t="s">
        <v>969</v>
      </c>
      <c r="N963" s="342" t="s">
        <v>970</v>
      </c>
      <c r="O963" s="176" t="s">
        <v>3785</v>
      </c>
      <c r="P963" s="143">
        <v>3.0880000000000001</v>
      </c>
      <c r="Q963" s="138"/>
      <c r="R963" s="339">
        <v>10</v>
      </c>
      <c r="S963" s="139">
        <v>0</v>
      </c>
      <c r="T963" s="598">
        <v>41228</v>
      </c>
      <c r="U963" s="139">
        <v>0.395264</v>
      </c>
      <c r="V963" s="143">
        <v>25.110093150684936</v>
      </c>
      <c r="W963" s="138">
        <v>30.880000000000003</v>
      </c>
      <c r="X963" s="556" t="s">
        <v>3889</v>
      </c>
      <c r="Y963" s="142"/>
      <c r="Z963" s="146"/>
      <c r="AA963" s="165"/>
      <c r="AB963" s="165"/>
      <c r="AC963" s="383"/>
      <c r="AD963" s="360"/>
      <c r="AE963" s="165"/>
      <c r="AF963" s="147"/>
      <c r="AG963" s="146">
        <v>20.966666666666665</v>
      </c>
      <c r="AH963" s="149"/>
      <c r="AI963" s="132"/>
      <c r="AJ963" s="554" t="s">
        <v>3895</v>
      </c>
      <c r="AK963" s="554"/>
      <c r="AL963" s="555" t="s">
        <v>1879</v>
      </c>
      <c r="AM963" s="152">
        <v>40955</v>
      </c>
      <c r="AN963" s="297"/>
      <c r="AO963" s="154"/>
      <c r="AP963" s="155"/>
      <c r="AQ963" s="156">
        <v>41088</v>
      </c>
      <c r="AR963" s="155">
        <v>41221</v>
      </c>
      <c r="AS963" s="154">
        <v>41278</v>
      </c>
      <c r="AT963" s="155">
        <v>41221</v>
      </c>
      <c r="AU963" s="157"/>
      <c r="AV963" s="158"/>
      <c r="AW963" s="159">
        <v>2</v>
      </c>
      <c r="AX963" s="146">
        <v>1620.5</v>
      </c>
      <c r="AY963" s="160">
        <v>0.95282500000000003</v>
      </c>
      <c r="AZ963" s="161"/>
      <c r="BA963" s="149"/>
      <c r="BB963" s="237"/>
      <c r="BC963" s="238"/>
      <c r="BD963" s="504"/>
      <c r="BE963" s="165"/>
      <c r="BF963" s="149"/>
      <c r="BG963" s="239"/>
      <c r="BH963" s="159"/>
      <c r="BI963" s="164"/>
      <c r="BJ963" s="159"/>
      <c r="BK963" s="159"/>
    </row>
    <row r="964" spans="1:63" ht="42" hidden="1">
      <c r="A964" s="40"/>
      <c r="B964" s="40"/>
      <c r="C964" s="40"/>
      <c r="D964" s="303" t="s">
        <v>69</v>
      </c>
      <c r="E964" s="127">
        <v>8095</v>
      </c>
      <c r="F964" s="234" t="s">
        <v>70</v>
      </c>
      <c r="G964" s="547" t="s">
        <v>2033</v>
      </c>
      <c r="H964" s="548" t="s">
        <v>2034</v>
      </c>
      <c r="I964" s="549" t="s">
        <v>1815</v>
      </c>
      <c r="J964" s="550"/>
      <c r="K964" s="547" t="s">
        <v>1728</v>
      </c>
      <c r="L964" s="472" t="s">
        <v>2036</v>
      </c>
      <c r="M964" s="500" t="s">
        <v>2037</v>
      </c>
      <c r="N964" s="621" t="s">
        <v>2037</v>
      </c>
      <c r="O964" s="176" t="s">
        <v>2038</v>
      </c>
      <c r="P964" s="143">
        <v>48.338000000000001</v>
      </c>
      <c r="Q964" s="138"/>
      <c r="R964" s="339">
        <v>7</v>
      </c>
      <c r="S964" s="139">
        <v>0</v>
      </c>
      <c r="T964" s="311">
        <v>41228</v>
      </c>
      <c r="U964" s="138">
        <v>6.1872639999999999</v>
      </c>
      <c r="V964" s="143">
        <v>393.0607780821918</v>
      </c>
      <c r="W964" s="138">
        <v>876.70564383561646</v>
      </c>
      <c r="X964" s="556" t="s">
        <v>2309</v>
      </c>
      <c r="Y964" s="142"/>
      <c r="Z964" s="146">
        <v>5.26</v>
      </c>
      <c r="AA964" s="165">
        <v>49.682000000000002</v>
      </c>
      <c r="AB964" s="165">
        <v>54.942</v>
      </c>
      <c r="AC964" s="383">
        <v>41775</v>
      </c>
      <c r="AD964" s="360">
        <v>41608</v>
      </c>
      <c r="AE964" s="165">
        <v>50.32449315068493</v>
      </c>
      <c r="AF964" s="182">
        <v>1.0917546618003489</v>
      </c>
      <c r="AG964" s="146">
        <v>18.233333333333334</v>
      </c>
      <c r="AH964" s="149"/>
      <c r="AI964" s="132" t="s">
        <v>4051</v>
      </c>
      <c r="AJ964" s="554" t="s">
        <v>3895</v>
      </c>
      <c r="AK964" s="554"/>
      <c r="AL964" s="555" t="s">
        <v>71</v>
      </c>
      <c r="AM964" s="152">
        <v>40974</v>
      </c>
      <c r="AN964" s="297"/>
      <c r="AO964" s="154"/>
      <c r="AP964" s="155"/>
      <c r="AQ964" s="156">
        <v>41192</v>
      </c>
      <c r="AR964" s="155">
        <v>41221</v>
      </c>
      <c r="AS964" s="154">
        <v>41271</v>
      </c>
      <c r="AT964" s="155">
        <v>41222</v>
      </c>
      <c r="AU964" s="157"/>
      <c r="AV964" s="158"/>
      <c r="AW964" s="159">
        <v>25.2</v>
      </c>
      <c r="AX964" s="146">
        <v>2013.2142857142858</v>
      </c>
      <c r="AY964" s="160">
        <v>0.95284999999999997</v>
      </c>
      <c r="AZ964" s="161"/>
      <c r="BA964" s="149"/>
      <c r="BB964" s="237"/>
      <c r="BC964" s="238"/>
      <c r="BD964" s="345">
        <v>31.958987783595113</v>
      </c>
      <c r="BE964" s="165">
        <v>661.15660109220721</v>
      </c>
      <c r="BF964" s="149">
        <v>1268.2138009363139</v>
      </c>
      <c r="BG964" s="105">
        <v>1.9815359810310757E-2</v>
      </c>
      <c r="BH964" s="166">
        <v>7.28</v>
      </c>
      <c r="BI964" s="167">
        <v>17.78</v>
      </c>
      <c r="BJ964" s="166"/>
      <c r="BK964" s="166"/>
    </row>
    <row r="965" spans="1:63" ht="28" hidden="1">
      <c r="A965" s="40"/>
      <c r="B965" s="40"/>
      <c r="C965" s="40"/>
      <c r="D965" s="247" t="s">
        <v>72</v>
      </c>
      <c r="E965" s="127">
        <v>8100</v>
      </c>
      <c r="F965" s="128" t="s">
        <v>73</v>
      </c>
      <c r="G965" s="129" t="s">
        <v>2033</v>
      </c>
      <c r="H965" s="130" t="s">
        <v>2034</v>
      </c>
      <c r="I965" s="131" t="s">
        <v>1815</v>
      </c>
      <c r="J965" s="132"/>
      <c r="K965" s="129" t="s">
        <v>3964</v>
      </c>
      <c r="L965" s="133" t="s">
        <v>2036</v>
      </c>
      <c r="M965" s="134" t="s">
        <v>3878</v>
      </c>
      <c r="N965" s="371" t="s">
        <v>1166</v>
      </c>
      <c r="O965" s="136" t="s">
        <v>3785</v>
      </c>
      <c r="P965" s="143">
        <v>12.515000000000001</v>
      </c>
      <c r="Q965" s="138"/>
      <c r="R965" s="339">
        <v>10</v>
      </c>
      <c r="S965" s="139">
        <v>0</v>
      </c>
      <c r="T965" s="152">
        <v>41244</v>
      </c>
      <c r="U965" s="138">
        <v>1.0637750000000001</v>
      </c>
      <c r="V965" s="143">
        <v>101.21720547945205</v>
      </c>
      <c r="W965" s="138">
        <v>125.15</v>
      </c>
      <c r="X965" s="141" t="s">
        <v>3948</v>
      </c>
      <c r="Y965" s="142"/>
      <c r="Z965" s="143"/>
      <c r="AA965" s="138"/>
      <c r="AB965" s="138"/>
      <c r="AC965" s="383"/>
      <c r="AD965" s="360"/>
      <c r="AE965" s="165"/>
      <c r="AF965" s="147"/>
      <c r="AG965" s="146">
        <v>20.433333333333334</v>
      </c>
      <c r="AH965" s="149"/>
      <c r="AI965" s="132"/>
      <c r="AJ965" s="150" t="s">
        <v>1560</v>
      </c>
      <c r="AK965" s="150"/>
      <c r="AL965" s="151" t="s">
        <v>74</v>
      </c>
      <c r="AM965" s="152">
        <v>40358</v>
      </c>
      <c r="AN965" s="297"/>
      <c r="AO965" s="192"/>
      <c r="AP965" s="152"/>
      <c r="AQ965" s="235">
        <v>41089</v>
      </c>
      <c r="AR965" s="152">
        <v>41225</v>
      </c>
      <c r="AS965" s="192">
        <v>41264</v>
      </c>
      <c r="AT965" s="396">
        <v>41225</v>
      </c>
      <c r="AU965" s="206"/>
      <c r="AV965" s="209"/>
      <c r="AW965" s="149">
        <v>8</v>
      </c>
      <c r="AX965" s="146">
        <v>1862.4625000000001</v>
      </c>
      <c r="AY965" s="160">
        <v>0.84</v>
      </c>
      <c r="AZ965" s="196"/>
      <c r="BA965" s="149"/>
      <c r="BB965" s="210"/>
      <c r="BC965" s="211"/>
      <c r="BD965" s="379">
        <v>6.9143106457242576</v>
      </c>
      <c r="BE965" s="165">
        <v>552.48187340984873</v>
      </c>
      <c r="BF965" s="149">
        <v>864.28883071553219</v>
      </c>
      <c r="BG965" s="196"/>
      <c r="BH965" s="197">
        <v>9.49</v>
      </c>
      <c r="BI965" s="198">
        <v>13.6</v>
      </c>
      <c r="BJ965" s="197"/>
      <c r="BK965" s="197"/>
    </row>
    <row r="966" spans="1:63" ht="56" hidden="1">
      <c r="A966" s="40"/>
      <c r="B966" s="40"/>
      <c r="C966" s="40"/>
      <c r="D966" s="247" t="s">
        <v>75</v>
      </c>
      <c r="E966" s="127">
        <v>8102</v>
      </c>
      <c r="F966" s="128" t="s">
        <v>76</v>
      </c>
      <c r="G966" s="129" t="s">
        <v>2033</v>
      </c>
      <c r="H966" s="130" t="s">
        <v>2034</v>
      </c>
      <c r="I966" s="131" t="s">
        <v>1815</v>
      </c>
      <c r="J966" s="132"/>
      <c r="K966" s="129" t="s">
        <v>1334</v>
      </c>
      <c r="L966" s="472" t="s">
        <v>2036</v>
      </c>
      <c r="M966" s="134" t="s">
        <v>2037</v>
      </c>
      <c r="N966" s="371" t="s">
        <v>2037</v>
      </c>
      <c r="O966" s="136" t="s">
        <v>2038</v>
      </c>
      <c r="P966" s="143">
        <v>99.1</v>
      </c>
      <c r="Q966" s="138"/>
      <c r="R966" s="339">
        <v>10</v>
      </c>
      <c r="S966" s="139">
        <v>0</v>
      </c>
      <c r="T966" s="152">
        <v>41244</v>
      </c>
      <c r="U966" s="138">
        <v>8.4235000000000007</v>
      </c>
      <c r="V966" s="143">
        <v>801.4882191780822</v>
      </c>
      <c r="W966" s="138">
        <v>991</v>
      </c>
      <c r="X966" s="141" t="s">
        <v>3948</v>
      </c>
      <c r="Y966" s="142"/>
      <c r="Z966" s="143">
        <v>5.3929999999999998</v>
      </c>
      <c r="AA966" s="138">
        <v>85.233999999999995</v>
      </c>
      <c r="AB966" s="138">
        <v>90.626999999999995</v>
      </c>
      <c r="AC966" s="383">
        <v>41841</v>
      </c>
      <c r="AD966" s="360">
        <v>41639</v>
      </c>
      <c r="AE966" s="165">
        <v>107.24520547945205</v>
      </c>
      <c r="AF966" s="147"/>
      <c r="AG966" s="146">
        <v>19.899999999999999</v>
      </c>
      <c r="AH966" s="149"/>
      <c r="AI966" s="132"/>
      <c r="AJ966" s="236" t="s">
        <v>3688</v>
      </c>
      <c r="AK966" s="150"/>
      <c r="AL966" s="151" t="s">
        <v>198</v>
      </c>
      <c r="AM966" s="152">
        <v>40358</v>
      </c>
      <c r="AN966" s="297"/>
      <c r="AO966" s="192"/>
      <c r="AP966" s="152"/>
      <c r="AQ966" s="235">
        <v>40627</v>
      </c>
      <c r="AR966" s="152">
        <v>41323</v>
      </c>
      <c r="AS966" s="154">
        <v>41397</v>
      </c>
      <c r="AT966" s="396">
        <v>41233</v>
      </c>
      <c r="AU966" s="206"/>
      <c r="AV966" s="209"/>
      <c r="AW966" s="149">
        <v>50.400000000000006</v>
      </c>
      <c r="AX966" s="146">
        <v>2081.3492063492063</v>
      </c>
      <c r="AY966" s="160">
        <v>0.94457499999999994</v>
      </c>
      <c r="AZ966" s="196"/>
      <c r="BA966" s="149"/>
      <c r="BB966" s="210"/>
      <c r="BC966" s="211"/>
      <c r="BD966" s="379">
        <v>56.764834205933674</v>
      </c>
      <c r="BE966" s="165">
        <v>572.80357422738325</v>
      </c>
      <c r="BF966" s="149">
        <v>1126.2863929748744</v>
      </c>
      <c r="BG966" s="196"/>
      <c r="BH966" s="197">
        <v>11.32</v>
      </c>
      <c r="BI966" s="198">
        <v>12.75</v>
      </c>
      <c r="BJ966" s="197"/>
      <c r="BK966" s="197"/>
    </row>
    <row r="967" spans="1:63" ht="28" hidden="1">
      <c r="A967" s="40"/>
      <c r="B967" s="40"/>
      <c r="C967" s="40"/>
      <c r="D967" s="303" t="s">
        <v>77</v>
      </c>
      <c r="E967" s="127">
        <v>8103</v>
      </c>
      <c r="F967" s="234" t="s">
        <v>78</v>
      </c>
      <c r="G967" s="547" t="s">
        <v>2033</v>
      </c>
      <c r="H967" s="548" t="s">
        <v>2034</v>
      </c>
      <c r="I967" s="549" t="s">
        <v>1815</v>
      </c>
      <c r="J967" s="550"/>
      <c r="K967" s="547" t="s">
        <v>2035</v>
      </c>
      <c r="L967" s="472" t="s">
        <v>2036</v>
      </c>
      <c r="M967" s="551" t="s">
        <v>2037</v>
      </c>
      <c r="N967" s="552" t="s">
        <v>2037</v>
      </c>
      <c r="O967" s="553" t="s">
        <v>3785</v>
      </c>
      <c r="P967" s="143">
        <v>14.846</v>
      </c>
      <c r="Q967" s="138"/>
      <c r="R967" s="339">
        <v>7</v>
      </c>
      <c r="S967" s="139">
        <v>0</v>
      </c>
      <c r="T967" s="152">
        <v>41244</v>
      </c>
      <c r="U967" s="138">
        <v>1.2619100000000001</v>
      </c>
      <c r="V967" s="143">
        <v>120.06956712328767</v>
      </c>
      <c r="W967" s="138">
        <v>268.61091506849317</v>
      </c>
      <c r="X967" s="556" t="s">
        <v>3888</v>
      </c>
      <c r="Y967" s="142"/>
      <c r="Z967" s="146"/>
      <c r="AA967" s="165"/>
      <c r="AB967" s="165"/>
      <c r="AC967" s="383"/>
      <c r="AD967" s="360"/>
      <c r="AE967" s="165"/>
      <c r="AF967" s="147"/>
      <c r="AG967" s="146">
        <v>20.433333333333334</v>
      </c>
      <c r="AH967" s="149"/>
      <c r="AI967" s="132"/>
      <c r="AJ967" s="554" t="s">
        <v>3895</v>
      </c>
      <c r="AK967" s="554"/>
      <c r="AL967" s="555" t="s">
        <v>2084</v>
      </c>
      <c r="AM967" s="152">
        <v>40879</v>
      </c>
      <c r="AN967" s="297"/>
      <c r="AO967" s="154"/>
      <c r="AP967" s="155"/>
      <c r="AQ967" s="156">
        <v>41166</v>
      </c>
      <c r="AR967" s="155">
        <v>40855</v>
      </c>
      <c r="AS967" s="154">
        <v>41261</v>
      </c>
      <c r="AT967" s="155">
        <v>41221</v>
      </c>
      <c r="AU967" s="157"/>
      <c r="AV967" s="158"/>
      <c r="AW967" s="159">
        <v>9</v>
      </c>
      <c r="AX967" s="146">
        <v>1738.8888888888889</v>
      </c>
      <c r="AY967" s="160">
        <v>0.94872499999999993</v>
      </c>
      <c r="AZ967" s="161"/>
      <c r="BA967" s="149"/>
      <c r="BB967" s="237"/>
      <c r="BC967" s="238"/>
      <c r="BD967" s="345">
        <v>11.75719895287958</v>
      </c>
      <c r="BE967" s="165">
        <v>791.94388743631816</v>
      </c>
      <c r="BF967" s="149">
        <v>1306.3554392088424</v>
      </c>
      <c r="BG967" s="239"/>
      <c r="BH967" s="166">
        <v>8.4499999999999993</v>
      </c>
      <c r="BI967" s="167">
        <v>15.27</v>
      </c>
      <c r="BJ967" s="166"/>
      <c r="BK967" s="166"/>
    </row>
    <row r="968" spans="1:63" ht="42" hidden="1">
      <c r="A968" s="40"/>
      <c r="B968" s="40"/>
      <c r="C968" s="40"/>
      <c r="D968" s="303" t="s">
        <v>79</v>
      </c>
      <c r="E968" s="127">
        <v>8109</v>
      </c>
      <c r="F968" s="234" t="s">
        <v>80</v>
      </c>
      <c r="G968" s="547" t="s">
        <v>2033</v>
      </c>
      <c r="H968" s="548" t="s">
        <v>2034</v>
      </c>
      <c r="I968" s="549" t="s">
        <v>1815</v>
      </c>
      <c r="J968" s="550"/>
      <c r="K968" s="547" t="s">
        <v>3893</v>
      </c>
      <c r="L968" s="133" t="s">
        <v>2036</v>
      </c>
      <c r="M968" s="174" t="s">
        <v>3878</v>
      </c>
      <c r="N968" s="342" t="s">
        <v>1723</v>
      </c>
      <c r="O968" s="176" t="s">
        <v>2038</v>
      </c>
      <c r="P968" s="143">
        <v>117.51600000000001</v>
      </c>
      <c r="Q968" s="138"/>
      <c r="R968" s="339">
        <v>7</v>
      </c>
      <c r="S968" s="139">
        <v>0</v>
      </c>
      <c r="T968" s="598">
        <v>42461</v>
      </c>
      <c r="U968" s="138">
        <v>0</v>
      </c>
      <c r="V968" s="143">
        <v>558.6034520547945</v>
      </c>
      <c r="W968" s="138">
        <v>1734.4073753424659</v>
      </c>
      <c r="X968" s="556" t="s">
        <v>3888</v>
      </c>
      <c r="Y968" s="142"/>
      <c r="Z968" s="146"/>
      <c r="AA968" s="165"/>
      <c r="AB968" s="165"/>
      <c r="AC968" s="383"/>
      <c r="AD968" s="360"/>
      <c r="AE968" s="165"/>
      <c r="AF968" s="147"/>
      <c r="AG968" s="146">
        <v>-20.133333333333333</v>
      </c>
      <c r="AH968" s="149"/>
      <c r="AI968" s="132"/>
      <c r="AJ968" s="554" t="s">
        <v>3895</v>
      </c>
      <c r="AK968" s="554"/>
      <c r="AL968" s="555" t="s">
        <v>1726</v>
      </c>
      <c r="AM968" s="152">
        <v>40950</v>
      </c>
      <c r="AN968" s="297"/>
      <c r="AO968" s="154"/>
      <c r="AP968" s="155"/>
      <c r="AQ968" s="156">
        <v>41198</v>
      </c>
      <c r="AR968" s="155">
        <v>41222</v>
      </c>
      <c r="AS968" s="154">
        <v>41283</v>
      </c>
      <c r="AT968" s="155">
        <v>41226</v>
      </c>
      <c r="AU968" s="157"/>
      <c r="AV968" s="158"/>
      <c r="AW968" s="159">
        <v>24</v>
      </c>
      <c r="AX968" s="146">
        <v>5622.916666666667</v>
      </c>
      <c r="AY968" s="160">
        <v>0.90322999999999998</v>
      </c>
      <c r="AZ968" s="161"/>
      <c r="BA968" s="149"/>
      <c r="BB968" s="237"/>
      <c r="BC968" s="238"/>
      <c r="BD968" s="345">
        <v>42.785122164048865</v>
      </c>
      <c r="BE968" s="165">
        <v>364.07912253692149</v>
      </c>
      <c r="BF968" s="149">
        <v>1782.713423502036</v>
      </c>
      <c r="BG968" s="239"/>
      <c r="BH968" s="159">
        <v>9.27</v>
      </c>
      <c r="BI968" s="167">
        <v>12.4</v>
      </c>
      <c r="BJ968" s="166">
        <v>11.95</v>
      </c>
      <c r="BK968" s="159"/>
    </row>
    <row r="969" spans="1:63" ht="28" hidden="1">
      <c r="A969" s="40"/>
      <c r="B969" s="40"/>
      <c r="C969" s="40"/>
      <c r="D969" s="247" t="s">
        <v>81</v>
      </c>
      <c r="E969" s="127">
        <v>8123</v>
      </c>
      <c r="F969" s="128" t="s">
        <v>82</v>
      </c>
      <c r="G969" s="129" t="s">
        <v>3945</v>
      </c>
      <c r="H969" s="130" t="s">
        <v>3946</v>
      </c>
      <c r="I969" s="131" t="s">
        <v>1815</v>
      </c>
      <c r="J969" s="132"/>
      <c r="K969" s="129" t="s">
        <v>1351</v>
      </c>
      <c r="L969" s="472" t="s">
        <v>2036</v>
      </c>
      <c r="M969" s="134" t="s">
        <v>2037</v>
      </c>
      <c r="N969" s="371" t="s">
        <v>2037</v>
      </c>
      <c r="O969" s="136" t="s">
        <v>3785</v>
      </c>
      <c r="P969" s="143">
        <v>14.773</v>
      </c>
      <c r="Q969" s="138"/>
      <c r="R969" s="339">
        <v>10</v>
      </c>
      <c r="S969" s="139">
        <v>0</v>
      </c>
      <c r="T969" s="152">
        <v>41272</v>
      </c>
      <c r="U969" s="139">
        <v>0.118184</v>
      </c>
      <c r="V969" s="143">
        <v>118.34589589041096</v>
      </c>
      <c r="W969" s="138">
        <v>147.72999999999999</v>
      </c>
      <c r="X969" s="141" t="s">
        <v>3966</v>
      </c>
      <c r="Y969" s="142"/>
      <c r="Z969" s="143"/>
      <c r="AA969" s="138"/>
      <c r="AB969" s="138"/>
      <c r="AC969" s="383"/>
      <c r="AD969" s="360"/>
      <c r="AE969" s="165"/>
      <c r="AF969" s="147"/>
      <c r="AG969" s="146">
        <v>19.5</v>
      </c>
      <c r="AH969" s="149"/>
      <c r="AI969" s="132"/>
      <c r="AJ969" s="150" t="s">
        <v>1560</v>
      </c>
      <c r="AK969" s="150"/>
      <c r="AL969" s="151" t="s">
        <v>244</v>
      </c>
      <c r="AM969" s="152">
        <v>40388</v>
      </c>
      <c r="AN969" s="297"/>
      <c r="AO969" s="154"/>
      <c r="AP969" s="155"/>
      <c r="AQ969" s="156">
        <v>40210</v>
      </c>
      <c r="AR969" s="155">
        <v>41225</v>
      </c>
      <c r="AS969" s="154">
        <v>41439</v>
      </c>
      <c r="AT969" s="194">
        <v>41272</v>
      </c>
      <c r="AU969" s="157"/>
      <c r="AV969" s="158"/>
      <c r="AW969" s="159">
        <v>8.4499999999999993</v>
      </c>
      <c r="AX969" s="146">
        <v>1865.562130177515</v>
      </c>
      <c r="AY969" s="160">
        <v>0.94517499999999999</v>
      </c>
      <c r="AZ969" s="161"/>
      <c r="BA969" s="149"/>
      <c r="BB969" s="162"/>
      <c r="BC969" s="163"/>
      <c r="BD969" s="345">
        <v>10.541012216404884</v>
      </c>
      <c r="BE969" s="165">
        <v>713.53226943781794</v>
      </c>
      <c r="BF969" s="149">
        <v>1247.4570670301639</v>
      </c>
      <c r="BG969" s="196"/>
      <c r="BH969" s="166" t="s">
        <v>3967</v>
      </c>
      <c r="BI969" s="167" t="s">
        <v>236</v>
      </c>
      <c r="BJ969" s="166"/>
      <c r="BK969" s="166"/>
    </row>
    <row r="970" spans="1:63" ht="42" hidden="1">
      <c r="A970" s="40"/>
      <c r="B970" s="40"/>
      <c r="C970" s="40"/>
      <c r="D970" s="247" t="s">
        <v>83</v>
      </c>
      <c r="E970" s="434">
        <v>8150</v>
      </c>
      <c r="F970" s="435" t="s">
        <v>84</v>
      </c>
      <c r="G970" s="436" t="s">
        <v>3998</v>
      </c>
      <c r="H970" s="437" t="s">
        <v>3999</v>
      </c>
      <c r="I970" s="438" t="s">
        <v>1815</v>
      </c>
      <c r="J970" s="420"/>
      <c r="K970" s="436" t="s">
        <v>4000</v>
      </c>
      <c r="L970" s="472" t="s">
        <v>2036</v>
      </c>
      <c r="M970" s="439" t="s">
        <v>2037</v>
      </c>
      <c r="N970" s="440" t="s">
        <v>2037</v>
      </c>
      <c r="O970" s="441" t="s">
        <v>3785</v>
      </c>
      <c r="P970" s="442">
        <v>8.1760000000000002</v>
      </c>
      <c r="Q970" s="443"/>
      <c r="R970" s="444">
        <v>10</v>
      </c>
      <c r="S970" s="445">
        <v>0</v>
      </c>
      <c r="T970" s="446">
        <v>41229</v>
      </c>
      <c r="U970" s="443">
        <v>1.030176</v>
      </c>
      <c r="V970" s="442">
        <v>66.460799999999992</v>
      </c>
      <c r="W970" s="443">
        <v>81.760000000000005</v>
      </c>
      <c r="X970" s="602" t="s">
        <v>4049</v>
      </c>
      <c r="Y970" s="447"/>
      <c r="Z970" s="442"/>
      <c r="AA970" s="443"/>
      <c r="AB970" s="443"/>
      <c r="AC970" s="448"/>
      <c r="AD970" s="449"/>
      <c r="AE970" s="432"/>
      <c r="AF970" s="450"/>
      <c r="AG970" s="451">
        <v>20.933333333333334</v>
      </c>
      <c r="AH970" s="433"/>
      <c r="AI970" s="420"/>
      <c r="AJ970" s="268" t="s">
        <v>4003</v>
      </c>
      <c r="AK970" s="268"/>
      <c r="AL970" s="452" t="s">
        <v>4052</v>
      </c>
      <c r="AM970" s="446">
        <v>40492</v>
      </c>
      <c r="AN970" s="453"/>
      <c r="AO970" s="454"/>
      <c r="AP970" s="311"/>
      <c r="AQ970" s="455">
        <v>40742</v>
      </c>
      <c r="AR970" s="311">
        <v>41229</v>
      </c>
      <c r="AS970" s="454">
        <v>41285</v>
      </c>
      <c r="AT970" s="155">
        <v>41229</v>
      </c>
      <c r="AU970" s="503"/>
      <c r="AV970" s="457"/>
      <c r="AW970" s="458">
        <v>4</v>
      </c>
      <c r="AX970" s="451">
        <v>2163.5</v>
      </c>
      <c r="AY970" s="397">
        <v>0.94479999999999997</v>
      </c>
      <c r="AZ970" s="459"/>
      <c r="BA970" s="433"/>
      <c r="BB970" s="460"/>
      <c r="BC970" s="461"/>
      <c r="BD970" s="462">
        <v>4.6902268760907502</v>
      </c>
      <c r="BE970" s="165">
        <v>573.65788601892734</v>
      </c>
      <c r="BF970" s="149">
        <v>1172.5567190226875</v>
      </c>
      <c r="BG970" s="463"/>
      <c r="BH970" s="464" t="s">
        <v>4042</v>
      </c>
      <c r="BI970" s="465">
        <v>14.18</v>
      </c>
      <c r="BJ970" s="464" t="s">
        <v>4042</v>
      </c>
      <c r="BK970" s="464"/>
    </row>
    <row r="971" spans="1:63" ht="28" hidden="1">
      <c r="A971" s="40"/>
      <c r="B971" s="40"/>
      <c r="C971" s="40"/>
      <c r="D971" s="303" t="s">
        <v>85</v>
      </c>
      <c r="E971" s="595">
        <v>8151</v>
      </c>
      <c r="F971" s="422" t="s">
        <v>86</v>
      </c>
      <c r="G971" s="547" t="s">
        <v>2033</v>
      </c>
      <c r="H971" s="548" t="s">
        <v>2034</v>
      </c>
      <c r="I971" s="549" t="s">
        <v>1815</v>
      </c>
      <c r="J971" s="550"/>
      <c r="K971" s="547" t="s">
        <v>1728</v>
      </c>
      <c r="L971" s="472" t="s">
        <v>2036</v>
      </c>
      <c r="M971" s="174" t="s">
        <v>969</v>
      </c>
      <c r="N971" s="342" t="s">
        <v>970</v>
      </c>
      <c r="O971" s="176" t="s">
        <v>3785</v>
      </c>
      <c r="P971" s="137">
        <v>17.727</v>
      </c>
      <c r="Q971" s="138"/>
      <c r="R971" s="137">
        <v>7</v>
      </c>
      <c r="S971" s="139">
        <v>0</v>
      </c>
      <c r="T971" s="624">
        <v>41244</v>
      </c>
      <c r="U971" s="138">
        <v>1.5067950000000001</v>
      </c>
      <c r="V971" s="137">
        <v>143.37014794520547</v>
      </c>
      <c r="W971" s="138">
        <v>320.73728219178088</v>
      </c>
      <c r="X971" s="548" t="s">
        <v>2718</v>
      </c>
      <c r="Y971" s="142"/>
      <c r="Z971" s="146"/>
      <c r="AA971" s="165"/>
      <c r="AB971" s="165"/>
      <c r="AC971" s="144"/>
      <c r="AD971" s="360"/>
      <c r="AE971" s="165"/>
      <c r="AF971" s="603"/>
      <c r="AG971" s="148">
        <v>20.433333333333334</v>
      </c>
      <c r="AH971" s="149"/>
      <c r="AI971" s="132"/>
      <c r="AJ971" s="554" t="s">
        <v>3895</v>
      </c>
      <c r="AK971" s="554"/>
      <c r="AL971" s="555" t="s">
        <v>3895</v>
      </c>
      <c r="AM971" s="152">
        <v>41080.083333333299</v>
      </c>
      <c r="AN971" s="297"/>
      <c r="AO971" s="154"/>
      <c r="AP971" s="155"/>
      <c r="AQ971" s="179">
        <v>41088</v>
      </c>
      <c r="AR971" s="155">
        <v>41225</v>
      </c>
      <c r="AS971" s="154">
        <v>41272</v>
      </c>
      <c r="AT971" s="155">
        <v>41232</v>
      </c>
      <c r="AU971" s="350"/>
      <c r="AV971" s="626"/>
      <c r="AW971" s="161">
        <v>10</v>
      </c>
      <c r="AX971" s="165">
        <v>1860.5619999999999</v>
      </c>
      <c r="AY971" s="397">
        <v>0.95284999999999997</v>
      </c>
      <c r="AZ971" s="161"/>
      <c r="BA971" s="149"/>
      <c r="BB971" s="237"/>
      <c r="BC971" s="238"/>
      <c r="BD971" s="504"/>
      <c r="BE971" s="165"/>
      <c r="BF971" s="149"/>
      <c r="BG971" s="239"/>
      <c r="BH971" s="159"/>
      <c r="BI971" s="164"/>
      <c r="BJ971" s="159"/>
      <c r="BK971" s="159"/>
    </row>
    <row r="972" spans="1:63" ht="42" hidden="1">
      <c r="A972" s="40"/>
      <c r="B972" s="40"/>
      <c r="C972" s="40"/>
      <c r="D972" s="303" t="s">
        <v>87</v>
      </c>
      <c r="E972" s="127">
        <v>8159</v>
      </c>
      <c r="F972" s="234" t="s">
        <v>88</v>
      </c>
      <c r="G972" s="547" t="s">
        <v>2033</v>
      </c>
      <c r="H972" s="548" t="s">
        <v>2034</v>
      </c>
      <c r="I972" s="549" t="s">
        <v>1815</v>
      </c>
      <c r="J972" s="550"/>
      <c r="K972" s="547" t="s">
        <v>89</v>
      </c>
      <c r="L972" s="472" t="s">
        <v>2036</v>
      </c>
      <c r="M972" s="551" t="s">
        <v>2037</v>
      </c>
      <c r="N972" s="552" t="s">
        <v>2037</v>
      </c>
      <c r="O972" s="553" t="s">
        <v>3785</v>
      </c>
      <c r="P972" s="381">
        <v>3.8690000000000002</v>
      </c>
      <c r="Q972" s="138"/>
      <c r="R972" s="339">
        <v>10</v>
      </c>
      <c r="S972" s="139">
        <v>0</v>
      </c>
      <c r="T972" s="152">
        <v>41228</v>
      </c>
      <c r="U972" s="138">
        <v>0.49523200000000006</v>
      </c>
      <c r="V972" s="143">
        <v>31.460800000000003</v>
      </c>
      <c r="W972" s="138">
        <v>38.690000000000005</v>
      </c>
      <c r="X972" s="556" t="s">
        <v>3889</v>
      </c>
      <c r="Y972" s="142"/>
      <c r="Z972" s="146"/>
      <c r="AA972" s="165"/>
      <c r="AB972" s="165"/>
      <c r="AC972" s="383"/>
      <c r="AD972" s="360"/>
      <c r="AE972" s="165"/>
      <c r="AF972" s="147"/>
      <c r="AG972" s="146">
        <v>20.966666666666665</v>
      </c>
      <c r="AH972" s="149"/>
      <c r="AI972" s="132"/>
      <c r="AJ972" s="554" t="s">
        <v>3895</v>
      </c>
      <c r="AK972" s="554"/>
      <c r="AL972" s="555" t="s">
        <v>302</v>
      </c>
      <c r="AM972" s="152">
        <v>40893</v>
      </c>
      <c r="AN972" s="153"/>
      <c r="AO972" s="154"/>
      <c r="AP972" s="155"/>
      <c r="AQ972" s="156">
        <v>41073</v>
      </c>
      <c r="AR972" s="155">
        <v>41225</v>
      </c>
      <c r="AS972" s="154">
        <v>41263</v>
      </c>
      <c r="AT972" s="155">
        <v>41225</v>
      </c>
      <c r="AU972" s="157"/>
      <c r="AV972" s="158"/>
      <c r="AW972" s="159">
        <v>2.1</v>
      </c>
      <c r="AX972" s="146">
        <v>1965.7428571428572</v>
      </c>
      <c r="AY972" s="591" t="s">
        <v>236</v>
      </c>
      <c r="AZ972" s="161"/>
      <c r="BA972" s="149"/>
      <c r="BB972" s="237"/>
      <c r="BC972" s="238"/>
      <c r="BD972" s="345">
        <v>2.7739965095986037</v>
      </c>
      <c r="BE972" s="165">
        <v>716.98022992985352</v>
      </c>
      <c r="BF972" s="149">
        <v>1320.950718856478</v>
      </c>
      <c r="BG972" s="239"/>
      <c r="BH972" s="592" t="s">
        <v>236</v>
      </c>
      <c r="BI972" s="167">
        <v>16.75</v>
      </c>
      <c r="BJ972" s="592" t="s">
        <v>236</v>
      </c>
      <c r="BK972" s="166"/>
    </row>
    <row r="973" spans="1:63" ht="14" hidden="1">
      <c r="A973" s="40"/>
      <c r="B973" s="40"/>
      <c r="C973" s="40"/>
      <c r="D973" s="303" t="s">
        <v>90</v>
      </c>
      <c r="E973" s="595">
        <v>8161</v>
      </c>
      <c r="F973" s="422" t="s">
        <v>91</v>
      </c>
      <c r="G973" s="547" t="s">
        <v>2033</v>
      </c>
      <c r="H973" s="548" t="s">
        <v>2034</v>
      </c>
      <c r="I973" s="549" t="s">
        <v>1815</v>
      </c>
      <c r="J973" s="550"/>
      <c r="K973" s="547" t="s">
        <v>1728</v>
      </c>
      <c r="L973" s="472" t="s">
        <v>2036</v>
      </c>
      <c r="M973" s="174" t="s">
        <v>969</v>
      </c>
      <c r="N973" s="342" t="s">
        <v>970</v>
      </c>
      <c r="O973" s="176" t="s">
        <v>3785</v>
      </c>
      <c r="P973" s="137">
        <v>7.952</v>
      </c>
      <c r="Q973" s="138"/>
      <c r="R973" s="143">
        <v>7</v>
      </c>
      <c r="S973" s="139">
        <v>-0.08</v>
      </c>
      <c r="T973" s="624">
        <v>41228</v>
      </c>
      <c r="U973" s="138">
        <v>1.0178560000000001</v>
      </c>
      <c r="V973" s="137">
        <v>64.66174246575342</v>
      </c>
      <c r="W973" s="138">
        <v>144.22531506849316</v>
      </c>
      <c r="X973" s="548" t="s">
        <v>3889</v>
      </c>
      <c r="Y973" s="142"/>
      <c r="Z973" s="146"/>
      <c r="AA973" s="165"/>
      <c r="AB973" s="165"/>
      <c r="AC973" s="383"/>
      <c r="AD973" s="360"/>
      <c r="AE973" s="165"/>
      <c r="AF973" s="147"/>
      <c r="AG973" s="146">
        <v>20.966666666666665</v>
      </c>
      <c r="AH973" s="149"/>
      <c r="AI973" s="132"/>
      <c r="AJ973" s="554" t="s">
        <v>3895</v>
      </c>
      <c r="AK973" s="554"/>
      <c r="AL973" s="555" t="s">
        <v>92</v>
      </c>
      <c r="AM973" s="152">
        <v>40999</v>
      </c>
      <c r="AN973" s="297"/>
      <c r="AO973" s="154"/>
      <c r="AP973" s="155"/>
      <c r="AQ973" s="156">
        <v>41163</v>
      </c>
      <c r="AR973" s="155">
        <v>41225</v>
      </c>
      <c r="AS973" s="154">
        <v>41263</v>
      </c>
      <c r="AT973" s="155">
        <v>41225</v>
      </c>
      <c r="AU973" s="157"/>
      <c r="AV973" s="158"/>
      <c r="AW973" s="159">
        <v>5</v>
      </c>
      <c r="AX973" s="146">
        <v>1669.4</v>
      </c>
      <c r="AY973" s="160">
        <v>0.95284999999999997</v>
      </c>
      <c r="AZ973" s="161"/>
      <c r="BA973" s="149"/>
      <c r="BB973" s="237"/>
      <c r="BC973" s="238"/>
      <c r="BD973" s="493"/>
      <c r="BE973" s="165"/>
      <c r="BF973" s="149"/>
      <c r="BG973" s="239"/>
      <c r="BH973" s="159"/>
      <c r="BI973" s="164"/>
      <c r="BJ973" s="159"/>
      <c r="BK973" s="159"/>
    </row>
    <row r="974" spans="1:63" ht="28" hidden="1">
      <c r="A974" s="40"/>
      <c r="B974" s="40"/>
      <c r="C974" s="40"/>
      <c r="D974" s="303" t="s">
        <v>93</v>
      </c>
      <c r="E974" s="127">
        <v>8165</v>
      </c>
      <c r="F974" s="422" t="s">
        <v>94</v>
      </c>
      <c r="G974" s="547" t="s">
        <v>2033</v>
      </c>
      <c r="H974" s="548" t="s">
        <v>2034</v>
      </c>
      <c r="I974" s="549" t="s">
        <v>1815</v>
      </c>
      <c r="J974" s="550"/>
      <c r="K974" s="547" t="s">
        <v>1728</v>
      </c>
      <c r="L974" s="472" t="s">
        <v>2036</v>
      </c>
      <c r="M974" s="174" t="s">
        <v>969</v>
      </c>
      <c r="N974" s="342" t="s">
        <v>970</v>
      </c>
      <c r="O974" s="176" t="s">
        <v>3785</v>
      </c>
      <c r="P974" s="143">
        <v>7.319</v>
      </c>
      <c r="Q974" s="138"/>
      <c r="R974" s="339">
        <v>7</v>
      </c>
      <c r="S974" s="139">
        <v>0</v>
      </c>
      <c r="T974" s="311">
        <v>41244</v>
      </c>
      <c r="U974" s="138">
        <v>0.62211500000000008</v>
      </c>
      <c r="V974" s="143">
        <v>59.193665753424654</v>
      </c>
      <c r="W974" s="138">
        <v>132.42376986301372</v>
      </c>
      <c r="X974" s="556" t="s">
        <v>3889</v>
      </c>
      <c r="Y974" s="142"/>
      <c r="Z974" s="146"/>
      <c r="AA974" s="165"/>
      <c r="AB974" s="165"/>
      <c r="AC974" s="383"/>
      <c r="AD974" s="360"/>
      <c r="AE974" s="165"/>
      <c r="AF974" s="147"/>
      <c r="AG974" s="146">
        <v>20.433333333333334</v>
      </c>
      <c r="AH974" s="149"/>
      <c r="AI974" s="132"/>
      <c r="AJ974" s="554" t="s">
        <v>3895</v>
      </c>
      <c r="AK974" s="554"/>
      <c r="AL974" s="555" t="s">
        <v>3529</v>
      </c>
      <c r="AM974" s="152">
        <v>41012</v>
      </c>
      <c r="AN974" s="297"/>
      <c r="AO974" s="154"/>
      <c r="AP974" s="155"/>
      <c r="AQ974" s="156">
        <v>40984</v>
      </c>
      <c r="AR974" s="155">
        <v>41225</v>
      </c>
      <c r="AS974" s="154">
        <v>41259</v>
      </c>
      <c r="AT974" s="155">
        <v>41225</v>
      </c>
      <c r="AU974" s="157"/>
      <c r="AV974" s="158"/>
      <c r="AW974" s="159">
        <v>5</v>
      </c>
      <c r="AX974" s="146">
        <v>1560</v>
      </c>
      <c r="AY974" s="160">
        <v>0.95274999999999999</v>
      </c>
      <c r="AZ974" s="161"/>
      <c r="BA974" s="149"/>
      <c r="BB974" s="237" t="s">
        <v>39</v>
      </c>
      <c r="BC974" s="238"/>
      <c r="BD974" s="504"/>
      <c r="BE974" s="165"/>
      <c r="BF974" s="149"/>
      <c r="BG974" s="239"/>
      <c r="BH974" s="166"/>
      <c r="BI974" s="167"/>
      <c r="BJ974" s="166"/>
      <c r="BK974" s="166"/>
    </row>
    <row r="975" spans="1:63" ht="56" hidden="1">
      <c r="A975" s="40"/>
      <c r="B975" s="40"/>
      <c r="C975" s="40"/>
      <c r="D975" s="247" t="s">
        <v>95</v>
      </c>
      <c r="E975" s="127">
        <v>8171</v>
      </c>
      <c r="F975" s="361" t="s">
        <v>96</v>
      </c>
      <c r="G975" s="129" t="s">
        <v>3945</v>
      </c>
      <c r="H975" s="130" t="s">
        <v>3946</v>
      </c>
      <c r="I975" s="131" t="s">
        <v>1815</v>
      </c>
      <c r="J975" s="132"/>
      <c r="K975" s="129" t="s">
        <v>1339</v>
      </c>
      <c r="L975" s="472" t="s">
        <v>2036</v>
      </c>
      <c r="M975" s="134" t="s">
        <v>3510</v>
      </c>
      <c r="N975" s="371" t="s">
        <v>909</v>
      </c>
      <c r="O975" s="136" t="s">
        <v>288</v>
      </c>
      <c r="P975" s="143">
        <v>45.24</v>
      </c>
      <c r="Q975" s="138"/>
      <c r="R975" s="339">
        <v>7</v>
      </c>
      <c r="S975" s="139">
        <v>1.56</v>
      </c>
      <c r="T975" s="152">
        <v>41244</v>
      </c>
      <c r="U975" s="138">
        <v>3.8454000000000006</v>
      </c>
      <c r="V975" s="143">
        <v>365.88624657534251</v>
      </c>
      <c r="W975" s="138">
        <v>818.53413698630152</v>
      </c>
      <c r="X975" s="141" t="s">
        <v>3988</v>
      </c>
      <c r="Y975" s="142"/>
      <c r="Z975" s="143"/>
      <c r="AA975" s="138"/>
      <c r="AB975" s="138"/>
      <c r="AC975" s="383"/>
      <c r="AD975" s="360"/>
      <c r="AE975" s="165"/>
      <c r="AF975" s="147"/>
      <c r="AG975" s="146">
        <v>20.433333333333334</v>
      </c>
      <c r="AH975" s="149"/>
      <c r="AI975" s="132"/>
      <c r="AJ975" s="150" t="s">
        <v>1560</v>
      </c>
      <c r="AK975" s="150"/>
      <c r="AL975" s="151" t="s">
        <v>97</v>
      </c>
      <c r="AM975" s="152">
        <v>40425</v>
      </c>
      <c r="AN975" s="297"/>
      <c r="AO975" s="154"/>
      <c r="AP975" s="155"/>
      <c r="AQ975" s="156">
        <v>40534</v>
      </c>
      <c r="AR975" s="155">
        <v>41226</v>
      </c>
      <c r="AS975" s="154">
        <v>41293</v>
      </c>
      <c r="AT975" s="194">
        <v>41236</v>
      </c>
      <c r="AU975" s="157"/>
      <c r="AV975" s="158"/>
      <c r="AW975" s="159">
        <v>7.5</v>
      </c>
      <c r="AX975" s="146">
        <v>6307.2</v>
      </c>
      <c r="AY975" s="160">
        <v>0.90246999999999999</v>
      </c>
      <c r="AZ975" s="161"/>
      <c r="BA975" s="149"/>
      <c r="BB975" s="162"/>
      <c r="BC975" s="163"/>
      <c r="BD975" s="345">
        <v>9.0619546247818494</v>
      </c>
      <c r="BE975" s="165">
        <v>200.30845766538127</v>
      </c>
      <c r="BF975" s="149">
        <v>1208.2606166375799</v>
      </c>
      <c r="BG975" s="196"/>
      <c r="BH975" s="166">
        <v>9.35</v>
      </c>
      <c r="BI975" s="167">
        <v>13</v>
      </c>
      <c r="BJ975" s="166"/>
      <c r="BK975" s="166">
        <v>16.5807389608993</v>
      </c>
    </row>
    <row r="976" spans="1:63" ht="70" hidden="1">
      <c r="A976" s="40"/>
      <c r="B976" s="40"/>
      <c r="C976" s="40"/>
      <c r="D976" s="412" t="s">
        <v>98</v>
      </c>
      <c r="E976" s="127">
        <v>8172</v>
      </c>
      <c r="F976" s="234" t="s">
        <v>99</v>
      </c>
      <c r="G976" s="547" t="s">
        <v>2033</v>
      </c>
      <c r="H976" s="548" t="s">
        <v>2034</v>
      </c>
      <c r="I976" s="549" t="s">
        <v>1815</v>
      </c>
      <c r="J976" s="550"/>
      <c r="K976" s="547" t="s">
        <v>1728</v>
      </c>
      <c r="L976" s="472" t="s">
        <v>2036</v>
      </c>
      <c r="M976" s="551" t="s">
        <v>2037</v>
      </c>
      <c r="N976" s="552" t="s">
        <v>2037</v>
      </c>
      <c r="O976" s="553" t="s">
        <v>2038</v>
      </c>
      <c r="P976" s="143">
        <v>55.62</v>
      </c>
      <c r="Q976" s="138"/>
      <c r="R976" s="339">
        <v>10</v>
      </c>
      <c r="S976" s="139">
        <v>0</v>
      </c>
      <c r="T976" s="152">
        <v>41233</v>
      </c>
      <c r="U976" s="138">
        <v>6.1849439999999998</v>
      </c>
      <c r="V976" s="143">
        <v>451.51249315068492</v>
      </c>
      <c r="W976" s="138">
        <v>556.19999999999993</v>
      </c>
      <c r="X976" s="556" t="s">
        <v>2309</v>
      </c>
      <c r="Y976" s="142"/>
      <c r="Z976" s="146"/>
      <c r="AA976" s="165"/>
      <c r="AB976" s="165"/>
      <c r="AC976" s="383"/>
      <c r="AD976" s="360"/>
      <c r="AE976" s="165"/>
      <c r="AF976" s="147"/>
      <c r="AG976" s="146">
        <v>20.8</v>
      </c>
      <c r="AH976" s="149"/>
      <c r="AI976" s="132"/>
      <c r="AJ976" s="554" t="s">
        <v>3895</v>
      </c>
      <c r="AK976" s="554"/>
      <c r="AL976" s="151" t="s">
        <v>2178</v>
      </c>
      <c r="AM976" s="152">
        <v>40926</v>
      </c>
      <c r="AN976" s="297"/>
      <c r="AO976" s="154"/>
      <c r="AP976" s="155"/>
      <c r="AQ976" s="156">
        <v>41198</v>
      </c>
      <c r="AR976" s="155">
        <v>41225</v>
      </c>
      <c r="AS976" s="154">
        <v>41271</v>
      </c>
      <c r="AT976" s="155">
        <v>41233</v>
      </c>
      <c r="AU976" s="157"/>
      <c r="AV976" s="158"/>
      <c r="AW976" s="159">
        <v>33</v>
      </c>
      <c r="AX976" s="146">
        <v>1818.3636363636363</v>
      </c>
      <c r="AY976" s="160">
        <v>0.94872499999999993</v>
      </c>
      <c r="AZ976" s="161"/>
      <c r="BA976" s="149"/>
      <c r="BB976" s="237"/>
      <c r="BC976" s="238"/>
      <c r="BD976" s="345">
        <v>43.137369109947642</v>
      </c>
      <c r="BE976" s="165">
        <v>775.57297932304289</v>
      </c>
      <c r="BF976" s="149">
        <v>1307.1930033317467</v>
      </c>
      <c r="BG976" s="239"/>
      <c r="BH976" s="166" t="s">
        <v>236</v>
      </c>
      <c r="BI976" s="167">
        <v>22.43</v>
      </c>
      <c r="BJ976" s="166"/>
      <c r="BK976" s="166"/>
    </row>
    <row r="977" spans="1:63" ht="42" hidden="1">
      <c r="A977" s="40"/>
      <c r="B977" s="40"/>
      <c r="C977" s="40"/>
      <c r="D977" s="303" t="s">
        <v>100</v>
      </c>
      <c r="E977" s="127">
        <v>8186</v>
      </c>
      <c r="F977" s="234" t="s">
        <v>101</v>
      </c>
      <c r="G977" s="129" t="s">
        <v>2033</v>
      </c>
      <c r="H977" s="130" t="s">
        <v>2034</v>
      </c>
      <c r="I977" s="131" t="s">
        <v>1815</v>
      </c>
      <c r="J977" s="132"/>
      <c r="K977" s="129" t="s">
        <v>1748</v>
      </c>
      <c r="L977" s="472" t="s">
        <v>2036</v>
      </c>
      <c r="M977" s="174" t="s">
        <v>2037</v>
      </c>
      <c r="N977" s="371" t="s">
        <v>2037</v>
      </c>
      <c r="O977" s="136" t="s">
        <v>3785</v>
      </c>
      <c r="P977" s="143">
        <v>6.0940000000000003</v>
      </c>
      <c r="Q977" s="138"/>
      <c r="R977" s="339">
        <v>7</v>
      </c>
      <c r="S977" s="139">
        <v>0</v>
      </c>
      <c r="T977" s="152">
        <v>41226</v>
      </c>
      <c r="U977" s="138">
        <v>0.8165960000000001</v>
      </c>
      <c r="V977" s="143">
        <v>49.586794520547947</v>
      </c>
      <c r="W977" s="138">
        <v>110.56018630136988</v>
      </c>
      <c r="X977" s="141" t="s">
        <v>1755</v>
      </c>
      <c r="Y977" s="142"/>
      <c r="Z977" s="146"/>
      <c r="AA977" s="165"/>
      <c r="AB977" s="165"/>
      <c r="AC977" s="383"/>
      <c r="AD977" s="360"/>
      <c r="AE977" s="165"/>
      <c r="AF977" s="147"/>
      <c r="AG977" s="146">
        <v>21.033333333333335</v>
      </c>
      <c r="AH977" s="149"/>
      <c r="AI977" s="132"/>
      <c r="AJ977" s="236" t="s">
        <v>3895</v>
      </c>
      <c r="AK977" s="236"/>
      <c r="AL977" s="151" t="s">
        <v>2681</v>
      </c>
      <c r="AM977" s="152">
        <v>40750</v>
      </c>
      <c r="AN977" s="297"/>
      <c r="AO977" s="154"/>
      <c r="AP977" s="155"/>
      <c r="AQ977" s="156">
        <v>41192</v>
      </c>
      <c r="AR977" s="155">
        <v>41226</v>
      </c>
      <c r="AS977" s="154">
        <v>41264</v>
      </c>
      <c r="AT977" s="155">
        <v>41226</v>
      </c>
      <c r="AU977" s="157"/>
      <c r="AV977" s="158"/>
      <c r="AW977" s="159">
        <v>3.15</v>
      </c>
      <c r="AX977" s="146">
        <v>2109.5238095238096</v>
      </c>
      <c r="AY977" s="160">
        <v>0.91674999999999995</v>
      </c>
      <c r="AZ977" s="161"/>
      <c r="BA977" s="149"/>
      <c r="BB977" s="237"/>
      <c r="BC977" s="238"/>
      <c r="BD977" s="345">
        <v>0.80235602094240832</v>
      </c>
      <c r="BE977" s="165">
        <v>131.66327878936795</v>
      </c>
      <c r="BF977" s="149">
        <v>254.71619712457405</v>
      </c>
      <c r="BG977" s="239"/>
      <c r="BH977" s="166" t="s">
        <v>236</v>
      </c>
      <c r="BI977" s="167">
        <v>18.809999999999999</v>
      </c>
      <c r="BJ977" s="166"/>
      <c r="BK977" s="166"/>
    </row>
    <row r="978" spans="1:63" ht="42" hidden="1">
      <c r="A978" s="40"/>
      <c r="B978" s="40"/>
      <c r="C978" s="40"/>
      <c r="D978" s="410" t="s">
        <v>102</v>
      </c>
      <c r="E978" s="127">
        <v>8197</v>
      </c>
      <c r="F978" s="422" t="s">
        <v>103</v>
      </c>
      <c r="G978" s="131" t="s">
        <v>2033</v>
      </c>
      <c r="H978" s="132" t="s">
        <v>2034</v>
      </c>
      <c r="I978" s="131" t="s">
        <v>1815</v>
      </c>
      <c r="J978" s="132"/>
      <c r="K978" s="131" t="s">
        <v>1748</v>
      </c>
      <c r="L978" s="472" t="s">
        <v>2036</v>
      </c>
      <c r="M978" s="134" t="s">
        <v>2037</v>
      </c>
      <c r="N978" s="423" t="s">
        <v>2037</v>
      </c>
      <c r="O978" s="136" t="s">
        <v>3785</v>
      </c>
      <c r="P978" s="143">
        <v>5.5720000000000001</v>
      </c>
      <c r="Q978" s="138"/>
      <c r="R978" s="424">
        <v>10</v>
      </c>
      <c r="S978" s="139">
        <v>0</v>
      </c>
      <c r="T978" s="152">
        <v>41275</v>
      </c>
      <c r="U978" s="138">
        <v>0</v>
      </c>
      <c r="V978" s="143">
        <v>44.591265753424658</v>
      </c>
      <c r="W978" s="138">
        <v>55.72</v>
      </c>
      <c r="X978" s="425" t="s">
        <v>3889</v>
      </c>
      <c r="Y978" s="142"/>
      <c r="Z978" s="143"/>
      <c r="AA978" s="138"/>
      <c r="AB978" s="138"/>
      <c r="AC978" s="495"/>
      <c r="AD978" s="470"/>
      <c r="AE978" s="165"/>
      <c r="AF978" s="134"/>
      <c r="AG978" s="146">
        <v>19.399999999999999</v>
      </c>
      <c r="AH978" s="149"/>
      <c r="AI978" s="132"/>
      <c r="AJ978" s="150" t="s">
        <v>3895</v>
      </c>
      <c r="AK978" s="150"/>
      <c r="AL978" s="151" t="s">
        <v>3013</v>
      </c>
      <c r="AM978" s="152">
        <v>40571</v>
      </c>
      <c r="AN978" s="297"/>
      <c r="AO978" s="192"/>
      <c r="AP978" s="152"/>
      <c r="AQ978" s="235">
        <v>40799</v>
      </c>
      <c r="AR978" s="152">
        <v>41226</v>
      </c>
      <c r="AS978" s="192">
        <v>41262</v>
      </c>
      <c r="AT978" s="155">
        <v>41226</v>
      </c>
      <c r="AU978" s="206"/>
      <c r="AV978" s="209"/>
      <c r="AW978" s="149">
        <v>2.2999999999999998</v>
      </c>
      <c r="AX978" s="146">
        <v>2565.217391304348</v>
      </c>
      <c r="AY978" s="160">
        <v>0.94457999999999998</v>
      </c>
      <c r="AZ978" s="196"/>
      <c r="BA978" s="165"/>
      <c r="BB978" s="403"/>
      <c r="BC978" s="404"/>
      <c r="BD978" s="379">
        <v>2.912303664921466</v>
      </c>
      <c r="BE978" s="165">
        <v>522.66756369731979</v>
      </c>
      <c r="BF978" s="149">
        <v>1266.2189847484635</v>
      </c>
      <c r="BG978" s="600"/>
      <c r="BH978" s="197">
        <v>8.3000000000000007</v>
      </c>
      <c r="BI978" s="198">
        <v>11</v>
      </c>
      <c r="BJ978" s="197">
        <v>10.77</v>
      </c>
      <c r="BK978" s="197">
        <v>17.765077458106393</v>
      </c>
    </row>
    <row r="979" spans="1:63" ht="28" hidden="1">
      <c r="A979" s="40"/>
      <c r="B979" s="40"/>
      <c r="C979" s="40"/>
      <c r="D979" s="303" t="s">
        <v>104</v>
      </c>
      <c r="E979" s="127">
        <v>8198</v>
      </c>
      <c r="F979" s="234" t="s">
        <v>105</v>
      </c>
      <c r="G979" s="547" t="s">
        <v>2033</v>
      </c>
      <c r="H979" s="548" t="s">
        <v>2034</v>
      </c>
      <c r="I979" s="549" t="s">
        <v>1815</v>
      </c>
      <c r="J979" s="550"/>
      <c r="K979" s="547" t="s">
        <v>1748</v>
      </c>
      <c r="L979" s="472" t="s">
        <v>2036</v>
      </c>
      <c r="M979" s="551" t="s">
        <v>2037</v>
      </c>
      <c r="N979" s="552" t="s">
        <v>2037</v>
      </c>
      <c r="O979" s="553" t="s">
        <v>2038</v>
      </c>
      <c r="P979" s="143">
        <v>42.131</v>
      </c>
      <c r="Q979" s="138"/>
      <c r="R979" s="339">
        <v>7</v>
      </c>
      <c r="S979" s="139">
        <v>0</v>
      </c>
      <c r="T979" s="152">
        <v>41244</v>
      </c>
      <c r="U979" s="138">
        <v>3.5811350000000002</v>
      </c>
      <c r="V979" s="143">
        <v>340.74167671232874</v>
      </c>
      <c r="W979" s="138">
        <v>762.28253150684941</v>
      </c>
      <c r="X979" s="556" t="s">
        <v>3888</v>
      </c>
      <c r="Y979" s="142"/>
      <c r="Z979" s="146"/>
      <c r="AA979" s="165"/>
      <c r="AB979" s="165"/>
      <c r="AC979" s="383"/>
      <c r="AD979" s="360"/>
      <c r="AE979" s="165"/>
      <c r="AF979" s="147"/>
      <c r="AG979" s="146">
        <v>20.433333333333334</v>
      </c>
      <c r="AH979" s="149"/>
      <c r="AI979" s="132"/>
      <c r="AJ979" s="554" t="s">
        <v>3895</v>
      </c>
      <c r="AK979" s="554"/>
      <c r="AL979" s="555" t="s">
        <v>2084</v>
      </c>
      <c r="AM979" s="152">
        <v>40900</v>
      </c>
      <c r="AN979" s="297"/>
      <c r="AO979" s="154"/>
      <c r="AP979" s="155"/>
      <c r="AQ979" s="156">
        <v>41166</v>
      </c>
      <c r="AR979" s="155">
        <v>41226</v>
      </c>
      <c r="AS979" s="154">
        <v>41258</v>
      </c>
      <c r="AT979" s="155">
        <v>41229</v>
      </c>
      <c r="AU979" s="157"/>
      <c r="AV979" s="158"/>
      <c r="AW979" s="159">
        <v>21</v>
      </c>
      <c r="AX979" s="146">
        <v>2190</v>
      </c>
      <c r="AY979" s="160">
        <v>0.91617499999999996</v>
      </c>
      <c r="AZ979" s="161"/>
      <c r="BA979" s="149"/>
      <c r="BB979" s="237"/>
      <c r="BC979" s="238"/>
      <c r="BD979" s="345">
        <v>27.310209424083769</v>
      </c>
      <c r="BE979" s="165">
        <v>648.22124858379266</v>
      </c>
      <c r="BF979" s="149">
        <v>1300.4861630516079</v>
      </c>
      <c r="BG979" s="239"/>
      <c r="BH979" s="166">
        <v>7.88</v>
      </c>
      <c r="BI979" s="167">
        <v>15.27</v>
      </c>
      <c r="BJ979" s="166"/>
      <c r="BK979" s="166"/>
    </row>
    <row r="980" spans="1:63" ht="28">
      <c r="A980" s="124" t="s">
        <v>3068</v>
      </c>
      <c r="B980" s="40"/>
      <c r="C980" s="40" t="s">
        <v>654</v>
      </c>
      <c r="D980" s="303" t="s">
        <v>107</v>
      </c>
      <c r="E980" s="127">
        <v>8217</v>
      </c>
      <c r="F980" s="234" t="s">
        <v>108</v>
      </c>
      <c r="G980" s="547" t="s">
        <v>2033</v>
      </c>
      <c r="H980" s="548" t="s">
        <v>2034</v>
      </c>
      <c r="I980" s="549" t="s">
        <v>1815</v>
      </c>
      <c r="J980" s="550"/>
      <c r="K980" s="547" t="s">
        <v>3893</v>
      </c>
      <c r="L980" s="133" t="s">
        <v>2036</v>
      </c>
      <c r="M980" s="551" t="s">
        <v>3878</v>
      </c>
      <c r="N980" s="552" t="s">
        <v>1723</v>
      </c>
      <c r="O980" s="553" t="s">
        <v>2038</v>
      </c>
      <c r="P980" s="143">
        <v>687.96400000000006</v>
      </c>
      <c r="Q980" s="138"/>
      <c r="R980" s="339">
        <v>7</v>
      </c>
      <c r="S980" s="139">
        <v>0</v>
      </c>
      <c r="T980" s="152">
        <v>43101</v>
      </c>
      <c r="U980" s="138">
        <v>0</v>
      </c>
      <c r="V980" s="143">
        <v>2063.8920000000003</v>
      </c>
      <c r="W980" s="138">
        <v>8947.3016657534263</v>
      </c>
      <c r="X980" s="556" t="s">
        <v>1729</v>
      </c>
      <c r="Y980" s="142"/>
      <c r="Z980" s="146"/>
      <c r="AA980" s="165"/>
      <c r="AB980" s="165"/>
      <c r="AC980" s="383"/>
      <c r="AD980" s="360"/>
      <c r="AE980" s="165"/>
      <c r="AF980" s="147"/>
      <c r="AG980" s="146">
        <v>-41.466666666666669</v>
      </c>
      <c r="AH980" s="149"/>
      <c r="AI980" s="132"/>
      <c r="AJ980" s="554" t="s">
        <v>3895</v>
      </c>
      <c r="AK980" s="554"/>
      <c r="AL980" s="555" t="s">
        <v>177</v>
      </c>
      <c r="AM980" s="152">
        <v>40906</v>
      </c>
      <c r="AN980" s="297"/>
      <c r="AO980" s="154"/>
      <c r="AP980" s="155"/>
      <c r="AQ980" s="156">
        <v>41192</v>
      </c>
      <c r="AR980" s="155">
        <v>41227</v>
      </c>
      <c r="AS980" s="154">
        <v>41268</v>
      </c>
      <c r="AT980" s="155">
        <v>41233</v>
      </c>
      <c r="AU980" s="157"/>
      <c r="AV980" s="158"/>
      <c r="AW980" s="159">
        <v>180</v>
      </c>
      <c r="AX980" s="146">
        <v>4231.6444444444442</v>
      </c>
      <c r="AY980" s="160">
        <v>0.90329999999999999</v>
      </c>
      <c r="AZ980" s="161"/>
      <c r="BA980" s="149"/>
      <c r="BB980" s="237"/>
      <c r="BC980" s="238"/>
      <c r="BD980" s="345">
        <v>370.185427574171</v>
      </c>
      <c r="BE980" s="165">
        <v>538.08837028415871</v>
      </c>
      <c r="BF980" s="149">
        <v>2056.5857087453946</v>
      </c>
      <c r="BG980" s="239"/>
      <c r="BH980" s="166">
        <v>11.35</v>
      </c>
      <c r="BI980" s="167">
        <v>14.25</v>
      </c>
      <c r="BJ980" s="166"/>
      <c r="BK980" s="166"/>
    </row>
    <row r="981" spans="1:63" ht="42" hidden="1">
      <c r="A981" s="40"/>
      <c r="B981" s="40"/>
      <c r="C981" s="40"/>
      <c r="D981" s="303" t="s">
        <v>109</v>
      </c>
      <c r="E981" s="127">
        <v>8230</v>
      </c>
      <c r="F981" s="234" t="s">
        <v>110</v>
      </c>
      <c r="G981" s="547" t="s">
        <v>2033</v>
      </c>
      <c r="H981" s="548" t="s">
        <v>2034</v>
      </c>
      <c r="I981" s="549" t="s">
        <v>1815</v>
      </c>
      <c r="J981" s="550"/>
      <c r="K981" s="547" t="s">
        <v>1728</v>
      </c>
      <c r="L981" s="472" t="s">
        <v>2036</v>
      </c>
      <c r="M981" s="174" t="s">
        <v>2037</v>
      </c>
      <c r="N981" s="342" t="s">
        <v>2037</v>
      </c>
      <c r="O981" s="176" t="s">
        <v>3785</v>
      </c>
      <c r="P981" s="143">
        <v>2.9769999999999999</v>
      </c>
      <c r="Q981" s="138"/>
      <c r="R981" s="339">
        <v>10</v>
      </c>
      <c r="S981" s="139">
        <v>0</v>
      </c>
      <c r="T981" s="311">
        <v>41228</v>
      </c>
      <c r="U981" s="138">
        <v>0.38105600000000001</v>
      </c>
      <c r="V981" s="143">
        <v>24.207495890410957</v>
      </c>
      <c r="W981" s="138">
        <v>29.77</v>
      </c>
      <c r="X981" s="556" t="s">
        <v>1729</v>
      </c>
      <c r="Y981" s="142"/>
      <c r="Z981" s="146"/>
      <c r="AA981" s="165"/>
      <c r="AB981" s="165"/>
      <c r="AC981" s="383"/>
      <c r="AD981" s="360"/>
      <c r="AE981" s="165"/>
      <c r="AF981" s="147"/>
      <c r="AG981" s="146">
        <v>20.966666666666665</v>
      </c>
      <c r="AH981" s="149"/>
      <c r="AI981" s="132"/>
      <c r="AJ981" s="554" t="s">
        <v>3895</v>
      </c>
      <c r="AK981" s="554"/>
      <c r="AL981" s="555" t="s">
        <v>246</v>
      </c>
      <c r="AM981" s="152">
        <v>41010</v>
      </c>
      <c r="AN981" s="297"/>
      <c r="AO981" s="154"/>
      <c r="AP981" s="155"/>
      <c r="AQ981" s="156">
        <v>41073</v>
      </c>
      <c r="AR981" s="155">
        <v>41228</v>
      </c>
      <c r="AS981" s="154">
        <v>41285</v>
      </c>
      <c r="AT981" s="155">
        <v>41228</v>
      </c>
      <c r="AU981" s="157"/>
      <c r="AV981" s="158"/>
      <c r="AW981" s="159">
        <v>1.5</v>
      </c>
      <c r="AX981" s="146">
        <v>2081.7206666666666</v>
      </c>
      <c r="AY981" s="160">
        <v>0.95342499999999997</v>
      </c>
      <c r="AZ981" s="161"/>
      <c r="BA981" s="149"/>
      <c r="BB981" s="237"/>
      <c r="BC981" s="238"/>
      <c r="BD981" s="345">
        <v>2.2470113438045374</v>
      </c>
      <c r="BE981" s="165">
        <v>754.79050850001261</v>
      </c>
      <c r="BF981" s="149">
        <v>1498.0075625363584</v>
      </c>
      <c r="BG981" s="239"/>
      <c r="BH981" s="166">
        <v>10.67</v>
      </c>
      <c r="BI981" s="167">
        <v>16.75</v>
      </c>
      <c r="BJ981" s="166"/>
      <c r="BK981" s="166">
        <v>16.5807389608993</v>
      </c>
    </row>
    <row r="982" spans="1:63" ht="56" hidden="1">
      <c r="A982" s="40"/>
      <c r="B982" s="40"/>
      <c r="C982" s="40"/>
      <c r="D982" s="412" t="s">
        <v>111</v>
      </c>
      <c r="E982" s="127">
        <v>8235</v>
      </c>
      <c r="F982" s="234" t="s">
        <v>112</v>
      </c>
      <c r="G982" s="129" t="s">
        <v>2033</v>
      </c>
      <c r="H982" s="130" t="s">
        <v>2034</v>
      </c>
      <c r="I982" s="131" t="s">
        <v>1815</v>
      </c>
      <c r="J982" s="132"/>
      <c r="K982" s="129" t="s">
        <v>2498</v>
      </c>
      <c r="L982" s="472" t="s">
        <v>2036</v>
      </c>
      <c r="M982" s="174" t="s">
        <v>3878</v>
      </c>
      <c r="N982" s="371" t="s">
        <v>1723</v>
      </c>
      <c r="O982" s="136" t="s">
        <v>3785</v>
      </c>
      <c r="P982" s="143">
        <v>13.891999999999999</v>
      </c>
      <c r="Q982" s="138"/>
      <c r="R982" s="339">
        <v>10</v>
      </c>
      <c r="S982" s="139">
        <v>0</v>
      </c>
      <c r="T982" s="152">
        <v>41244</v>
      </c>
      <c r="U982" s="138">
        <v>1.18082</v>
      </c>
      <c r="V982" s="143">
        <v>112.35392876712329</v>
      </c>
      <c r="W982" s="138">
        <v>138.91999999999999</v>
      </c>
      <c r="X982" s="141" t="s">
        <v>2718</v>
      </c>
      <c r="Y982" s="142"/>
      <c r="Z982" s="143"/>
      <c r="AA982" s="138"/>
      <c r="AB982" s="138"/>
      <c r="AC982" s="383"/>
      <c r="AD982" s="360"/>
      <c r="AE982" s="165"/>
      <c r="AF982" s="147"/>
      <c r="AG982" s="146">
        <v>20.433333333333334</v>
      </c>
      <c r="AH982" s="149"/>
      <c r="AI982" s="132"/>
      <c r="AJ982" s="150" t="s">
        <v>3895</v>
      </c>
      <c r="AK982" s="150"/>
      <c r="AL982" s="151" t="s">
        <v>113</v>
      </c>
      <c r="AM982" s="152">
        <v>40642</v>
      </c>
      <c r="AN982" s="297"/>
      <c r="AO982" s="154"/>
      <c r="AP982" s="155"/>
      <c r="AQ982" s="156">
        <v>41024</v>
      </c>
      <c r="AR982" s="155">
        <v>41228</v>
      </c>
      <c r="AS982" s="155">
        <v>41284</v>
      </c>
      <c r="AT982" s="155">
        <v>41228</v>
      </c>
      <c r="AU982" s="157"/>
      <c r="AV982" s="158"/>
      <c r="AW982" s="159">
        <v>5</v>
      </c>
      <c r="AX982" s="146">
        <v>3222</v>
      </c>
      <c r="AY982" s="160">
        <v>0.86524000000000001</v>
      </c>
      <c r="AZ982" s="161"/>
      <c r="BA982" s="149"/>
      <c r="BB982" s="237"/>
      <c r="BC982" s="238"/>
      <c r="BD982" s="345">
        <v>7.280955497382199</v>
      </c>
      <c r="BE982" s="165">
        <v>524.11139485906995</v>
      </c>
      <c r="BF982" s="149">
        <v>1456.1910994764398</v>
      </c>
      <c r="BG982" s="239"/>
      <c r="BH982" s="166">
        <v>7.04</v>
      </c>
      <c r="BI982" s="167">
        <v>11.25</v>
      </c>
      <c r="BJ982" s="166">
        <v>12.63</v>
      </c>
      <c r="BK982" s="166"/>
    </row>
    <row r="983" spans="1:63" ht="42" hidden="1">
      <c r="A983" s="40"/>
      <c r="B983" s="40"/>
      <c r="C983" s="40"/>
      <c r="D983" s="247" t="s">
        <v>114</v>
      </c>
      <c r="E983" s="127">
        <v>8258</v>
      </c>
      <c r="F983" s="234" t="s">
        <v>115</v>
      </c>
      <c r="G983" s="129" t="s">
        <v>2033</v>
      </c>
      <c r="H983" s="130" t="s">
        <v>2034</v>
      </c>
      <c r="I983" s="131" t="s">
        <v>1815</v>
      </c>
      <c r="J983" s="132"/>
      <c r="K983" s="129" t="s">
        <v>1728</v>
      </c>
      <c r="L983" s="472" t="s">
        <v>2036</v>
      </c>
      <c r="M983" s="134" t="s">
        <v>3510</v>
      </c>
      <c r="N983" s="371" t="s">
        <v>2571</v>
      </c>
      <c r="O983" s="136" t="s">
        <v>3785</v>
      </c>
      <c r="P983" s="143">
        <v>38.686999999999998</v>
      </c>
      <c r="Q983" s="138"/>
      <c r="R983" s="339">
        <v>7</v>
      </c>
      <c r="S983" s="139">
        <v>0</v>
      </c>
      <c r="T983" s="152">
        <v>41234</v>
      </c>
      <c r="U983" s="138">
        <v>4.2555699999999996</v>
      </c>
      <c r="V983" s="143">
        <v>313.94765479452053</v>
      </c>
      <c r="W983" s="138">
        <v>701.02963835616436</v>
      </c>
      <c r="X983" s="141" t="s">
        <v>3888</v>
      </c>
      <c r="Y983" s="142"/>
      <c r="Z983" s="143"/>
      <c r="AA983" s="138"/>
      <c r="AB983" s="138"/>
      <c r="AC983" s="383"/>
      <c r="AD983" s="360"/>
      <c r="AE983" s="165"/>
      <c r="AF983" s="147"/>
      <c r="AG983" s="146">
        <v>20.766666666666666</v>
      </c>
      <c r="AH983" s="149"/>
      <c r="AI983" s="132"/>
      <c r="AJ983" s="150" t="s">
        <v>3895</v>
      </c>
      <c r="AK983" s="150"/>
      <c r="AL983" s="151" t="s">
        <v>116</v>
      </c>
      <c r="AM983" s="152">
        <v>40576</v>
      </c>
      <c r="AN983" s="297"/>
      <c r="AO983" s="154"/>
      <c r="AP983" s="155"/>
      <c r="AQ983" s="156">
        <v>40813</v>
      </c>
      <c r="AR983" s="155">
        <v>41229</v>
      </c>
      <c r="AS983" s="154">
        <v>41266</v>
      </c>
      <c r="AT983" s="155">
        <v>41234</v>
      </c>
      <c r="AU983" s="157"/>
      <c r="AV983" s="158"/>
      <c r="AW983" s="159">
        <v>10</v>
      </c>
      <c r="AX983" s="146">
        <v>7008</v>
      </c>
      <c r="AY983" s="160">
        <v>0.84</v>
      </c>
      <c r="AZ983" s="161"/>
      <c r="BA983" s="149"/>
      <c r="BB983" s="237"/>
      <c r="BC983" s="238"/>
      <c r="BD983" s="345">
        <v>1.0746509598603839</v>
      </c>
      <c r="BE983" s="165">
        <v>27.77808979399757</v>
      </c>
      <c r="BF983" s="149">
        <v>107.46509598603841</v>
      </c>
      <c r="BG983" s="421"/>
      <c r="BH983" s="166">
        <v>4.1399999999999997</v>
      </c>
      <c r="BI983" s="167">
        <v>12.88</v>
      </c>
      <c r="BJ983" s="166">
        <v>13.29</v>
      </c>
      <c r="BK983" s="166"/>
    </row>
    <row r="984" spans="1:63" ht="42" hidden="1">
      <c r="A984" s="40"/>
      <c r="B984" s="40"/>
      <c r="C984" s="40"/>
      <c r="D984" s="303" t="s">
        <v>117</v>
      </c>
      <c r="E984" s="127">
        <v>8270</v>
      </c>
      <c r="F984" s="234" t="s">
        <v>118</v>
      </c>
      <c r="G984" s="129" t="s">
        <v>2033</v>
      </c>
      <c r="H984" s="130" t="s">
        <v>2034</v>
      </c>
      <c r="I984" s="131" t="s">
        <v>1815</v>
      </c>
      <c r="J984" s="132"/>
      <c r="K984" s="129" t="s">
        <v>119</v>
      </c>
      <c r="L984" s="472" t="s">
        <v>2036</v>
      </c>
      <c r="M984" s="174" t="s">
        <v>2037</v>
      </c>
      <c r="N984" s="371" t="s">
        <v>2037</v>
      </c>
      <c r="O984" s="136" t="s">
        <v>3785</v>
      </c>
      <c r="P984" s="143">
        <v>18.507999999999999</v>
      </c>
      <c r="Q984" s="138"/>
      <c r="R984" s="339">
        <v>10</v>
      </c>
      <c r="S984" s="139">
        <v>0</v>
      </c>
      <c r="T984" s="152">
        <v>41233</v>
      </c>
      <c r="U984" s="138">
        <v>2.0728960000000001</v>
      </c>
      <c r="V984" s="143">
        <v>150.24439452054793</v>
      </c>
      <c r="W984" s="138">
        <v>185.07999999999998</v>
      </c>
      <c r="X984" s="141" t="s">
        <v>1729</v>
      </c>
      <c r="Y984" s="142"/>
      <c r="Z984" s="143"/>
      <c r="AA984" s="138"/>
      <c r="AB984" s="138"/>
      <c r="AC984" s="383"/>
      <c r="AD984" s="360"/>
      <c r="AE984" s="165"/>
      <c r="AF984" s="147"/>
      <c r="AG984" s="146">
        <v>20.8</v>
      </c>
      <c r="AH984" s="149"/>
      <c r="AI984" s="132"/>
      <c r="AJ984" s="150" t="s">
        <v>3895</v>
      </c>
      <c r="AK984" s="150"/>
      <c r="AL984" s="151" t="s">
        <v>3600</v>
      </c>
      <c r="AM984" s="152">
        <v>40681</v>
      </c>
      <c r="AN984" s="297"/>
      <c r="AO984" s="154"/>
      <c r="AP984" s="155"/>
      <c r="AQ984" s="156">
        <v>41166</v>
      </c>
      <c r="AR984" s="155">
        <v>41230</v>
      </c>
      <c r="AS984" s="155">
        <v>41269</v>
      </c>
      <c r="AT984" s="155">
        <v>41233</v>
      </c>
      <c r="AU984" s="157"/>
      <c r="AV984" s="158"/>
      <c r="AW984" s="159">
        <v>9.9</v>
      </c>
      <c r="AX984" s="146">
        <v>1985.4393939393938</v>
      </c>
      <c r="AY984" s="160">
        <v>0.93240000000000001</v>
      </c>
      <c r="AZ984" s="161"/>
      <c r="BA984" s="149"/>
      <c r="BB984" s="237"/>
      <c r="BC984" s="238"/>
      <c r="BD984" s="345">
        <v>2.8141361256544499</v>
      </c>
      <c r="BE984" s="165">
        <v>152.04971502347365</v>
      </c>
      <c r="BF984" s="149">
        <v>284.25617430853026</v>
      </c>
      <c r="BG984" s="239"/>
      <c r="BH984" s="166" t="s">
        <v>236</v>
      </c>
      <c r="BI984" s="167">
        <v>14.58</v>
      </c>
      <c r="BJ984" s="166" t="s">
        <v>236</v>
      </c>
      <c r="BK984" s="166">
        <v>14.212061966485114</v>
      </c>
    </row>
    <row r="985" spans="1:63" ht="42" hidden="1">
      <c r="A985" s="40"/>
      <c r="B985" s="40"/>
      <c r="C985" s="40"/>
      <c r="D985" s="247" t="s">
        <v>120</v>
      </c>
      <c r="E985" s="127">
        <v>8284</v>
      </c>
      <c r="F985" s="361" t="s">
        <v>121</v>
      </c>
      <c r="G985" s="129" t="s">
        <v>3945</v>
      </c>
      <c r="H985" s="130" t="s">
        <v>3946</v>
      </c>
      <c r="I985" s="131" t="s">
        <v>1815</v>
      </c>
      <c r="J985" s="132"/>
      <c r="K985" s="129" t="s">
        <v>3947</v>
      </c>
      <c r="L985" s="472" t="s">
        <v>2036</v>
      </c>
      <c r="M985" s="134" t="s">
        <v>2037</v>
      </c>
      <c r="N985" s="371" t="s">
        <v>2037</v>
      </c>
      <c r="O985" s="136" t="s">
        <v>3785</v>
      </c>
      <c r="P985" s="143">
        <v>19.879000000000001</v>
      </c>
      <c r="Q985" s="138"/>
      <c r="R985" s="339">
        <v>7</v>
      </c>
      <c r="S985" s="139">
        <v>0</v>
      </c>
      <c r="T985" s="152">
        <v>41255</v>
      </c>
      <c r="U985" s="138">
        <v>1.0337080000000001</v>
      </c>
      <c r="V985" s="143">
        <v>160.17572328767125</v>
      </c>
      <c r="W985" s="138">
        <v>359.07464931506848</v>
      </c>
      <c r="X985" s="141" t="s">
        <v>2540</v>
      </c>
      <c r="Y985" s="142"/>
      <c r="Z985" s="143"/>
      <c r="AA985" s="138"/>
      <c r="AB985" s="138"/>
      <c r="AC985" s="383"/>
      <c r="AD985" s="360"/>
      <c r="AE985" s="165"/>
      <c r="AF985" s="147"/>
      <c r="AG985" s="146">
        <v>20.066666666666666</v>
      </c>
      <c r="AH985" s="149"/>
      <c r="AI985" s="132"/>
      <c r="AJ985" s="150" t="s">
        <v>1560</v>
      </c>
      <c r="AK985" s="150"/>
      <c r="AL985" s="151" t="s">
        <v>3013</v>
      </c>
      <c r="AM985" s="152">
        <v>40563</v>
      </c>
      <c r="AN985" s="297"/>
      <c r="AO985" s="192"/>
      <c r="AP985" s="152"/>
      <c r="AQ985" s="235">
        <v>41024</v>
      </c>
      <c r="AR985" s="152">
        <v>41232</v>
      </c>
      <c r="AS985" s="192">
        <v>41307</v>
      </c>
      <c r="AT985" s="152">
        <v>41255</v>
      </c>
      <c r="AU985" s="206"/>
      <c r="AV985" s="209"/>
      <c r="AW985" s="149">
        <v>8.75</v>
      </c>
      <c r="AX985" s="146">
        <v>2405.4857142857145</v>
      </c>
      <c r="AY985" s="160">
        <v>0.94450000000000001</v>
      </c>
      <c r="AZ985" s="196"/>
      <c r="BA985" s="149"/>
      <c r="BB985" s="403"/>
      <c r="BC985" s="404"/>
      <c r="BD985" s="379">
        <v>10.154886561954624</v>
      </c>
      <c r="BE985" s="165">
        <v>510.83487911638537</v>
      </c>
      <c r="BF985" s="149">
        <v>1160.5584642233857</v>
      </c>
      <c r="BG985" s="196"/>
      <c r="BH985" s="197" t="s">
        <v>3967</v>
      </c>
      <c r="BI985" s="198" t="s">
        <v>3967</v>
      </c>
      <c r="BJ985" s="197" t="s">
        <v>3967</v>
      </c>
      <c r="BK985" s="197"/>
    </row>
    <row r="986" spans="1:63" ht="56" hidden="1">
      <c r="A986" s="40"/>
      <c r="B986" s="40"/>
      <c r="C986" s="40"/>
      <c r="D986" s="303" t="s">
        <v>315</v>
      </c>
      <c r="E986" s="127">
        <v>8288</v>
      </c>
      <c r="F986" s="234" t="s">
        <v>312</v>
      </c>
      <c r="G986" s="547" t="s">
        <v>2033</v>
      </c>
      <c r="H986" s="548" t="s">
        <v>2034</v>
      </c>
      <c r="I986" s="549" t="s">
        <v>1815</v>
      </c>
      <c r="J986" s="550"/>
      <c r="K986" s="547" t="s">
        <v>1748</v>
      </c>
      <c r="L986" s="472" t="s">
        <v>2036</v>
      </c>
      <c r="M986" s="551" t="s">
        <v>3665</v>
      </c>
      <c r="N986" s="552" t="s">
        <v>1446</v>
      </c>
      <c r="O986" s="553" t="s">
        <v>844</v>
      </c>
      <c r="P986" s="143">
        <v>22.355</v>
      </c>
      <c r="Q986" s="138"/>
      <c r="R986" s="339">
        <v>10</v>
      </c>
      <c r="S986" s="139">
        <v>0</v>
      </c>
      <c r="T986" s="152">
        <v>41275</v>
      </c>
      <c r="U986" s="138">
        <v>0</v>
      </c>
      <c r="V986" s="143">
        <v>178.90124657534247</v>
      </c>
      <c r="W986" s="138">
        <v>223.55</v>
      </c>
      <c r="X986" s="556" t="s">
        <v>2540</v>
      </c>
      <c r="Y986" s="142"/>
      <c r="Z986" s="146"/>
      <c r="AA986" s="165"/>
      <c r="AB986" s="165"/>
      <c r="AC986" s="383"/>
      <c r="AD986" s="360"/>
      <c r="AE986" s="165"/>
      <c r="AF986" s="147"/>
      <c r="AG986" s="146">
        <v>19.399999999999999</v>
      </c>
      <c r="AH986" s="149"/>
      <c r="AI986" s="132"/>
      <c r="AJ986" s="599" t="s">
        <v>4053</v>
      </c>
      <c r="AK986" s="554" t="s">
        <v>313</v>
      </c>
      <c r="AL986" s="555" t="s">
        <v>314</v>
      </c>
      <c r="AM986" s="152">
        <v>40725</v>
      </c>
      <c r="AN986" s="297">
        <v>40883</v>
      </c>
      <c r="AO986" s="192" t="s">
        <v>311</v>
      </c>
      <c r="AP986" s="152"/>
      <c r="AQ986" s="156">
        <v>41166</v>
      </c>
      <c r="AR986" s="155">
        <v>41236</v>
      </c>
      <c r="AS986" s="154">
        <v>41345</v>
      </c>
      <c r="AT986" s="155">
        <v>41242</v>
      </c>
      <c r="AU986" s="157"/>
      <c r="AV986" s="158"/>
      <c r="AW986" s="159">
        <v>2.4</v>
      </c>
      <c r="AX986" s="146">
        <v>6416.666666666667</v>
      </c>
      <c r="AY986" s="160">
        <v>0.86450000000000005</v>
      </c>
      <c r="AZ986" s="161"/>
      <c r="BA986" s="149"/>
      <c r="BB986" s="237"/>
      <c r="BC986" s="238"/>
      <c r="BD986" s="345">
        <v>6.1954624781849912</v>
      </c>
      <c r="BE986" s="165">
        <v>277.13990061216691</v>
      </c>
      <c r="BF986" s="149">
        <v>2581.4426992437466</v>
      </c>
      <c r="BG986" s="239"/>
      <c r="BH986" s="166">
        <v>6.71</v>
      </c>
      <c r="BI986" s="167">
        <v>13.42</v>
      </c>
      <c r="BJ986" s="166"/>
      <c r="BK986" s="166">
        <v>12.058246073298429</v>
      </c>
    </row>
    <row r="987" spans="1:63" ht="28" hidden="1">
      <c r="A987" s="40"/>
      <c r="B987" s="40"/>
      <c r="C987" s="40"/>
      <c r="D987" s="412" t="s">
        <v>122</v>
      </c>
      <c r="E987" s="127">
        <v>8297</v>
      </c>
      <c r="F987" s="234" t="s">
        <v>123</v>
      </c>
      <c r="G987" s="129" t="s">
        <v>2033</v>
      </c>
      <c r="H987" s="130" t="s">
        <v>2034</v>
      </c>
      <c r="I987" s="131" t="s">
        <v>1815</v>
      </c>
      <c r="J987" s="132"/>
      <c r="K987" s="129" t="s">
        <v>1728</v>
      </c>
      <c r="L987" s="472" t="s">
        <v>2036</v>
      </c>
      <c r="M987" s="134" t="s">
        <v>2037</v>
      </c>
      <c r="N987" s="371" t="s">
        <v>2037</v>
      </c>
      <c r="O987" s="136" t="s">
        <v>2038</v>
      </c>
      <c r="P987" s="143">
        <v>22.398</v>
      </c>
      <c r="Q987" s="138"/>
      <c r="R987" s="339">
        <v>10</v>
      </c>
      <c r="S987" s="139">
        <v>0</v>
      </c>
      <c r="T987" s="152">
        <v>41275</v>
      </c>
      <c r="U987" s="138">
        <v>0</v>
      </c>
      <c r="V987" s="143">
        <v>179.24536438356165</v>
      </c>
      <c r="W987" s="138">
        <v>223.98</v>
      </c>
      <c r="X987" s="141" t="s">
        <v>3889</v>
      </c>
      <c r="Y987" s="142"/>
      <c r="Z987" s="143"/>
      <c r="AA987" s="138"/>
      <c r="AB987" s="138"/>
      <c r="AC987" s="383"/>
      <c r="AD987" s="360"/>
      <c r="AE987" s="165"/>
      <c r="AF987" s="147"/>
      <c r="AG987" s="146">
        <v>19.399999999999999</v>
      </c>
      <c r="AH987" s="149"/>
      <c r="AI987" s="132"/>
      <c r="AJ987" s="150" t="s">
        <v>3895</v>
      </c>
      <c r="AK987" s="150"/>
      <c r="AL987" s="151" t="s">
        <v>2716</v>
      </c>
      <c r="AM987" s="152">
        <v>40604</v>
      </c>
      <c r="AN987" s="297"/>
      <c r="AO987" s="154"/>
      <c r="AP987" s="155"/>
      <c r="AQ987" s="156">
        <v>40689</v>
      </c>
      <c r="AR987" s="155">
        <v>41233</v>
      </c>
      <c r="AS987" s="154">
        <v>41284</v>
      </c>
      <c r="AT987" s="155">
        <v>41242</v>
      </c>
      <c r="AU987" s="157"/>
      <c r="AV987" s="158"/>
      <c r="AW987" s="159">
        <v>9.8999999999999986</v>
      </c>
      <c r="AX987" s="146">
        <v>1996.1616161616164</v>
      </c>
      <c r="AY987" s="160">
        <v>0.92247499999999993</v>
      </c>
      <c r="AZ987" s="161"/>
      <c r="BA987" s="149"/>
      <c r="BB987" s="237"/>
      <c r="BC987" s="238"/>
      <c r="BD987" s="345">
        <v>14.20157068062827</v>
      </c>
      <c r="BE987" s="165">
        <v>634.05530318011745</v>
      </c>
      <c r="BF987" s="149">
        <v>1434.5020889523507</v>
      </c>
      <c r="BG987" s="427"/>
      <c r="BH987" s="166"/>
      <c r="BI987" s="167"/>
      <c r="BJ987" s="166"/>
      <c r="BK987" s="166"/>
    </row>
    <row r="988" spans="1:63" ht="28" hidden="1">
      <c r="A988" s="40"/>
      <c r="B988" s="40"/>
      <c r="C988" s="40"/>
      <c r="D988" s="303" t="s">
        <v>124</v>
      </c>
      <c r="E988" s="595">
        <v>8298</v>
      </c>
      <c r="F988" s="422" t="s">
        <v>125</v>
      </c>
      <c r="G988" s="547" t="s">
        <v>2033</v>
      </c>
      <c r="H988" s="548" t="s">
        <v>2034</v>
      </c>
      <c r="I988" s="549" t="s">
        <v>1815</v>
      </c>
      <c r="J988" s="550"/>
      <c r="K988" s="547" t="s">
        <v>2035</v>
      </c>
      <c r="L988" s="472" t="s">
        <v>2036</v>
      </c>
      <c r="M988" s="174" t="s">
        <v>969</v>
      </c>
      <c r="N988" s="342" t="s">
        <v>970</v>
      </c>
      <c r="O988" s="176" t="s">
        <v>3785</v>
      </c>
      <c r="P988" s="143">
        <v>11.233000000000001</v>
      </c>
      <c r="Q988" s="138"/>
      <c r="R988" s="339">
        <v>7</v>
      </c>
      <c r="S988" s="139">
        <v>0</v>
      </c>
      <c r="T988" s="311">
        <v>41275</v>
      </c>
      <c r="U988" s="138">
        <v>0</v>
      </c>
      <c r="V988" s="143">
        <v>89.894775342465749</v>
      </c>
      <c r="W988" s="138">
        <v>202.28632602739728</v>
      </c>
      <c r="X988" s="556" t="s">
        <v>2718</v>
      </c>
      <c r="Y988" s="142"/>
      <c r="Z988" s="146"/>
      <c r="AA988" s="165"/>
      <c r="AB988" s="165"/>
      <c r="AC988" s="383"/>
      <c r="AD988" s="360"/>
      <c r="AE988" s="165"/>
      <c r="AF988" s="147"/>
      <c r="AG988" s="146">
        <v>19.399999999999999</v>
      </c>
      <c r="AH988" s="149"/>
      <c r="AI988" s="132"/>
      <c r="AJ988" s="554" t="s">
        <v>3895</v>
      </c>
      <c r="AK988" s="554"/>
      <c r="AL988" s="555" t="s">
        <v>3700</v>
      </c>
      <c r="AM988" s="152">
        <v>41027</v>
      </c>
      <c r="AN988" s="297"/>
      <c r="AO988" s="154"/>
      <c r="AP988" s="155"/>
      <c r="AQ988" s="156">
        <v>41163</v>
      </c>
      <c r="AR988" s="155">
        <v>41236</v>
      </c>
      <c r="AS988" s="154">
        <v>41271</v>
      </c>
      <c r="AT988" s="155">
        <v>41236</v>
      </c>
      <c r="AU988" s="157"/>
      <c r="AV988" s="158"/>
      <c r="AW988" s="159">
        <v>5</v>
      </c>
      <c r="AX988" s="146">
        <v>2359.8000000000002</v>
      </c>
      <c r="AY988" s="160">
        <v>0.92149999999999999</v>
      </c>
      <c r="AZ988" s="161"/>
      <c r="BA988" s="149"/>
      <c r="BB988" s="237"/>
      <c r="BC988" s="238"/>
      <c r="BD988" s="493"/>
      <c r="BE988" s="165"/>
      <c r="BF988" s="149"/>
      <c r="BG988" s="239"/>
      <c r="BH988" s="166"/>
      <c r="BI988" s="167"/>
      <c r="BJ988" s="166"/>
      <c r="BK988" s="166"/>
    </row>
    <row r="989" spans="1:63" ht="28" hidden="1">
      <c r="A989" s="40"/>
      <c r="B989" s="40"/>
      <c r="C989" s="40"/>
      <c r="D989" s="303" t="s">
        <v>126</v>
      </c>
      <c r="E989" s="127">
        <v>8303</v>
      </c>
      <c r="F989" s="234" t="s">
        <v>127</v>
      </c>
      <c r="G989" s="129" t="s">
        <v>2033</v>
      </c>
      <c r="H989" s="130" t="s">
        <v>2034</v>
      </c>
      <c r="I989" s="131" t="s">
        <v>1815</v>
      </c>
      <c r="J989" s="132"/>
      <c r="K989" s="129" t="s">
        <v>2498</v>
      </c>
      <c r="L989" s="472" t="s">
        <v>2036</v>
      </c>
      <c r="M989" s="174" t="s">
        <v>2037</v>
      </c>
      <c r="N989" s="371" t="s">
        <v>2037</v>
      </c>
      <c r="O989" s="136" t="s">
        <v>3785</v>
      </c>
      <c r="P989" s="143">
        <v>31.875</v>
      </c>
      <c r="Q989" s="138"/>
      <c r="R989" s="339">
        <v>7</v>
      </c>
      <c r="S989" s="139">
        <v>0</v>
      </c>
      <c r="T989" s="152">
        <v>41244</v>
      </c>
      <c r="U989" s="138">
        <v>2.7093750000000001</v>
      </c>
      <c r="V989" s="143">
        <v>257.79452054794518</v>
      </c>
      <c r="W989" s="138">
        <v>576.71917808219189</v>
      </c>
      <c r="X989" s="141" t="s">
        <v>3888</v>
      </c>
      <c r="Y989" s="142"/>
      <c r="Z989" s="146"/>
      <c r="AA989" s="165"/>
      <c r="AB989" s="165"/>
      <c r="AC989" s="383"/>
      <c r="AD989" s="360"/>
      <c r="AE989" s="165"/>
      <c r="AF989" s="147"/>
      <c r="AG989" s="146">
        <v>20.433333333333334</v>
      </c>
      <c r="AH989" s="149"/>
      <c r="AI989" s="132"/>
      <c r="AJ989" s="236" t="s">
        <v>3895</v>
      </c>
      <c r="AK989" s="236"/>
      <c r="AL989" s="151" t="s">
        <v>2084</v>
      </c>
      <c r="AM989" s="152">
        <v>40830</v>
      </c>
      <c r="AN989" s="297"/>
      <c r="AO989" s="154"/>
      <c r="AP989" s="155"/>
      <c r="AQ989" s="156">
        <v>41166</v>
      </c>
      <c r="AR989" s="155">
        <v>41233</v>
      </c>
      <c r="AS989" s="154">
        <v>41284</v>
      </c>
      <c r="AT989" s="155">
        <v>41239</v>
      </c>
      <c r="AU989" s="157"/>
      <c r="AV989" s="158"/>
      <c r="AW989" s="159">
        <v>15</v>
      </c>
      <c r="AX989" s="146">
        <v>2321.4</v>
      </c>
      <c r="AY989" s="160">
        <v>0.86474999999999991</v>
      </c>
      <c r="AZ989" s="161"/>
      <c r="BA989" s="149"/>
      <c r="BB989" s="237"/>
      <c r="BC989" s="238"/>
      <c r="BD989" s="345">
        <v>19.677137870855148</v>
      </c>
      <c r="BE989" s="165">
        <v>617.32197241898507</v>
      </c>
      <c r="BF989" s="149">
        <v>1311.8091913903431</v>
      </c>
      <c r="BG989" s="239"/>
      <c r="BH989" s="166">
        <v>9.77</v>
      </c>
      <c r="BI989" s="167">
        <v>15.29</v>
      </c>
      <c r="BJ989" s="166"/>
      <c r="BK989" s="166"/>
    </row>
    <row r="990" spans="1:63" ht="42" hidden="1">
      <c r="A990" s="40"/>
      <c r="B990" s="40"/>
      <c r="C990" s="40"/>
      <c r="D990" s="303" t="s">
        <v>128</v>
      </c>
      <c r="E990" s="127">
        <v>8312</v>
      </c>
      <c r="F990" s="234" t="s">
        <v>129</v>
      </c>
      <c r="G990" s="547" t="s">
        <v>2033</v>
      </c>
      <c r="H990" s="548" t="s">
        <v>2034</v>
      </c>
      <c r="I990" s="477" t="s">
        <v>1815</v>
      </c>
      <c r="J990" s="478"/>
      <c r="K990" s="475" t="s">
        <v>3893</v>
      </c>
      <c r="L990" s="472" t="s">
        <v>2036</v>
      </c>
      <c r="M990" s="174" t="s">
        <v>3878</v>
      </c>
      <c r="N990" s="342" t="s">
        <v>1723</v>
      </c>
      <c r="O990" s="176" t="s">
        <v>3785</v>
      </c>
      <c r="P990" s="143">
        <v>43.628999999999998</v>
      </c>
      <c r="Q990" s="138"/>
      <c r="R990" s="339">
        <v>7</v>
      </c>
      <c r="S990" s="139">
        <v>0</v>
      </c>
      <c r="T990" s="311">
        <v>42461</v>
      </c>
      <c r="U990" s="138">
        <v>0</v>
      </c>
      <c r="V990" s="143">
        <v>207.38716438356164</v>
      </c>
      <c r="W990" s="138">
        <v>643.91622739726029</v>
      </c>
      <c r="X990" s="556" t="s">
        <v>3888</v>
      </c>
      <c r="Y990" s="142"/>
      <c r="Z990" s="146"/>
      <c r="AA990" s="165"/>
      <c r="AB990" s="165"/>
      <c r="AC990" s="383"/>
      <c r="AD990" s="360"/>
      <c r="AE990" s="165"/>
      <c r="AF990" s="147"/>
      <c r="AG990" s="146">
        <v>-20.133333333333333</v>
      </c>
      <c r="AH990" s="149"/>
      <c r="AI990" s="132"/>
      <c r="AJ990" s="554" t="s">
        <v>3895</v>
      </c>
      <c r="AK990" s="554"/>
      <c r="AL990" s="555" t="s">
        <v>130</v>
      </c>
      <c r="AM990" s="152">
        <v>41004</v>
      </c>
      <c r="AN990" s="297"/>
      <c r="AO990" s="154"/>
      <c r="AP990" s="155"/>
      <c r="AQ990" s="156">
        <v>41193</v>
      </c>
      <c r="AR990" s="155">
        <v>41235</v>
      </c>
      <c r="AS990" s="154">
        <v>41268</v>
      </c>
      <c r="AT990" s="155">
        <v>41239</v>
      </c>
      <c r="AU990" s="157"/>
      <c r="AV990" s="158"/>
      <c r="AW990" s="159">
        <v>9.6</v>
      </c>
      <c r="AX990" s="146">
        <v>5084.375</v>
      </c>
      <c r="AY990" s="160">
        <v>0.92186999999999997</v>
      </c>
      <c r="AZ990" s="161"/>
      <c r="BA990" s="149"/>
      <c r="BB990" s="237"/>
      <c r="BC990" s="238"/>
      <c r="BD990" s="345">
        <v>16.177574171029669</v>
      </c>
      <c r="BE990" s="165">
        <v>370.7986470244486</v>
      </c>
      <c r="BF990" s="149">
        <v>1685.1639761489239</v>
      </c>
      <c r="BG990" s="239"/>
      <c r="BH990" s="166">
        <v>9.17</v>
      </c>
      <c r="BI990" s="167">
        <v>13.5</v>
      </c>
      <c r="BJ990" s="166">
        <v>12.49</v>
      </c>
      <c r="BK990" s="159"/>
    </row>
    <row r="991" spans="1:63" ht="56" hidden="1">
      <c r="A991" s="40"/>
      <c r="B991" s="40"/>
      <c r="C991" s="40"/>
      <c r="D991" s="303" t="s">
        <v>131</v>
      </c>
      <c r="E991" s="127">
        <v>8317</v>
      </c>
      <c r="F991" s="632" t="s">
        <v>132</v>
      </c>
      <c r="G991" s="129" t="s">
        <v>2033</v>
      </c>
      <c r="H991" s="130" t="s">
        <v>2034</v>
      </c>
      <c r="I991" s="131" t="s">
        <v>1815</v>
      </c>
      <c r="J991" s="132"/>
      <c r="K991" s="129" t="s">
        <v>1728</v>
      </c>
      <c r="L991" s="472" t="s">
        <v>2036</v>
      </c>
      <c r="M991" s="174" t="s">
        <v>3510</v>
      </c>
      <c r="N991" s="371" t="s">
        <v>2571</v>
      </c>
      <c r="O991" s="136" t="s">
        <v>3785</v>
      </c>
      <c r="P991" s="138">
        <v>39.405000000000001</v>
      </c>
      <c r="Q991" s="138"/>
      <c r="R991" s="339">
        <v>7</v>
      </c>
      <c r="S991" s="139">
        <v>0</v>
      </c>
      <c r="T991" s="192">
        <v>41246</v>
      </c>
      <c r="U991" s="381">
        <v>3.0341849999999999</v>
      </c>
      <c r="V991" s="143">
        <v>318.4787671232877</v>
      </c>
      <c r="W991" s="138">
        <v>712.74468493150687</v>
      </c>
      <c r="X991" s="141" t="s">
        <v>3888</v>
      </c>
      <c r="Y991" s="142"/>
      <c r="Z991" s="146"/>
      <c r="AA991" s="165"/>
      <c r="AB991" s="165"/>
      <c r="AC991" s="383"/>
      <c r="AD991" s="360"/>
      <c r="AE991" s="165"/>
      <c r="AF991" s="147"/>
      <c r="AG991" s="146">
        <v>20.366666666666667</v>
      </c>
      <c r="AH991" s="149"/>
      <c r="AI991" s="132"/>
      <c r="AJ991" s="236" t="s">
        <v>3895</v>
      </c>
      <c r="AK991" s="236"/>
      <c r="AL991" s="169" t="s">
        <v>133</v>
      </c>
      <c r="AM991" s="152">
        <v>40827</v>
      </c>
      <c r="AN991" s="297"/>
      <c r="AO991" s="154"/>
      <c r="AP991" s="155"/>
      <c r="AQ991" s="156">
        <v>41022</v>
      </c>
      <c r="AR991" s="155">
        <v>41235</v>
      </c>
      <c r="AS991" s="154">
        <v>41284</v>
      </c>
      <c r="AT991" s="155">
        <v>41246</v>
      </c>
      <c r="AU991" s="157"/>
      <c r="AV991" s="158"/>
      <c r="AW991" s="159">
        <v>10</v>
      </c>
      <c r="AX991" s="146">
        <v>7008</v>
      </c>
      <c r="AY991" s="160">
        <v>0.90351500000000007</v>
      </c>
      <c r="AZ991" s="161"/>
      <c r="BA991" s="149"/>
      <c r="BB991" s="237"/>
      <c r="BC991" s="238"/>
      <c r="BD991" s="345">
        <v>10.798429319371728</v>
      </c>
      <c r="BE991" s="165">
        <v>274.03703386300538</v>
      </c>
      <c r="BF991" s="149">
        <v>1079.8429319371728</v>
      </c>
      <c r="BG991" s="239"/>
      <c r="BH991" s="166">
        <v>5.7</v>
      </c>
      <c r="BI991" s="167">
        <v>11.5</v>
      </c>
      <c r="BJ991" s="166">
        <v>14.8</v>
      </c>
      <c r="BK991" s="166"/>
    </row>
    <row r="992" spans="1:63" ht="28">
      <c r="A992" s="124" t="s">
        <v>3068</v>
      </c>
      <c r="B992" s="40"/>
      <c r="C992" s="40" t="s">
        <v>654</v>
      </c>
      <c r="D992" s="303" t="s">
        <v>134</v>
      </c>
      <c r="E992" s="127">
        <v>8323</v>
      </c>
      <c r="F992" s="422" t="s">
        <v>135</v>
      </c>
      <c r="G992" s="547" t="s">
        <v>2033</v>
      </c>
      <c r="H992" s="548" t="s">
        <v>2034</v>
      </c>
      <c r="I992" s="549" t="s">
        <v>1815</v>
      </c>
      <c r="J992" s="550"/>
      <c r="K992" s="547" t="s">
        <v>1165</v>
      </c>
      <c r="L992" s="472" t="s">
        <v>2036</v>
      </c>
      <c r="M992" s="174" t="s">
        <v>1176</v>
      </c>
      <c r="N992" s="342" t="s">
        <v>1177</v>
      </c>
      <c r="O992" s="176" t="s">
        <v>1178</v>
      </c>
      <c r="P992" s="143">
        <v>1388.3150000000001</v>
      </c>
      <c r="Q992" s="138"/>
      <c r="R992" s="339">
        <v>10</v>
      </c>
      <c r="S992" s="139">
        <v>0</v>
      </c>
      <c r="T992" s="311">
        <v>41275</v>
      </c>
      <c r="U992" s="138">
        <v>0</v>
      </c>
      <c r="V992" s="143">
        <v>11110.323602739727</v>
      </c>
      <c r="W992" s="138">
        <v>13883.150000000001</v>
      </c>
      <c r="X992" s="556" t="s">
        <v>1729</v>
      </c>
      <c r="Y992" s="142"/>
      <c r="Z992" s="146"/>
      <c r="AA992" s="165"/>
      <c r="AB992" s="165"/>
      <c r="AC992" s="383"/>
      <c r="AD992" s="360"/>
      <c r="AE992" s="165"/>
      <c r="AF992" s="147"/>
      <c r="AG992" s="146">
        <v>18.399999999999999</v>
      </c>
      <c r="AH992" s="149"/>
      <c r="AI992" s="132"/>
      <c r="AJ992" s="554" t="s">
        <v>3895</v>
      </c>
      <c r="AK992" s="554"/>
      <c r="AL992" s="555" t="s">
        <v>3895</v>
      </c>
      <c r="AM992" s="152">
        <v>41002</v>
      </c>
      <c r="AN992" s="297"/>
      <c r="AO992" s="154"/>
      <c r="AP992" s="155"/>
      <c r="AQ992" s="156">
        <v>41192</v>
      </c>
      <c r="AR992" s="155">
        <v>41305</v>
      </c>
      <c r="AS992" s="154">
        <v>41516</v>
      </c>
      <c r="AT992" s="155">
        <v>41305</v>
      </c>
      <c r="AU992" s="157"/>
      <c r="AV992" s="158"/>
      <c r="AW992" s="159">
        <v>742</v>
      </c>
      <c r="AX992" s="146">
        <v>7222.6199460916441</v>
      </c>
      <c r="AY992" s="160">
        <v>0.84294999999999998</v>
      </c>
      <c r="AZ992" s="161"/>
      <c r="BA992" s="149"/>
      <c r="BB992" s="237"/>
      <c r="BC992" s="238"/>
      <c r="BD992" s="345">
        <v>569.44938917975571</v>
      </c>
      <c r="BE992" s="165">
        <v>410.17304371108548</v>
      </c>
      <c r="BF992" s="149">
        <v>767.45200698080282</v>
      </c>
      <c r="BG992" s="239"/>
      <c r="BH992" s="166">
        <v>11.91</v>
      </c>
      <c r="BI992" s="167">
        <v>12.86</v>
      </c>
      <c r="BJ992" s="159"/>
      <c r="BK992" s="159"/>
    </row>
    <row r="993" spans="1:63" ht="28" hidden="1">
      <c r="A993" s="40"/>
      <c r="B993" s="40"/>
      <c r="C993" s="40"/>
      <c r="D993" s="303" t="s">
        <v>136</v>
      </c>
      <c r="E993" s="595">
        <v>8324</v>
      </c>
      <c r="F993" s="422" t="s">
        <v>137</v>
      </c>
      <c r="G993" s="547" t="s">
        <v>2033</v>
      </c>
      <c r="H993" s="548" t="s">
        <v>2034</v>
      </c>
      <c r="I993" s="549" t="s">
        <v>1815</v>
      </c>
      <c r="J993" s="550"/>
      <c r="K993" s="547" t="s">
        <v>1728</v>
      </c>
      <c r="L993" s="472" t="s">
        <v>2036</v>
      </c>
      <c r="M993" s="174" t="s">
        <v>2037</v>
      </c>
      <c r="N993" s="342" t="s">
        <v>2037</v>
      </c>
      <c r="O993" s="176" t="s">
        <v>2038</v>
      </c>
      <c r="P993" s="143">
        <v>85.281000000000006</v>
      </c>
      <c r="Q993" s="138"/>
      <c r="R993" s="339">
        <v>7</v>
      </c>
      <c r="S993" s="139">
        <v>0</v>
      </c>
      <c r="T993" s="311">
        <v>41236</v>
      </c>
      <c r="U993" s="138">
        <v>8.8692240000000009</v>
      </c>
      <c r="V993" s="143">
        <v>691.59386301369864</v>
      </c>
      <c r="W993" s="138">
        <v>1544.8711561643836</v>
      </c>
      <c r="X993" s="556" t="s">
        <v>2039</v>
      </c>
      <c r="Y993" s="142"/>
      <c r="Z993" s="146">
        <v>8.7899999999999991</v>
      </c>
      <c r="AA993" s="165">
        <v>80.745999999999995</v>
      </c>
      <c r="AB993" s="165">
        <v>89.536000000000001</v>
      </c>
      <c r="AC993" s="383">
        <v>41802</v>
      </c>
      <c r="AD993" s="360">
        <v>41608</v>
      </c>
      <c r="AE993" s="165">
        <v>86.916526027397268</v>
      </c>
      <c r="AF993" s="147">
        <v>1.0301378125924756</v>
      </c>
      <c r="AG993" s="146">
        <v>18.866666666666667</v>
      </c>
      <c r="AH993" s="149"/>
      <c r="AI993" s="132" t="s">
        <v>3889</v>
      </c>
      <c r="AJ993" s="554" t="s">
        <v>3895</v>
      </c>
      <c r="AK993" s="554"/>
      <c r="AL993" s="555" t="s">
        <v>3140</v>
      </c>
      <c r="AM993" s="152">
        <v>41027</v>
      </c>
      <c r="AN993" s="297"/>
      <c r="AO993" s="154"/>
      <c r="AP993" s="155"/>
      <c r="AQ993" s="156">
        <v>41137</v>
      </c>
      <c r="AR993" s="155">
        <v>41234</v>
      </c>
      <c r="AS993" s="154">
        <v>41288</v>
      </c>
      <c r="AT993" s="155">
        <v>41236</v>
      </c>
      <c r="AU993" s="157"/>
      <c r="AV993" s="158"/>
      <c r="AW993" s="159">
        <v>49.6</v>
      </c>
      <c r="AX993" s="146">
        <v>1804.5564516129032</v>
      </c>
      <c r="AY993" s="160">
        <v>0.95284999999999997</v>
      </c>
      <c r="AZ993" s="161"/>
      <c r="BA993" s="149"/>
      <c r="BB993" s="237"/>
      <c r="BC993" s="238"/>
      <c r="BD993" s="345">
        <v>63.62129144851658</v>
      </c>
      <c r="BE993" s="165">
        <v>746.01952895154341</v>
      </c>
      <c r="BF993" s="149">
        <v>1282.68732759106</v>
      </c>
      <c r="BG993" s="105">
        <v>1.657014765884586E-2</v>
      </c>
      <c r="BH993" s="166">
        <v>4.71</v>
      </c>
      <c r="BI993" s="167">
        <v>16.510000000000002</v>
      </c>
      <c r="BJ993" s="159"/>
      <c r="BK993" s="159"/>
    </row>
    <row r="994" spans="1:63" ht="56" hidden="1">
      <c r="A994" s="40"/>
      <c r="B994" s="40"/>
      <c r="C994" s="40"/>
      <c r="D994" s="247" t="s">
        <v>287</v>
      </c>
      <c r="E994" s="127">
        <v>8342</v>
      </c>
      <c r="F994" s="234" t="s">
        <v>286</v>
      </c>
      <c r="G994" s="129" t="s">
        <v>2033</v>
      </c>
      <c r="H994" s="130" t="s">
        <v>2034</v>
      </c>
      <c r="I994" s="368" t="s">
        <v>1815</v>
      </c>
      <c r="J994" s="368"/>
      <c r="K994" s="129" t="s">
        <v>2498</v>
      </c>
      <c r="L994" s="133" t="s">
        <v>2036</v>
      </c>
      <c r="M994" s="134" t="s">
        <v>2037</v>
      </c>
      <c r="N994" s="371" t="s">
        <v>2037</v>
      </c>
      <c r="O994" s="136" t="s">
        <v>3785</v>
      </c>
      <c r="P994" s="137">
        <v>17.221</v>
      </c>
      <c r="Q994" s="138"/>
      <c r="R994" s="137">
        <v>10</v>
      </c>
      <c r="S994" s="139">
        <v>0</v>
      </c>
      <c r="T994" s="235">
        <v>41275</v>
      </c>
      <c r="U994" s="138">
        <v>0</v>
      </c>
      <c r="V994" s="137">
        <v>137.81518082191781</v>
      </c>
      <c r="W994" s="138">
        <v>172.21</v>
      </c>
      <c r="X994" s="130" t="s">
        <v>2540</v>
      </c>
      <c r="Y994" s="142"/>
      <c r="Z994" s="143"/>
      <c r="AA994" s="138"/>
      <c r="AB994" s="138"/>
      <c r="AC994" s="144"/>
      <c r="AD994" s="360"/>
      <c r="AE994" s="165"/>
      <c r="AF994" s="147"/>
      <c r="AG994" s="148">
        <v>19.399999999999999</v>
      </c>
      <c r="AH994" s="149"/>
      <c r="AI994" s="132"/>
      <c r="AJ994" s="150" t="s">
        <v>3895</v>
      </c>
      <c r="AK994" s="150"/>
      <c r="AL994" s="151" t="s">
        <v>2900</v>
      </c>
      <c r="AM994" s="155">
        <v>39290</v>
      </c>
      <c r="AN994" s="297" t="s">
        <v>4054</v>
      </c>
      <c r="AO994" s="192" t="s">
        <v>285</v>
      </c>
      <c r="AP994" s="152"/>
      <c r="AQ994" s="156">
        <v>39443</v>
      </c>
      <c r="AR994" s="156">
        <v>41239</v>
      </c>
      <c r="AS994" s="179">
        <v>41289</v>
      </c>
      <c r="AT994" s="194">
        <v>41242</v>
      </c>
      <c r="AU994" s="157"/>
      <c r="AV994" s="358"/>
      <c r="AW994" s="159">
        <v>7.2</v>
      </c>
      <c r="AX994" s="165">
        <v>2531.6666666666665</v>
      </c>
      <c r="AY994" s="160">
        <v>0.94479999999999997</v>
      </c>
      <c r="AZ994" s="161"/>
      <c r="BA994" s="149"/>
      <c r="BB994" s="237"/>
      <c r="BC994" s="238"/>
      <c r="BD994" s="345">
        <v>8.964223385689353</v>
      </c>
      <c r="BE994" s="165">
        <v>520.54023492766692</v>
      </c>
      <c r="BF994" s="149">
        <v>1245.0310257901881</v>
      </c>
      <c r="BG994" s="421"/>
      <c r="BH994" s="166" t="s">
        <v>236</v>
      </c>
      <c r="BI994" s="167">
        <v>13.55</v>
      </c>
      <c r="BJ994" s="166" t="s">
        <v>236</v>
      </c>
      <c r="BK994" s="166"/>
    </row>
    <row r="995" spans="1:63" ht="28" hidden="1">
      <c r="A995" s="40"/>
      <c r="B995" s="40"/>
      <c r="C995" s="40"/>
      <c r="D995" s="412" t="s">
        <v>138</v>
      </c>
      <c r="E995" s="127">
        <v>8347</v>
      </c>
      <c r="F995" s="234" t="s">
        <v>139</v>
      </c>
      <c r="G995" s="547" t="s">
        <v>2033</v>
      </c>
      <c r="H995" s="548" t="s">
        <v>2034</v>
      </c>
      <c r="I995" s="549" t="s">
        <v>1815</v>
      </c>
      <c r="J995" s="550"/>
      <c r="K995" s="475" t="s">
        <v>1728</v>
      </c>
      <c r="L995" s="472" t="s">
        <v>2036</v>
      </c>
      <c r="M995" s="551" t="s">
        <v>2037</v>
      </c>
      <c r="N995" s="552" t="s">
        <v>2037</v>
      </c>
      <c r="O995" s="553" t="s">
        <v>3785</v>
      </c>
      <c r="P995" s="143">
        <v>11.568</v>
      </c>
      <c r="Q995" s="138"/>
      <c r="R995" s="339">
        <v>10</v>
      </c>
      <c r="S995" s="139">
        <v>0</v>
      </c>
      <c r="T995" s="152">
        <v>41235</v>
      </c>
      <c r="U995" s="138">
        <v>1.237776</v>
      </c>
      <c r="V995" s="143">
        <v>93.843419178082186</v>
      </c>
      <c r="W995" s="138">
        <v>115.67999999999999</v>
      </c>
      <c r="X995" s="556" t="s">
        <v>2309</v>
      </c>
      <c r="Y995" s="142"/>
      <c r="Z995" s="146"/>
      <c r="AA995" s="165"/>
      <c r="AB995" s="165"/>
      <c r="AC995" s="383"/>
      <c r="AD995" s="360"/>
      <c r="AE995" s="165"/>
      <c r="AF995" s="147"/>
      <c r="AG995" s="146">
        <v>20.733333333333334</v>
      </c>
      <c r="AH995" s="149"/>
      <c r="AI995" s="132"/>
      <c r="AJ995" s="554" t="s">
        <v>3895</v>
      </c>
      <c r="AK995" s="554"/>
      <c r="AL995" s="151" t="s">
        <v>192</v>
      </c>
      <c r="AM995" s="152">
        <v>40939</v>
      </c>
      <c r="AN995" s="297"/>
      <c r="AO995" s="154"/>
      <c r="AP995" s="155"/>
      <c r="AQ995" s="156">
        <v>41088</v>
      </c>
      <c r="AR995" s="155">
        <v>41235</v>
      </c>
      <c r="AS995" s="154">
        <v>41293</v>
      </c>
      <c r="AT995" s="155">
        <v>41235</v>
      </c>
      <c r="AU995" s="157"/>
      <c r="AV995" s="158"/>
      <c r="AW995" s="159">
        <v>7.5</v>
      </c>
      <c r="AX995" s="146">
        <v>1666.1519999999998</v>
      </c>
      <c r="AY995" s="160">
        <v>0.95284999999999997</v>
      </c>
      <c r="AZ995" s="161"/>
      <c r="BA995" s="149"/>
      <c r="BB995" s="237"/>
      <c r="BC995" s="238"/>
      <c r="BD995" s="345">
        <v>9.2297120418848149</v>
      </c>
      <c r="BE995" s="165">
        <v>797.86584041189622</v>
      </c>
      <c r="BF995" s="149">
        <v>1230.6282722513088</v>
      </c>
      <c r="BG995" s="239"/>
      <c r="BH995" s="166">
        <v>7.23</v>
      </c>
      <c r="BI995" s="167">
        <v>15.98</v>
      </c>
      <c r="BJ995" s="166"/>
      <c r="BK995" s="166"/>
    </row>
    <row r="996" spans="1:63" ht="56" hidden="1">
      <c r="A996" s="40"/>
      <c r="B996" s="40"/>
      <c r="C996" s="40"/>
      <c r="D996" s="410" t="s">
        <v>140</v>
      </c>
      <c r="E996" s="127">
        <v>8365</v>
      </c>
      <c r="F996" s="234" t="s">
        <v>141</v>
      </c>
      <c r="G996" s="129" t="s">
        <v>2033</v>
      </c>
      <c r="H996" s="130" t="s">
        <v>2034</v>
      </c>
      <c r="I996" s="131" t="s">
        <v>1815</v>
      </c>
      <c r="J996" s="132"/>
      <c r="K996" s="129" t="s">
        <v>1748</v>
      </c>
      <c r="L996" s="133" t="s">
        <v>2036</v>
      </c>
      <c r="M996" s="134" t="s">
        <v>2037</v>
      </c>
      <c r="N996" s="371" t="s">
        <v>2037</v>
      </c>
      <c r="O996" s="136" t="s">
        <v>3785</v>
      </c>
      <c r="P996" s="143">
        <v>32.085000000000001</v>
      </c>
      <c r="Q996" s="138"/>
      <c r="R996" s="339">
        <v>10</v>
      </c>
      <c r="S996" s="139">
        <v>0</v>
      </c>
      <c r="T996" s="152">
        <v>41239</v>
      </c>
      <c r="U996" s="138">
        <v>3.0801600000000002</v>
      </c>
      <c r="V996" s="143">
        <v>259.93245205479451</v>
      </c>
      <c r="W996" s="138">
        <v>320.85000000000002</v>
      </c>
      <c r="X996" s="141" t="s">
        <v>1729</v>
      </c>
      <c r="Y996" s="142"/>
      <c r="Z996" s="143"/>
      <c r="AA996" s="138"/>
      <c r="AB996" s="138"/>
      <c r="AC996" s="383"/>
      <c r="AD996" s="360"/>
      <c r="AE996" s="165"/>
      <c r="AF996" s="147"/>
      <c r="AG996" s="146">
        <v>20.6</v>
      </c>
      <c r="AH996" s="149"/>
      <c r="AI996" s="132"/>
      <c r="AJ996" s="150" t="s">
        <v>3895</v>
      </c>
      <c r="AK996" s="150"/>
      <c r="AL996" s="151" t="s">
        <v>2900</v>
      </c>
      <c r="AM996" s="152">
        <v>40577</v>
      </c>
      <c r="AN996" s="153"/>
      <c r="AO996" s="154"/>
      <c r="AP996" s="155"/>
      <c r="AQ996" s="156">
        <v>41192</v>
      </c>
      <c r="AR996" s="155">
        <v>41236</v>
      </c>
      <c r="AS996" s="155">
        <v>41272</v>
      </c>
      <c r="AT996" s="194">
        <v>41239</v>
      </c>
      <c r="AU996" s="157"/>
      <c r="AV996" s="158"/>
      <c r="AW996" s="159">
        <v>14.85</v>
      </c>
      <c r="AX996" s="146">
        <v>2452.7946127946129</v>
      </c>
      <c r="AY996" s="160">
        <v>0.94510000000000005</v>
      </c>
      <c r="AZ996" s="161"/>
      <c r="BA996" s="149"/>
      <c r="BB996" s="237"/>
      <c r="BC996" s="238"/>
      <c r="BD996" s="345">
        <v>21.51068935427574</v>
      </c>
      <c r="BE996" s="165">
        <v>670.42821736873111</v>
      </c>
      <c r="BF996" s="149">
        <v>1448.5312696481981</v>
      </c>
      <c r="BG996" s="421"/>
      <c r="BH996" s="166">
        <v>7.06</v>
      </c>
      <c r="BI996" s="167">
        <v>13.57</v>
      </c>
      <c r="BJ996" s="166">
        <v>8.26</v>
      </c>
      <c r="BK996" s="166"/>
    </row>
    <row r="997" spans="1:63" ht="28" hidden="1">
      <c r="A997" s="40"/>
      <c r="B997" s="40"/>
      <c r="C997" s="40"/>
      <c r="D997" s="303" t="s">
        <v>142</v>
      </c>
      <c r="E997" s="595">
        <v>8374</v>
      </c>
      <c r="F997" s="422" t="s">
        <v>143</v>
      </c>
      <c r="G997" s="547" t="s">
        <v>2033</v>
      </c>
      <c r="H997" s="548" t="s">
        <v>2034</v>
      </c>
      <c r="I997" s="549" t="s">
        <v>1815</v>
      </c>
      <c r="J997" s="550"/>
      <c r="K997" s="622" t="s">
        <v>2035</v>
      </c>
      <c r="L997" s="133" t="s">
        <v>2036</v>
      </c>
      <c r="M997" s="174" t="s">
        <v>2037</v>
      </c>
      <c r="N997" s="620" t="s">
        <v>2037</v>
      </c>
      <c r="O997" s="176" t="s">
        <v>3785</v>
      </c>
      <c r="P997" s="138">
        <v>8.2620000000000005</v>
      </c>
      <c r="Q997" s="138"/>
      <c r="R997" s="138">
        <v>7</v>
      </c>
      <c r="S997" s="139">
        <v>0</v>
      </c>
      <c r="T997" s="311">
        <v>41274</v>
      </c>
      <c r="U997" s="138">
        <v>2.4786000000000002E-2</v>
      </c>
      <c r="V997" s="143">
        <v>66.141271232876718</v>
      </c>
      <c r="W997" s="138">
        <v>148.80654246575344</v>
      </c>
      <c r="X997" s="548" t="s">
        <v>2324</v>
      </c>
      <c r="Y997" s="142"/>
      <c r="Z997" s="146"/>
      <c r="AA997" s="165"/>
      <c r="AB997" s="165"/>
      <c r="AC997" s="383"/>
      <c r="AD997" s="360"/>
      <c r="AE997" s="165"/>
      <c r="AF997" s="147"/>
      <c r="AG997" s="146">
        <v>19.433333333333334</v>
      </c>
      <c r="AH997" s="149"/>
      <c r="AI997" s="132"/>
      <c r="AJ997" s="554" t="s">
        <v>3895</v>
      </c>
      <c r="AK997" s="554"/>
      <c r="AL997" s="555" t="s">
        <v>3895</v>
      </c>
      <c r="AM997" s="152">
        <v>41121.083333333299</v>
      </c>
      <c r="AN997" s="297"/>
      <c r="AO997" s="154"/>
      <c r="AP997" s="155"/>
      <c r="AQ997" s="156">
        <v>41263</v>
      </c>
      <c r="AR997" s="155">
        <v>41273</v>
      </c>
      <c r="AS997" s="154">
        <v>41433</v>
      </c>
      <c r="AT997" s="194">
        <v>41273</v>
      </c>
      <c r="AU997" s="157"/>
      <c r="AV997" s="158"/>
      <c r="AW997" s="159">
        <v>4.5</v>
      </c>
      <c r="AX997" s="165">
        <v>1927.1111111111111</v>
      </c>
      <c r="AY997" s="160">
        <v>0.95284999999999997</v>
      </c>
      <c r="AZ997" s="161"/>
      <c r="BA997" s="149"/>
      <c r="BB997" s="237"/>
      <c r="BC997" s="238"/>
      <c r="BD997" s="345">
        <v>7.2709424083769632</v>
      </c>
      <c r="BE997" s="165">
        <v>880.04628520660401</v>
      </c>
      <c r="BF997" s="149">
        <v>1615.7649796393252</v>
      </c>
      <c r="BG997" s="239"/>
      <c r="BH997" s="166">
        <v>4.8600000000000003</v>
      </c>
      <c r="BI997" s="167">
        <v>17.78</v>
      </c>
      <c r="BJ997" s="159"/>
      <c r="BK997" s="159">
        <v>7.1060309832425572</v>
      </c>
    </row>
    <row r="998" spans="1:63" ht="28" hidden="1">
      <c r="A998" s="40"/>
      <c r="B998" s="40"/>
      <c r="C998" s="40"/>
      <c r="D998" s="303" t="s">
        <v>144</v>
      </c>
      <c r="E998" s="127">
        <v>8375</v>
      </c>
      <c r="F998" s="234" t="s">
        <v>145</v>
      </c>
      <c r="G998" s="547" t="s">
        <v>2033</v>
      </c>
      <c r="H998" s="548" t="s">
        <v>2034</v>
      </c>
      <c r="I998" s="549" t="s">
        <v>1815</v>
      </c>
      <c r="J998" s="550"/>
      <c r="K998" s="547" t="s">
        <v>1728</v>
      </c>
      <c r="L998" s="133" t="s">
        <v>2036</v>
      </c>
      <c r="M998" s="551" t="s">
        <v>969</v>
      </c>
      <c r="N998" s="552" t="s">
        <v>970</v>
      </c>
      <c r="O998" s="553" t="s">
        <v>3785</v>
      </c>
      <c r="P998" s="143">
        <v>9.9879999999999995</v>
      </c>
      <c r="Q998" s="138"/>
      <c r="R998" s="339">
        <v>7</v>
      </c>
      <c r="S998" s="139">
        <v>0</v>
      </c>
      <c r="T998" s="152">
        <v>41333</v>
      </c>
      <c r="U998" s="138">
        <v>0</v>
      </c>
      <c r="V998" s="143">
        <v>78.344230136986297</v>
      </c>
      <c r="W998" s="138">
        <v>178.2789589041096</v>
      </c>
      <c r="X998" s="556" t="s">
        <v>2324</v>
      </c>
      <c r="Y998" s="142"/>
      <c r="Z998" s="146"/>
      <c r="AA998" s="165"/>
      <c r="AB998" s="165"/>
      <c r="AC998" s="383"/>
      <c r="AD998" s="360"/>
      <c r="AE998" s="165"/>
      <c r="AF998" s="147"/>
      <c r="AG998" s="146">
        <v>17.466666666666665</v>
      </c>
      <c r="AH998" s="149"/>
      <c r="AI998" s="132"/>
      <c r="AJ998" s="554" t="s">
        <v>3895</v>
      </c>
      <c r="AK998" s="554"/>
      <c r="AL998" s="555" t="s">
        <v>3895</v>
      </c>
      <c r="AM998" s="633">
        <v>40892</v>
      </c>
      <c r="AN998" s="634"/>
      <c r="AO998" s="154"/>
      <c r="AP998" s="155"/>
      <c r="AQ998" s="156">
        <v>41192</v>
      </c>
      <c r="AR998" s="155">
        <v>41273</v>
      </c>
      <c r="AS998" s="154">
        <v>41446</v>
      </c>
      <c r="AT998" s="194">
        <v>41273</v>
      </c>
      <c r="AU998" s="157"/>
      <c r="AV998" s="158"/>
      <c r="AW998" s="159">
        <v>5</v>
      </c>
      <c r="AX998" s="146">
        <v>2105.8000000000002</v>
      </c>
      <c r="AY998" s="160">
        <v>0.94864999999999999</v>
      </c>
      <c r="AZ998" s="161"/>
      <c r="BA998" s="149"/>
      <c r="BB998" s="237" t="s">
        <v>3498</v>
      </c>
      <c r="BC998" s="238"/>
      <c r="BD998" s="493"/>
      <c r="BE998" s="165"/>
      <c r="BF998" s="149"/>
      <c r="BG998" s="239"/>
      <c r="BH998" s="166"/>
      <c r="BI998" s="167"/>
      <c r="BJ998" s="166"/>
      <c r="BK998" s="166"/>
    </row>
    <row r="999" spans="1:63" ht="42" hidden="1">
      <c r="A999" s="40"/>
      <c r="B999" s="40"/>
      <c r="C999" s="40"/>
      <c r="D999" s="303" t="s">
        <v>146</v>
      </c>
      <c r="E999" s="127">
        <v>8377</v>
      </c>
      <c r="F999" s="234" t="s">
        <v>147</v>
      </c>
      <c r="G999" s="129" t="s">
        <v>2033</v>
      </c>
      <c r="H999" s="130" t="s">
        <v>2034</v>
      </c>
      <c r="I999" s="131" t="s">
        <v>1815</v>
      </c>
      <c r="J999" s="132"/>
      <c r="K999" s="129" t="s">
        <v>2498</v>
      </c>
      <c r="L999" s="472" t="s">
        <v>2036</v>
      </c>
      <c r="M999" s="174" t="s">
        <v>2037</v>
      </c>
      <c r="N999" s="371" t="s">
        <v>2037</v>
      </c>
      <c r="O999" s="136" t="s">
        <v>3785</v>
      </c>
      <c r="P999" s="143">
        <v>4.9130000000000003</v>
      </c>
      <c r="Q999" s="138"/>
      <c r="R999" s="339">
        <v>7</v>
      </c>
      <c r="S999" s="139">
        <v>0</v>
      </c>
      <c r="T999" s="152">
        <v>41275</v>
      </c>
      <c r="U999" s="138">
        <v>0</v>
      </c>
      <c r="V999" s="143">
        <v>39.317460273972607</v>
      </c>
      <c r="W999" s="138">
        <v>88.474380821917819</v>
      </c>
      <c r="X999" s="141" t="s">
        <v>2324</v>
      </c>
      <c r="Y999" s="142"/>
      <c r="Z999" s="146"/>
      <c r="AA999" s="165"/>
      <c r="AB999" s="165"/>
      <c r="AC999" s="383"/>
      <c r="AD999" s="360"/>
      <c r="AE999" s="165"/>
      <c r="AF999" s="147"/>
      <c r="AG999" s="146">
        <v>19.399999999999999</v>
      </c>
      <c r="AH999" s="149"/>
      <c r="AI999" s="132"/>
      <c r="AJ999" s="236" t="s">
        <v>3895</v>
      </c>
      <c r="AK999" s="236"/>
      <c r="AL999" s="151" t="s">
        <v>148</v>
      </c>
      <c r="AM999" s="152">
        <v>40782</v>
      </c>
      <c r="AN999" s="297"/>
      <c r="AO999" s="154"/>
      <c r="AP999" s="155"/>
      <c r="AQ999" s="156">
        <v>41166</v>
      </c>
      <c r="AR999" s="155">
        <v>41273</v>
      </c>
      <c r="AS999" s="154">
        <v>41446</v>
      </c>
      <c r="AT999" s="194">
        <v>41273</v>
      </c>
      <c r="AU999" s="157"/>
      <c r="AV999" s="158"/>
      <c r="AW999" s="159">
        <v>2.5</v>
      </c>
      <c r="AX999" s="146">
        <v>2145.1999999999998</v>
      </c>
      <c r="AY999" s="160">
        <v>0.91615999999999997</v>
      </c>
      <c r="AZ999" s="161"/>
      <c r="BA999" s="149"/>
      <c r="BB999" s="237"/>
      <c r="BC999" s="238"/>
      <c r="BD999" s="345">
        <v>2.9450261780104712</v>
      </c>
      <c r="BE999" s="165">
        <v>599.43541176683721</v>
      </c>
      <c r="BF999" s="149">
        <v>1178.0104712041887</v>
      </c>
      <c r="BG999" s="239"/>
      <c r="BH999" s="166">
        <v>9.6199999999999992</v>
      </c>
      <c r="BI999" s="167">
        <v>16</v>
      </c>
      <c r="BJ999" s="166">
        <v>15.17</v>
      </c>
      <c r="BK999" s="166"/>
    </row>
    <row r="1000" spans="1:63" ht="42" hidden="1">
      <c r="A1000" s="40"/>
      <c r="B1000" s="40"/>
      <c r="C1000" s="40"/>
      <c r="D1000" s="303" t="s">
        <v>149</v>
      </c>
      <c r="E1000" s="127">
        <v>8378</v>
      </c>
      <c r="F1000" s="234" t="s">
        <v>150</v>
      </c>
      <c r="G1000" s="129" t="s">
        <v>2033</v>
      </c>
      <c r="H1000" s="130" t="s">
        <v>2034</v>
      </c>
      <c r="I1000" s="131" t="s">
        <v>1815</v>
      </c>
      <c r="J1000" s="132"/>
      <c r="K1000" s="129" t="s">
        <v>3893</v>
      </c>
      <c r="L1000" s="472" t="s">
        <v>2036</v>
      </c>
      <c r="M1000" s="174" t="s">
        <v>3878</v>
      </c>
      <c r="N1000" s="371" t="s">
        <v>1723</v>
      </c>
      <c r="O1000" s="136" t="s">
        <v>3785</v>
      </c>
      <c r="P1000" s="143">
        <v>9.9990000000000006</v>
      </c>
      <c r="Q1000" s="138"/>
      <c r="R1000" s="339">
        <v>10</v>
      </c>
      <c r="S1000" s="139">
        <v>0</v>
      </c>
      <c r="T1000" s="152">
        <v>41275</v>
      </c>
      <c r="U1000" s="138">
        <v>0</v>
      </c>
      <c r="V1000" s="143">
        <v>80.019394520547948</v>
      </c>
      <c r="W1000" s="138">
        <v>99.990000000000009</v>
      </c>
      <c r="X1000" s="141" t="s">
        <v>2324</v>
      </c>
      <c r="Y1000" s="142"/>
      <c r="Z1000" s="146"/>
      <c r="AA1000" s="165"/>
      <c r="AB1000" s="165"/>
      <c r="AC1000" s="383"/>
      <c r="AD1000" s="360"/>
      <c r="AE1000" s="165"/>
      <c r="AF1000" s="147"/>
      <c r="AG1000" s="146">
        <v>19.399999999999999</v>
      </c>
      <c r="AH1000" s="149"/>
      <c r="AI1000" s="132"/>
      <c r="AJ1000" s="236" t="s">
        <v>3895</v>
      </c>
      <c r="AK1000" s="236"/>
      <c r="AL1000" s="151" t="s">
        <v>3013</v>
      </c>
      <c r="AM1000" s="152">
        <v>40752</v>
      </c>
      <c r="AN1000" s="297"/>
      <c r="AO1000" s="154"/>
      <c r="AP1000" s="155"/>
      <c r="AQ1000" s="156">
        <v>41023</v>
      </c>
      <c r="AR1000" s="155">
        <v>41274</v>
      </c>
      <c r="AS1000" s="154">
        <v>41453</v>
      </c>
      <c r="AT1000" s="194">
        <v>41274</v>
      </c>
      <c r="AU1000" s="157"/>
      <c r="AV1000" s="158"/>
      <c r="AW1000" s="159">
        <v>2.4</v>
      </c>
      <c r="AX1000" s="146">
        <v>4614.166666666667</v>
      </c>
      <c r="AY1000" s="160">
        <v>0.9032</v>
      </c>
      <c r="AZ1000" s="161"/>
      <c r="BA1000" s="149"/>
      <c r="BB1000" s="237"/>
      <c r="BC1000" s="238"/>
      <c r="BD1000" s="345">
        <v>3.5968586387434551</v>
      </c>
      <c r="BE1000" s="165">
        <v>359.72183605795129</v>
      </c>
      <c r="BF1000" s="149">
        <v>1498.6910994764398</v>
      </c>
      <c r="BG1000" s="239"/>
      <c r="BH1000" s="166">
        <v>9.4499999999999993</v>
      </c>
      <c r="BI1000" s="167">
        <v>12.37</v>
      </c>
      <c r="BJ1000" s="166"/>
      <c r="BK1000" s="166"/>
    </row>
    <row r="1001" spans="1:63" ht="42" hidden="1">
      <c r="A1001" s="40"/>
      <c r="B1001" s="40"/>
      <c r="C1001" s="40"/>
      <c r="D1001" s="303" t="s">
        <v>151</v>
      </c>
      <c r="E1001" s="127">
        <v>8379</v>
      </c>
      <c r="F1001" s="422" t="s">
        <v>152</v>
      </c>
      <c r="G1001" s="547" t="s">
        <v>2033</v>
      </c>
      <c r="H1001" s="548" t="s">
        <v>2034</v>
      </c>
      <c r="I1001" s="549" t="s">
        <v>1815</v>
      </c>
      <c r="J1001" s="550"/>
      <c r="K1001" s="547" t="s">
        <v>1728</v>
      </c>
      <c r="L1001" s="133" t="s">
        <v>2036</v>
      </c>
      <c r="M1001" s="174" t="s">
        <v>969</v>
      </c>
      <c r="N1001" s="342" t="s">
        <v>970</v>
      </c>
      <c r="O1001" s="176" t="s">
        <v>3785</v>
      </c>
      <c r="P1001" s="143">
        <v>7.9290000000000003</v>
      </c>
      <c r="Q1001" s="138"/>
      <c r="R1001" s="339">
        <v>7</v>
      </c>
      <c r="S1001" s="139">
        <v>0</v>
      </c>
      <c r="T1001" s="152">
        <v>41365</v>
      </c>
      <c r="U1001" s="138">
        <v>0</v>
      </c>
      <c r="V1001" s="143">
        <v>61.498627397260272</v>
      </c>
      <c r="W1001" s="138">
        <v>140.83207397260276</v>
      </c>
      <c r="X1001" s="556" t="s">
        <v>2324</v>
      </c>
      <c r="Y1001" s="142"/>
      <c r="Z1001" s="146"/>
      <c r="AA1001" s="165"/>
      <c r="AB1001" s="165"/>
      <c r="AC1001" s="383"/>
      <c r="AD1001" s="360"/>
      <c r="AE1001" s="165"/>
      <c r="AF1001" s="147"/>
      <c r="AG1001" s="146">
        <v>16.399999999999999</v>
      </c>
      <c r="AH1001" s="149"/>
      <c r="AI1001" s="132"/>
      <c r="AJ1001" s="554" t="s">
        <v>3895</v>
      </c>
      <c r="AK1001" s="554"/>
      <c r="AL1001" s="555" t="s">
        <v>153</v>
      </c>
      <c r="AM1001" s="152">
        <v>40941</v>
      </c>
      <c r="AN1001" s="297"/>
      <c r="AO1001" s="154"/>
      <c r="AP1001" s="155"/>
      <c r="AQ1001" s="156">
        <v>41235</v>
      </c>
      <c r="AR1001" s="155">
        <v>41274</v>
      </c>
      <c r="AS1001" s="154">
        <v>41447</v>
      </c>
      <c r="AT1001" s="194">
        <v>41274</v>
      </c>
      <c r="AU1001" s="157"/>
      <c r="AV1001" s="158"/>
      <c r="AW1001" s="159">
        <v>5</v>
      </c>
      <c r="AX1001" s="146">
        <v>1664</v>
      </c>
      <c r="AY1001" s="160">
        <v>0.95342999999999989</v>
      </c>
      <c r="AZ1001" s="161"/>
      <c r="BA1001" s="149"/>
      <c r="BB1001" s="237" t="s">
        <v>39</v>
      </c>
      <c r="BC1001" s="238"/>
      <c r="BD1001" s="504"/>
      <c r="BE1001" s="165"/>
      <c r="BF1001" s="149"/>
      <c r="BG1001" s="239"/>
      <c r="BH1001" s="166"/>
      <c r="BI1001" s="167"/>
      <c r="BJ1001" s="166"/>
      <c r="BK1001" s="166"/>
    </row>
    <row r="1002" spans="1:63" ht="42" hidden="1">
      <c r="A1002" s="40"/>
      <c r="B1002" s="40"/>
      <c r="C1002" s="40"/>
      <c r="D1002" s="303" t="s">
        <v>154</v>
      </c>
      <c r="E1002" s="127">
        <v>8399</v>
      </c>
      <c r="F1002" s="234" t="s">
        <v>155</v>
      </c>
      <c r="G1002" s="129" t="s">
        <v>2033</v>
      </c>
      <c r="H1002" s="130" t="s">
        <v>2034</v>
      </c>
      <c r="I1002" s="131" t="s">
        <v>1815</v>
      </c>
      <c r="J1002" s="132"/>
      <c r="K1002" s="129" t="s">
        <v>1748</v>
      </c>
      <c r="L1002" s="133" t="s">
        <v>2036</v>
      </c>
      <c r="M1002" s="174" t="s">
        <v>2037</v>
      </c>
      <c r="N1002" s="371" t="s">
        <v>2037</v>
      </c>
      <c r="O1002" s="136" t="s">
        <v>3785</v>
      </c>
      <c r="P1002" s="143">
        <v>8.0559999999999992</v>
      </c>
      <c r="Q1002" s="138"/>
      <c r="R1002" s="339">
        <v>10</v>
      </c>
      <c r="S1002" s="139">
        <v>0</v>
      </c>
      <c r="T1002" s="152">
        <v>41244</v>
      </c>
      <c r="U1002" s="138">
        <v>0.68475999999999992</v>
      </c>
      <c r="V1002" s="143">
        <v>65.154279452054794</v>
      </c>
      <c r="W1002" s="138">
        <v>80.559999999999988</v>
      </c>
      <c r="X1002" s="141" t="s">
        <v>3889</v>
      </c>
      <c r="Y1002" s="142"/>
      <c r="Z1002" s="146"/>
      <c r="AA1002" s="165"/>
      <c r="AB1002" s="165"/>
      <c r="AC1002" s="383"/>
      <c r="AD1002" s="360"/>
      <c r="AE1002" s="165"/>
      <c r="AF1002" s="147"/>
      <c r="AG1002" s="146">
        <v>20.433333333333334</v>
      </c>
      <c r="AH1002" s="149"/>
      <c r="AI1002" s="132"/>
      <c r="AJ1002" s="236" t="s">
        <v>3895</v>
      </c>
      <c r="AK1002" s="236"/>
      <c r="AL1002" s="151" t="s">
        <v>239</v>
      </c>
      <c r="AM1002" s="152">
        <v>40785</v>
      </c>
      <c r="AN1002" s="297"/>
      <c r="AO1002" s="154"/>
      <c r="AP1002" s="155"/>
      <c r="AQ1002" s="156">
        <v>41002</v>
      </c>
      <c r="AR1002" s="155">
        <v>41239</v>
      </c>
      <c r="AS1002" s="154">
        <v>41271</v>
      </c>
      <c r="AT1002" s="155">
        <v>41239</v>
      </c>
      <c r="AU1002" s="157"/>
      <c r="AV1002" s="158"/>
      <c r="AW1002" s="159">
        <v>4.2</v>
      </c>
      <c r="AX1002" s="146">
        <v>2095.4761904761904</v>
      </c>
      <c r="AY1002" s="160">
        <v>0.91542499999999993</v>
      </c>
      <c r="AZ1002" s="161"/>
      <c r="BA1002" s="149"/>
      <c r="BB1002" s="237"/>
      <c r="BC1002" s="238"/>
      <c r="BD1002" s="345">
        <v>4.8429319371727741</v>
      </c>
      <c r="BE1002" s="165">
        <v>601.15838346236035</v>
      </c>
      <c r="BF1002" s="149">
        <v>1153.0790326601843</v>
      </c>
      <c r="BG1002" s="239"/>
      <c r="BH1002" s="166">
        <v>14.86</v>
      </c>
      <c r="BI1002" s="167">
        <v>17.899999999999999</v>
      </c>
      <c r="BJ1002" s="166"/>
      <c r="BK1002" s="166"/>
    </row>
    <row r="1003" spans="1:63" ht="28" hidden="1">
      <c r="A1003" s="40"/>
      <c r="B1003" s="40"/>
      <c r="C1003" s="40"/>
      <c r="D1003" s="247" t="s">
        <v>156</v>
      </c>
      <c r="E1003" s="127">
        <v>8401</v>
      </c>
      <c r="F1003" s="234" t="s">
        <v>157</v>
      </c>
      <c r="G1003" s="129" t="s">
        <v>2033</v>
      </c>
      <c r="H1003" s="130" t="s">
        <v>2034</v>
      </c>
      <c r="I1003" s="131" t="s">
        <v>1815</v>
      </c>
      <c r="J1003" s="132"/>
      <c r="K1003" s="129" t="s">
        <v>1748</v>
      </c>
      <c r="L1003" s="133" t="s">
        <v>2036</v>
      </c>
      <c r="M1003" s="134" t="s">
        <v>2037</v>
      </c>
      <c r="N1003" s="371" t="s">
        <v>2037</v>
      </c>
      <c r="O1003" s="136" t="s">
        <v>3785</v>
      </c>
      <c r="P1003" s="143">
        <v>3.3719999999999999</v>
      </c>
      <c r="Q1003" s="138"/>
      <c r="R1003" s="339">
        <v>10</v>
      </c>
      <c r="S1003" s="139">
        <v>0</v>
      </c>
      <c r="T1003" s="152">
        <v>41248</v>
      </c>
      <c r="U1003" s="138">
        <v>0.24952799999999997</v>
      </c>
      <c r="V1003" s="143">
        <v>27.234673972602739</v>
      </c>
      <c r="W1003" s="138">
        <v>33.72</v>
      </c>
      <c r="X1003" s="141" t="s">
        <v>3889</v>
      </c>
      <c r="Y1003" s="142"/>
      <c r="Z1003" s="143"/>
      <c r="AA1003" s="138"/>
      <c r="AB1003" s="138"/>
      <c r="AC1003" s="383"/>
      <c r="AD1003" s="360"/>
      <c r="AE1003" s="165"/>
      <c r="AF1003" s="147"/>
      <c r="AG1003" s="146">
        <v>20.3</v>
      </c>
      <c r="AH1003" s="149"/>
      <c r="AI1003" s="132"/>
      <c r="AJ1003" s="150" t="s">
        <v>3895</v>
      </c>
      <c r="AK1003" s="150"/>
      <c r="AL1003" s="151" t="s">
        <v>158</v>
      </c>
      <c r="AM1003" s="152">
        <v>40553</v>
      </c>
      <c r="AN1003" s="297"/>
      <c r="AO1003" s="192"/>
      <c r="AP1003" s="152"/>
      <c r="AQ1003" s="235">
        <v>40382</v>
      </c>
      <c r="AR1003" s="152">
        <v>41243</v>
      </c>
      <c r="AS1003" s="192">
        <v>41277</v>
      </c>
      <c r="AT1003" s="152">
        <v>41243</v>
      </c>
      <c r="AU1003" s="206"/>
      <c r="AV1003" s="209"/>
      <c r="AW1003" s="149">
        <v>1.5</v>
      </c>
      <c r="AX1003" s="146">
        <v>2380</v>
      </c>
      <c r="AY1003" s="160">
        <v>0.94457499999999994</v>
      </c>
      <c r="AZ1003" s="196"/>
      <c r="BA1003" s="149"/>
      <c r="BB1003" s="403"/>
      <c r="BC1003" s="404"/>
      <c r="BD1003" s="379">
        <v>2.1960732984293192</v>
      </c>
      <c r="BE1003" s="165">
        <v>651.26728897666635</v>
      </c>
      <c r="BF1003" s="149">
        <v>1464.0488656195459</v>
      </c>
      <c r="BG1003" s="196"/>
      <c r="BH1003" s="197">
        <v>7.65</v>
      </c>
      <c r="BI1003" s="198">
        <v>15.79</v>
      </c>
      <c r="BJ1003" s="197">
        <v>16.09</v>
      </c>
      <c r="BK1003" s="197"/>
    </row>
    <row r="1004" spans="1:63" ht="28" hidden="1">
      <c r="A1004" s="40"/>
      <c r="B1004" s="40"/>
      <c r="C1004" s="40"/>
      <c r="D1004" s="247" t="s">
        <v>159</v>
      </c>
      <c r="E1004" s="127">
        <v>8403</v>
      </c>
      <c r="F1004" s="361" t="s">
        <v>160</v>
      </c>
      <c r="G1004" s="129" t="s">
        <v>3945</v>
      </c>
      <c r="H1004" s="130" t="s">
        <v>3946</v>
      </c>
      <c r="I1004" s="131" t="s">
        <v>1815</v>
      </c>
      <c r="J1004" s="132"/>
      <c r="K1004" s="129" t="s">
        <v>3991</v>
      </c>
      <c r="L1004" s="472" t="s">
        <v>2036</v>
      </c>
      <c r="M1004" s="134" t="s">
        <v>2037</v>
      </c>
      <c r="N1004" s="371" t="s">
        <v>2037</v>
      </c>
      <c r="O1004" s="136" t="s">
        <v>3785</v>
      </c>
      <c r="P1004" s="137">
        <v>11.356999999999999</v>
      </c>
      <c r="Q1004" s="138"/>
      <c r="R1004" s="143">
        <v>10</v>
      </c>
      <c r="S1004" s="139">
        <v>0</v>
      </c>
      <c r="T1004" s="140">
        <v>41243</v>
      </c>
      <c r="U1004" s="138">
        <v>0.98805899999999991</v>
      </c>
      <c r="V1004" s="137">
        <v>91.882797260273961</v>
      </c>
      <c r="W1004" s="138">
        <v>113.57</v>
      </c>
      <c r="X1004" s="130" t="s">
        <v>3648</v>
      </c>
      <c r="Y1004" s="142"/>
      <c r="Z1004" s="143"/>
      <c r="AA1004" s="138"/>
      <c r="AB1004" s="138"/>
      <c r="AC1004" s="383"/>
      <c r="AD1004" s="360"/>
      <c r="AE1004" s="165"/>
      <c r="AF1004" s="147"/>
      <c r="AG1004" s="146">
        <v>20.466666666666665</v>
      </c>
      <c r="AH1004" s="149"/>
      <c r="AI1004" s="132"/>
      <c r="AJ1004" s="150" t="s">
        <v>1560</v>
      </c>
      <c r="AK1004" s="150"/>
      <c r="AL1004" s="151" t="s">
        <v>1344</v>
      </c>
      <c r="AM1004" s="140">
        <v>40456</v>
      </c>
      <c r="AN1004" s="153"/>
      <c r="AO1004" s="154"/>
      <c r="AP1004" s="155"/>
      <c r="AQ1004" s="156">
        <v>40616</v>
      </c>
      <c r="AR1004" s="155">
        <v>41239</v>
      </c>
      <c r="AS1004" s="154">
        <v>41268</v>
      </c>
      <c r="AT1004" s="155">
        <v>41239</v>
      </c>
      <c r="AU1004" s="157"/>
      <c r="AV1004" s="158"/>
      <c r="AW1004" s="159">
        <v>6</v>
      </c>
      <c r="AX1004" s="146">
        <v>2004</v>
      </c>
      <c r="AY1004" s="160">
        <v>0.94457499999999994</v>
      </c>
      <c r="AZ1004" s="161"/>
      <c r="BA1004" s="149"/>
      <c r="BB1004" s="162"/>
      <c r="BC1004" s="163"/>
      <c r="BD1004" s="345">
        <v>7.347076788830714</v>
      </c>
      <c r="BE1004" s="165">
        <v>646.92055902357265</v>
      </c>
      <c r="BF1004" s="149">
        <v>1224.5127981384524</v>
      </c>
      <c r="BG1004" s="196"/>
      <c r="BH1004" s="166" t="s">
        <v>3967</v>
      </c>
      <c r="BI1004" s="167" t="s">
        <v>3967</v>
      </c>
      <c r="BJ1004" s="166" t="s">
        <v>3967</v>
      </c>
      <c r="BK1004" s="166"/>
    </row>
    <row r="1005" spans="1:63" ht="28" hidden="1">
      <c r="A1005" s="40"/>
      <c r="B1005" s="40"/>
      <c r="C1005" s="40"/>
      <c r="D1005" s="303" t="s">
        <v>161</v>
      </c>
      <c r="E1005" s="127">
        <v>8407</v>
      </c>
      <c r="F1005" s="234" t="s">
        <v>162</v>
      </c>
      <c r="G1005" s="129" t="s">
        <v>2033</v>
      </c>
      <c r="H1005" s="130" t="s">
        <v>2034</v>
      </c>
      <c r="I1005" s="131" t="s">
        <v>1815</v>
      </c>
      <c r="J1005" s="132"/>
      <c r="K1005" s="129" t="s">
        <v>791</v>
      </c>
      <c r="L1005" s="133" t="s">
        <v>2036</v>
      </c>
      <c r="M1005" s="174" t="s">
        <v>2037</v>
      </c>
      <c r="N1005" s="371" t="s">
        <v>2037</v>
      </c>
      <c r="O1005" s="136" t="s">
        <v>3785</v>
      </c>
      <c r="P1005" s="143">
        <v>5.1449999999999996</v>
      </c>
      <c r="Q1005" s="138"/>
      <c r="R1005" s="339">
        <v>10</v>
      </c>
      <c r="S1005" s="139">
        <v>0</v>
      </c>
      <c r="T1005" s="152">
        <v>41239</v>
      </c>
      <c r="U1005" s="138">
        <v>0.50420999999999994</v>
      </c>
      <c r="V1005" s="143">
        <v>41.68154794520548</v>
      </c>
      <c r="W1005" s="138">
        <v>51.449999999999996</v>
      </c>
      <c r="X1005" s="141" t="s">
        <v>2039</v>
      </c>
      <c r="Y1005" s="142"/>
      <c r="Z1005" s="146"/>
      <c r="AA1005" s="165"/>
      <c r="AB1005" s="165"/>
      <c r="AC1005" s="383"/>
      <c r="AD1005" s="360"/>
      <c r="AE1005" s="165"/>
      <c r="AF1005" s="147"/>
      <c r="AG1005" s="146">
        <v>20.6</v>
      </c>
      <c r="AH1005" s="149"/>
      <c r="AI1005" s="132"/>
      <c r="AJ1005" s="236" t="s">
        <v>3895</v>
      </c>
      <c r="AK1005" s="236"/>
      <c r="AL1005" s="151" t="s">
        <v>163</v>
      </c>
      <c r="AM1005" s="152">
        <v>40788</v>
      </c>
      <c r="AN1005" s="297"/>
      <c r="AO1005" s="154"/>
      <c r="AP1005" s="155"/>
      <c r="AQ1005" s="156">
        <v>41018</v>
      </c>
      <c r="AR1005" s="155">
        <v>41025</v>
      </c>
      <c r="AS1005" s="154">
        <v>41267</v>
      </c>
      <c r="AT1005" s="155">
        <v>41239</v>
      </c>
      <c r="AU1005" s="157"/>
      <c r="AV1005" s="158"/>
      <c r="AW1005" s="159">
        <v>3</v>
      </c>
      <c r="AX1005" s="146">
        <v>781.33333333333337</v>
      </c>
      <c r="AY1005" s="160">
        <v>0.9325</v>
      </c>
      <c r="AZ1005" s="161"/>
      <c r="BA1005" s="149"/>
      <c r="BB1005" s="237"/>
      <c r="BC1005" s="238"/>
      <c r="BD1005" s="345">
        <v>3.8640488656195457</v>
      </c>
      <c r="BE1005" s="165">
        <v>751.0299058541392</v>
      </c>
      <c r="BF1005" s="149">
        <v>1288.0162885398486</v>
      </c>
      <c r="BG1005" s="239"/>
      <c r="BH1005" s="166">
        <v>6.57</v>
      </c>
      <c r="BI1005" s="167">
        <v>16.57</v>
      </c>
      <c r="BJ1005" s="166"/>
      <c r="BK1005" s="166"/>
    </row>
    <row r="1006" spans="1:63" ht="28" hidden="1">
      <c r="A1006" s="40"/>
      <c r="B1006" s="40"/>
      <c r="C1006" s="40"/>
      <c r="D1006" s="412" t="s">
        <v>164</v>
      </c>
      <c r="E1006" s="127">
        <v>8408</v>
      </c>
      <c r="F1006" s="234" t="s">
        <v>165</v>
      </c>
      <c r="G1006" s="547" t="s">
        <v>2033</v>
      </c>
      <c r="H1006" s="548" t="s">
        <v>2034</v>
      </c>
      <c r="I1006" s="549" t="s">
        <v>1815</v>
      </c>
      <c r="J1006" s="550"/>
      <c r="K1006" s="547" t="s">
        <v>1748</v>
      </c>
      <c r="L1006" s="133" t="s">
        <v>2036</v>
      </c>
      <c r="M1006" s="174" t="s">
        <v>2037</v>
      </c>
      <c r="N1006" s="342" t="s">
        <v>2037</v>
      </c>
      <c r="O1006" s="176" t="s">
        <v>3785</v>
      </c>
      <c r="P1006" s="143">
        <v>6.5979999999999999</v>
      </c>
      <c r="Q1006" s="138"/>
      <c r="R1006" s="339">
        <v>7</v>
      </c>
      <c r="S1006" s="139">
        <v>0</v>
      </c>
      <c r="T1006" s="598">
        <v>41243</v>
      </c>
      <c r="U1006" s="138">
        <v>0.57402599999999993</v>
      </c>
      <c r="V1006" s="143">
        <v>53.380531506849316</v>
      </c>
      <c r="W1006" s="138">
        <v>119.39668493150685</v>
      </c>
      <c r="X1006" s="556" t="s">
        <v>2309</v>
      </c>
      <c r="Y1006" s="142"/>
      <c r="Z1006" s="146"/>
      <c r="AA1006" s="165"/>
      <c r="AB1006" s="165"/>
      <c r="AC1006" s="383"/>
      <c r="AD1006" s="360"/>
      <c r="AE1006" s="165"/>
      <c r="AF1006" s="147"/>
      <c r="AG1006" s="146">
        <v>20.466666666666665</v>
      </c>
      <c r="AH1006" s="149"/>
      <c r="AI1006" s="132"/>
      <c r="AJ1006" s="554" t="s">
        <v>3895</v>
      </c>
      <c r="AK1006" s="554"/>
      <c r="AL1006" s="555" t="s">
        <v>166</v>
      </c>
      <c r="AM1006" s="152">
        <v>40955</v>
      </c>
      <c r="AN1006" s="297"/>
      <c r="AO1006" s="154"/>
      <c r="AP1006" s="155"/>
      <c r="AQ1006" s="156">
        <v>41073</v>
      </c>
      <c r="AR1006" s="155">
        <v>41239</v>
      </c>
      <c r="AS1006" s="154">
        <v>41267</v>
      </c>
      <c r="AT1006" s="155">
        <v>41239</v>
      </c>
      <c r="AU1006" s="157"/>
      <c r="AV1006" s="158"/>
      <c r="AW1006" s="159">
        <v>5.95</v>
      </c>
      <c r="AX1006" s="146">
        <v>2243.6974789915967</v>
      </c>
      <c r="AY1006" s="160">
        <v>0.91617499999999996</v>
      </c>
      <c r="AZ1006" s="161"/>
      <c r="BA1006" s="149"/>
      <c r="BB1006" s="237"/>
      <c r="BC1006" s="238"/>
      <c r="BD1006" s="345">
        <v>7.3298429319371721</v>
      </c>
      <c r="BE1006" s="165">
        <v>1110.9189045069979</v>
      </c>
      <c r="BF1006" s="149">
        <v>1231.9063751154911</v>
      </c>
      <c r="BG1006" s="239"/>
      <c r="BH1006" s="166" t="s">
        <v>236</v>
      </c>
      <c r="BI1006" s="167" t="s">
        <v>236</v>
      </c>
      <c r="BJ1006" s="159"/>
      <c r="BK1006" s="159"/>
    </row>
    <row r="1007" spans="1:63" ht="42" hidden="1">
      <c r="A1007" s="40"/>
      <c r="B1007" s="40"/>
      <c r="C1007" s="40"/>
      <c r="D1007" s="247" t="s">
        <v>996</v>
      </c>
      <c r="E1007" s="127">
        <v>8417</v>
      </c>
      <c r="F1007" s="422" t="s">
        <v>997</v>
      </c>
      <c r="G1007" s="131" t="s">
        <v>2033</v>
      </c>
      <c r="H1007" s="132" t="s">
        <v>2034</v>
      </c>
      <c r="I1007" s="131" t="s">
        <v>1815</v>
      </c>
      <c r="J1007" s="132"/>
      <c r="K1007" s="131" t="s">
        <v>1728</v>
      </c>
      <c r="L1007" s="133" t="s">
        <v>2036</v>
      </c>
      <c r="M1007" s="134" t="s">
        <v>2037</v>
      </c>
      <c r="N1007" s="423" t="s">
        <v>2037</v>
      </c>
      <c r="O1007" s="136" t="s">
        <v>3785</v>
      </c>
      <c r="P1007" s="143">
        <v>27.879000000000001</v>
      </c>
      <c r="Q1007" s="138"/>
      <c r="R1007" s="339">
        <v>7</v>
      </c>
      <c r="S1007" s="139">
        <v>0</v>
      </c>
      <c r="T1007" s="152">
        <v>41275</v>
      </c>
      <c r="U1007" s="138">
        <v>0</v>
      </c>
      <c r="V1007" s="143">
        <v>223.10838082191782</v>
      </c>
      <c r="W1007" s="138">
        <v>502.05114246575346</v>
      </c>
      <c r="X1007" s="425" t="s">
        <v>2540</v>
      </c>
      <c r="Y1007" s="142"/>
      <c r="Z1007" s="143"/>
      <c r="AA1007" s="138"/>
      <c r="AB1007" s="138"/>
      <c r="AC1007" s="495"/>
      <c r="AD1007" s="470"/>
      <c r="AE1007" s="165"/>
      <c r="AF1007" s="134"/>
      <c r="AG1007" s="146">
        <v>19.399999999999999</v>
      </c>
      <c r="AH1007" s="149"/>
      <c r="AI1007" s="132"/>
      <c r="AJ1007" s="150" t="s">
        <v>3895</v>
      </c>
      <c r="AK1007" s="150"/>
      <c r="AL1007" s="151" t="s">
        <v>2712</v>
      </c>
      <c r="AM1007" s="152">
        <v>40569</v>
      </c>
      <c r="AN1007" s="297"/>
      <c r="AO1007" s="152"/>
      <c r="AP1007" s="140"/>
      <c r="AQ1007" s="152">
        <v>40210</v>
      </c>
      <c r="AR1007" s="152">
        <v>41271</v>
      </c>
      <c r="AS1007" s="192">
        <v>41411</v>
      </c>
      <c r="AT1007" s="194">
        <v>41271</v>
      </c>
      <c r="AU1007" s="206"/>
      <c r="AV1007" s="209"/>
      <c r="AW1007" s="149">
        <v>15</v>
      </c>
      <c r="AX1007" s="146">
        <v>2014.8</v>
      </c>
      <c r="AY1007" s="160">
        <v>0.92179999999999995</v>
      </c>
      <c r="AZ1007" s="196"/>
      <c r="BA1007" s="165"/>
      <c r="BB1007" s="403"/>
      <c r="BC1007" s="404"/>
      <c r="BD1007" s="379">
        <v>21.605584642233854</v>
      </c>
      <c r="BE1007" s="165">
        <v>774.97703082011026</v>
      </c>
      <c r="BF1007" s="149">
        <v>1440.3723094822569</v>
      </c>
      <c r="BG1007" s="146"/>
      <c r="BH1007" s="197" t="s">
        <v>236</v>
      </c>
      <c r="BI1007" s="198" t="s">
        <v>236</v>
      </c>
      <c r="BJ1007" s="197" t="s">
        <v>236</v>
      </c>
      <c r="BK1007" s="197"/>
    </row>
    <row r="1008" spans="1:63" ht="28" hidden="1">
      <c r="A1008" s="40"/>
      <c r="B1008" s="40"/>
      <c r="C1008" s="40"/>
      <c r="D1008" s="247" t="s">
        <v>998</v>
      </c>
      <c r="E1008" s="127">
        <v>8439</v>
      </c>
      <c r="F1008" s="199" t="s">
        <v>999</v>
      </c>
      <c r="G1008" s="170" t="s">
        <v>2033</v>
      </c>
      <c r="H1008" s="171" t="s">
        <v>2034</v>
      </c>
      <c r="I1008" s="172" t="s">
        <v>1815</v>
      </c>
      <c r="J1008" s="175"/>
      <c r="K1008" s="170" t="s">
        <v>2699</v>
      </c>
      <c r="L1008" s="133" t="s">
        <v>2036</v>
      </c>
      <c r="M1008" s="174" t="s">
        <v>3510</v>
      </c>
      <c r="N1008" s="382" t="s">
        <v>2929</v>
      </c>
      <c r="O1008" s="176" t="s">
        <v>2529</v>
      </c>
      <c r="P1008" s="202">
        <v>6.4050000000000002</v>
      </c>
      <c r="Q1008" s="178"/>
      <c r="R1008" s="340">
        <v>10</v>
      </c>
      <c r="S1008" s="201">
        <v>0</v>
      </c>
      <c r="T1008" s="155">
        <v>41244</v>
      </c>
      <c r="U1008" s="178">
        <v>0.54442500000000005</v>
      </c>
      <c r="V1008" s="202">
        <v>51.801534246575343</v>
      </c>
      <c r="W1008" s="178">
        <v>64.05</v>
      </c>
      <c r="X1008" s="141" t="s">
        <v>1755</v>
      </c>
      <c r="Y1008" s="180"/>
      <c r="Z1008" s="202"/>
      <c r="AA1008" s="178"/>
      <c r="AB1008" s="178"/>
      <c r="AC1008" s="156"/>
      <c r="AD1008" s="349"/>
      <c r="AE1008" s="191"/>
      <c r="AF1008" s="174"/>
      <c r="AG1008" s="181">
        <v>20.433333333333334</v>
      </c>
      <c r="AH1008" s="159"/>
      <c r="AI1008" s="175"/>
      <c r="AJ1008" s="204" t="s">
        <v>3895</v>
      </c>
      <c r="AK1008" s="204"/>
      <c r="AL1008" s="205" t="s">
        <v>1000</v>
      </c>
      <c r="AM1008" s="155">
        <v>40003</v>
      </c>
      <c r="AN1008" s="296"/>
      <c r="AO1008" s="154"/>
      <c r="AP1008" s="155"/>
      <c r="AQ1008" s="156">
        <v>39995</v>
      </c>
      <c r="AR1008" s="155">
        <v>41241</v>
      </c>
      <c r="AS1008" s="154">
        <v>41291</v>
      </c>
      <c r="AT1008" s="155">
        <v>41241</v>
      </c>
      <c r="AU1008" s="157"/>
      <c r="AV1008" s="158"/>
      <c r="AW1008" s="159"/>
      <c r="AX1008" s="181"/>
      <c r="AY1008" s="207"/>
      <c r="AZ1008" s="161"/>
      <c r="BA1008" s="191"/>
      <c r="BB1008" s="162"/>
      <c r="BC1008" s="163"/>
      <c r="BD1008" s="115"/>
      <c r="BE1008" s="191"/>
      <c r="BF1008" s="159"/>
      <c r="BG1008" s="161"/>
      <c r="BH1008" s="166"/>
      <c r="BI1008" s="167"/>
      <c r="BJ1008" s="166"/>
      <c r="BK1008" s="166"/>
    </row>
    <row r="1009" spans="1:63" ht="56" hidden="1">
      <c r="A1009" s="40"/>
      <c r="B1009" s="40"/>
      <c r="C1009" s="40"/>
      <c r="D1009" s="247" t="s">
        <v>1001</v>
      </c>
      <c r="E1009" s="127">
        <v>8442</v>
      </c>
      <c r="F1009" s="128" t="s">
        <v>1002</v>
      </c>
      <c r="G1009" s="129" t="s">
        <v>2033</v>
      </c>
      <c r="H1009" s="130" t="s">
        <v>2034</v>
      </c>
      <c r="I1009" s="131" t="s">
        <v>1815</v>
      </c>
      <c r="J1009" s="132"/>
      <c r="K1009" s="129" t="s">
        <v>1333</v>
      </c>
      <c r="L1009" s="133" t="s">
        <v>2036</v>
      </c>
      <c r="M1009" s="134" t="s">
        <v>2037</v>
      </c>
      <c r="N1009" s="371" t="s">
        <v>2037</v>
      </c>
      <c r="O1009" s="136" t="s">
        <v>2038</v>
      </c>
      <c r="P1009" s="143">
        <v>96.820999999999998</v>
      </c>
      <c r="Q1009" s="138"/>
      <c r="R1009" s="339">
        <v>10</v>
      </c>
      <c r="S1009" s="139">
        <v>0</v>
      </c>
      <c r="T1009" s="152">
        <v>41249</v>
      </c>
      <c r="U1009" s="138">
        <v>6.5838280000000005</v>
      </c>
      <c r="V1009" s="143">
        <v>781.73010136986306</v>
      </c>
      <c r="W1009" s="138">
        <v>968.21</v>
      </c>
      <c r="X1009" s="141" t="s">
        <v>3948</v>
      </c>
      <c r="Y1009" s="142"/>
      <c r="Z1009" s="143"/>
      <c r="AA1009" s="138"/>
      <c r="AB1009" s="138"/>
      <c r="AC1009" s="383"/>
      <c r="AD1009" s="360"/>
      <c r="AE1009" s="165"/>
      <c r="AF1009" s="147"/>
      <c r="AG1009" s="146">
        <v>20.266666666666666</v>
      </c>
      <c r="AH1009" s="149"/>
      <c r="AI1009" s="132"/>
      <c r="AJ1009" s="236" t="s">
        <v>3688</v>
      </c>
      <c r="AK1009" s="150"/>
      <c r="AL1009" s="151" t="s">
        <v>198</v>
      </c>
      <c r="AM1009" s="152">
        <v>40351</v>
      </c>
      <c r="AN1009" s="297"/>
      <c r="AO1009" s="192"/>
      <c r="AP1009" s="152"/>
      <c r="AQ1009" s="235">
        <v>40198</v>
      </c>
      <c r="AR1009" s="152">
        <v>41236</v>
      </c>
      <c r="AS1009" s="192">
        <v>41291</v>
      </c>
      <c r="AT1009" s="396">
        <v>41249</v>
      </c>
      <c r="AU1009" s="206"/>
      <c r="AV1009" s="209"/>
      <c r="AW1009" s="149">
        <v>50.400000000000006</v>
      </c>
      <c r="AX1009" s="146">
        <v>2082.738095238095</v>
      </c>
      <c r="AY1009" s="160">
        <v>0.92247499999999993</v>
      </c>
      <c r="AZ1009" s="196"/>
      <c r="BA1009" s="149"/>
      <c r="BB1009" s="210"/>
      <c r="BC1009" s="211"/>
      <c r="BD1009" s="379">
        <v>56.770287958115176</v>
      </c>
      <c r="BE1009" s="165">
        <v>586.34271447428944</v>
      </c>
      <c r="BF1009" s="149">
        <v>1126.3946023435549</v>
      </c>
      <c r="BG1009" s="196"/>
      <c r="BH1009" s="197">
        <v>11.91</v>
      </c>
      <c r="BI1009" s="198">
        <v>13</v>
      </c>
      <c r="BJ1009" s="197"/>
      <c r="BK1009" s="197"/>
    </row>
    <row r="1010" spans="1:63" ht="84" hidden="1">
      <c r="A1010" s="40"/>
      <c r="B1010" s="40"/>
      <c r="C1010" s="40"/>
      <c r="D1010" s="303" t="s">
        <v>1003</v>
      </c>
      <c r="E1010" s="127">
        <v>8447</v>
      </c>
      <c r="F1010" s="234" t="s">
        <v>1004</v>
      </c>
      <c r="G1010" s="547" t="s">
        <v>2033</v>
      </c>
      <c r="H1010" s="548" t="s">
        <v>2034</v>
      </c>
      <c r="I1010" s="549" t="s">
        <v>1815</v>
      </c>
      <c r="J1010" s="550"/>
      <c r="K1010" s="547" t="s">
        <v>2928</v>
      </c>
      <c r="L1010" s="133" t="s">
        <v>2036</v>
      </c>
      <c r="M1010" s="551" t="s">
        <v>969</v>
      </c>
      <c r="N1010" s="552" t="s">
        <v>970</v>
      </c>
      <c r="O1010" s="553" t="s">
        <v>3785</v>
      </c>
      <c r="P1010" s="143">
        <v>2.9780000000000002</v>
      </c>
      <c r="Q1010" s="138"/>
      <c r="R1010" s="339">
        <v>10</v>
      </c>
      <c r="S1010" s="139">
        <v>0</v>
      </c>
      <c r="T1010" s="152">
        <v>41258</v>
      </c>
      <c r="U1010" s="138">
        <v>0.136988</v>
      </c>
      <c r="V1010" s="143">
        <v>23.970860273972608</v>
      </c>
      <c r="W1010" s="138">
        <v>29.78</v>
      </c>
      <c r="X1010" s="556" t="s">
        <v>3889</v>
      </c>
      <c r="Y1010" s="142"/>
      <c r="Z1010" s="146"/>
      <c r="AA1010" s="165"/>
      <c r="AB1010" s="165"/>
      <c r="AC1010" s="383"/>
      <c r="AD1010" s="360"/>
      <c r="AE1010" s="165"/>
      <c r="AF1010" s="147"/>
      <c r="AG1010" s="146">
        <v>19.966666666666665</v>
      </c>
      <c r="AH1010" s="149"/>
      <c r="AI1010" s="132"/>
      <c r="AJ1010" s="554" t="s">
        <v>3895</v>
      </c>
      <c r="AK1010" s="554"/>
      <c r="AL1010" s="555" t="s">
        <v>3719</v>
      </c>
      <c r="AM1010" s="152">
        <v>40873</v>
      </c>
      <c r="AN1010" s="297"/>
      <c r="AO1010" s="154"/>
      <c r="AP1010" s="155"/>
      <c r="AQ1010" s="156">
        <v>41193</v>
      </c>
      <c r="AR1010" s="155">
        <v>41242</v>
      </c>
      <c r="AS1010" s="154">
        <v>41293</v>
      </c>
      <c r="AT1010" s="155">
        <v>41242</v>
      </c>
      <c r="AU1010" s="157"/>
      <c r="AV1010" s="158"/>
      <c r="AW1010" s="159">
        <v>2.0352000000000001</v>
      </c>
      <c r="AX1010" s="146">
        <v>1542.6346305031445</v>
      </c>
      <c r="AY1010" s="160">
        <v>0.94872499999999993</v>
      </c>
      <c r="AZ1010" s="161"/>
      <c r="BA1010" s="149"/>
      <c r="BB1010" s="237"/>
      <c r="BC1010" s="238"/>
      <c r="BD1010" s="345">
        <v>6.326352530541012</v>
      </c>
      <c r="BE1010" s="165">
        <v>2124.3628376564848</v>
      </c>
      <c r="BF1010" s="149">
        <v>3108.4672418145692</v>
      </c>
      <c r="BG1010" s="239"/>
      <c r="BH1010" s="166"/>
      <c r="BI1010" s="167"/>
      <c r="BJ1010" s="166"/>
      <c r="BK1010" s="166"/>
    </row>
    <row r="1011" spans="1:63" ht="42" hidden="1">
      <c r="A1011" s="40"/>
      <c r="B1011" s="40"/>
      <c r="C1011" s="40"/>
      <c r="D1011" s="303" t="s">
        <v>4055</v>
      </c>
      <c r="E1011" s="595">
        <v>8448</v>
      </c>
      <c r="F1011" s="422" t="s">
        <v>4056</v>
      </c>
      <c r="G1011" s="547" t="s">
        <v>2033</v>
      </c>
      <c r="H1011" s="548" t="s">
        <v>2034</v>
      </c>
      <c r="I1011" s="549" t="s">
        <v>1815</v>
      </c>
      <c r="J1011" s="550"/>
      <c r="K1011" s="622" t="s">
        <v>1728</v>
      </c>
      <c r="L1011" s="133" t="s">
        <v>2036</v>
      </c>
      <c r="M1011" s="174" t="s">
        <v>969</v>
      </c>
      <c r="N1011" s="620" t="s">
        <v>970</v>
      </c>
      <c r="O1011" s="569" t="s">
        <v>3785</v>
      </c>
      <c r="P1011" s="143">
        <v>7.5860000000000003</v>
      </c>
      <c r="Q1011" s="138"/>
      <c r="R1011" s="339">
        <v>7</v>
      </c>
      <c r="S1011" s="139">
        <v>0</v>
      </c>
      <c r="T1011" s="446">
        <v>41364</v>
      </c>
      <c r="U1011" s="138">
        <v>0</v>
      </c>
      <c r="V1011" s="143">
        <v>58.859046575342468</v>
      </c>
      <c r="W1011" s="138">
        <v>134.76061369863015</v>
      </c>
      <c r="X1011" s="556" t="s">
        <v>3889</v>
      </c>
      <c r="Y1011" s="142"/>
      <c r="Z1011" s="146"/>
      <c r="AA1011" s="165"/>
      <c r="AB1011" s="165"/>
      <c r="AC1011" s="383"/>
      <c r="AD1011" s="360"/>
      <c r="AE1011" s="165"/>
      <c r="AF1011" s="147"/>
      <c r="AG1011" s="146">
        <v>16.433333333333334</v>
      </c>
      <c r="AH1011" s="149"/>
      <c r="AI1011" s="132"/>
      <c r="AJ1011" s="554" t="s">
        <v>3895</v>
      </c>
      <c r="AK1011" s="554"/>
      <c r="AL1011" s="555" t="s">
        <v>3895</v>
      </c>
      <c r="AM1011" s="152">
        <v>40871</v>
      </c>
      <c r="AN1011" s="297" t="s">
        <v>4057</v>
      </c>
      <c r="AO1011" s="154" t="s">
        <v>4058</v>
      </c>
      <c r="AP1011" s="155"/>
      <c r="AQ1011" s="156">
        <v>41166</v>
      </c>
      <c r="AR1011" s="155">
        <v>41344</v>
      </c>
      <c r="AS1011" s="154">
        <v>41522</v>
      </c>
      <c r="AT1011" s="155">
        <v>41344</v>
      </c>
      <c r="AU1011" s="157"/>
      <c r="AV1011" s="158"/>
      <c r="AW1011" s="159">
        <v>5</v>
      </c>
      <c r="AX1011" s="146">
        <v>1592.6</v>
      </c>
      <c r="AY1011" s="160">
        <v>0.95274999999999999</v>
      </c>
      <c r="AZ1011" s="161"/>
      <c r="BA1011" s="149"/>
      <c r="BB1011" s="237" t="s">
        <v>39</v>
      </c>
      <c r="BC1011" s="238"/>
      <c r="BD1011" s="493"/>
      <c r="BE1011" s="165"/>
      <c r="BF1011" s="149"/>
      <c r="BG1011" s="239"/>
      <c r="BH1011" s="159"/>
      <c r="BI1011" s="164"/>
      <c r="BJ1011" s="159"/>
      <c r="BK1011" s="159"/>
    </row>
    <row r="1012" spans="1:63" ht="42" hidden="1">
      <c r="A1012" s="40"/>
      <c r="B1012" s="40"/>
      <c r="C1012" s="40"/>
      <c r="D1012" s="247" t="s">
        <v>1005</v>
      </c>
      <c r="E1012" s="127">
        <v>8459</v>
      </c>
      <c r="F1012" s="199" t="s">
        <v>1006</v>
      </c>
      <c r="G1012" s="170" t="s">
        <v>2033</v>
      </c>
      <c r="H1012" s="171" t="s">
        <v>2034</v>
      </c>
      <c r="I1012" s="172" t="s">
        <v>1815</v>
      </c>
      <c r="J1012" s="175"/>
      <c r="K1012" s="172" t="s">
        <v>917</v>
      </c>
      <c r="L1012" s="133" t="s">
        <v>2036</v>
      </c>
      <c r="M1012" s="174" t="s">
        <v>2037</v>
      </c>
      <c r="N1012" s="338" t="s">
        <v>2037</v>
      </c>
      <c r="O1012" s="176" t="s">
        <v>2038</v>
      </c>
      <c r="P1012" s="202">
        <v>38.639000000000003</v>
      </c>
      <c r="Q1012" s="178"/>
      <c r="R1012" s="339">
        <v>10</v>
      </c>
      <c r="S1012" s="201">
        <v>0</v>
      </c>
      <c r="T1012" s="155">
        <v>41275</v>
      </c>
      <c r="U1012" s="178">
        <v>0</v>
      </c>
      <c r="V1012" s="202">
        <v>309.21786027397263</v>
      </c>
      <c r="W1012" s="178">
        <v>386.39000000000004</v>
      </c>
      <c r="X1012" s="342" t="s">
        <v>2540</v>
      </c>
      <c r="Y1012" s="180"/>
      <c r="Z1012" s="202"/>
      <c r="AA1012" s="178"/>
      <c r="AB1012" s="178"/>
      <c r="AC1012" s="156"/>
      <c r="AD1012" s="155"/>
      <c r="AE1012" s="191"/>
      <c r="AF1012" s="203"/>
      <c r="AG1012" s="181">
        <v>19.399999999999999</v>
      </c>
      <c r="AH1012" s="159"/>
      <c r="AI1012" s="175"/>
      <c r="AJ1012" s="204" t="s">
        <v>3895</v>
      </c>
      <c r="AK1012" s="204"/>
      <c r="AL1012" s="205" t="s">
        <v>2678</v>
      </c>
      <c r="AM1012" s="155">
        <v>39827</v>
      </c>
      <c r="AN1012" s="296"/>
      <c r="AO1012" s="154"/>
      <c r="AP1012" s="155"/>
      <c r="AQ1012" s="156">
        <v>39994</v>
      </c>
      <c r="AR1012" s="155">
        <v>41250</v>
      </c>
      <c r="AS1012" s="154">
        <v>41300</v>
      </c>
      <c r="AT1012" s="155">
        <v>41262</v>
      </c>
      <c r="AU1012" s="187"/>
      <c r="AV1012" s="158"/>
      <c r="AW1012" s="188">
        <v>21.05</v>
      </c>
      <c r="AX1012" s="181">
        <v>2025.8280285035628</v>
      </c>
      <c r="AY1012" s="207">
        <v>0.90612500000000018</v>
      </c>
      <c r="AZ1012" s="161"/>
      <c r="BA1012" s="191"/>
      <c r="BB1012" s="162"/>
      <c r="BC1012" s="163"/>
      <c r="BD1012" s="115"/>
      <c r="BE1012" s="191"/>
      <c r="BF1012" s="159"/>
      <c r="BG1012" s="161"/>
      <c r="BH1012" s="166"/>
      <c r="BI1012" s="167"/>
      <c r="BJ1012" s="166"/>
      <c r="BK1012" s="166"/>
    </row>
    <row r="1013" spans="1:63" ht="42" hidden="1">
      <c r="A1013" s="40"/>
      <c r="B1013" s="40"/>
      <c r="C1013" s="40"/>
      <c r="D1013" s="303" t="s">
        <v>1007</v>
      </c>
      <c r="E1013" s="127">
        <v>8464</v>
      </c>
      <c r="F1013" s="234" t="s">
        <v>1008</v>
      </c>
      <c r="G1013" s="547" t="s">
        <v>2033</v>
      </c>
      <c r="H1013" s="548" t="s">
        <v>2034</v>
      </c>
      <c r="I1013" s="549" t="s">
        <v>1815</v>
      </c>
      <c r="J1013" s="550"/>
      <c r="K1013" s="547" t="s">
        <v>917</v>
      </c>
      <c r="L1013" s="133" t="s">
        <v>2036</v>
      </c>
      <c r="M1013" s="551" t="s">
        <v>969</v>
      </c>
      <c r="N1013" s="552" t="s">
        <v>970</v>
      </c>
      <c r="O1013" s="553" t="s">
        <v>3785</v>
      </c>
      <c r="P1013" s="143">
        <v>13.243</v>
      </c>
      <c r="Q1013" s="138"/>
      <c r="R1013" s="339">
        <v>7</v>
      </c>
      <c r="S1013" s="139">
        <v>0</v>
      </c>
      <c r="T1013" s="152">
        <v>41258</v>
      </c>
      <c r="U1013" s="138">
        <v>0.609178</v>
      </c>
      <c r="V1013" s="143">
        <v>106.5970794520548</v>
      </c>
      <c r="W1013" s="138">
        <v>239.09964383561643</v>
      </c>
      <c r="X1013" s="556" t="s">
        <v>3889</v>
      </c>
      <c r="Y1013" s="142"/>
      <c r="Z1013" s="146"/>
      <c r="AA1013" s="165"/>
      <c r="AB1013" s="165"/>
      <c r="AC1013" s="383"/>
      <c r="AD1013" s="360"/>
      <c r="AE1013" s="165"/>
      <c r="AF1013" s="147"/>
      <c r="AG1013" s="146">
        <v>19.966666666666665</v>
      </c>
      <c r="AH1013" s="149"/>
      <c r="AI1013" s="132"/>
      <c r="AJ1013" s="554" t="s">
        <v>3895</v>
      </c>
      <c r="AK1013" s="554"/>
      <c r="AL1013" s="151" t="s">
        <v>1009</v>
      </c>
      <c r="AM1013" s="152">
        <v>40919</v>
      </c>
      <c r="AN1013" s="297"/>
      <c r="AO1013" s="154"/>
      <c r="AP1013" s="155"/>
      <c r="AQ1013" s="156">
        <v>41194</v>
      </c>
      <c r="AR1013" s="155">
        <v>41236</v>
      </c>
      <c r="AS1013" s="154">
        <v>41293</v>
      </c>
      <c r="AT1013" s="155">
        <v>41242</v>
      </c>
      <c r="AU1013" s="157"/>
      <c r="AV1013" s="158"/>
      <c r="AW1013" s="159">
        <v>8.5</v>
      </c>
      <c r="AX1013" s="146">
        <v>1642.4705882352941</v>
      </c>
      <c r="AY1013" s="160">
        <v>0.94872499999999993</v>
      </c>
      <c r="AZ1013" s="161"/>
      <c r="BA1013" s="149"/>
      <c r="BB1013" s="237"/>
      <c r="BC1013" s="238"/>
      <c r="BD1013" s="493"/>
      <c r="BE1013" s="165"/>
      <c r="BF1013" s="149"/>
      <c r="BG1013" s="239"/>
      <c r="BH1013" s="166"/>
      <c r="BI1013" s="167"/>
      <c r="BJ1013" s="166"/>
      <c r="BK1013" s="166"/>
    </row>
    <row r="1014" spans="1:63" ht="28" hidden="1">
      <c r="A1014" s="40"/>
      <c r="B1014" s="40"/>
      <c r="C1014" s="40"/>
      <c r="D1014" s="410" t="s">
        <v>1010</v>
      </c>
      <c r="E1014" s="127">
        <v>8478</v>
      </c>
      <c r="F1014" s="234" t="s">
        <v>1011</v>
      </c>
      <c r="G1014" s="131" t="s">
        <v>2033</v>
      </c>
      <c r="H1014" s="132" t="s">
        <v>2034</v>
      </c>
      <c r="I1014" s="131" t="s">
        <v>1815</v>
      </c>
      <c r="J1014" s="132"/>
      <c r="K1014" s="131" t="s">
        <v>2035</v>
      </c>
      <c r="L1014" s="472" t="s">
        <v>2036</v>
      </c>
      <c r="M1014" s="134" t="s">
        <v>2037</v>
      </c>
      <c r="N1014" s="423" t="s">
        <v>2037</v>
      </c>
      <c r="O1014" s="136" t="s">
        <v>3785</v>
      </c>
      <c r="P1014" s="381">
        <v>3.3130000000000002</v>
      </c>
      <c r="Q1014" s="138"/>
      <c r="R1014" s="424">
        <v>10</v>
      </c>
      <c r="S1014" s="139">
        <v>0</v>
      </c>
      <c r="T1014" s="152">
        <v>41258</v>
      </c>
      <c r="U1014" s="138">
        <v>0.15239800000000001</v>
      </c>
      <c r="V1014" s="143">
        <v>26.66738082191781</v>
      </c>
      <c r="W1014" s="138">
        <v>33.130000000000003</v>
      </c>
      <c r="X1014" s="425" t="s">
        <v>3889</v>
      </c>
      <c r="Y1014" s="142"/>
      <c r="Z1014" s="143"/>
      <c r="AA1014" s="138"/>
      <c r="AB1014" s="138"/>
      <c r="AC1014" s="495"/>
      <c r="AD1014" s="470"/>
      <c r="AE1014" s="165"/>
      <c r="AF1014" s="134"/>
      <c r="AG1014" s="146">
        <v>19.966666666666665</v>
      </c>
      <c r="AH1014" s="149"/>
      <c r="AI1014" s="132"/>
      <c r="AJ1014" s="150" t="s">
        <v>3895</v>
      </c>
      <c r="AK1014" s="150"/>
      <c r="AL1014" s="151" t="s">
        <v>1012</v>
      </c>
      <c r="AM1014" s="152">
        <v>40572</v>
      </c>
      <c r="AN1014" s="297"/>
      <c r="AO1014" s="192"/>
      <c r="AP1014" s="152"/>
      <c r="AQ1014" s="235">
        <v>40444</v>
      </c>
      <c r="AR1014" s="152">
        <v>41246</v>
      </c>
      <c r="AS1014" s="192">
        <v>41268</v>
      </c>
      <c r="AT1014" s="152">
        <v>41246</v>
      </c>
      <c r="AU1014" s="206"/>
      <c r="AV1014" s="209"/>
      <c r="AW1014" s="149">
        <v>2.1</v>
      </c>
      <c r="AX1014" s="146">
        <v>1710.4761904761904</v>
      </c>
      <c r="AY1014" s="160">
        <v>0.84</v>
      </c>
      <c r="AZ1014" s="196"/>
      <c r="BA1014" s="165"/>
      <c r="BB1014" s="403"/>
      <c r="BC1014" s="404"/>
      <c r="BD1014" s="379">
        <v>2.3843804537521813</v>
      </c>
      <c r="BE1014" s="165">
        <v>719.70433255423518</v>
      </c>
      <c r="BF1014" s="149">
        <v>1135.4192636915147</v>
      </c>
      <c r="BG1014" s="600"/>
      <c r="BH1014" s="197">
        <v>9.58</v>
      </c>
      <c r="BI1014" s="198">
        <v>11.5</v>
      </c>
      <c r="BJ1014" s="197"/>
      <c r="BK1014" s="197"/>
    </row>
    <row r="1015" spans="1:63" ht="42" hidden="1">
      <c r="A1015" s="40"/>
      <c r="B1015" s="40"/>
      <c r="C1015" s="40"/>
      <c r="D1015" s="303" t="s">
        <v>1013</v>
      </c>
      <c r="E1015" s="127">
        <v>8489</v>
      </c>
      <c r="F1015" s="234" t="s">
        <v>1014</v>
      </c>
      <c r="G1015" s="129" t="s">
        <v>2033</v>
      </c>
      <c r="H1015" s="130" t="s">
        <v>2034</v>
      </c>
      <c r="I1015" s="131" t="s">
        <v>1815</v>
      </c>
      <c r="J1015" s="132"/>
      <c r="K1015" s="129" t="s">
        <v>3947</v>
      </c>
      <c r="L1015" s="472" t="s">
        <v>2036</v>
      </c>
      <c r="M1015" s="134" t="s">
        <v>2037</v>
      </c>
      <c r="N1015" s="371" t="s">
        <v>2037</v>
      </c>
      <c r="O1015" s="136" t="s">
        <v>3785</v>
      </c>
      <c r="P1015" s="143">
        <v>26.39</v>
      </c>
      <c r="Q1015" s="138"/>
      <c r="R1015" s="339">
        <v>7</v>
      </c>
      <c r="S1015" s="139">
        <v>0</v>
      </c>
      <c r="T1015" s="152">
        <v>41258</v>
      </c>
      <c r="U1015" s="138">
        <v>1.21394</v>
      </c>
      <c r="V1015" s="143">
        <v>212.42142465753426</v>
      </c>
      <c r="W1015" s="138">
        <v>476.46602739726023</v>
      </c>
      <c r="X1015" s="141" t="s">
        <v>3888</v>
      </c>
      <c r="Y1015" s="142"/>
      <c r="Z1015" s="146"/>
      <c r="AA1015" s="165"/>
      <c r="AB1015" s="165"/>
      <c r="AC1015" s="383"/>
      <c r="AD1015" s="360"/>
      <c r="AE1015" s="165"/>
      <c r="AF1015" s="147"/>
      <c r="AG1015" s="146">
        <v>19.966666666666665</v>
      </c>
      <c r="AH1015" s="149"/>
      <c r="AI1015" s="132"/>
      <c r="AJ1015" s="236" t="s">
        <v>944</v>
      </c>
      <c r="AK1015" s="236"/>
      <c r="AL1015" s="151" t="s">
        <v>941</v>
      </c>
      <c r="AM1015" s="152">
        <v>40436</v>
      </c>
      <c r="AN1015" s="297"/>
      <c r="AO1015" s="154"/>
      <c r="AP1015" s="155"/>
      <c r="AQ1015" s="156">
        <v>40918</v>
      </c>
      <c r="AR1015" s="155">
        <v>41243</v>
      </c>
      <c r="AS1015" s="154">
        <v>41293</v>
      </c>
      <c r="AT1015" s="155">
        <v>41248</v>
      </c>
      <c r="AU1015" s="157"/>
      <c r="AV1015" s="158"/>
      <c r="AW1015" s="159">
        <v>14.75</v>
      </c>
      <c r="AX1015" s="146">
        <v>1369.2027118644069</v>
      </c>
      <c r="AY1015" s="160" t="s">
        <v>236</v>
      </c>
      <c r="AZ1015" s="161"/>
      <c r="BA1015" s="149"/>
      <c r="BB1015" s="237"/>
      <c r="BC1015" s="238"/>
      <c r="BD1015" s="345">
        <v>18.96007853403141</v>
      </c>
      <c r="BE1015" s="165">
        <v>718.45693573442247</v>
      </c>
      <c r="BF1015" s="149">
        <v>1285.4290531546719</v>
      </c>
      <c r="BG1015" s="239"/>
      <c r="BH1015" s="166"/>
      <c r="BI1015" s="167"/>
      <c r="BJ1015" s="166"/>
      <c r="BK1015" s="166"/>
    </row>
    <row r="1016" spans="1:63" ht="14" hidden="1">
      <c r="A1016" s="40"/>
      <c r="B1016" s="40"/>
      <c r="C1016" s="40"/>
      <c r="D1016" s="303" t="s">
        <v>1015</v>
      </c>
      <c r="E1016" s="595">
        <v>8495</v>
      </c>
      <c r="F1016" s="422" t="s">
        <v>1016</v>
      </c>
      <c r="G1016" s="547" t="s">
        <v>2033</v>
      </c>
      <c r="H1016" s="548" t="s">
        <v>2034</v>
      </c>
      <c r="I1016" s="549" t="s">
        <v>1815</v>
      </c>
      <c r="J1016" s="550"/>
      <c r="K1016" s="622" t="s">
        <v>1728</v>
      </c>
      <c r="L1016" s="133" t="s">
        <v>2036</v>
      </c>
      <c r="M1016" s="174" t="s">
        <v>2037</v>
      </c>
      <c r="N1016" s="620" t="s">
        <v>2037</v>
      </c>
      <c r="O1016" s="176" t="s">
        <v>2038</v>
      </c>
      <c r="P1016" s="143">
        <v>99.858999999999995</v>
      </c>
      <c r="Q1016" s="138"/>
      <c r="R1016" s="339">
        <v>10</v>
      </c>
      <c r="S1016" s="139">
        <v>0</v>
      </c>
      <c r="T1016" s="311">
        <v>41248</v>
      </c>
      <c r="U1016" s="138">
        <v>7.0899889999999992</v>
      </c>
      <c r="V1016" s="143">
        <v>806.53241643835611</v>
      </c>
      <c r="W1016" s="138">
        <v>998.58999999999992</v>
      </c>
      <c r="X1016" s="556" t="s">
        <v>2309</v>
      </c>
      <c r="Y1016" s="142"/>
      <c r="Z1016" s="146"/>
      <c r="AA1016" s="165"/>
      <c r="AB1016" s="165"/>
      <c r="AC1016" s="383"/>
      <c r="AD1016" s="360"/>
      <c r="AE1016" s="165"/>
      <c r="AF1016" s="147"/>
      <c r="AG1016" s="146">
        <v>20.3</v>
      </c>
      <c r="AH1016" s="149"/>
      <c r="AI1016" s="132"/>
      <c r="AJ1016" s="554" t="s">
        <v>3895</v>
      </c>
      <c r="AK1016" s="554"/>
      <c r="AL1016" s="151" t="s">
        <v>3895</v>
      </c>
      <c r="AM1016" s="152">
        <v>41121.083333333299</v>
      </c>
      <c r="AN1016" s="297"/>
      <c r="AO1016" s="154"/>
      <c r="AP1016" s="155"/>
      <c r="AQ1016" s="156">
        <v>41193</v>
      </c>
      <c r="AR1016" s="155">
        <v>41243</v>
      </c>
      <c r="AS1016" s="154">
        <v>41290</v>
      </c>
      <c r="AT1016" s="155">
        <v>41248</v>
      </c>
      <c r="AU1016" s="157"/>
      <c r="AV1016" s="158"/>
      <c r="AW1016" s="159">
        <v>50.4</v>
      </c>
      <c r="AX1016" s="146">
        <v>2068.968253968254</v>
      </c>
      <c r="AY1016" s="160">
        <v>0.95284999999999997</v>
      </c>
      <c r="AZ1016" s="161"/>
      <c r="BA1016" s="149"/>
      <c r="BB1016" s="237"/>
      <c r="BC1016" s="238"/>
      <c r="BD1016" s="345">
        <v>62.15248691099476</v>
      </c>
      <c r="BE1016" s="165">
        <v>622.40245657371656</v>
      </c>
      <c r="BF1016" s="149">
        <v>1233.1842641070389</v>
      </c>
      <c r="BG1016" s="239"/>
      <c r="BH1016" s="166">
        <v>8.41</v>
      </c>
      <c r="BI1016" s="167">
        <v>17.07</v>
      </c>
      <c r="BJ1016" s="159"/>
      <c r="BK1016" s="159"/>
    </row>
    <row r="1017" spans="1:63" ht="14" hidden="1">
      <c r="A1017" s="40"/>
      <c r="B1017" s="40"/>
      <c r="C1017" s="40"/>
      <c r="D1017" s="303" t="s">
        <v>1017</v>
      </c>
      <c r="E1017" s="595">
        <v>8496</v>
      </c>
      <c r="F1017" s="422" t="s">
        <v>1018</v>
      </c>
      <c r="G1017" s="547" t="s">
        <v>2033</v>
      </c>
      <c r="H1017" s="548" t="s">
        <v>2034</v>
      </c>
      <c r="I1017" s="549" t="s">
        <v>1815</v>
      </c>
      <c r="J1017" s="550"/>
      <c r="K1017" s="547" t="s">
        <v>1728</v>
      </c>
      <c r="L1017" s="472" t="s">
        <v>2036</v>
      </c>
      <c r="M1017" s="174" t="s">
        <v>969</v>
      </c>
      <c r="N1017" s="342" t="s">
        <v>970</v>
      </c>
      <c r="O1017" s="176" t="s">
        <v>3785</v>
      </c>
      <c r="P1017" s="143">
        <v>22.056999999999999</v>
      </c>
      <c r="Q1017" s="138"/>
      <c r="R1017" s="339">
        <v>10</v>
      </c>
      <c r="S1017" s="139">
        <v>-0.13</v>
      </c>
      <c r="T1017" s="311">
        <v>41275</v>
      </c>
      <c r="U1017" s="138">
        <v>0</v>
      </c>
      <c r="V1017" s="143">
        <v>176.51643013698629</v>
      </c>
      <c r="W1017" s="138">
        <v>220.57</v>
      </c>
      <c r="X1017" s="556" t="s">
        <v>2718</v>
      </c>
      <c r="Y1017" s="142"/>
      <c r="Z1017" s="146"/>
      <c r="AA1017" s="165"/>
      <c r="AB1017" s="165"/>
      <c r="AC1017" s="383"/>
      <c r="AD1017" s="360"/>
      <c r="AE1017" s="165"/>
      <c r="AF1017" s="147"/>
      <c r="AG1017" s="146">
        <v>19.399999999999999</v>
      </c>
      <c r="AH1017" s="149"/>
      <c r="AI1017" s="132"/>
      <c r="AJ1017" s="554" t="s">
        <v>3895</v>
      </c>
      <c r="AK1017" s="554"/>
      <c r="AL1017" s="555" t="s">
        <v>3895</v>
      </c>
      <c r="AM1017" s="152">
        <v>41082.083333333299</v>
      </c>
      <c r="AN1017" s="297"/>
      <c r="AO1017" s="154"/>
      <c r="AP1017" s="155"/>
      <c r="AQ1017" s="156">
        <v>41192</v>
      </c>
      <c r="AR1017" s="155">
        <v>41243</v>
      </c>
      <c r="AS1017" s="154">
        <v>41265</v>
      </c>
      <c r="AT1017" s="155">
        <v>41248</v>
      </c>
      <c r="AU1017" s="157"/>
      <c r="AV1017" s="158"/>
      <c r="AW1017" s="159">
        <v>15</v>
      </c>
      <c r="AX1017" s="146">
        <v>1552</v>
      </c>
      <c r="AY1017" s="160">
        <v>0.94868750000000002</v>
      </c>
      <c r="AZ1017" s="161"/>
      <c r="BA1017" s="149"/>
      <c r="BB1017" s="237"/>
      <c r="BC1017" s="238"/>
      <c r="BD1017" s="504"/>
      <c r="BE1017" s="165"/>
      <c r="BF1017" s="149"/>
      <c r="BG1017" s="239"/>
      <c r="BH1017" s="159"/>
      <c r="BI1017" s="164"/>
      <c r="BJ1017" s="159"/>
      <c r="BK1017" s="159"/>
    </row>
    <row r="1018" spans="1:63" ht="42" hidden="1">
      <c r="A1018" s="40"/>
      <c r="B1018" s="40"/>
      <c r="C1018" s="40"/>
      <c r="D1018" s="303" t="s">
        <v>1019</v>
      </c>
      <c r="E1018" s="127">
        <v>8524</v>
      </c>
      <c r="F1018" s="234" t="s">
        <v>1020</v>
      </c>
      <c r="G1018" s="129" t="s">
        <v>2033</v>
      </c>
      <c r="H1018" s="130" t="s">
        <v>2034</v>
      </c>
      <c r="I1018" s="131" t="s">
        <v>1815</v>
      </c>
      <c r="J1018" s="132"/>
      <c r="K1018" s="129" t="s">
        <v>917</v>
      </c>
      <c r="L1018" s="472" t="s">
        <v>2036</v>
      </c>
      <c r="M1018" s="174" t="s">
        <v>2037</v>
      </c>
      <c r="N1018" s="371" t="s">
        <v>2037</v>
      </c>
      <c r="O1018" s="136" t="s">
        <v>2038</v>
      </c>
      <c r="P1018" s="143">
        <v>186.27</v>
      </c>
      <c r="Q1018" s="138"/>
      <c r="R1018" s="339">
        <v>10</v>
      </c>
      <c r="S1018" s="139">
        <v>0</v>
      </c>
      <c r="T1018" s="152">
        <v>41248</v>
      </c>
      <c r="U1018" s="138">
        <v>13.78398</v>
      </c>
      <c r="V1018" s="143">
        <v>1504.4492054794523</v>
      </c>
      <c r="W1018" s="138">
        <v>1862.7</v>
      </c>
      <c r="X1018" s="141" t="s">
        <v>2309</v>
      </c>
      <c r="Y1018" s="142"/>
      <c r="Z1018" s="146"/>
      <c r="AA1018" s="165"/>
      <c r="AB1018" s="165"/>
      <c r="AC1018" s="383"/>
      <c r="AD1018" s="360"/>
      <c r="AE1018" s="165"/>
      <c r="AF1018" s="147"/>
      <c r="AG1018" s="146">
        <v>20.3</v>
      </c>
      <c r="AH1018" s="149"/>
      <c r="AI1018" s="132"/>
      <c r="AJ1018" s="236" t="s">
        <v>3895</v>
      </c>
      <c r="AK1018" s="236"/>
      <c r="AL1018" s="151" t="s">
        <v>1021</v>
      </c>
      <c r="AM1018" s="152">
        <v>40754</v>
      </c>
      <c r="AN1018" s="297"/>
      <c r="AO1018" s="154"/>
      <c r="AP1018" s="155"/>
      <c r="AQ1018" s="156">
        <v>41219</v>
      </c>
      <c r="AR1018" s="155">
        <v>41246</v>
      </c>
      <c r="AS1018" s="154">
        <v>41289</v>
      </c>
      <c r="AT1018" s="155">
        <v>41248</v>
      </c>
      <c r="AU1018" s="157"/>
      <c r="AV1018" s="158"/>
      <c r="AW1018" s="159">
        <v>100.80000000000001</v>
      </c>
      <c r="AX1018" s="146">
        <v>1752.003968253968</v>
      </c>
      <c r="AY1018" s="160">
        <v>0.94864999999999999</v>
      </c>
      <c r="AZ1018" s="161"/>
      <c r="BA1018" s="149"/>
      <c r="BB1018" s="237"/>
      <c r="BC1018" s="238"/>
      <c r="BD1018" s="345">
        <v>152.94066317626528</v>
      </c>
      <c r="BE1018" s="165">
        <v>821.06975452979691</v>
      </c>
      <c r="BF1018" s="149">
        <v>1517.2684838915204</v>
      </c>
      <c r="BG1018" s="239"/>
      <c r="BH1018" s="166">
        <v>9.4</v>
      </c>
      <c r="BI1018" s="167">
        <v>13.5</v>
      </c>
      <c r="BJ1018" s="166"/>
      <c r="BK1018" s="166"/>
    </row>
    <row r="1019" spans="1:63" ht="42" hidden="1">
      <c r="A1019" s="40"/>
      <c r="B1019" s="40"/>
      <c r="C1019" s="40"/>
      <c r="D1019" s="303" t="s">
        <v>1022</v>
      </c>
      <c r="E1019" s="127">
        <v>8528</v>
      </c>
      <c r="F1019" s="422" t="s">
        <v>1023</v>
      </c>
      <c r="G1019" s="547" t="s">
        <v>2033</v>
      </c>
      <c r="H1019" s="548" t="s">
        <v>2034</v>
      </c>
      <c r="I1019" s="549" t="s">
        <v>1815</v>
      </c>
      <c r="J1019" s="550"/>
      <c r="K1019" s="547" t="s">
        <v>1728</v>
      </c>
      <c r="L1019" s="472" t="s">
        <v>2036</v>
      </c>
      <c r="M1019" s="174" t="s">
        <v>969</v>
      </c>
      <c r="N1019" s="342" t="s">
        <v>970</v>
      </c>
      <c r="O1019" s="176" t="s">
        <v>3785</v>
      </c>
      <c r="P1019" s="143">
        <v>17.219000000000001</v>
      </c>
      <c r="Q1019" s="138"/>
      <c r="R1019" s="339">
        <v>7</v>
      </c>
      <c r="S1019" s="139">
        <v>-0.08</v>
      </c>
      <c r="T1019" s="311">
        <v>41258</v>
      </c>
      <c r="U1019" s="138">
        <v>0.79207400000000006</v>
      </c>
      <c r="V1019" s="143">
        <v>138.60115616438358</v>
      </c>
      <c r="W1019" s="138">
        <v>310.88550684931505</v>
      </c>
      <c r="X1019" s="556" t="s">
        <v>3889</v>
      </c>
      <c r="Y1019" s="142"/>
      <c r="Z1019" s="146"/>
      <c r="AA1019" s="165"/>
      <c r="AB1019" s="165"/>
      <c r="AC1019" s="383"/>
      <c r="AD1019" s="360"/>
      <c r="AE1019" s="165"/>
      <c r="AF1019" s="147"/>
      <c r="AG1019" s="146">
        <v>19.966666666666665</v>
      </c>
      <c r="AH1019" s="149"/>
      <c r="AI1019" s="132"/>
      <c r="AJ1019" s="554" t="s">
        <v>3895</v>
      </c>
      <c r="AK1019" s="554"/>
      <c r="AL1019" s="555" t="s">
        <v>1024</v>
      </c>
      <c r="AM1019" s="152">
        <v>41002</v>
      </c>
      <c r="AN1019" s="297"/>
      <c r="AO1019" s="154"/>
      <c r="AP1019" s="155"/>
      <c r="AQ1019" s="156">
        <v>41163</v>
      </c>
      <c r="AR1019" s="155">
        <v>41246</v>
      </c>
      <c r="AS1019" s="154">
        <v>41265</v>
      </c>
      <c r="AT1019" s="155">
        <v>41257</v>
      </c>
      <c r="AU1019" s="157"/>
      <c r="AV1019" s="158"/>
      <c r="AW1019" s="159">
        <v>10</v>
      </c>
      <c r="AX1019" s="146">
        <v>2049.8000000000002</v>
      </c>
      <c r="AY1019" s="160">
        <v>0.95284999999999997</v>
      </c>
      <c r="AZ1019" s="161"/>
      <c r="BA1019" s="149"/>
      <c r="BB1019" s="237"/>
      <c r="BC1019" s="238"/>
      <c r="BD1019" s="493"/>
      <c r="BE1019" s="165"/>
      <c r="BF1019" s="149"/>
      <c r="BG1019" s="239"/>
      <c r="BH1019" s="159"/>
      <c r="BI1019" s="164"/>
      <c r="BJ1019" s="159"/>
      <c r="BK1019" s="159"/>
    </row>
    <row r="1020" spans="1:63" ht="56" hidden="1">
      <c r="A1020" s="40"/>
      <c r="B1020" s="40"/>
      <c r="C1020" s="40"/>
      <c r="D1020" s="412" t="s">
        <v>1025</v>
      </c>
      <c r="E1020" s="127">
        <v>8531</v>
      </c>
      <c r="F1020" s="234" t="s">
        <v>1026</v>
      </c>
      <c r="G1020" s="547" t="s">
        <v>2033</v>
      </c>
      <c r="H1020" s="548" t="s">
        <v>2034</v>
      </c>
      <c r="I1020" s="549" t="s">
        <v>1815</v>
      </c>
      <c r="J1020" s="550"/>
      <c r="K1020" s="547" t="s">
        <v>1748</v>
      </c>
      <c r="L1020" s="376" t="s">
        <v>2036</v>
      </c>
      <c r="M1020" s="174" t="s">
        <v>2037</v>
      </c>
      <c r="N1020" s="342" t="s">
        <v>2037</v>
      </c>
      <c r="O1020" s="176" t="s">
        <v>3785</v>
      </c>
      <c r="P1020" s="143">
        <v>7.7530000000000001</v>
      </c>
      <c r="Q1020" s="138"/>
      <c r="R1020" s="339">
        <v>10</v>
      </c>
      <c r="S1020" s="139">
        <v>0</v>
      </c>
      <c r="T1020" s="598">
        <v>41344</v>
      </c>
      <c r="U1020" s="138">
        <v>0</v>
      </c>
      <c r="V1020" s="143">
        <v>60.579605479452056</v>
      </c>
      <c r="W1020" s="138">
        <v>77.53</v>
      </c>
      <c r="X1020" s="556" t="s">
        <v>1729</v>
      </c>
      <c r="Y1020" s="142"/>
      <c r="Z1020" s="146"/>
      <c r="AA1020" s="165"/>
      <c r="AB1020" s="165"/>
      <c r="AC1020" s="383"/>
      <c r="AD1020" s="360"/>
      <c r="AE1020" s="165"/>
      <c r="AF1020" s="147"/>
      <c r="AG1020" s="146">
        <v>17.100000000000001</v>
      </c>
      <c r="AH1020" s="149"/>
      <c r="AI1020" s="132"/>
      <c r="AJ1020" s="554" t="s">
        <v>3895</v>
      </c>
      <c r="AK1020" s="554"/>
      <c r="AL1020" s="555" t="s">
        <v>2900</v>
      </c>
      <c r="AM1020" s="152">
        <v>40964</v>
      </c>
      <c r="AN1020" s="297"/>
      <c r="AO1020" s="154"/>
      <c r="AP1020" s="155"/>
      <c r="AQ1020" s="156">
        <v>41137</v>
      </c>
      <c r="AR1020" s="155">
        <v>41246</v>
      </c>
      <c r="AS1020" s="154">
        <v>41291</v>
      </c>
      <c r="AT1020" s="155">
        <v>41344</v>
      </c>
      <c r="AU1020" s="206" t="s">
        <v>3596</v>
      </c>
      <c r="AV1020" s="158"/>
      <c r="AW1020" s="159">
        <v>4.25</v>
      </c>
      <c r="AX1020" s="146">
        <v>2033.8823529411766</v>
      </c>
      <c r="AY1020" s="160">
        <v>0.89692500000000008</v>
      </c>
      <c r="AZ1020" s="161"/>
      <c r="BA1020" s="149"/>
      <c r="BB1020" s="237"/>
      <c r="BC1020" s="238"/>
      <c r="BD1020" s="345">
        <v>6.2227312390924956</v>
      </c>
      <c r="BE1020" s="165">
        <v>802.62237057816264</v>
      </c>
      <c r="BF1020" s="149">
        <v>1464.1720562570576</v>
      </c>
      <c r="BG1020" s="239"/>
      <c r="BH1020" s="166">
        <v>8.1</v>
      </c>
      <c r="BI1020" s="167">
        <v>12.16</v>
      </c>
      <c r="BJ1020" s="166">
        <v>12.18</v>
      </c>
      <c r="BK1020" s="166"/>
    </row>
    <row r="1021" spans="1:63" ht="28" hidden="1">
      <c r="A1021" s="40"/>
      <c r="B1021" s="40"/>
      <c r="C1021" s="40"/>
      <c r="D1021" s="303" t="s">
        <v>1027</v>
      </c>
      <c r="E1021" s="127">
        <v>8543</v>
      </c>
      <c r="F1021" s="234" t="s">
        <v>1028</v>
      </c>
      <c r="G1021" s="547" t="s">
        <v>2033</v>
      </c>
      <c r="H1021" s="548" t="s">
        <v>2034</v>
      </c>
      <c r="I1021" s="549" t="s">
        <v>1815</v>
      </c>
      <c r="J1021" s="550"/>
      <c r="K1021" s="547" t="s">
        <v>1748</v>
      </c>
      <c r="L1021" s="472" t="s">
        <v>2036</v>
      </c>
      <c r="M1021" s="174" t="s">
        <v>2037</v>
      </c>
      <c r="N1021" s="175" t="s">
        <v>2037</v>
      </c>
      <c r="O1021" s="176" t="s">
        <v>3785</v>
      </c>
      <c r="P1021" s="137">
        <v>27.6</v>
      </c>
      <c r="Q1021" s="138"/>
      <c r="R1021" s="137">
        <v>7</v>
      </c>
      <c r="S1021" s="139">
        <v>0</v>
      </c>
      <c r="T1021" s="235">
        <v>41263</v>
      </c>
      <c r="U1021" s="138">
        <v>0.91080000000000005</v>
      </c>
      <c r="V1021" s="137">
        <v>221.78301369863016</v>
      </c>
      <c r="W1021" s="138">
        <v>497.93424657534246</v>
      </c>
      <c r="X1021" s="548" t="s">
        <v>3888</v>
      </c>
      <c r="Y1021" s="142"/>
      <c r="Z1021" s="146"/>
      <c r="AA1021" s="165"/>
      <c r="AB1021" s="165"/>
      <c r="AC1021" s="144"/>
      <c r="AD1021" s="360"/>
      <c r="AE1021" s="165"/>
      <c r="AF1021" s="147"/>
      <c r="AG1021" s="148">
        <v>19.8</v>
      </c>
      <c r="AH1021" s="149"/>
      <c r="AI1021" s="132"/>
      <c r="AJ1021" s="554" t="s">
        <v>3895</v>
      </c>
      <c r="AK1021" s="554"/>
      <c r="AL1021" s="555" t="s">
        <v>3895</v>
      </c>
      <c r="AM1021" s="152">
        <v>40946</v>
      </c>
      <c r="AN1021" s="297"/>
      <c r="AO1021" s="154"/>
      <c r="AP1021" s="155"/>
      <c r="AQ1021" s="156">
        <v>41088</v>
      </c>
      <c r="AR1021" s="156">
        <v>41248</v>
      </c>
      <c r="AS1021" s="179">
        <v>41300</v>
      </c>
      <c r="AT1021" s="155">
        <v>41253</v>
      </c>
      <c r="AU1021" s="157"/>
      <c r="AV1021" s="358"/>
      <c r="AW1021" s="159">
        <v>13.75</v>
      </c>
      <c r="AX1021" s="146">
        <v>2237.8909090909092</v>
      </c>
      <c r="AY1021" s="160">
        <v>0.91617499999999996</v>
      </c>
      <c r="AZ1021" s="161"/>
      <c r="BA1021" s="149"/>
      <c r="BB1021" s="237"/>
      <c r="BC1021" s="238"/>
      <c r="BD1021" s="504"/>
      <c r="BE1021" s="165"/>
      <c r="BF1021" s="149"/>
      <c r="BG1021" s="239"/>
      <c r="BH1021" s="166"/>
      <c r="BI1021" s="167"/>
      <c r="BJ1021" s="166"/>
      <c r="BK1021" s="166"/>
    </row>
    <row r="1022" spans="1:63" ht="28" hidden="1">
      <c r="A1022" s="40"/>
      <c r="B1022" s="40"/>
      <c r="C1022" s="40"/>
      <c r="D1022" s="303" t="s">
        <v>1029</v>
      </c>
      <c r="E1022" s="127">
        <v>8551</v>
      </c>
      <c r="F1022" s="234" t="s">
        <v>1030</v>
      </c>
      <c r="G1022" s="547" t="s">
        <v>2033</v>
      </c>
      <c r="H1022" s="548" t="s">
        <v>2034</v>
      </c>
      <c r="I1022" s="477" t="s">
        <v>1815</v>
      </c>
      <c r="J1022" s="478"/>
      <c r="K1022" s="475" t="s">
        <v>917</v>
      </c>
      <c r="L1022" s="133" t="s">
        <v>2036</v>
      </c>
      <c r="M1022" s="174" t="s">
        <v>2037</v>
      </c>
      <c r="N1022" s="342" t="s">
        <v>2037</v>
      </c>
      <c r="O1022" s="176" t="s">
        <v>2038</v>
      </c>
      <c r="P1022" s="138">
        <v>48.59</v>
      </c>
      <c r="Q1022" s="138"/>
      <c r="R1022" s="339">
        <v>7</v>
      </c>
      <c r="S1022" s="139">
        <v>0</v>
      </c>
      <c r="T1022" s="311">
        <v>41263</v>
      </c>
      <c r="U1022" s="137">
        <v>1.6034700000000002</v>
      </c>
      <c r="V1022" s="143">
        <v>390.45060273972604</v>
      </c>
      <c r="W1022" s="138">
        <v>876.61684931506852</v>
      </c>
      <c r="X1022" s="556" t="s">
        <v>3888</v>
      </c>
      <c r="Y1022" s="142"/>
      <c r="Z1022" s="146"/>
      <c r="AA1022" s="165"/>
      <c r="AB1022" s="165"/>
      <c r="AC1022" s="383"/>
      <c r="AD1022" s="360"/>
      <c r="AE1022" s="165"/>
      <c r="AF1022" s="147"/>
      <c r="AG1022" s="146">
        <v>19.8</v>
      </c>
      <c r="AH1022" s="149"/>
      <c r="AI1022" s="132"/>
      <c r="AJ1022" s="554" t="s">
        <v>3895</v>
      </c>
      <c r="AK1022" s="554"/>
      <c r="AL1022" s="555" t="s">
        <v>3033</v>
      </c>
      <c r="AM1022" s="152">
        <v>41004</v>
      </c>
      <c r="AN1022" s="297"/>
      <c r="AO1022" s="154"/>
      <c r="AP1022" s="155"/>
      <c r="AQ1022" s="156">
        <v>41235</v>
      </c>
      <c r="AR1022" s="155">
        <v>41247</v>
      </c>
      <c r="AS1022" s="154">
        <v>41293</v>
      </c>
      <c r="AT1022" s="155">
        <v>41248</v>
      </c>
      <c r="AU1022" s="157"/>
      <c r="AV1022" s="158"/>
      <c r="AW1022" s="159">
        <v>25.5</v>
      </c>
      <c r="AX1022" s="146">
        <v>1999.8823529411766</v>
      </c>
      <c r="AY1022" s="160">
        <v>0.95282500000000003</v>
      </c>
      <c r="AZ1022" s="161"/>
      <c r="BA1022" s="149"/>
      <c r="BB1022" s="237"/>
      <c r="BC1022" s="238"/>
      <c r="BD1022" s="345">
        <v>35.776614310645719</v>
      </c>
      <c r="BE1022" s="165">
        <v>736.29582857883747</v>
      </c>
      <c r="BF1022" s="149">
        <v>1403.0044827704205</v>
      </c>
      <c r="BG1022" s="239"/>
      <c r="BH1022" s="166">
        <v>10.23</v>
      </c>
      <c r="BI1022" s="167">
        <v>13.06</v>
      </c>
      <c r="BJ1022" s="159"/>
      <c r="BK1022" s="159"/>
    </row>
    <row r="1023" spans="1:63" ht="42" hidden="1">
      <c r="A1023" s="40"/>
      <c r="B1023" s="40"/>
      <c r="C1023" s="40"/>
      <c r="D1023" s="303" t="s">
        <v>1031</v>
      </c>
      <c r="E1023" s="127">
        <v>8553</v>
      </c>
      <c r="F1023" s="234" t="s">
        <v>1032</v>
      </c>
      <c r="G1023" s="129" t="s">
        <v>2033</v>
      </c>
      <c r="H1023" s="130" t="s">
        <v>2034</v>
      </c>
      <c r="I1023" s="131" t="s">
        <v>1815</v>
      </c>
      <c r="J1023" s="132"/>
      <c r="K1023" s="129" t="s">
        <v>1033</v>
      </c>
      <c r="L1023" s="472" t="s">
        <v>2036</v>
      </c>
      <c r="M1023" s="174" t="s">
        <v>2037</v>
      </c>
      <c r="N1023" s="371" t="s">
        <v>2037</v>
      </c>
      <c r="O1023" s="136" t="s">
        <v>3785</v>
      </c>
      <c r="P1023" s="143">
        <v>13.858000000000001</v>
      </c>
      <c r="Q1023" s="138"/>
      <c r="R1023" s="339">
        <v>10</v>
      </c>
      <c r="S1023" s="139">
        <v>0</v>
      </c>
      <c r="T1023" s="152">
        <v>41247</v>
      </c>
      <c r="U1023" s="138">
        <v>1.0670660000000001</v>
      </c>
      <c r="V1023" s="143">
        <v>111.96504657534246</v>
      </c>
      <c r="W1023" s="138">
        <v>138.58000000000001</v>
      </c>
      <c r="X1023" s="141" t="s">
        <v>2039</v>
      </c>
      <c r="Y1023" s="142"/>
      <c r="Z1023" s="146"/>
      <c r="AA1023" s="165"/>
      <c r="AB1023" s="165"/>
      <c r="AC1023" s="383"/>
      <c r="AD1023" s="360"/>
      <c r="AE1023" s="165"/>
      <c r="AF1023" s="147"/>
      <c r="AG1023" s="146">
        <v>20.333333333333332</v>
      </c>
      <c r="AH1023" s="149"/>
      <c r="AI1023" s="132"/>
      <c r="AJ1023" s="236" t="s">
        <v>3895</v>
      </c>
      <c r="AK1023" s="236"/>
      <c r="AL1023" s="151" t="s">
        <v>1034</v>
      </c>
      <c r="AM1023" s="152">
        <v>40835</v>
      </c>
      <c r="AN1023" s="297"/>
      <c r="AO1023" s="154"/>
      <c r="AP1023" s="155"/>
      <c r="AQ1023" s="156">
        <v>41088</v>
      </c>
      <c r="AR1023" s="155">
        <v>41247</v>
      </c>
      <c r="AS1023" s="154">
        <v>41282</v>
      </c>
      <c r="AT1023" s="155">
        <v>41247</v>
      </c>
      <c r="AU1023" s="157"/>
      <c r="AV1023" s="158"/>
      <c r="AW1023" s="159">
        <v>8.1</v>
      </c>
      <c r="AX1023" s="146">
        <v>1803.9506172839508</v>
      </c>
      <c r="AY1023" s="160">
        <v>0.94850000000000012</v>
      </c>
      <c r="AZ1023" s="161"/>
      <c r="BA1023" s="149"/>
      <c r="BB1023" s="237"/>
      <c r="BC1023" s="238"/>
      <c r="BD1023" s="345">
        <v>10.128337696335079</v>
      </c>
      <c r="BE1023" s="165">
        <v>730.86575958544358</v>
      </c>
      <c r="BF1023" s="149">
        <v>1250.4120612759357</v>
      </c>
      <c r="BG1023" s="239"/>
      <c r="BH1023" s="166" t="s">
        <v>236</v>
      </c>
      <c r="BI1023" s="167" t="s">
        <v>236</v>
      </c>
      <c r="BJ1023" s="166" t="s">
        <v>236</v>
      </c>
      <c r="BK1023" s="166"/>
    </row>
    <row r="1024" spans="1:63" ht="70">
      <c r="A1024" s="124" t="s">
        <v>3068</v>
      </c>
      <c r="B1024" s="40"/>
      <c r="C1024" s="40" t="s">
        <v>654</v>
      </c>
      <c r="D1024" s="247" t="s">
        <v>1035</v>
      </c>
      <c r="E1024" s="127">
        <v>8556</v>
      </c>
      <c r="F1024" s="199" t="s">
        <v>1036</v>
      </c>
      <c r="G1024" s="170" t="s">
        <v>2033</v>
      </c>
      <c r="H1024" s="171" t="s">
        <v>2034</v>
      </c>
      <c r="I1024" s="172" t="s">
        <v>1815</v>
      </c>
      <c r="J1024" s="175"/>
      <c r="K1024" s="172" t="s">
        <v>3893</v>
      </c>
      <c r="L1024" s="472" t="s">
        <v>2036</v>
      </c>
      <c r="M1024" s="174" t="s">
        <v>3878</v>
      </c>
      <c r="N1024" s="342" t="s">
        <v>1723</v>
      </c>
      <c r="O1024" s="176" t="s">
        <v>2038</v>
      </c>
      <c r="P1024" s="202">
        <v>262.69099999999997</v>
      </c>
      <c r="Q1024" s="178"/>
      <c r="R1024" s="339">
        <v>10</v>
      </c>
      <c r="S1024" s="201">
        <v>0</v>
      </c>
      <c r="T1024" s="155">
        <v>41365</v>
      </c>
      <c r="U1024" s="178">
        <v>0</v>
      </c>
      <c r="V1024" s="202">
        <v>2037.4745780821916</v>
      </c>
      <c r="W1024" s="178">
        <v>2626.91</v>
      </c>
      <c r="X1024" s="141" t="s">
        <v>3889</v>
      </c>
      <c r="Y1024" s="180"/>
      <c r="Z1024" s="202"/>
      <c r="AA1024" s="178"/>
      <c r="AB1024" s="178"/>
      <c r="AC1024" s="156"/>
      <c r="AD1024" s="155"/>
      <c r="AE1024" s="191"/>
      <c r="AF1024" s="203"/>
      <c r="AG1024" s="181">
        <v>16.399999999999999</v>
      </c>
      <c r="AH1024" s="159"/>
      <c r="AI1024" s="175"/>
      <c r="AJ1024" s="204" t="s">
        <v>3895</v>
      </c>
      <c r="AK1024" s="204"/>
      <c r="AL1024" s="205" t="s">
        <v>1037</v>
      </c>
      <c r="AM1024" s="155">
        <v>39793</v>
      </c>
      <c r="AN1024" s="296"/>
      <c r="AO1024" s="154"/>
      <c r="AP1024" s="155"/>
      <c r="AQ1024" s="156">
        <v>40287</v>
      </c>
      <c r="AR1024" s="155">
        <v>41247</v>
      </c>
      <c r="AS1024" s="154">
        <v>41305</v>
      </c>
      <c r="AT1024" s="155">
        <v>41264</v>
      </c>
      <c r="AU1024" s="187"/>
      <c r="AV1024" s="158"/>
      <c r="AW1024" s="188">
        <v>111</v>
      </c>
      <c r="AX1024" s="181">
        <v>2946.5585585585586</v>
      </c>
      <c r="AY1024" s="207">
        <v>0.80316999999999994</v>
      </c>
      <c r="AZ1024" s="161"/>
      <c r="BA1024" s="191"/>
      <c r="BB1024" s="162"/>
      <c r="BC1024" s="163"/>
      <c r="BD1024" s="345">
        <v>144.14877835951134</v>
      </c>
      <c r="BE1024" s="191">
        <v>548.73893037641699</v>
      </c>
      <c r="BF1024" s="159">
        <v>1298.6376428784804</v>
      </c>
      <c r="BG1024" s="161"/>
      <c r="BH1024" s="166">
        <v>7.76</v>
      </c>
      <c r="BI1024" s="167">
        <v>10.75</v>
      </c>
      <c r="BJ1024" s="166">
        <v>9.66</v>
      </c>
      <c r="BK1024" s="166"/>
    </row>
    <row r="1025" spans="1:63" ht="14" hidden="1">
      <c r="A1025" s="40"/>
      <c r="B1025" s="40"/>
      <c r="C1025" s="40"/>
      <c r="D1025" s="303" t="s">
        <v>1038</v>
      </c>
      <c r="E1025" s="595">
        <v>8569</v>
      </c>
      <c r="F1025" s="422" t="s">
        <v>1039</v>
      </c>
      <c r="G1025" s="547" t="s">
        <v>2033</v>
      </c>
      <c r="H1025" s="548" t="s">
        <v>2034</v>
      </c>
      <c r="I1025" s="549" t="s">
        <v>1815</v>
      </c>
      <c r="J1025" s="550"/>
      <c r="K1025" s="547" t="s">
        <v>2035</v>
      </c>
      <c r="L1025" s="133" t="s">
        <v>2036</v>
      </c>
      <c r="M1025" s="174" t="s">
        <v>2037</v>
      </c>
      <c r="N1025" s="342" t="s">
        <v>2037</v>
      </c>
      <c r="O1025" s="176" t="s">
        <v>2038</v>
      </c>
      <c r="P1025" s="143">
        <v>47.731999999999999</v>
      </c>
      <c r="Q1025" s="138"/>
      <c r="R1025" s="339">
        <v>10</v>
      </c>
      <c r="S1025" s="139">
        <v>0</v>
      </c>
      <c r="T1025" s="311">
        <v>41253</v>
      </c>
      <c r="U1025" s="138">
        <v>2.768456</v>
      </c>
      <c r="V1025" s="143">
        <v>384.86376986301366</v>
      </c>
      <c r="W1025" s="138">
        <v>477.32</v>
      </c>
      <c r="X1025" s="556" t="s">
        <v>1755</v>
      </c>
      <c r="Y1025" s="142"/>
      <c r="Z1025" s="146"/>
      <c r="AA1025" s="165"/>
      <c r="AB1025" s="165"/>
      <c r="AC1025" s="383"/>
      <c r="AD1025" s="360"/>
      <c r="AE1025" s="165"/>
      <c r="AF1025" s="147"/>
      <c r="AG1025" s="146">
        <v>20.133333333333333</v>
      </c>
      <c r="AH1025" s="149"/>
      <c r="AI1025" s="132"/>
      <c r="AJ1025" s="554" t="s">
        <v>3895</v>
      </c>
      <c r="AK1025" s="554"/>
      <c r="AL1025" s="555" t="s">
        <v>3895</v>
      </c>
      <c r="AM1025" s="152">
        <v>41052</v>
      </c>
      <c r="AN1025" s="297"/>
      <c r="AO1025" s="154"/>
      <c r="AP1025" s="155"/>
      <c r="AQ1025" s="156">
        <v>41235</v>
      </c>
      <c r="AR1025" s="155">
        <v>41248</v>
      </c>
      <c r="AS1025" s="154">
        <v>41297</v>
      </c>
      <c r="AT1025" s="155">
        <v>41253</v>
      </c>
      <c r="AU1025" s="157"/>
      <c r="AV1025" s="158"/>
      <c r="AW1025" s="159">
        <v>26.4</v>
      </c>
      <c r="AX1025" s="146">
        <v>1896.189393939394</v>
      </c>
      <c r="AY1025" s="160">
        <v>0.95284999999999997</v>
      </c>
      <c r="AZ1025" s="161"/>
      <c r="BA1025" s="149"/>
      <c r="BB1025" s="237"/>
      <c r="BC1025" s="238"/>
      <c r="BD1025" s="345">
        <v>32.683246073298427</v>
      </c>
      <c r="BE1025" s="165">
        <v>684.72400220603436</v>
      </c>
      <c r="BF1025" s="149">
        <v>1238.0017452006982</v>
      </c>
      <c r="BG1025" s="239"/>
      <c r="BH1025" s="166">
        <v>7.14</v>
      </c>
      <c r="BI1025" s="167">
        <v>16</v>
      </c>
      <c r="BJ1025" s="166"/>
      <c r="BK1025" s="166"/>
    </row>
    <row r="1026" spans="1:63" ht="28" hidden="1">
      <c r="A1026" s="40"/>
      <c r="B1026" s="40"/>
      <c r="C1026" s="40"/>
      <c r="D1026" s="410" t="s">
        <v>1040</v>
      </c>
      <c r="E1026" s="127">
        <v>8572</v>
      </c>
      <c r="F1026" s="234" t="s">
        <v>1041</v>
      </c>
      <c r="G1026" s="129" t="s">
        <v>2033</v>
      </c>
      <c r="H1026" s="130" t="s">
        <v>2034</v>
      </c>
      <c r="I1026" s="131" t="s">
        <v>1815</v>
      </c>
      <c r="J1026" s="132"/>
      <c r="K1026" s="129" t="s">
        <v>2498</v>
      </c>
      <c r="L1026" s="472" t="s">
        <v>2036</v>
      </c>
      <c r="M1026" s="134" t="s">
        <v>2037</v>
      </c>
      <c r="N1026" s="371" t="s">
        <v>2037</v>
      </c>
      <c r="O1026" s="136" t="s">
        <v>3785</v>
      </c>
      <c r="P1026" s="143">
        <v>13.089</v>
      </c>
      <c r="Q1026" s="138"/>
      <c r="R1026" s="339">
        <v>10</v>
      </c>
      <c r="S1026" s="139">
        <v>0</v>
      </c>
      <c r="T1026" s="152">
        <v>41253</v>
      </c>
      <c r="U1026" s="139">
        <v>0.75916200000000011</v>
      </c>
      <c r="V1026" s="143">
        <v>105.53678630136987</v>
      </c>
      <c r="W1026" s="138">
        <v>130.89000000000001</v>
      </c>
      <c r="X1026" s="141" t="s">
        <v>2309</v>
      </c>
      <c r="Y1026" s="142"/>
      <c r="Z1026" s="143"/>
      <c r="AA1026" s="138"/>
      <c r="AB1026" s="138"/>
      <c r="AC1026" s="383"/>
      <c r="AD1026" s="360"/>
      <c r="AE1026" s="165"/>
      <c r="AF1026" s="147"/>
      <c r="AG1026" s="146">
        <v>20.133333333333333</v>
      </c>
      <c r="AH1026" s="149"/>
      <c r="AI1026" s="132"/>
      <c r="AJ1026" s="150" t="s">
        <v>3895</v>
      </c>
      <c r="AK1026" s="150"/>
      <c r="AL1026" s="151" t="s">
        <v>1209</v>
      </c>
      <c r="AM1026" s="152">
        <v>40585</v>
      </c>
      <c r="AN1026" s="297"/>
      <c r="AO1026" s="154"/>
      <c r="AP1026" s="155"/>
      <c r="AQ1026" s="156">
        <v>41072</v>
      </c>
      <c r="AR1026" s="155">
        <v>41248</v>
      </c>
      <c r="AS1026" s="154">
        <v>41282</v>
      </c>
      <c r="AT1026" s="194">
        <v>41248</v>
      </c>
      <c r="AU1026" s="157"/>
      <c r="AV1026" s="158"/>
      <c r="AW1026" s="159">
        <v>6</v>
      </c>
      <c r="AX1026" s="146">
        <v>2309.8333333333335</v>
      </c>
      <c r="AY1026" s="160">
        <v>0.94457499999999994</v>
      </c>
      <c r="AZ1026" s="161"/>
      <c r="BA1026" s="149"/>
      <c r="BB1026" s="237"/>
      <c r="BC1026" s="238"/>
      <c r="BD1026" s="345">
        <v>7.738656195462478</v>
      </c>
      <c r="BE1026" s="165">
        <v>591.23356982676125</v>
      </c>
      <c r="BF1026" s="149">
        <v>1289.7760325770798</v>
      </c>
      <c r="BG1026" s="421"/>
      <c r="BH1026" s="166">
        <v>11.67</v>
      </c>
      <c r="BI1026" s="167">
        <v>18.09</v>
      </c>
      <c r="BJ1026" s="166"/>
      <c r="BK1026" s="166"/>
    </row>
    <row r="1027" spans="1:63" ht="28" hidden="1">
      <c r="A1027" s="40"/>
      <c r="B1027" s="40"/>
      <c r="C1027" s="40"/>
      <c r="D1027" s="247" t="s">
        <v>1042</v>
      </c>
      <c r="E1027" s="127">
        <v>8589</v>
      </c>
      <c r="F1027" s="128" t="s">
        <v>1043</v>
      </c>
      <c r="G1027" s="129" t="s">
        <v>2033</v>
      </c>
      <c r="H1027" s="130" t="s">
        <v>2034</v>
      </c>
      <c r="I1027" s="131" t="s">
        <v>1815</v>
      </c>
      <c r="J1027" s="132"/>
      <c r="K1027" s="129" t="s">
        <v>917</v>
      </c>
      <c r="L1027" s="472" t="s">
        <v>2036</v>
      </c>
      <c r="M1027" s="134" t="s">
        <v>3878</v>
      </c>
      <c r="N1027" s="371" t="s">
        <v>1166</v>
      </c>
      <c r="O1027" s="136" t="s">
        <v>3785</v>
      </c>
      <c r="P1027" s="143">
        <v>14.558999999999999</v>
      </c>
      <c r="Q1027" s="138"/>
      <c r="R1027" s="339">
        <v>10</v>
      </c>
      <c r="S1027" s="139">
        <v>0</v>
      </c>
      <c r="T1027" s="152">
        <v>41258</v>
      </c>
      <c r="U1027" s="138">
        <v>0.66971399999999992</v>
      </c>
      <c r="V1027" s="143">
        <v>117.18997808219177</v>
      </c>
      <c r="W1027" s="138">
        <v>145.59</v>
      </c>
      <c r="X1027" s="141" t="s">
        <v>3888</v>
      </c>
      <c r="Y1027" s="142"/>
      <c r="Z1027" s="143"/>
      <c r="AA1027" s="138"/>
      <c r="AB1027" s="138"/>
      <c r="AC1027" s="235"/>
      <c r="AD1027" s="152"/>
      <c r="AE1027" s="165"/>
      <c r="AF1027" s="147"/>
      <c r="AG1027" s="146">
        <v>19.966666666666665</v>
      </c>
      <c r="AH1027" s="149"/>
      <c r="AI1027" s="132"/>
      <c r="AJ1027" s="150" t="s">
        <v>3895</v>
      </c>
      <c r="AK1027" s="150"/>
      <c r="AL1027" s="151" t="s">
        <v>3529</v>
      </c>
      <c r="AM1027" s="152">
        <v>40170</v>
      </c>
      <c r="AN1027" s="297"/>
      <c r="AO1027" s="154"/>
      <c r="AP1027" s="155"/>
      <c r="AQ1027" s="156">
        <v>39790</v>
      </c>
      <c r="AR1027" s="194">
        <v>41250</v>
      </c>
      <c r="AS1027" s="154">
        <v>41291</v>
      </c>
      <c r="AT1027" s="155">
        <v>41250</v>
      </c>
      <c r="AU1027" s="157"/>
      <c r="AV1027" s="158"/>
      <c r="AW1027" s="149">
        <v>6.5</v>
      </c>
      <c r="AX1027" s="146">
        <v>2695.3846153846152</v>
      </c>
      <c r="AY1027" s="160">
        <v>0.83950000000000002</v>
      </c>
      <c r="AZ1027" s="161"/>
      <c r="BA1027" s="165"/>
      <c r="BB1027" s="162"/>
      <c r="BC1027" s="163"/>
      <c r="BD1027" s="345">
        <v>5.4120636998254792</v>
      </c>
      <c r="BE1027" s="191">
        <v>371.73320281787761</v>
      </c>
      <c r="BF1027" s="149">
        <v>832.62518458853526</v>
      </c>
      <c r="BG1027" s="196"/>
      <c r="BH1027" s="197">
        <v>5.82</v>
      </c>
      <c r="BI1027" s="198">
        <v>15.23</v>
      </c>
      <c r="BJ1027" s="197"/>
      <c r="BK1027" s="197"/>
    </row>
    <row r="1028" spans="1:63" ht="28" hidden="1">
      <c r="A1028" s="40"/>
      <c r="B1028" s="40"/>
      <c r="C1028" s="40"/>
      <c r="D1028" s="303" t="s">
        <v>1044</v>
      </c>
      <c r="E1028" s="127">
        <v>8591</v>
      </c>
      <c r="F1028" s="422" t="s">
        <v>1045</v>
      </c>
      <c r="G1028" s="547" t="s">
        <v>2033</v>
      </c>
      <c r="H1028" s="548" t="s">
        <v>2034</v>
      </c>
      <c r="I1028" s="549" t="s">
        <v>1815</v>
      </c>
      <c r="J1028" s="550"/>
      <c r="K1028" s="547" t="s">
        <v>2035</v>
      </c>
      <c r="L1028" s="472" t="s">
        <v>2036</v>
      </c>
      <c r="M1028" s="500" t="s">
        <v>2037</v>
      </c>
      <c r="N1028" s="621" t="s">
        <v>2037</v>
      </c>
      <c r="O1028" s="176" t="s">
        <v>2038</v>
      </c>
      <c r="P1028" s="143">
        <v>70.677000000000007</v>
      </c>
      <c r="Q1028" s="138"/>
      <c r="R1028" s="339">
        <v>10</v>
      </c>
      <c r="S1028" s="139">
        <v>0</v>
      </c>
      <c r="T1028" s="311">
        <v>41274</v>
      </c>
      <c r="U1028" s="138">
        <v>0.21203100000000003</v>
      </c>
      <c r="V1028" s="143">
        <v>565.8032712328768</v>
      </c>
      <c r="W1028" s="138">
        <v>706.7700000000001</v>
      </c>
      <c r="X1028" s="556" t="s">
        <v>3888</v>
      </c>
      <c r="Y1028" s="142"/>
      <c r="Z1028" s="146"/>
      <c r="AA1028" s="165"/>
      <c r="AB1028" s="165"/>
      <c r="AC1028" s="383"/>
      <c r="AD1028" s="360"/>
      <c r="AE1028" s="165"/>
      <c r="AF1028" s="147"/>
      <c r="AG1028" s="146">
        <v>19.433333333333334</v>
      </c>
      <c r="AH1028" s="149"/>
      <c r="AI1028" s="132"/>
      <c r="AJ1028" s="554" t="s">
        <v>3895</v>
      </c>
      <c r="AK1028" s="554"/>
      <c r="AL1028" s="555" t="s">
        <v>1046</v>
      </c>
      <c r="AM1028" s="152">
        <v>40969</v>
      </c>
      <c r="AN1028" s="297"/>
      <c r="AO1028" s="154"/>
      <c r="AP1028" s="155"/>
      <c r="AQ1028" s="156">
        <v>41193</v>
      </c>
      <c r="AR1028" s="155">
        <v>41249</v>
      </c>
      <c r="AS1028" s="154">
        <v>41298</v>
      </c>
      <c r="AT1028" s="155">
        <v>41256</v>
      </c>
      <c r="AU1028" s="157"/>
      <c r="AV1028" s="158"/>
      <c r="AW1028" s="159">
        <v>42</v>
      </c>
      <c r="AX1028" s="146">
        <v>1766.0238095238096</v>
      </c>
      <c r="AY1028" s="160">
        <v>0.94850000000000012</v>
      </c>
      <c r="AZ1028" s="161"/>
      <c r="BA1028" s="149"/>
      <c r="BB1028" s="237"/>
      <c r="BC1028" s="238"/>
      <c r="BD1028" s="345">
        <v>50.109075043630014</v>
      </c>
      <c r="BE1028" s="165">
        <v>708.98701195056401</v>
      </c>
      <c r="BF1028" s="149">
        <v>1193.073215324524</v>
      </c>
      <c r="BG1028" s="239"/>
      <c r="BH1028" s="166">
        <v>7.79</v>
      </c>
      <c r="BI1028" s="167">
        <v>17.45</v>
      </c>
      <c r="BJ1028" s="166">
        <v>10.84</v>
      </c>
      <c r="BK1028" s="159"/>
    </row>
    <row r="1029" spans="1:63" ht="42" hidden="1">
      <c r="A1029" s="40"/>
      <c r="B1029" s="40"/>
      <c r="C1029" s="40"/>
      <c r="D1029" s="303" t="s">
        <v>1047</v>
      </c>
      <c r="E1029" s="127">
        <v>8592</v>
      </c>
      <c r="F1029" s="234" t="s">
        <v>1048</v>
      </c>
      <c r="G1029" s="129" t="s">
        <v>2033</v>
      </c>
      <c r="H1029" s="130" t="s">
        <v>2034</v>
      </c>
      <c r="I1029" s="131" t="s">
        <v>1815</v>
      </c>
      <c r="J1029" s="132"/>
      <c r="K1029" s="129" t="s">
        <v>2816</v>
      </c>
      <c r="L1029" s="472" t="s">
        <v>2036</v>
      </c>
      <c r="M1029" s="134" t="s">
        <v>2037</v>
      </c>
      <c r="N1029" s="371" t="s">
        <v>2037</v>
      </c>
      <c r="O1029" s="136" t="s">
        <v>2038</v>
      </c>
      <c r="P1029" s="143">
        <v>68.605999999999995</v>
      </c>
      <c r="Q1029" s="138"/>
      <c r="R1029" s="339">
        <v>10</v>
      </c>
      <c r="S1029" s="139">
        <v>0</v>
      </c>
      <c r="T1029" s="152">
        <v>41256</v>
      </c>
      <c r="U1029" s="138">
        <v>3.361694</v>
      </c>
      <c r="V1029" s="143">
        <v>552.60723287671226</v>
      </c>
      <c r="W1029" s="138">
        <v>686.06</v>
      </c>
      <c r="X1029" s="141" t="s">
        <v>3889</v>
      </c>
      <c r="Y1029" s="142"/>
      <c r="Z1029" s="143"/>
      <c r="AA1029" s="138"/>
      <c r="AB1029" s="138"/>
      <c r="AC1029" s="383"/>
      <c r="AD1029" s="360"/>
      <c r="AE1029" s="165"/>
      <c r="AF1029" s="147"/>
      <c r="AG1029" s="146">
        <v>20.033333333333335</v>
      </c>
      <c r="AH1029" s="149"/>
      <c r="AI1029" s="132"/>
      <c r="AJ1029" s="150" t="s">
        <v>3895</v>
      </c>
      <c r="AK1029" s="150"/>
      <c r="AL1029" s="151" t="s">
        <v>302</v>
      </c>
      <c r="AM1029" s="152">
        <v>40613</v>
      </c>
      <c r="AN1029" s="297"/>
      <c r="AO1029" s="154"/>
      <c r="AP1029" s="155"/>
      <c r="AQ1029" s="156">
        <v>40974</v>
      </c>
      <c r="AR1029" s="155">
        <v>41250</v>
      </c>
      <c r="AS1029" s="154">
        <v>41303</v>
      </c>
      <c r="AT1029" s="155">
        <v>41256</v>
      </c>
      <c r="AU1029" s="157"/>
      <c r="AV1029" s="158"/>
      <c r="AW1029" s="159">
        <v>35.1</v>
      </c>
      <c r="AX1029" s="146">
        <v>2060.3968660968658</v>
      </c>
      <c r="AY1029" s="160">
        <v>0.94864999999999999</v>
      </c>
      <c r="AZ1029" s="161"/>
      <c r="BA1029" s="149"/>
      <c r="BB1029" s="237"/>
      <c r="BC1029" s="238"/>
      <c r="BD1029" s="345">
        <v>49.212478184991269</v>
      </c>
      <c r="BE1029" s="165">
        <v>717.32032453417003</v>
      </c>
      <c r="BF1029" s="149">
        <v>1402.0649055553067</v>
      </c>
      <c r="BG1029" s="427"/>
      <c r="BH1029" s="166">
        <v>8.3699999999999992</v>
      </c>
      <c r="BI1029" s="167">
        <v>11</v>
      </c>
      <c r="BJ1029" s="166">
        <v>11.66</v>
      </c>
      <c r="BK1029" s="166"/>
    </row>
    <row r="1030" spans="1:63" ht="70" hidden="1">
      <c r="A1030" s="40"/>
      <c r="B1030" s="40"/>
      <c r="C1030" s="40"/>
      <c r="D1030" s="303" t="s">
        <v>1049</v>
      </c>
      <c r="E1030" s="127">
        <v>8596</v>
      </c>
      <c r="F1030" s="234" t="s">
        <v>1050</v>
      </c>
      <c r="G1030" s="129" t="s">
        <v>2033</v>
      </c>
      <c r="H1030" s="130" t="s">
        <v>2034</v>
      </c>
      <c r="I1030" s="131" t="s">
        <v>1815</v>
      </c>
      <c r="J1030" s="132"/>
      <c r="K1030" s="129" t="s">
        <v>1748</v>
      </c>
      <c r="L1030" s="472" t="s">
        <v>2036</v>
      </c>
      <c r="M1030" s="174" t="s">
        <v>2037</v>
      </c>
      <c r="N1030" s="371" t="s">
        <v>2037</v>
      </c>
      <c r="O1030" s="136" t="s">
        <v>3785</v>
      </c>
      <c r="P1030" s="143">
        <v>6.3159999999999998</v>
      </c>
      <c r="Q1030" s="138"/>
      <c r="R1030" s="339">
        <v>10</v>
      </c>
      <c r="S1030" s="139">
        <v>0</v>
      </c>
      <c r="T1030" s="152">
        <v>41250</v>
      </c>
      <c r="U1030" s="138">
        <v>0.42948800000000004</v>
      </c>
      <c r="V1030" s="143">
        <v>50.977906849315062</v>
      </c>
      <c r="W1030" s="138">
        <v>63.16</v>
      </c>
      <c r="X1030" s="141" t="s">
        <v>2309</v>
      </c>
      <c r="Y1030" s="142"/>
      <c r="Z1030" s="146"/>
      <c r="AA1030" s="165"/>
      <c r="AB1030" s="165"/>
      <c r="AC1030" s="383"/>
      <c r="AD1030" s="360"/>
      <c r="AE1030" s="165"/>
      <c r="AF1030" s="147"/>
      <c r="AG1030" s="146">
        <v>20.233333333333334</v>
      </c>
      <c r="AH1030" s="149"/>
      <c r="AI1030" s="132"/>
      <c r="AJ1030" s="236" t="s">
        <v>3895</v>
      </c>
      <c r="AK1030" s="236"/>
      <c r="AL1030" s="151" t="s">
        <v>1396</v>
      </c>
      <c r="AM1030" s="152">
        <v>40849</v>
      </c>
      <c r="AN1030" s="297"/>
      <c r="AO1030" s="154"/>
      <c r="AP1030" s="155"/>
      <c r="AQ1030" s="156">
        <v>41010</v>
      </c>
      <c r="AR1030" s="155">
        <v>41249</v>
      </c>
      <c r="AS1030" s="154">
        <v>41282</v>
      </c>
      <c r="AT1030" s="155">
        <v>41249</v>
      </c>
      <c r="AU1030" s="157"/>
      <c r="AV1030" s="158"/>
      <c r="AW1030" s="159">
        <v>2.95</v>
      </c>
      <c r="AX1030" s="146">
        <v>2366.101694915254</v>
      </c>
      <c r="AY1030" s="160">
        <v>0.91617499999999996</v>
      </c>
      <c r="AZ1030" s="161"/>
      <c r="BA1030" s="149"/>
      <c r="BB1030" s="237"/>
      <c r="BC1030" s="238"/>
      <c r="BD1030" s="345">
        <v>3.9910536649214658</v>
      </c>
      <c r="BE1030" s="165">
        <v>631.89576708699587</v>
      </c>
      <c r="BF1030" s="149">
        <v>1352.8995474310052</v>
      </c>
      <c r="BG1030" s="239"/>
      <c r="BH1030" s="166">
        <v>6.28</v>
      </c>
      <c r="BI1030" s="167">
        <v>15.42</v>
      </c>
      <c r="BJ1030" s="166">
        <v>17.16</v>
      </c>
      <c r="BK1030" s="166"/>
    </row>
    <row r="1031" spans="1:63" ht="42" hidden="1">
      <c r="A1031" s="40"/>
      <c r="B1031" s="40"/>
      <c r="C1031" s="40"/>
      <c r="D1031" s="412" t="s">
        <v>1051</v>
      </c>
      <c r="E1031" s="127">
        <v>8597</v>
      </c>
      <c r="F1031" s="234" t="s">
        <v>1052</v>
      </c>
      <c r="G1031" s="547" t="s">
        <v>2033</v>
      </c>
      <c r="H1031" s="548" t="s">
        <v>2034</v>
      </c>
      <c r="I1031" s="549" t="s">
        <v>1815</v>
      </c>
      <c r="J1031" s="550"/>
      <c r="K1031" s="547" t="s">
        <v>3432</v>
      </c>
      <c r="L1031" s="472" t="s">
        <v>2036</v>
      </c>
      <c r="M1031" s="174" t="s">
        <v>969</v>
      </c>
      <c r="N1031" s="342" t="s">
        <v>970</v>
      </c>
      <c r="O1031" s="176" t="s">
        <v>3785</v>
      </c>
      <c r="P1031" s="143">
        <v>3.0880000000000001</v>
      </c>
      <c r="Q1031" s="138"/>
      <c r="R1031" s="339">
        <v>10</v>
      </c>
      <c r="S1031" s="139">
        <v>0</v>
      </c>
      <c r="T1031" s="598">
        <v>41258</v>
      </c>
      <c r="U1031" s="138">
        <v>0.14204800000000001</v>
      </c>
      <c r="V1031" s="143">
        <v>24.856284931506849</v>
      </c>
      <c r="W1031" s="138">
        <v>30.880000000000003</v>
      </c>
      <c r="X1031" s="556" t="s">
        <v>3889</v>
      </c>
      <c r="Y1031" s="142"/>
      <c r="Z1031" s="146"/>
      <c r="AA1031" s="165"/>
      <c r="AB1031" s="165"/>
      <c r="AC1031" s="383"/>
      <c r="AD1031" s="360"/>
      <c r="AE1031" s="165"/>
      <c r="AF1031" s="147"/>
      <c r="AG1031" s="146">
        <v>19.966666666666665</v>
      </c>
      <c r="AH1031" s="149"/>
      <c r="AI1031" s="132"/>
      <c r="AJ1031" s="554" t="s">
        <v>3895</v>
      </c>
      <c r="AK1031" s="554"/>
      <c r="AL1031" s="555" t="s">
        <v>1879</v>
      </c>
      <c r="AM1031" s="152">
        <v>40955</v>
      </c>
      <c r="AN1031" s="297"/>
      <c r="AO1031" s="154"/>
      <c r="AP1031" s="155"/>
      <c r="AQ1031" s="156">
        <v>41088</v>
      </c>
      <c r="AR1031" s="155">
        <v>41102</v>
      </c>
      <c r="AS1031" s="154">
        <v>41274</v>
      </c>
      <c r="AT1031" s="155">
        <v>41250</v>
      </c>
      <c r="AU1031" s="157"/>
      <c r="AV1031" s="158"/>
      <c r="AW1031" s="159">
        <v>2</v>
      </c>
      <c r="AX1031" s="146">
        <v>1620.5</v>
      </c>
      <c r="AY1031" s="160">
        <v>0.93637875000000004</v>
      </c>
      <c r="AZ1031" s="161"/>
      <c r="BA1031" s="149"/>
      <c r="BB1031" s="237"/>
      <c r="BC1031" s="238"/>
      <c r="BD1031" s="504"/>
      <c r="BE1031" s="165"/>
      <c r="BF1031" s="149"/>
      <c r="BG1031" s="239"/>
      <c r="BH1031" s="159"/>
      <c r="BI1031" s="164"/>
      <c r="BJ1031" s="159"/>
      <c r="BK1031" s="159"/>
    </row>
    <row r="1032" spans="1:63" ht="14" hidden="1">
      <c r="A1032" s="40"/>
      <c r="B1032" s="40"/>
      <c r="C1032" s="40"/>
      <c r="D1032" s="303" t="s">
        <v>1053</v>
      </c>
      <c r="E1032" s="595">
        <v>8606</v>
      </c>
      <c r="F1032" s="422" t="s">
        <v>1054</v>
      </c>
      <c r="G1032" s="547" t="s">
        <v>2033</v>
      </c>
      <c r="H1032" s="548" t="s">
        <v>2034</v>
      </c>
      <c r="I1032" s="549" t="s">
        <v>1815</v>
      </c>
      <c r="J1032" s="550"/>
      <c r="K1032" s="547" t="s">
        <v>917</v>
      </c>
      <c r="L1032" s="472" t="s">
        <v>2036</v>
      </c>
      <c r="M1032" s="174" t="s">
        <v>2037</v>
      </c>
      <c r="N1032" s="342" t="s">
        <v>2037</v>
      </c>
      <c r="O1032" s="176" t="s">
        <v>2038</v>
      </c>
      <c r="P1032" s="138">
        <v>96.042000000000002</v>
      </c>
      <c r="Q1032" s="138"/>
      <c r="R1032" s="339">
        <v>7</v>
      </c>
      <c r="S1032" s="139">
        <v>0</v>
      </c>
      <c r="T1032" s="311">
        <v>41258</v>
      </c>
      <c r="U1032" s="137">
        <v>4.4179320000000004</v>
      </c>
      <c r="V1032" s="143">
        <v>773.07231780821917</v>
      </c>
      <c r="W1032" s="138">
        <v>1734.0185753424657</v>
      </c>
      <c r="X1032" s="556" t="s">
        <v>1729</v>
      </c>
      <c r="Y1032" s="142"/>
      <c r="Z1032" s="146">
        <v>1.2749999999999999</v>
      </c>
      <c r="AA1032" s="165">
        <v>78.498999999999995</v>
      </c>
      <c r="AB1032" s="165">
        <v>79.774000000000001</v>
      </c>
      <c r="AC1032" s="383">
        <v>41807</v>
      </c>
      <c r="AD1032" s="360">
        <v>41639</v>
      </c>
      <c r="AE1032" s="165">
        <v>100.2520602739726</v>
      </c>
      <c r="AF1032" s="147">
        <v>0.79573427001889652</v>
      </c>
      <c r="AG1032" s="146">
        <v>18.3</v>
      </c>
      <c r="AH1032" s="149"/>
      <c r="AI1032" s="132" t="s">
        <v>4051</v>
      </c>
      <c r="AJ1032" s="554" t="s">
        <v>3895</v>
      </c>
      <c r="AK1032" s="554"/>
      <c r="AL1032" s="555" t="s">
        <v>3895</v>
      </c>
      <c r="AM1032" s="152">
        <v>41055</v>
      </c>
      <c r="AN1032" s="297"/>
      <c r="AO1032" s="154"/>
      <c r="AP1032" s="155"/>
      <c r="AQ1032" s="156">
        <v>41220</v>
      </c>
      <c r="AR1032" s="155">
        <v>41249</v>
      </c>
      <c r="AS1032" s="154">
        <v>41304</v>
      </c>
      <c r="AT1032" s="155">
        <v>41256</v>
      </c>
      <c r="AU1032" s="157"/>
      <c r="AV1032" s="158"/>
      <c r="AW1032" s="159">
        <v>45</v>
      </c>
      <c r="AX1032" s="146">
        <v>2240</v>
      </c>
      <c r="AY1032" s="160">
        <v>0.95284999999999997</v>
      </c>
      <c r="AZ1032" s="161"/>
      <c r="BA1032" s="149"/>
      <c r="BB1032" s="237"/>
      <c r="BC1032" s="238"/>
      <c r="BD1032" s="345">
        <v>69.122600349040127</v>
      </c>
      <c r="BE1032" s="165">
        <v>719.71221287603464</v>
      </c>
      <c r="BF1032" s="379">
        <v>1536.0577855342251</v>
      </c>
      <c r="BG1032" s="118">
        <v>1.3267540927322673E-2</v>
      </c>
      <c r="BH1032" s="166">
        <v>12.4</v>
      </c>
      <c r="BI1032" s="167">
        <v>17.75</v>
      </c>
      <c r="BJ1032" s="159"/>
      <c r="BK1032" s="159"/>
    </row>
    <row r="1033" spans="1:63" ht="70" hidden="1">
      <c r="A1033" s="40"/>
      <c r="B1033" s="40"/>
      <c r="C1033" s="40"/>
      <c r="D1033" s="303" t="s">
        <v>1055</v>
      </c>
      <c r="E1033" s="127">
        <v>8608</v>
      </c>
      <c r="F1033" s="422" t="s">
        <v>1056</v>
      </c>
      <c r="G1033" s="129" t="s">
        <v>2033</v>
      </c>
      <c r="H1033" s="130" t="s">
        <v>2034</v>
      </c>
      <c r="I1033" s="131" t="s">
        <v>1815</v>
      </c>
      <c r="J1033" s="132"/>
      <c r="K1033" s="129" t="s">
        <v>1728</v>
      </c>
      <c r="L1033" s="472" t="s">
        <v>2036</v>
      </c>
      <c r="M1033" s="174" t="s">
        <v>969</v>
      </c>
      <c r="N1033" s="371" t="s">
        <v>970</v>
      </c>
      <c r="O1033" s="136" t="s">
        <v>2038</v>
      </c>
      <c r="P1033" s="138">
        <v>48.048000000000002</v>
      </c>
      <c r="Q1033" s="138"/>
      <c r="R1033" s="339">
        <v>7</v>
      </c>
      <c r="S1033" s="139">
        <v>0</v>
      </c>
      <c r="T1033" s="152">
        <v>41303</v>
      </c>
      <c r="U1033" s="137">
        <v>0</v>
      </c>
      <c r="V1033" s="143">
        <v>380.82976438356167</v>
      </c>
      <c r="W1033" s="138">
        <v>861.5730410958904</v>
      </c>
      <c r="X1033" s="141" t="s">
        <v>1729</v>
      </c>
      <c r="Y1033" s="142"/>
      <c r="Z1033" s="146"/>
      <c r="AA1033" s="165"/>
      <c r="AB1033" s="165"/>
      <c r="AC1033" s="383"/>
      <c r="AD1033" s="360"/>
      <c r="AE1033" s="165"/>
      <c r="AF1033" s="147"/>
      <c r="AG1033" s="146">
        <v>18.466666666666665</v>
      </c>
      <c r="AH1033" s="149"/>
      <c r="AI1033" s="132"/>
      <c r="AJ1033" s="236" t="s">
        <v>3895</v>
      </c>
      <c r="AK1033" s="236"/>
      <c r="AL1033" s="151" t="s">
        <v>1057</v>
      </c>
      <c r="AM1033" s="152">
        <v>40765</v>
      </c>
      <c r="AN1033" s="297"/>
      <c r="AO1033" s="154"/>
      <c r="AP1033" s="155"/>
      <c r="AQ1033" s="156">
        <v>41085</v>
      </c>
      <c r="AR1033" s="155">
        <v>41249</v>
      </c>
      <c r="AS1033" s="154">
        <v>41499</v>
      </c>
      <c r="AT1033" s="155">
        <v>41303</v>
      </c>
      <c r="AU1033" s="157"/>
      <c r="AV1033" s="158"/>
      <c r="AW1033" s="159">
        <v>30</v>
      </c>
      <c r="AX1033" s="146">
        <v>1729.2239999999999</v>
      </c>
      <c r="AY1033" s="160">
        <v>0.94872499999999993</v>
      </c>
      <c r="AZ1033" s="161"/>
      <c r="BA1033" s="149"/>
      <c r="BB1033" s="237"/>
      <c r="BC1033" s="238"/>
      <c r="BD1033" s="345">
        <v>107.98429319371726</v>
      </c>
      <c r="BE1033" s="165">
        <v>2247.4253495195899</v>
      </c>
      <c r="BF1033" s="379">
        <v>3599.4764397905756</v>
      </c>
      <c r="BG1033" s="623"/>
      <c r="BH1033" s="166">
        <v>9.4</v>
      </c>
      <c r="BI1033" s="167"/>
      <c r="BJ1033" s="166"/>
      <c r="BK1033" s="166"/>
    </row>
    <row r="1034" spans="1:63" ht="28" hidden="1">
      <c r="A1034" s="40"/>
      <c r="B1034" s="40"/>
      <c r="C1034" s="40"/>
      <c r="D1034" s="247" t="s">
        <v>1058</v>
      </c>
      <c r="E1034" s="127">
        <v>8666</v>
      </c>
      <c r="F1034" s="361" t="s">
        <v>1059</v>
      </c>
      <c r="G1034" s="129" t="s">
        <v>3945</v>
      </c>
      <c r="H1034" s="130" t="s">
        <v>3946</v>
      </c>
      <c r="I1034" s="131" t="s">
        <v>1815</v>
      </c>
      <c r="J1034" s="132"/>
      <c r="K1034" s="129" t="s">
        <v>1328</v>
      </c>
      <c r="L1034" s="376" t="s">
        <v>2036</v>
      </c>
      <c r="M1034" s="134" t="s">
        <v>3510</v>
      </c>
      <c r="N1034" s="371" t="s">
        <v>2929</v>
      </c>
      <c r="O1034" s="136" t="s">
        <v>2529</v>
      </c>
      <c r="P1034" s="143">
        <v>11.119</v>
      </c>
      <c r="Q1034" s="138"/>
      <c r="R1034" s="339">
        <v>10</v>
      </c>
      <c r="S1034" s="139">
        <v>0</v>
      </c>
      <c r="T1034" s="152">
        <v>41258</v>
      </c>
      <c r="U1034" s="138">
        <v>0.51147399999999998</v>
      </c>
      <c r="V1034" s="143">
        <v>89.500334246575335</v>
      </c>
      <c r="W1034" s="138">
        <v>111.19</v>
      </c>
      <c r="X1034" s="141" t="s">
        <v>3948</v>
      </c>
      <c r="Y1034" s="142"/>
      <c r="Z1034" s="143"/>
      <c r="AA1034" s="138"/>
      <c r="AB1034" s="138"/>
      <c r="AC1034" s="383"/>
      <c r="AD1034" s="360"/>
      <c r="AE1034" s="165"/>
      <c r="AF1034" s="147"/>
      <c r="AG1034" s="146">
        <v>19.966666666666665</v>
      </c>
      <c r="AH1034" s="149"/>
      <c r="AI1034" s="132"/>
      <c r="AJ1034" s="150" t="s">
        <v>1560</v>
      </c>
      <c r="AK1034" s="150"/>
      <c r="AL1034" s="151" t="s">
        <v>1060</v>
      </c>
      <c r="AM1034" s="152">
        <v>40456</v>
      </c>
      <c r="AN1034" s="296"/>
      <c r="AO1034" s="154"/>
      <c r="AP1034" s="155"/>
      <c r="AQ1034" s="156">
        <v>40661</v>
      </c>
      <c r="AR1034" s="155">
        <v>41254</v>
      </c>
      <c r="AS1034" s="154">
        <v>41338</v>
      </c>
      <c r="AT1034" s="194">
        <v>41254</v>
      </c>
      <c r="AU1034" s="206" t="s">
        <v>3596</v>
      </c>
      <c r="AV1034" s="158"/>
      <c r="AW1034" s="159">
        <v>1.95</v>
      </c>
      <c r="AX1034" s="146">
        <v>7920</v>
      </c>
      <c r="AY1034" s="160"/>
      <c r="AZ1034" s="161"/>
      <c r="BA1034" s="149"/>
      <c r="BB1034" s="162"/>
      <c r="BC1034" s="163"/>
      <c r="BD1034" s="345">
        <v>2.1378708551483419</v>
      </c>
      <c r="BE1034" s="165">
        <v>192.27186393995342</v>
      </c>
      <c r="BF1034" s="149">
        <v>1096.344028281201</v>
      </c>
      <c r="BG1034" s="196"/>
      <c r="BH1034" s="166"/>
      <c r="BI1034" s="167"/>
      <c r="BJ1034" s="166"/>
      <c r="BK1034" s="166"/>
    </row>
    <row r="1035" spans="1:63" ht="14" hidden="1">
      <c r="A1035" s="40"/>
      <c r="B1035" s="40"/>
      <c r="C1035" s="40"/>
      <c r="D1035" s="303" t="s">
        <v>1061</v>
      </c>
      <c r="E1035" s="127">
        <v>8671</v>
      </c>
      <c r="F1035" s="234" t="s">
        <v>1062</v>
      </c>
      <c r="G1035" s="547" t="s">
        <v>2033</v>
      </c>
      <c r="H1035" s="548" t="s">
        <v>2034</v>
      </c>
      <c r="I1035" s="549" t="s">
        <v>1815</v>
      </c>
      <c r="J1035" s="550"/>
      <c r="K1035" s="547" t="s">
        <v>1728</v>
      </c>
      <c r="L1035" s="133" t="s">
        <v>2036</v>
      </c>
      <c r="M1035" s="551" t="s">
        <v>969</v>
      </c>
      <c r="N1035" s="552" t="s">
        <v>970</v>
      </c>
      <c r="O1035" s="553" t="s">
        <v>3785</v>
      </c>
      <c r="P1035" s="143">
        <v>24.52</v>
      </c>
      <c r="Q1035" s="138"/>
      <c r="R1035" s="339">
        <v>7</v>
      </c>
      <c r="S1035" s="139">
        <v>0</v>
      </c>
      <c r="T1035" s="152">
        <v>41270</v>
      </c>
      <c r="U1035" s="139">
        <v>0.26971999999999996</v>
      </c>
      <c r="V1035" s="143">
        <v>196.56306849315069</v>
      </c>
      <c r="W1035" s="138">
        <v>441.89742465753426</v>
      </c>
      <c r="X1035" s="556" t="s">
        <v>1729</v>
      </c>
      <c r="Y1035" s="142"/>
      <c r="Z1035" s="146"/>
      <c r="AA1035" s="165"/>
      <c r="AB1035" s="165"/>
      <c r="AC1035" s="383"/>
      <c r="AD1035" s="360"/>
      <c r="AE1035" s="165"/>
      <c r="AF1035" s="147"/>
      <c r="AG1035" s="146">
        <v>19.566666666666666</v>
      </c>
      <c r="AH1035" s="149"/>
      <c r="AI1035" s="132"/>
      <c r="AJ1035" s="554" t="s">
        <v>3895</v>
      </c>
      <c r="AK1035" s="554"/>
      <c r="AL1035" s="555" t="s">
        <v>1871</v>
      </c>
      <c r="AM1035" s="152">
        <v>40900</v>
      </c>
      <c r="AN1035" s="296"/>
      <c r="AO1035" s="154"/>
      <c r="AP1035" s="155"/>
      <c r="AQ1035" s="156">
        <v>41192</v>
      </c>
      <c r="AR1035" s="155">
        <v>41254</v>
      </c>
      <c r="AS1035" s="154">
        <v>41397</v>
      </c>
      <c r="AT1035" s="155">
        <v>41270</v>
      </c>
      <c r="AU1035" s="157"/>
      <c r="AV1035" s="158"/>
      <c r="AW1035" s="159">
        <v>15</v>
      </c>
      <c r="AX1035" s="146">
        <v>1723.0920000000001</v>
      </c>
      <c r="AY1035" s="160">
        <v>0.94879999999999998</v>
      </c>
      <c r="AZ1035" s="161"/>
      <c r="BA1035" s="149"/>
      <c r="BB1035" s="237" t="s">
        <v>3498</v>
      </c>
      <c r="BC1035" s="238"/>
      <c r="BD1035" s="493"/>
      <c r="BE1035" s="165"/>
      <c r="BF1035" s="149"/>
      <c r="BG1035" s="239"/>
      <c r="BH1035" s="166"/>
      <c r="BI1035" s="167"/>
      <c r="BJ1035" s="166"/>
      <c r="BK1035" s="166"/>
    </row>
    <row r="1036" spans="1:63" ht="28" hidden="1">
      <c r="A1036" s="40"/>
      <c r="B1036" s="40"/>
      <c r="C1036" s="40"/>
      <c r="D1036" s="303" t="s">
        <v>1063</v>
      </c>
      <c r="E1036" s="127">
        <v>8672</v>
      </c>
      <c r="F1036" s="234" t="s">
        <v>1064</v>
      </c>
      <c r="G1036" s="547" t="s">
        <v>2033</v>
      </c>
      <c r="H1036" s="548" t="s">
        <v>2034</v>
      </c>
      <c r="I1036" s="549" t="s">
        <v>1815</v>
      </c>
      <c r="J1036" s="550"/>
      <c r="K1036" s="547" t="s">
        <v>1728</v>
      </c>
      <c r="L1036" s="472" t="s">
        <v>2036</v>
      </c>
      <c r="M1036" s="500" t="s">
        <v>2037</v>
      </c>
      <c r="N1036" s="621" t="s">
        <v>2037</v>
      </c>
      <c r="O1036" s="176" t="s">
        <v>2038</v>
      </c>
      <c r="P1036" s="143">
        <v>61.36</v>
      </c>
      <c r="Q1036" s="138"/>
      <c r="R1036" s="339">
        <v>10</v>
      </c>
      <c r="S1036" s="139">
        <v>0</v>
      </c>
      <c r="T1036" s="311">
        <v>41305</v>
      </c>
      <c r="U1036" s="138">
        <v>0</v>
      </c>
      <c r="V1036" s="143">
        <v>486.00482191780827</v>
      </c>
      <c r="W1036" s="138">
        <v>613.6</v>
      </c>
      <c r="X1036" s="556" t="s">
        <v>2309</v>
      </c>
      <c r="Y1036" s="142"/>
      <c r="Z1036" s="146"/>
      <c r="AA1036" s="165"/>
      <c r="AB1036" s="165"/>
      <c r="AC1036" s="383"/>
      <c r="AD1036" s="360"/>
      <c r="AE1036" s="165"/>
      <c r="AF1036" s="147"/>
      <c r="AG1036" s="146">
        <v>18.399999999999999</v>
      </c>
      <c r="AH1036" s="149"/>
      <c r="AI1036" s="132"/>
      <c r="AJ1036" s="554" t="s">
        <v>3895</v>
      </c>
      <c r="AK1036" s="554"/>
      <c r="AL1036" s="555" t="s">
        <v>2716</v>
      </c>
      <c r="AM1036" s="152">
        <v>40975</v>
      </c>
      <c r="AN1036" s="296"/>
      <c r="AO1036" s="154"/>
      <c r="AP1036" s="155"/>
      <c r="AQ1036" s="156">
        <v>41192</v>
      </c>
      <c r="AR1036" s="155">
        <v>41254</v>
      </c>
      <c r="AS1036" s="154">
        <v>41516</v>
      </c>
      <c r="AT1036" s="155">
        <v>41305</v>
      </c>
      <c r="AU1036" s="157"/>
      <c r="AV1036" s="158"/>
      <c r="AW1036" s="159">
        <v>25.2</v>
      </c>
      <c r="AX1036" s="146">
        <v>2555.5555555555557</v>
      </c>
      <c r="AY1036" s="160">
        <v>0.95284999999999997</v>
      </c>
      <c r="AZ1036" s="161"/>
      <c r="BA1036" s="149"/>
      <c r="BB1036" s="237"/>
      <c r="BC1036" s="238"/>
      <c r="BD1036" s="345">
        <v>40.924956369982546</v>
      </c>
      <c r="BE1036" s="165">
        <v>666.9647387546047</v>
      </c>
      <c r="BF1036" s="379">
        <v>1624.0062051580376</v>
      </c>
      <c r="BG1036" s="623"/>
      <c r="BH1036" s="166">
        <v>11.5</v>
      </c>
      <c r="BI1036" s="167"/>
      <c r="BJ1036" s="166"/>
      <c r="BK1036" s="166"/>
    </row>
    <row r="1037" spans="1:63" ht="42" hidden="1">
      <c r="A1037" s="40"/>
      <c r="B1037" s="40"/>
      <c r="C1037" s="40"/>
      <c r="D1037" s="303" t="s">
        <v>1065</v>
      </c>
      <c r="E1037" s="127">
        <v>8680</v>
      </c>
      <c r="F1037" s="234" t="s">
        <v>1066</v>
      </c>
      <c r="G1037" s="547" t="s">
        <v>2033</v>
      </c>
      <c r="H1037" s="548" t="s">
        <v>2034</v>
      </c>
      <c r="I1037" s="549" t="s">
        <v>1815</v>
      </c>
      <c r="J1037" s="550"/>
      <c r="K1037" s="547" t="s">
        <v>917</v>
      </c>
      <c r="L1037" s="472" t="s">
        <v>2036</v>
      </c>
      <c r="M1037" s="174" t="s">
        <v>2037</v>
      </c>
      <c r="N1037" s="342" t="s">
        <v>2037</v>
      </c>
      <c r="O1037" s="176" t="s">
        <v>3785</v>
      </c>
      <c r="P1037" s="143">
        <v>4.1840000000000002</v>
      </c>
      <c r="Q1037" s="138"/>
      <c r="R1037" s="339">
        <v>7</v>
      </c>
      <c r="S1037" s="139">
        <v>0</v>
      </c>
      <c r="T1037" s="598">
        <v>41258</v>
      </c>
      <c r="U1037" s="138">
        <v>0.192464</v>
      </c>
      <c r="V1037" s="143">
        <v>33.678334246575346</v>
      </c>
      <c r="W1037" s="138">
        <v>75.541260273972597</v>
      </c>
      <c r="X1037" s="556" t="s">
        <v>2540</v>
      </c>
      <c r="Y1037" s="142"/>
      <c r="Z1037" s="146"/>
      <c r="AA1037" s="165"/>
      <c r="AB1037" s="165"/>
      <c r="AC1037" s="383"/>
      <c r="AD1037" s="360"/>
      <c r="AE1037" s="165"/>
      <c r="AF1037" s="147"/>
      <c r="AG1037" s="146">
        <v>19.966666666666665</v>
      </c>
      <c r="AH1037" s="149"/>
      <c r="AI1037" s="132"/>
      <c r="AJ1037" s="554" t="s">
        <v>3895</v>
      </c>
      <c r="AK1037" s="554"/>
      <c r="AL1037" s="555" t="s">
        <v>255</v>
      </c>
      <c r="AM1037" s="152">
        <v>40960</v>
      </c>
      <c r="AN1037" s="296"/>
      <c r="AO1037" s="154"/>
      <c r="AP1037" s="155"/>
      <c r="AQ1037" s="156">
        <v>41087</v>
      </c>
      <c r="AR1037" s="155">
        <v>41254</v>
      </c>
      <c r="AS1037" s="154">
        <v>41286</v>
      </c>
      <c r="AT1037" s="155">
        <v>41255</v>
      </c>
      <c r="AU1037" s="157"/>
      <c r="AV1037" s="158"/>
      <c r="AW1037" s="159">
        <v>3.2</v>
      </c>
      <c r="AX1037" s="146">
        <v>1740</v>
      </c>
      <c r="AY1037" s="160">
        <v>0.95350000000000001</v>
      </c>
      <c r="AZ1037" s="161"/>
      <c r="BA1037" s="149"/>
      <c r="BB1037" s="237"/>
      <c r="BC1037" s="238"/>
      <c r="BD1037" s="345">
        <v>4.1880453752181497</v>
      </c>
      <c r="BE1037" s="165">
        <v>1000.9668678819668</v>
      </c>
      <c r="BF1037" s="149">
        <v>1308.7641797556716</v>
      </c>
      <c r="BG1037" s="239"/>
      <c r="BH1037" s="166" t="s">
        <v>236</v>
      </c>
      <c r="BI1037" s="167" t="s">
        <v>236</v>
      </c>
      <c r="BJ1037" s="166"/>
      <c r="BK1037" s="166"/>
    </row>
    <row r="1038" spans="1:63" ht="42" hidden="1">
      <c r="A1038" s="40"/>
      <c r="B1038" s="40"/>
      <c r="C1038" s="40"/>
      <c r="D1038" s="410" t="s">
        <v>1067</v>
      </c>
      <c r="E1038" s="127">
        <v>8681</v>
      </c>
      <c r="F1038" s="361" t="s">
        <v>1068</v>
      </c>
      <c r="G1038" s="129" t="s">
        <v>3945</v>
      </c>
      <c r="H1038" s="130" t="s">
        <v>3946</v>
      </c>
      <c r="I1038" s="131" t="s">
        <v>1815</v>
      </c>
      <c r="J1038" s="132"/>
      <c r="K1038" s="129" t="s">
        <v>1331</v>
      </c>
      <c r="L1038" s="472" t="s">
        <v>2036</v>
      </c>
      <c r="M1038" s="134" t="s">
        <v>2037</v>
      </c>
      <c r="N1038" s="371" t="s">
        <v>2037</v>
      </c>
      <c r="O1038" s="136" t="s">
        <v>3785</v>
      </c>
      <c r="P1038" s="143">
        <v>13.738</v>
      </c>
      <c r="Q1038" s="138"/>
      <c r="R1038" s="339">
        <v>10</v>
      </c>
      <c r="S1038" s="139">
        <v>0</v>
      </c>
      <c r="T1038" s="152">
        <v>41263</v>
      </c>
      <c r="U1038" s="138">
        <v>0.45335399999999998</v>
      </c>
      <c r="V1038" s="143">
        <v>110.39329863013698</v>
      </c>
      <c r="W1038" s="138">
        <v>137.38</v>
      </c>
      <c r="X1038" s="141" t="s">
        <v>2365</v>
      </c>
      <c r="Y1038" s="142"/>
      <c r="Z1038" s="143"/>
      <c r="AA1038" s="138"/>
      <c r="AB1038" s="138"/>
      <c r="AC1038" s="383"/>
      <c r="AD1038" s="360"/>
      <c r="AE1038" s="165"/>
      <c r="AF1038" s="147"/>
      <c r="AG1038" s="146">
        <v>19.8</v>
      </c>
      <c r="AH1038" s="149"/>
      <c r="AI1038" s="132"/>
      <c r="AJ1038" s="150" t="s">
        <v>3987</v>
      </c>
      <c r="AK1038" s="150"/>
      <c r="AL1038" s="151" t="s">
        <v>1345</v>
      </c>
      <c r="AM1038" s="152">
        <v>40551</v>
      </c>
      <c r="AN1038" s="296"/>
      <c r="AO1038" s="192"/>
      <c r="AP1038" s="152"/>
      <c r="AQ1038" s="235">
        <v>40792</v>
      </c>
      <c r="AR1038" s="152">
        <v>41257</v>
      </c>
      <c r="AS1038" s="192">
        <v>41292</v>
      </c>
      <c r="AT1038" s="152">
        <v>41257</v>
      </c>
      <c r="AU1038" s="206"/>
      <c r="AV1038" s="209"/>
      <c r="AW1038" s="149">
        <v>7.1999999999999993</v>
      </c>
      <c r="AX1038" s="146">
        <v>1742.0833333333335</v>
      </c>
      <c r="AY1038" s="160">
        <v>0.94479999999999997</v>
      </c>
      <c r="AZ1038" s="196"/>
      <c r="BA1038" s="149"/>
      <c r="BB1038" s="403"/>
      <c r="BC1038" s="404"/>
      <c r="BD1038" s="379">
        <v>17.626527050610818</v>
      </c>
      <c r="BE1038" s="165">
        <v>1283.0489918918925</v>
      </c>
      <c r="BF1038" s="149">
        <v>2448.1287570292807</v>
      </c>
      <c r="BG1038" s="196"/>
      <c r="BH1038" s="197" t="s">
        <v>4059</v>
      </c>
      <c r="BI1038" s="198" t="s">
        <v>4059</v>
      </c>
      <c r="BJ1038" s="197" t="s">
        <v>4059</v>
      </c>
      <c r="BK1038" s="197"/>
    </row>
    <row r="1039" spans="1:63" ht="28" hidden="1">
      <c r="A1039" s="40"/>
      <c r="B1039" s="40"/>
      <c r="C1039" s="40"/>
      <c r="D1039" s="303" t="s">
        <v>1069</v>
      </c>
      <c r="E1039" s="127">
        <v>8689</v>
      </c>
      <c r="F1039" s="234" t="s">
        <v>1070</v>
      </c>
      <c r="G1039" s="547" t="s">
        <v>2033</v>
      </c>
      <c r="H1039" s="548" t="s">
        <v>2034</v>
      </c>
      <c r="I1039" s="549" t="s">
        <v>1815</v>
      </c>
      <c r="J1039" s="550"/>
      <c r="K1039" s="547" t="s">
        <v>1728</v>
      </c>
      <c r="L1039" s="472" t="s">
        <v>2036</v>
      </c>
      <c r="M1039" s="500" t="s">
        <v>969</v>
      </c>
      <c r="N1039" s="621" t="s">
        <v>970</v>
      </c>
      <c r="O1039" s="176" t="s">
        <v>3785</v>
      </c>
      <c r="P1039" s="143">
        <v>22.821999999999999</v>
      </c>
      <c r="Q1039" s="138"/>
      <c r="R1039" s="339">
        <v>7</v>
      </c>
      <c r="S1039" s="139">
        <v>0</v>
      </c>
      <c r="T1039" s="311">
        <v>41273</v>
      </c>
      <c r="U1039" s="139">
        <v>0.11411</v>
      </c>
      <c r="V1039" s="143">
        <v>182.76357808219174</v>
      </c>
      <c r="W1039" s="138">
        <v>411.10863013698628</v>
      </c>
      <c r="X1039" s="556" t="s">
        <v>3889</v>
      </c>
      <c r="Y1039" s="142"/>
      <c r="Z1039" s="146"/>
      <c r="AA1039" s="165"/>
      <c r="AB1039" s="165"/>
      <c r="AC1039" s="383"/>
      <c r="AD1039" s="360"/>
      <c r="AE1039" s="165"/>
      <c r="AF1039" s="147"/>
      <c r="AG1039" s="146">
        <v>19.466666666666665</v>
      </c>
      <c r="AH1039" s="149"/>
      <c r="AI1039" s="132"/>
      <c r="AJ1039" s="554" t="s">
        <v>3895</v>
      </c>
      <c r="AK1039" s="554"/>
      <c r="AL1039" s="555" t="s">
        <v>3700</v>
      </c>
      <c r="AM1039" s="152">
        <v>40997</v>
      </c>
      <c r="AN1039" s="296"/>
      <c r="AO1039" s="154"/>
      <c r="AP1039" s="155"/>
      <c r="AQ1039" s="156">
        <v>41193</v>
      </c>
      <c r="AR1039" s="155">
        <v>41256</v>
      </c>
      <c r="AS1039" s="154">
        <v>41342</v>
      </c>
      <c r="AT1039" s="155">
        <v>41264</v>
      </c>
      <c r="AU1039" s="157"/>
      <c r="AV1039" s="158"/>
      <c r="AW1039" s="159">
        <v>15</v>
      </c>
      <c r="AX1039" s="146">
        <v>1597</v>
      </c>
      <c r="AY1039" s="160">
        <v>0.95284999999999997</v>
      </c>
      <c r="AZ1039" s="161"/>
      <c r="BA1039" s="149"/>
      <c r="BB1039" s="237" t="s">
        <v>39</v>
      </c>
      <c r="BC1039" s="238"/>
      <c r="BD1039" s="493"/>
      <c r="BE1039" s="165"/>
      <c r="BF1039" s="379"/>
      <c r="BG1039" s="623"/>
      <c r="BH1039" s="166"/>
      <c r="BI1039" s="167"/>
      <c r="BJ1039" s="166"/>
      <c r="BK1039" s="166"/>
    </row>
    <row r="1040" spans="1:63" ht="56" hidden="1">
      <c r="A1040" s="40"/>
      <c r="B1040" s="40"/>
      <c r="C1040" s="40"/>
      <c r="D1040" s="303" t="s">
        <v>1071</v>
      </c>
      <c r="E1040" s="127">
        <v>8692</v>
      </c>
      <c r="F1040" s="234" t="s">
        <v>1072</v>
      </c>
      <c r="G1040" s="129" t="s">
        <v>2033</v>
      </c>
      <c r="H1040" s="130" t="s">
        <v>2034</v>
      </c>
      <c r="I1040" s="131" t="s">
        <v>1815</v>
      </c>
      <c r="J1040" s="132"/>
      <c r="K1040" s="129" t="s">
        <v>917</v>
      </c>
      <c r="L1040" s="472" t="s">
        <v>2036</v>
      </c>
      <c r="M1040" s="174" t="s">
        <v>2037</v>
      </c>
      <c r="N1040" s="371" t="s">
        <v>2037</v>
      </c>
      <c r="O1040" s="136" t="s">
        <v>2038</v>
      </c>
      <c r="P1040" s="143">
        <v>109.581</v>
      </c>
      <c r="Q1040" s="138"/>
      <c r="R1040" s="339">
        <v>10</v>
      </c>
      <c r="S1040" s="139">
        <v>0</v>
      </c>
      <c r="T1040" s="152">
        <v>41334</v>
      </c>
      <c r="U1040" s="138">
        <v>0</v>
      </c>
      <c r="V1040" s="143">
        <v>859.23512876712323</v>
      </c>
      <c r="W1040" s="138">
        <v>1095.81</v>
      </c>
      <c r="X1040" s="141" t="s">
        <v>3156</v>
      </c>
      <c r="Y1040" s="142"/>
      <c r="Z1040" s="146"/>
      <c r="AA1040" s="165"/>
      <c r="AB1040" s="165"/>
      <c r="AC1040" s="383"/>
      <c r="AD1040" s="360"/>
      <c r="AE1040" s="165"/>
      <c r="AF1040" s="147"/>
      <c r="AG1040" s="146">
        <v>17.433333333333334</v>
      </c>
      <c r="AH1040" s="149"/>
      <c r="AI1040" s="132"/>
      <c r="AJ1040" s="236" t="s">
        <v>3895</v>
      </c>
      <c r="AK1040" s="236"/>
      <c r="AL1040" s="151" t="s">
        <v>1073</v>
      </c>
      <c r="AM1040" s="152">
        <v>40835</v>
      </c>
      <c r="AN1040" s="296"/>
      <c r="AO1040" s="154"/>
      <c r="AP1040" s="155"/>
      <c r="AQ1040" s="156">
        <v>41166</v>
      </c>
      <c r="AR1040" s="155">
        <v>41256</v>
      </c>
      <c r="AS1040" s="154">
        <v>41310</v>
      </c>
      <c r="AT1040" s="155">
        <v>41260</v>
      </c>
      <c r="AU1040" s="157"/>
      <c r="AV1040" s="158"/>
      <c r="AW1040" s="159">
        <v>65.600000000000009</v>
      </c>
      <c r="AX1040" s="146">
        <v>1760.762195121951</v>
      </c>
      <c r="AY1040" s="160">
        <v>0.94872499999999993</v>
      </c>
      <c r="AZ1040" s="161"/>
      <c r="BA1040" s="149"/>
      <c r="BB1040" s="237"/>
      <c r="BC1040" s="238"/>
      <c r="BD1040" s="345">
        <v>104.42626527050609</v>
      </c>
      <c r="BE1040" s="165">
        <v>952.9595940035781</v>
      </c>
      <c r="BF1040" s="379">
        <v>1591.8637998552756</v>
      </c>
      <c r="BG1040" s="623"/>
      <c r="BH1040" s="166">
        <v>10.53</v>
      </c>
      <c r="BI1040" s="167">
        <v>17.25</v>
      </c>
      <c r="BJ1040" s="166"/>
      <c r="BK1040" s="166"/>
    </row>
    <row r="1041" spans="1:63" ht="28" hidden="1">
      <c r="A1041" s="40"/>
      <c r="B1041" s="40"/>
      <c r="C1041" s="40"/>
      <c r="D1041" s="303" t="s">
        <v>1074</v>
      </c>
      <c r="E1041" s="127">
        <v>8715</v>
      </c>
      <c r="F1041" s="234" t="s">
        <v>1075</v>
      </c>
      <c r="G1041" s="129" t="s">
        <v>2033</v>
      </c>
      <c r="H1041" s="130" t="s">
        <v>2034</v>
      </c>
      <c r="I1041" s="131" t="s">
        <v>1815</v>
      </c>
      <c r="J1041" s="132"/>
      <c r="K1041" s="129" t="s">
        <v>1728</v>
      </c>
      <c r="L1041" s="472" t="s">
        <v>2036</v>
      </c>
      <c r="M1041" s="174" t="s">
        <v>2037</v>
      </c>
      <c r="N1041" s="371" t="s">
        <v>2037</v>
      </c>
      <c r="O1041" s="136" t="s">
        <v>3785</v>
      </c>
      <c r="P1041" s="143">
        <v>7.2960000000000003</v>
      </c>
      <c r="Q1041" s="138"/>
      <c r="R1041" s="339">
        <v>7</v>
      </c>
      <c r="S1041" s="139">
        <v>0</v>
      </c>
      <c r="T1041" s="152">
        <v>41257</v>
      </c>
      <c r="U1041" s="138">
        <v>0.35750400000000004</v>
      </c>
      <c r="V1041" s="143">
        <v>58.747791780821913</v>
      </c>
      <c r="W1041" s="138">
        <v>131.7477698630137</v>
      </c>
      <c r="X1041" s="141" t="s">
        <v>2039</v>
      </c>
      <c r="Y1041" s="142" t="s">
        <v>4060</v>
      </c>
      <c r="Z1041" s="146"/>
      <c r="AA1041" s="165"/>
      <c r="AB1041" s="165"/>
      <c r="AC1041" s="383"/>
      <c r="AD1041" s="360"/>
      <c r="AE1041" s="165"/>
      <c r="AF1041" s="147"/>
      <c r="AG1041" s="146">
        <v>20</v>
      </c>
      <c r="AH1041" s="149"/>
      <c r="AI1041" s="132"/>
      <c r="AJ1041" s="150" t="s">
        <v>3895</v>
      </c>
      <c r="AK1041" s="150"/>
      <c r="AL1041" s="151" t="s">
        <v>2012</v>
      </c>
      <c r="AM1041" s="152">
        <v>40698</v>
      </c>
      <c r="AN1041" s="297"/>
      <c r="AO1041" s="154"/>
      <c r="AP1041" s="155"/>
      <c r="AQ1041" s="156">
        <v>41023</v>
      </c>
      <c r="AR1041" s="155">
        <v>41257</v>
      </c>
      <c r="AS1041" s="154">
        <v>41273</v>
      </c>
      <c r="AT1041" s="155">
        <v>41257</v>
      </c>
      <c r="AU1041" s="157"/>
      <c r="AV1041" s="158"/>
      <c r="AW1041" s="159">
        <v>5</v>
      </c>
      <c r="AX1041" s="146">
        <v>1566</v>
      </c>
      <c r="AY1041" s="160">
        <v>0.94850000000000012</v>
      </c>
      <c r="AZ1041" s="161"/>
      <c r="BA1041" s="149"/>
      <c r="BB1041" s="237"/>
      <c r="BC1041" s="238"/>
      <c r="BD1041" s="345">
        <v>6.326352530541012</v>
      </c>
      <c r="BE1041" s="165">
        <v>867.09875692722198</v>
      </c>
      <c r="BF1041" s="379">
        <v>1265.2705061082024</v>
      </c>
      <c r="BG1041" s="623"/>
      <c r="BH1041" s="166">
        <v>7.3</v>
      </c>
      <c r="BI1041" s="167">
        <v>11.35</v>
      </c>
      <c r="BJ1041" s="166"/>
      <c r="BK1041" s="166"/>
    </row>
    <row r="1042" spans="1:63" ht="28" hidden="1">
      <c r="A1042" s="40"/>
      <c r="B1042" s="40"/>
      <c r="C1042" s="40"/>
      <c r="D1042" s="303" t="s">
        <v>1076</v>
      </c>
      <c r="E1042" s="595">
        <v>8718</v>
      </c>
      <c r="F1042" s="422" t="s">
        <v>1077</v>
      </c>
      <c r="G1042" s="547" t="s">
        <v>2033</v>
      </c>
      <c r="H1042" s="548" t="s">
        <v>2034</v>
      </c>
      <c r="I1042" s="549" t="s">
        <v>1815</v>
      </c>
      <c r="J1042" s="550"/>
      <c r="K1042" s="622" t="s">
        <v>2035</v>
      </c>
      <c r="L1042" s="472" t="s">
        <v>2036</v>
      </c>
      <c r="M1042" s="174" t="s">
        <v>969</v>
      </c>
      <c r="N1042" s="620" t="s">
        <v>970</v>
      </c>
      <c r="O1042" s="176" t="s">
        <v>3785</v>
      </c>
      <c r="P1042" s="138">
        <v>8.5879999999999992</v>
      </c>
      <c r="Q1042" s="138"/>
      <c r="R1042" s="339">
        <v>7</v>
      </c>
      <c r="S1042" s="139">
        <v>-0.08</v>
      </c>
      <c r="T1042" s="311">
        <v>41263</v>
      </c>
      <c r="U1042" s="138">
        <v>0.28340399999999999</v>
      </c>
      <c r="V1042" s="143">
        <v>69.009873972602733</v>
      </c>
      <c r="W1042" s="138">
        <v>154.93693150684928</v>
      </c>
      <c r="X1042" s="556" t="s">
        <v>1755</v>
      </c>
      <c r="Y1042" s="142"/>
      <c r="Z1042" s="146"/>
      <c r="AA1042" s="165"/>
      <c r="AB1042" s="165"/>
      <c r="AC1042" s="383"/>
      <c r="AD1042" s="360"/>
      <c r="AE1042" s="165"/>
      <c r="AF1042" s="147"/>
      <c r="AG1042" s="146">
        <v>19.8</v>
      </c>
      <c r="AH1042" s="149"/>
      <c r="AI1042" s="132"/>
      <c r="AJ1042" s="554" t="s">
        <v>3895</v>
      </c>
      <c r="AK1042" s="554"/>
      <c r="AL1042" s="555" t="s">
        <v>3895</v>
      </c>
      <c r="AM1042" s="152">
        <v>41095.083333333299</v>
      </c>
      <c r="AN1042" s="296"/>
      <c r="AO1042" s="154"/>
      <c r="AP1042" s="155"/>
      <c r="AQ1042" s="156">
        <v>41219</v>
      </c>
      <c r="AR1042" s="155">
        <v>41255</v>
      </c>
      <c r="AS1042" s="154">
        <v>41296</v>
      </c>
      <c r="AT1042" s="155">
        <v>41255</v>
      </c>
      <c r="AU1042" s="157"/>
      <c r="AV1042" s="158"/>
      <c r="AW1042" s="159">
        <v>5.4</v>
      </c>
      <c r="AX1042" s="146">
        <v>1669.3296296296294</v>
      </c>
      <c r="AY1042" s="397">
        <v>0.95284999999999997</v>
      </c>
      <c r="AZ1042" s="161"/>
      <c r="BA1042" s="149"/>
      <c r="BB1042" s="237" t="s">
        <v>39</v>
      </c>
      <c r="BC1042" s="238"/>
      <c r="BD1042" s="504"/>
      <c r="BE1042" s="165"/>
      <c r="BF1042" s="149"/>
      <c r="BG1042" s="239"/>
      <c r="BH1042" s="159"/>
      <c r="BI1042" s="164"/>
      <c r="BJ1042" s="166"/>
      <c r="BK1042" s="159"/>
    </row>
    <row r="1043" spans="1:63" ht="42" hidden="1">
      <c r="A1043" s="40"/>
      <c r="B1043" s="40"/>
      <c r="C1043" s="40"/>
      <c r="D1043" s="303" t="s">
        <v>1078</v>
      </c>
      <c r="E1043" s="127">
        <v>8744</v>
      </c>
      <c r="F1043" s="234" t="s">
        <v>1079</v>
      </c>
      <c r="G1043" s="129" t="s">
        <v>2033</v>
      </c>
      <c r="H1043" s="130" t="s">
        <v>2034</v>
      </c>
      <c r="I1043" s="131" t="s">
        <v>1815</v>
      </c>
      <c r="J1043" s="132"/>
      <c r="K1043" s="129" t="s">
        <v>1748</v>
      </c>
      <c r="L1043" s="472" t="s">
        <v>2036</v>
      </c>
      <c r="M1043" s="174" t="s">
        <v>2037</v>
      </c>
      <c r="N1043" s="371" t="s">
        <v>2037</v>
      </c>
      <c r="O1043" s="136" t="s">
        <v>3785</v>
      </c>
      <c r="P1043" s="143">
        <v>7.0510000000000002</v>
      </c>
      <c r="Q1043" s="138"/>
      <c r="R1043" s="339">
        <v>10</v>
      </c>
      <c r="S1043" s="139">
        <v>0</v>
      </c>
      <c r="T1043" s="152">
        <v>41258</v>
      </c>
      <c r="U1043" s="138">
        <v>0.32434600000000002</v>
      </c>
      <c r="V1043" s="143">
        <v>56.755720547945202</v>
      </c>
      <c r="W1043" s="138">
        <v>70.510000000000005</v>
      </c>
      <c r="X1043" s="141" t="s">
        <v>3889</v>
      </c>
      <c r="Y1043" s="142"/>
      <c r="Z1043" s="146"/>
      <c r="AA1043" s="165"/>
      <c r="AB1043" s="165"/>
      <c r="AC1043" s="383"/>
      <c r="AD1043" s="360"/>
      <c r="AE1043" s="165"/>
      <c r="AF1043" s="147"/>
      <c r="AG1043" s="146">
        <v>19.966666666666665</v>
      </c>
      <c r="AH1043" s="149"/>
      <c r="AI1043" s="132"/>
      <c r="AJ1043" s="150" t="s">
        <v>3895</v>
      </c>
      <c r="AK1043" s="150"/>
      <c r="AL1043" s="151" t="s">
        <v>1080</v>
      </c>
      <c r="AM1043" s="152">
        <v>40723</v>
      </c>
      <c r="AN1043" s="296"/>
      <c r="AO1043" s="154"/>
      <c r="AP1043" s="155"/>
      <c r="AQ1043" s="156">
        <v>41115</v>
      </c>
      <c r="AR1043" s="155">
        <v>41256</v>
      </c>
      <c r="AS1043" s="154">
        <v>41297</v>
      </c>
      <c r="AT1043" s="155">
        <v>41256</v>
      </c>
      <c r="AU1043" s="157"/>
      <c r="AV1043" s="158"/>
      <c r="AW1043" s="159">
        <v>3.3</v>
      </c>
      <c r="AX1043" s="146">
        <v>2338.0454545454545</v>
      </c>
      <c r="AY1043" s="160">
        <v>0.91609999999999991</v>
      </c>
      <c r="AZ1043" s="161"/>
      <c r="BA1043" s="149"/>
      <c r="BB1043" s="237"/>
      <c r="BC1043" s="238"/>
      <c r="BD1043" s="345">
        <v>4.8496291448516571</v>
      </c>
      <c r="BE1043" s="165">
        <v>687.79309953930738</v>
      </c>
      <c r="BF1043" s="149">
        <v>1469.5845893489873</v>
      </c>
      <c r="BG1043" s="623"/>
      <c r="BH1043" s="166">
        <v>7.64</v>
      </c>
      <c r="BI1043" s="167">
        <v>11</v>
      </c>
      <c r="BJ1043" s="166">
        <v>10.92</v>
      </c>
      <c r="BK1043" s="166">
        <v>14.212061966485114</v>
      </c>
    </row>
    <row r="1044" spans="1:63" ht="42" hidden="1">
      <c r="A1044" s="40"/>
      <c r="B1044" s="40"/>
      <c r="C1044" s="40"/>
      <c r="D1044" s="303" t="s">
        <v>1081</v>
      </c>
      <c r="E1044" s="127">
        <v>8749</v>
      </c>
      <c r="F1044" s="234" t="s">
        <v>1082</v>
      </c>
      <c r="G1044" s="547" t="s">
        <v>2033</v>
      </c>
      <c r="H1044" s="548" t="s">
        <v>2034</v>
      </c>
      <c r="I1044" s="549" t="s">
        <v>1815</v>
      </c>
      <c r="J1044" s="550"/>
      <c r="K1044" s="547" t="s">
        <v>1728</v>
      </c>
      <c r="L1044" s="472" t="s">
        <v>2036</v>
      </c>
      <c r="M1044" s="500" t="s">
        <v>969</v>
      </c>
      <c r="N1044" s="621" t="s">
        <v>970</v>
      </c>
      <c r="O1044" s="176" t="s">
        <v>3785</v>
      </c>
      <c r="P1044" s="143">
        <v>8.4510000000000005</v>
      </c>
      <c r="Q1044" s="138"/>
      <c r="R1044" s="339">
        <v>7</v>
      </c>
      <c r="S1044" s="139">
        <v>0</v>
      </c>
      <c r="T1044" s="311">
        <v>41258</v>
      </c>
      <c r="U1044" s="138">
        <v>0.38874600000000004</v>
      </c>
      <c r="V1044" s="143">
        <v>68.024761643835618</v>
      </c>
      <c r="W1044" s="138">
        <v>152.58106849315067</v>
      </c>
      <c r="X1044" s="556" t="s">
        <v>3889</v>
      </c>
      <c r="Y1044" s="142"/>
      <c r="Z1044" s="146"/>
      <c r="AA1044" s="165"/>
      <c r="AB1044" s="165"/>
      <c r="AC1044" s="383"/>
      <c r="AD1044" s="360"/>
      <c r="AE1044" s="165"/>
      <c r="AF1044" s="147"/>
      <c r="AG1044" s="146">
        <v>19.966666666666665</v>
      </c>
      <c r="AH1044" s="149"/>
      <c r="AI1044" s="132"/>
      <c r="AJ1044" s="554" t="s">
        <v>3895</v>
      </c>
      <c r="AK1044" s="554"/>
      <c r="AL1044" s="555" t="s">
        <v>3241</v>
      </c>
      <c r="AM1044" s="152">
        <v>40986</v>
      </c>
      <c r="AN1044" s="297"/>
      <c r="AO1044" s="154"/>
      <c r="AP1044" s="155"/>
      <c r="AQ1044" s="156">
        <v>41162</v>
      </c>
      <c r="AR1044" s="155">
        <v>41257</v>
      </c>
      <c r="AS1044" s="154">
        <v>41272</v>
      </c>
      <c r="AT1044" s="155">
        <v>41257</v>
      </c>
      <c r="AU1044" s="157"/>
      <c r="AV1044" s="158"/>
      <c r="AW1044" s="159">
        <v>5</v>
      </c>
      <c r="AX1044" s="146">
        <v>1773.9</v>
      </c>
      <c r="AY1044" s="160">
        <v>0.95284999999999997</v>
      </c>
      <c r="AZ1044" s="161"/>
      <c r="BA1044" s="149"/>
      <c r="BB1044" s="237"/>
      <c r="BC1044" s="238"/>
      <c r="BD1044" s="493"/>
      <c r="BE1044" s="165"/>
      <c r="BF1044" s="149"/>
      <c r="BG1044" s="623"/>
      <c r="BH1044" s="166"/>
      <c r="BI1044" s="167"/>
      <c r="BJ1044" s="166"/>
      <c r="BK1044" s="166"/>
    </row>
    <row r="1045" spans="1:63" ht="28" hidden="1">
      <c r="A1045" s="40"/>
      <c r="B1045" s="40"/>
      <c r="C1045" s="40"/>
      <c r="D1045" s="410" t="s">
        <v>1083</v>
      </c>
      <c r="E1045" s="127">
        <v>8766</v>
      </c>
      <c r="F1045" s="234" t="s">
        <v>1084</v>
      </c>
      <c r="G1045" s="131" t="s">
        <v>2033</v>
      </c>
      <c r="H1045" s="132" t="s">
        <v>2034</v>
      </c>
      <c r="I1045" s="131" t="s">
        <v>1815</v>
      </c>
      <c r="J1045" s="132"/>
      <c r="K1045" s="131" t="s">
        <v>1748</v>
      </c>
      <c r="L1045" s="472" t="s">
        <v>2036</v>
      </c>
      <c r="M1045" s="134" t="s">
        <v>2037</v>
      </c>
      <c r="N1045" s="423" t="s">
        <v>2037</v>
      </c>
      <c r="O1045" s="136" t="s">
        <v>3785</v>
      </c>
      <c r="P1045" s="143">
        <v>6.0229999999999997</v>
      </c>
      <c r="Q1045" s="138"/>
      <c r="R1045" s="424">
        <v>10</v>
      </c>
      <c r="S1045" s="139">
        <v>0</v>
      </c>
      <c r="T1045" s="152">
        <v>41260</v>
      </c>
      <c r="U1045" s="138">
        <v>0.246943</v>
      </c>
      <c r="V1045" s="143">
        <v>48.448021917808212</v>
      </c>
      <c r="W1045" s="138">
        <v>60.23</v>
      </c>
      <c r="X1045" s="425" t="s">
        <v>2540</v>
      </c>
      <c r="Y1045" s="142"/>
      <c r="Z1045" s="143"/>
      <c r="AA1045" s="138"/>
      <c r="AB1045" s="138"/>
      <c r="AC1045" s="495"/>
      <c r="AD1045" s="470"/>
      <c r="AE1045" s="165"/>
      <c r="AF1045" s="134"/>
      <c r="AG1045" s="146">
        <v>19.899999999999999</v>
      </c>
      <c r="AH1045" s="149"/>
      <c r="AI1045" s="132"/>
      <c r="AJ1045" s="150" t="s">
        <v>3895</v>
      </c>
      <c r="AK1045" s="150"/>
      <c r="AL1045" s="151" t="s">
        <v>3895</v>
      </c>
      <c r="AM1045" s="152">
        <v>40572</v>
      </c>
      <c r="AN1045" s="297"/>
      <c r="AO1045" s="192"/>
      <c r="AP1045" s="152"/>
      <c r="AQ1045" s="235">
        <v>41072</v>
      </c>
      <c r="AR1045" s="152">
        <v>41257</v>
      </c>
      <c r="AS1045" s="192">
        <v>41275</v>
      </c>
      <c r="AT1045" s="152">
        <v>41257</v>
      </c>
      <c r="AU1045" s="206"/>
      <c r="AV1045" s="209"/>
      <c r="AW1045" s="149">
        <v>3</v>
      </c>
      <c r="AX1045" s="146">
        <v>2378.3333333333335</v>
      </c>
      <c r="AY1045" s="160">
        <v>0.94479999999999997</v>
      </c>
      <c r="AZ1045" s="196"/>
      <c r="BA1045" s="165"/>
      <c r="BB1045" s="403"/>
      <c r="BC1045" s="404"/>
      <c r="BD1045" s="379">
        <v>4.1839877835951134</v>
      </c>
      <c r="BE1045" s="165">
        <v>694.6684017259031</v>
      </c>
      <c r="BF1045" s="149">
        <v>1394.6625945317044</v>
      </c>
      <c r="BG1045" s="195"/>
      <c r="BH1045" s="197">
        <v>8.75</v>
      </c>
      <c r="BI1045" s="198">
        <v>12.29</v>
      </c>
      <c r="BJ1045" s="197">
        <v>11.43</v>
      </c>
      <c r="BK1045" s="197"/>
    </row>
    <row r="1046" spans="1:63" ht="14" hidden="1">
      <c r="A1046" s="40"/>
      <c r="B1046" s="40"/>
      <c r="C1046" s="40"/>
      <c r="D1046" s="303" t="s">
        <v>1085</v>
      </c>
      <c r="E1046" s="595">
        <v>8786</v>
      </c>
      <c r="F1046" s="422" t="s">
        <v>1086</v>
      </c>
      <c r="G1046" s="547" t="s">
        <v>2033</v>
      </c>
      <c r="H1046" s="548" t="s">
        <v>2034</v>
      </c>
      <c r="I1046" s="549" t="s">
        <v>1815</v>
      </c>
      <c r="J1046" s="550"/>
      <c r="K1046" s="547" t="s">
        <v>1744</v>
      </c>
      <c r="L1046" s="133" t="s">
        <v>2036</v>
      </c>
      <c r="M1046" s="174" t="s">
        <v>3878</v>
      </c>
      <c r="N1046" s="175" t="s">
        <v>1723</v>
      </c>
      <c r="O1046" s="176" t="s">
        <v>3785</v>
      </c>
      <c r="P1046" s="137">
        <v>53.48</v>
      </c>
      <c r="Q1046" s="138"/>
      <c r="R1046" s="143">
        <v>10</v>
      </c>
      <c r="S1046" s="139">
        <v>0</v>
      </c>
      <c r="T1046" s="624">
        <v>41548</v>
      </c>
      <c r="U1046" s="138">
        <v>0</v>
      </c>
      <c r="V1046" s="137">
        <v>387.98641095890406</v>
      </c>
      <c r="W1046" s="138">
        <v>534.79999999999995</v>
      </c>
      <c r="X1046" s="548" t="s">
        <v>1755</v>
      </c>
      <c r="Y1046" s="142"/>
      <c r="Z1046" s="146"/>
      <c r="AA1046" s="165"/>
      <c r="AB1046" s="165"/>
      <c r="AC1046" s="383"/>
      <c r="AD1046" s="360"/>
      <c r="AE1046" s="165"/>
      <c r="AF1046" s="147"/>
      <c r="AG1046" s="146">
        <v>10.3</v>
      </c>
      <c r="AH1046" s="149"/>
      <c r="AI1046" s="132"/>
      <c r="AJ1046" s="554" t="s">
        <v>3895</v>
      </c>
      <c r="AK1046" s="554"/>
      <c r="AL1046" s="555" t="s">
        <v>3895</v>
      </c>
      <c r="AM1046" s="152">
        <v>41055</v>
      </c>
      <c r="AN1046" s="296"/>
      <c r="AO1046" s="154"/>
      <c r="AP1046" s="155"/>
      <c r="AQ1046" s="156">
        <v>41193</v>
      </c>
      <c r="AR1046" s="155">
        <v>41257</v>
      </c>
      <c r="AS1046" s="154">
        <v>41362</v>
      </c>
      <c r="AT1046" s="155">
        <v>41267</v>
      </c>
      <c r="AU1046" s="157"/>
      <c r="AV1046" s="158"/>
      <c r="AW1046" s="159">
        <v>12.5</v>
      </c>
      <c r="AX1046" s="146">
        <v>4787.04</v>
      </c>
      <c r="AY1046" s="160">
        <v>0.92100000000000004</v>
      </c>
      <c r="AZ1046" s="161"/>
      <c r="BA1046" s="149"/>
      <c r="BB1046" s="237"/>
      <c r="BC1046" s="238"/>
      <c r="BD1046" s="345">
        <v>24.585514834205931</v>
      </c>
      <c r="BE1046" s="165">
        <v>459.71418912127768</v>
      </c>
      <c r="BF1046" s="149">
        <v>1966.8411867364746</v>
      </c>
      <c r="BG1046" s="623"/>
      <c r="BH1046" s="166">
        <v>13.31</v>
      </c>
      <c r="BI1046" s="167">
        <v>17.899999999999999</v>
      </c>
      <c r="BJ1046" s="159"/>
      <c r="BK1046" s="159"/>
    </row>
    <row r="1047" spans="1:63" ht="42" hidden="1">
      <c r="A1047" s="40"/>
      <c r="B1047" s="40"/>
      <c r="C1047" s="40"/>
      <c r="D1047" s="412" t="s">
        <v>1087</v>
      </c>
      <c r="E1047" s="127">
        <v>8789</v>
      </c>
      <c r="F1047" s="234" t="s">
        <v>1088</v>
      </c>
      <c r="G1047" s="547" t="s">
        <v>2033</v>
      </c>
      <c r="H1047" s="548" t="s">
        <v>2034</v>
      </c>
      <c r="I1047" s="549" t="s">
        <v>1815</v>
      </c>
      <c r="J1047" s="550"/>
      <c r="K1047" s="547" t="s">
        <v>1748</v>
      </c>
      <c r="L1047" s="472" t="s">
        <v>2036</v>
      </c>
      <c r="M1047" s="551" t="s">
        <v>2037</v>
      </c>
      <c r="N1047" s="552" t="s">
        <v>2037</v>
      </c>
      <c r="O1047" s="553" t="s">
        <v>3785</v>
      </c>
      <c r="P1047" s="143">
        <v>6.8520000000000003</v>
      </c>
      <c r="Q1047" s="138"/>
      <c r="R1047" s="339">
        <v>7</v>
      </c>
      <c r="S1047" s="139">
        <v>0</v>
      </c>
      <c r="T1047" s="152">
        <v>41257</v>
      </c>
      <c r="U1047" s="139">
        <v>0.322044</v>
      </c>
      <c r="V1047" s="143">
        <v>55.172679452054801</v>
      </c>
      <c r="W1047" s="138">
        <v>123.73022465753427</v>
      </c>
      <c r="X1047" s="556" t="s">
        <v>2309</v>
      </c>
      <c r="Y1047" s="142"/>
      <c r="Z1047" s="146"/>
      <c r="AA1047" s="165"/>
      <c r="AB1047" s="165"/>
      <c r="AC1047" s="383"/>
      <c r="AD1047" s="360"/>
      <c r="AE1047" s="165"/>
      <c r="AF1047" s="147"/>
      <c r="AG1047" s="146">
        <v>20</v>
      </c>
      <c r="AH1047" s="149"/>
      <c r="AI1047" s="132"/>
      <c r="AJ1047" s="554" t="s">
        <v>3895</v>
      </c>
      <c r="AK1047" s="554"/>
      <c r="AL1047" s="555" t="s">
        <v>1089</v>
      </c>
      <c r="AM1047" s="152">
        <v>40932</v>
      </c>
      <c r="AN1047" s="297"/>
      <c r="AO1047" s="154"/>
      <c r="AP1047" s="155"/>
      <c r="AQ1047" s="156">
        <v>41116</v>
      </c>
      <c r="AR1047" s="155">
        <v>41255</v>
      </c>
      <c r="AS1047" s="154">
        <v>41275</v>
      </c>
      <c r="AT1047" s="152">
        <v>41257</v>
      </c>
      <c r="AU1047" s="157"/>
      <c r="AV1047" s="158"/>
      <c r="AW1047" s="159">
        <v>3.4</v>
      </c>
      <c r="AX1047" s="146">
        <v>2200</v>
      </c>
      <c r="AY1047" s="160">
        <v>0.91674999999999995</v>
      </c>
      <c r="AZ1047" s="161"/>
      <c r="BA1047" s="149"/>
      <c r="BB1047" s="237"/>
      <c r="BC1047" s="238"/>
      <c r="BD1047" s="345">
        <v>5.0174520069808022</v>
      </c>
      <c r="BE1047" s="165">
        <v>732.26094672807972</v>
      </c>
      <c r="BF1047" s="149">
        <v>1475.7211785237653</v>
      </c>
      <c r="BG1047" s="623"/>
      <c r="BH1047" s="166">
        <v>6.52</v>
      </c>
      <c r="BI1047" s="167">
        <v>14.96</v>
      </c>
      <c r="BJ1047" s="166"/>
      <c r="BK1047" s="166"/>
    </row>
    <row r="1048" spans="1:63" ht="14" hidden="1">
      <c r="A1048" s="40"/>
      <c r="B1048" s="40"/>
      <c r="C1048" s="40"/>
      <c r="D1048" s="303" t="s">
        <v>1090</v>
      </c>
      <c r="E1048" s="595">
        <v>8791</v>
      </c>
      <c r="F1048" s="422" t="s">
        <v>1091</v>
      </c>
      <c r="G1048" s="547" t="s">
        <v>2033</v>
      </c>
      <c r="H1048" s="548" t="s">
        <v>2034</v>
      </c>
      <c r="I1048" s="549" t="s">
        <v>1815</v>
      </c>
      <c r="J1048" s="550"/>
      <c r="K1048" s="622" t="s">
        <v>1165</v>
      </c>
      <c r="L1048" s="280" t="s">
        <v>2036</v>
      </c>
      <c r="M1048" s="174" t="s">
        <v>2037</v>
      </c>
      <c r="N1048" s="620" t="s">
        <v>2037</v>
      </c>
      <c r="O1048" s="176" t="s">
        <v>2038</v>
      </c>
      <c r="P1048" s="143">
        <v>100.63</v>
      </c>
      <c r="Q1048" s="138"/>
      <c r="R1048" s="339">
        <v>10</v>
      </c>
      <c r="S1048" s="139">
        <v>0</v>
      </c>
      <c r="T1048" s="311">
        <v>41355</v>
      </c>
      <c r="U1048" s="138">
        <v>0</v>
      </c>
      <c r="V1048" s="143">
        <v>783.25980821917801</v>
      </c>
      <c r="W1048" s="138">
        <v>1006.3</v>
      </c>
      <c r="X1048" s="556" t="s">
        <v>2309</v>
      </c>
      <c r="Y1048" s="142"/>
      <c r="Z1048" s="146"/>
      <c r="AA1048" s="165"/>
      <c r="AB1048" s="165"/>
      <c r="AC1048" s="383"/>
      <c r="AD1048" s="360"/>
      <c r="AE1048" s="165"/>
      <c r="AF1048" s="147"/>
      <c r="AG1048" s="146">
        <v>16.733333333333334</v>
      </c>
      <c r="AH1048" s="149"/>
      <c r="AI1048" s="132"/>
      <c r="AJ1048" s="554" t="s">
        <v>3895</v>
      </c>
      <c r="AK1048" s="554"/>
      <c r="AL1048" s="555" t="s">
        <v>3895</v>
      </c>
      <c r="AM1048" s="152">
        <v>41121.083333333299</v>
      </c>
      <c r="AN1048" s="296"/>
      <c r="AO1048" s="154"/>
      <c r="AP1048" s="155"/>
      <c r="AQ1048" s="156">
        <v>41235</v>
      </c>
      <c r="AR1048" s="155">
        <v>41257</v>
      </c>
      <c r="AS1048" s="154">
        <v>41306</v>
      </c>
      <c r="AT1048" s="155">
        <v>41355</v>
      </c>
      <c r="AU1048" s="206" t="s">
        <v>3596</v>
      </c>
      <c r="AV1048" s="158"/>
      <c r="AW1048" s="159">
        <v>50.4</v>
      </c>
      <c r="AX1048" s="146">
        <v>2225.9126984126983</v>
      </c>
      <c r="AY1048" s="160">
        <v>0.89695000000000014</v>
      </c>
      <c r="AZ1048" s="161"/>
      <c r="BA1048" s="149"/>
      <c r="BB1048" s="237"/>
      <c r="BC1048" s="238"/>
      <c r="BD1048" s="345">
        <v>63.066099476439781</v>
      </c>
      <c r="BE1048" s="165">
        <v>626.71270472463266</v>
      </c>
      <c r="BF1048" s="149">
        <v>1251.3114975484084</v>
      </c>
      <c r="BG1048" s="623"/>
      <c r="BH1048" s="166">
        <v>9.5299999999999994</v>
      </c>
      <c r="BI1048" s="167">
        <v>17.07</v>
      </c>
      <c r="BJ1048" s="159"/>
      <c r="BK1048" s="159"/>
    </row>
    <row r="1049" spans="1:63" ht="28" hidden="1">
      <c r="A1049" s="40"/>
      <c r="B1049" s="40"/>
      <c r="C1049" s="40"/>
      <c r="D1049" s="247" t="s">
        <v>1092</v>
      </c>
      <c r="E1049" s="127">
        <v>8792</v>
      </c>
      <c r="F1049" s="128" t="s">
        <v>1093</v>
      </c>
      <c r="G1049" s="129" t="s">
        <v>2033</v>
      </c>
      <c r="H1049" s="130" t="s">
        <v>2034</v>
      </c>
      <c r="I1049" s="368" t="s">
        <v>1815</v>
      </c>
      <c r="J1049" s="368"/>
      <c r="K1049" s="129" t="s">
        <v>1728</v>
      </c>
      <c r="L1049" s="472" t="s">
        <v>2036</v>
      </c>
      <c r="M1049" s="134" t="s">
        <v>2037</v>
      </c>
      <c r="N1049" s="135" t="s">
        <v>2037</v>
      </c>
      <c r="O1049" s="136" t="s">
        <v>3785</v>
      </c>
      <c r="P1049" s="137">
        <v>14.818</v>
      </c>
      <c r="Q1049" s="138"/>
      <c r="R1049" s="137">
        <v>10</v>
      </c>
      <c r="S1049" s="139">
        <v>0</v>
      </c>
      <c r="T1049" s="235">
        <v>41261</v>
      </c>
      <c r="U1049" s="138">
        <v>0.56308399999999992</v>
      </c>
      <c r="V1049" s="137">
        <v>119.1529589041096</v>
      </c>
      <c r="W1049" s="138">
        <v>148.18</v>
      </c>
      <c r="X1049" s="130" t="s">
        <v>1755</v>
      </c>
      <c r="Y1049" s="142"/>
      <c r="Z1049" s="143"/>
      <c r="AA1049" s="138"/>
      <c r="AB1049" s="138"/>
      <c r="AC1049" s="140"/>
      <c r="AD1049" s="152"/>
      <c r="AE1049" s="165"/>
      <c r="AF1049" s="147"/>
      <c r="AG1049" s="148">
        <v>19.866666666666667</v>
      </c>
      <c r="AH1049" s="149"/>
      <c r="AI1049" s="132"/>
      <c r="AJ1049" s="150" t="s">
        <v>1560</v>
      </c>
      <c r="AK1049" s="150"/>
      <c r="AL1049" s="151" t="s">
        <v>234</v>
      </c>
      <c r="AM1049" s="152">
        <v>40166</v>
      </c>
      <c r="AN1049" s="297"/>
      <c r="AO1049" s="154"/>
      <c r="AP1049" s="155"/>
      <c r="AQ1049" s="156">
        <v>40283</v>
      </c>
      <c r="AR1049" s="194">
        <v>41257</v>
      </c>
      <c r="AS1049" s="154">
        <v>41275</v>
      </c>
      <c r="AT1049" s="152">
        <v>41257</v>
      </c>
      <c r="AU1049" s="157"/>
      <c r="AV1049" s="158"/>
      <c r="AW1049" s="149">
        <v>8.4499999999999993</v>
      </c>
      <c r="AX1049" s="146">
        <v>1900.9289940828405</v>
      </c>
      <c r="AY1049" s="160">
        <v>0.92254999999999998</v>
      </c>
      <c r="AZ1049" s="161"/>
      <c r="BA1049" s="165"/>
      <c r="BB1049" s="162"/>
      <c r="BC1049" s="163"/>
      <c r="BD1049" s="379">
        <v>11.674520069808027</v>
      </c>
      <c r="BE1049" s="191">
        <v>787.86071465839041</v>
      </c>
      <c r="BF1049" s="149">
        <v>1381.6000082613052</v>
      </c>
      <c r="BG1049" s="195"/>
      <c r="BH1049" s="197" t="s">
        <v>236</v>
      </c>
      <c r="BI1049" s="198"/>
      <c r="BJ1049" s="197" t="s">
        <v>236</v>
      </c>
      <c r="BK1049" s="197"/>
    </row>
    <row r="1050" spans="1:63" ht="70" hidden="1">
      <c r="A1050" s="40"/>
      <c r="B1050" s="40"/>
      <c r="C1050" s="40"/>
      <c r="D1050" s="303" t="s">
        <v>1094</v>
      </c>
      <c r="E1050" s="595">
        <v>8802</v>
      </c>
      <c r="F1050" s="422" t="s">
        <v>1095</v>
      </c>
      <c r="G1050" s="547" t="s">
        <v>2033</v>
      </c>
      <c r="H1050" s="548" t="s">
        <v>2034</v>
      </c>
      <c r="I1050" s="549" t="s">
        <v>1815</v>
      </c>
      <c r="J1050" s="550"/>
      <c r="K1050" s="547" t="s">
        <v>917</v>
      </c>
      <c r="L1050" s="472" t="s">
        <v>2036</v>
      </c>
      <c r="M1050" s="174" t="s">
        <v>1176</v>
      </c>
      <c r="N1050" s="342" t="s">
        <v>181</v>
      </c>
      <c r="O1050" s="176" t="s">
        <v>106</v>
      </c>
      <c r="P1050" s="143">
        <v>14.042</v>
      </c>
      <c r="Q1050" s="138"/>
      <c r="R1050" s="339">
        <v>10</v>
      </c>
      <c r="S1050" s="139">
        <v>0</v>
      </c>
      <c r="T1050" s="311">
        <v>41282</v>
      </c>
      <c r="U1050" s="138">
        <v>0</v>
      </c>
      <c r="V1050" s="143">
        <v>112.10517260273973</v>
      </c>
      <c r="W1050" s="138">
        <v>140.41999999999999</v>
      </c>
      <c r="X1050" s="556" t="s">
        <v>1745</v>
      </c>
      <c r="Y1050" s="142"/>
      <c r="Z1050" s="146"/>
      <c r="AA1050" s="165"/>
      <c r="AB1050" s="165"/>
      <c r="AC1050" s="383"/>
      <c r="AD1050" s="360"/>
      <c r="AE1050" s="165"/>
      <c r="AF1050" s="147"/>
      <c r="AG1050" s="146">
        <v>19.166666666666668</v>
      </c>
      <c r="AH1050" s="149"/>
      <c r="AI1050" s="132"/>
      <c r="AJ1050" s="554" t="s">
        <v>3895</v>
      </c>
      <c r="AK1050" s="554"/>
      <c r="AL1050" s="555" t="s">
        <v>237</v>
      </c>
      <c r="AM1050" s="152">
        <v>41025</v>
      </c>
      <c r="AN1050" s="296"/>
      <c r="AO1050" s="154"/>
      <c r="AP1050" s="155"/>
      <c r="AQ1050" s="156">
        <v>41192</v>
      </c>
      <c r="AR1050" s="155">
        <v>41282</v>
      </c>
      <c r="AS1050" s="154">
        <v>41488</v>
      </c>
      <c r="AT1050" s="155">
        <v>41282</v>
      </c>
      <c r="AU1050" s="157"/>
      <c r="AV1050" s="158"/>
      <c r="AW1050" s="159">
        <v>24.44</v>
      </c>
      <c r="AX1050" s="146">
        <v>4378.7234042553191</v>
      </c>
      <c r="AY1050" s="160"/>
      <c r="AZ1050" s="161"/>
      <c r="BA1050" s="149"/>
      <c r="BB1050" s="237"/>
      <c r="BC1050" s="238"/>
      <c r="BD1050" s="504"/>
      <c r="BE1050" s="165"/>
      <c r="BF1050" s="149"/>
      <c r="BG1050" s="623"/>
      <c r="BH1050" s="159"/>
      <c r="BI1050" s="164"/>
      <c r="BJ1050" s="159"/>
      <c r="BK1050" s="166"/>
    </row>
    <row r="1051" spans="1:63" ht="28" hidden="1">
      <c r="A1051" s="40"/>
      <c r="B1051" s="40"/>
      <c r="C1051" s="40"/>
      <c r="D1051" s="247" t="s">
        <v>1096</v>
      </c>
      <c r="E1051" s="127">
        <v>8805</v>
      </c>
      <c r="F1051" s="199" t="s">
        <v>1097</v>
      </c>
      <c r="G1051" s="170" t="s">
        <v>2033</v>
      </c>
      <c r="H1051" s="171" t="s">
        <v>2034</v>
      </c>
      <c r="I1051" s="172" t="s">
        <v>1815</v>
      </c>
      <c r="J1051" s="175"/>
      <c r="K1051" s="170" t="s">
        <v>917</v>
      </c>
      <c r="L1051" s="472" t="s">
        <v>2036</v>
      </c>
      <c r="M1051" s="174" t="s">
        <v>2037</v>
      </c>
      <c r="N1051" s="338" t="s">
        <v>2037</v>
      </c>
      <c r="O1051" s="176" t="s">
        <v>3785</v>
      </c>
      <c r="P1051" s="202">
        <v>11.826000000000001</v>
      </c>
      <c r="Q1051" s="178"/>
      <c r="R1051" s="340">
        <v>10</v>
      </c>
      <c r="S1051" s="201">
        <v>0</v>
      </c>
      <c r="T1051" s="155">
        <v>41274</v>
      </c>
      <c r="U1051" s="178">
        <v>3.5478000000000003E-2</v>
      </c>
      <c r="V1051" s="202">
        <v>94.672799999999995</v>
      </c>
      <c r="W1051" s="178">
        <v>118.26</v>
      </c>
      <c r="X1051" s="141" t="s">
        <v>3889</v>
      </c>
      <c r="Y1051" s="180"/>
      <c r="Z1051" s="202"/>
      <c r="AA1051" s="178"/>
      <c r="AB1051" s="178"/>
      <c r="AC1051" s="156"/>
      <c r="AD1051" s="349"/>
      <c r="AE1051" s="191"/>
      <c r="AF1051" s="174"/>
      <c r="AG1051" s="181">
        <v>19.433333333333334</v>
      </c>
      <c r="AH1051" s="159"/>
      <c r="AI1051" s="175"/>
      <c r="AJ1051" s="204" t="s">
        <v>3895</v>
      </c>
      <c r="AK1051" s="204"/>
      <c r="AL1051" s="205" t="s">
        <v>231</v>
      </c>
      <c r="AM1051" s="155">
        <v>40032</v>
      </c>
      <c r="AN1051" s="296"/>
      <c r="AO1051" s="154"/>
      <c r="AP1051" s="155"/>
      <c r="AQ1051" s="156">
        <v>40058</v>
      </c>
      <c r="AR1051" s="155">
        <v>41261</v>
      </c>
      <c r="AS1051" s="154">
        <v>41307</v>
      </c>
      <c r="AT1051" s="155">
        <v>41261</v>
      </c>
      <c r="AU1051" s="157"/>
      <c r="AV1051" s="158"/>
      <c r="AW1051" s="159">
        <v>7.5</v>
      </c>
      <c r="AX1051" s="181">
        <v>1752</v>
      </c>
      <c r="AY1051" s="207">
        <v>0.90644999999999998</v>
      </c>
      <c r="AZ1051" s="161"/>
      <c r="BA1051" s="191"/>
      <c r="BB1051" s="162"/>
      <c r="BC1051" s="163"/>
      <c r="BD1051" s="345">
        <v>9.8839441535776604</v>
      </c>
      <c r="BE1051" s="191">
        <v>835.78083490425001</v>
      </c>
      <c r="BF1051" s="159">
        <v>1317.8592204770214</v>
      </c>
      <c r="BG1051" s="164"/>
      <c r="BH1051" s="166">
        <v>9.31</v>
      </c>
      <c r="BI1051" s="167">
        <v>12</v>
      </c>
      <c r="BJ1051" s="166">
        <v>11.54</v>
      </c>
      <c r="BK1051" s="166"/>
    </row>
    <row r="1052" spans="1:63" ht="42" hidden="1">
      <c r="A1052" s="40"/>
      <c r="B1052" s="40"/>
      <c r="C1052" s="40"/>
      <c r="D1052" s="303" t="s">
        <v>1098</v>
      </c>
      <c r="E1052" s="127">
        <v>8818</v>
      </c>
      <c r="F1052" s="234" t="s">
        <v>1099</v>
      </c>
      <c r="G1052" s="129" t="s">
        <v>2033</v>
      </c>
      <c r="H1052" s="130" t="s">
        <v>2034</v>
      </c>
      <c r="I1052" s="131" t="s">
        <v>1815</v>
      </c>
      <c r="J1052" s="132"/>
      <c r="K1052" s="129" t="s">
        <v>2494</v>
      </c>
      <c r="L1052" s="472" t="s">
        <v>2036</v>
      </c>
      <c r="M1052" s="174" t="s">
        <v>2037</v>
      </c>
      <c r="N1052" s="371" t="s">
        <v>2037</v>
      </c>
      <c r="O1052" s="136" t="s">
        <v>2038</v>
      </c>
      <c r="P1052" s="143">
        <v>21.126999999999999</v>
      </c>
      <c r="Q1052" s="138"/>
      <c r="R1052" s="339">
        <v>10</v>
      </c>
      <c r="S1052" s="139">
        <v>0</v>
      </c>
      <c r="T1052" s="152">
        <v>41274</v>
      </c>
      <c r="U1052" s="138">
        <v>6.3380999999999993E-2</v>
      </c>
      <c r="V1052" s="143">
        <v>169.13176438356163</v>
      </c>
      <c r="W1052" s="138">
        <v>211.26999999999998</v>
      </c>
      <c r="X1052" s="141" t="s">
        <v>3889</v>
      </c>
      <c r="Y1052" s="142"/>
      <c r="Z1052" s="146"/>
      <c r="AA1052" s="165"/>
      <c r="AB1052" s="165"/>
      <c r="AC1052" s="383"/>
      <c r="AD1052" s="360"/>
      <c r="AE1052" s="165"/>
      <c r="AF1052" s="147"/>
      <c r="AG1052" s="146">
        <v>19.433333333333334</v>
      </c>
      <c r="AH1052" s="149"/>
      <c r="AI1052" s="132"/>
      <c r="AJ1052" s="236" t="s">
        <v>3895</v>
      </c>
      <c r="AK1052" s="236"/>
      <c r="AL1052" s="151" t="s">
        <v>302</v>
      </c>
      <c r="AM1052" s="152">
        <v>40779</v>
      </c>
      <c r="AN1052" s="296"/>
      <c r="AO1052" s="154"/>
      <c r="AP1052" s="155"/>
      <c r="AQ1052" s="156">
        <v>41191</v>
      </c>
      <c r="AR1052" s="155">
        <v>41255</v>
      </c>
      <c r="AS1052" s="154">
        <v>41305</v>
      </c>
      <c r="AT1052" s="155">
        <v>41263</v>
      </c>
      <c r="AU1052" s="157"/>
      <c r="AV1052" s="158"/>
      <c r="AW1052" s="159">
        <v>10.799999999999999</v>
      </c>
      <c r="AX1052" s="146">
        <v>2062.103703703704</v>
      </c>
      <c r="AY1052" s="160">
        <v>0.94864999999999999</v>
      </c>
      <c r="AZ1052" s="161"/>
      <c r="BA1052" s="149"/>
      <c r="BB1052" s="237"/>
      <c r="BC1052" s="238"/>
      <c r="BD1052" s="345">
        <v>15.027050610820242</v>
      </c>
      <c r="BE1052" s="165">
        <v>711.27233449236724</v>
      </c>
      <c r="BF1052" s="149">
        <v>1391.3935750759485</v>
      </c>
      <c r="BG1052" s="623"/>
      <c r="BH1052" s="166">
        <v>9.8800000000000008</v>
      </c>
      <c r="BI1052" s="167">
        <v>12.5</v>
      </c>
      <c r="BJ1052" s="166">
        <v>12.18</v>
      </c>
      <c r="BK1052" s="166"/>
    </row>
    <row r="1053" spans="1:63" ht="28" hidden="1">
      <c r="A1053" s="40"/>
      <c r="B1053" s="40"/>
      <c r="C1053" s="40"/>
      <c r="D1053" s="303" t="s">
        <v>1100</v>
      </c>
      <c r="E1053" s="127">
        <v>8823</v>
      </c>
      <c r="F1053" s="234" t="s">
        <v>1101</v>
      </c>
      <c r="G1053" s="547" t="s">
        <v>2033</v>
      </c>
      <c r="H1053" s="548" t="s">
        <v>2034</v>
      </c>
      <c r="I1053" s="549" t="s">
        <v>1815</v>
      </c>
      <c r="J1053" s="550"/>
      <c r="K1053" s="547" t="s">
        <v>1728</v>
      </c>
      <c r="L1053" s="472" t="s">
        <v>2036</v>
      </c>
      <c r="M1053" s="174" t="s">
        <v>2037</v>
      </c>
      <c r="N1053" s="342" t="s">
        <v>2037</v>
      </c>
      <c r="O1053" s="176" t="s">
        <v>2038</v>
      </c>
      <c r="P1053" s="143">
        <v>48.273000000000003</v>
      </c>
      <c r="Q1053" s="138"/>
      <c r="R1053" s="339">
        <v>10</v>
      </c>
      <c r="S1053" s="139">
        <v>0</v>
      </c>
      <c r="T1053" s="628">
        <v>41269</v>
      </c>
      <c r="U1053" s="139">
        <v>0.67582200000000003</v>
      </c>
      <c r="V1053" s="143">
        <v>387.10978356164384</v>
      </c>
      <c r="W1053" s="138">
        <v>482.73</v>
      </c>
      <c r="X1053" s="556" t="s">
        <v>2039</v>
      </c>
      <c r="Y1053" s="142"/>
      <c r="Z1053" s="146"/>
      <c r="AA1053" s="165"/>
      <c r="AB1053" s="165"/>
      <c r="AC1053" s="383"/>
      <c r="AD1053" s="360"/>
      <c r="AE1053" s="165"/>
      <c r="AF1053" s="147"/>
      <c r="AG1053" s="146">
        <v>19.600000000000001</v>
      </c>
      <c r="AH1053" s="149"/>
      <c r="AI1053" s="132"/>
      <c r="AJ1053" s="554" t="s">
        <v>3895</v>
      </c>
      <c r="AK1053" s="554"/>
      <c r="AL1053" s="555" t="s">
        <v>1046</v>
      </c>
      <c r="AM1053" s="152">
        <v>40963</v>
      </c>
      <c r="AN1053" s="296"/>
      <c r="AO1053" s="154"/>
      <c r="AP1053" s="155"/>
      <c r="AQ1053" s="156">
        <v>41162</v>
      </c>
      <c r="AR1053" s="155">
        <v>41260</v>
      </c>
      <c r="AS1053" s="154">
        <v>41376</v>
      </c>
      <c r="AT1053" s="155">
        <v>41269</v>
      </c>
      <c r="AU1053" s="157"/>
      <c r="AV1053" s="158"/>
      <c r="AW1053" s="159">
        <v>25.2</v>
      </c>
      <c r="AX1053" s="146">
        <v>2010.42</v>
      </c>
      <c r="AY1053" s="160">
        <v>0.95284999999999997</v>
      </c>
      <c r="AZ1053" s="161"/>
      <c r="BA1053" s="149"/>
      <c r="BB1053" s="237"/>
      <c r="BC1053" s="238"/>
      <c r="BD1053" s="345">
        <v>30.061082024432807</v>
      </c>
      <c r="BE1053" s="165">
        <v>622.73076097265141</v>
      </c>
      <c r="BF1053" s="149">
        <v>1192.9000803346353</v>
      </c>
      <c r="BG1053" s="623"/>
      <c r="BH1053" s="166">
        <v>7.65</v>
      </c>
      <c r="BI1053" s="167">
        <v>15.59</v>
      </c>
      <c r="BJ1053" s="166"/>
      <c r="BK1053" s="166"/>
    </row>
    <row r="1054" spans="1:63" ht="42" hidden="1">
      <c r="A1054" s="40"/>
      <c r="B1054" s="40"/>
      <c r="C1054" s="40"/>
      <c r="D1054" s="247" t="s">
        <v>1102</v>
      </c>
      <c r="E1054" s="127">
        <v>8827</v>
      </c>
      <c r="F1054" s="361" t="s">
        <v>1103</v>
      </c>
      <c r="G1054" s="129" t="s">
        <v>3945</v>
      </c>
      <c r="H1054" s="130" t="s">
        <v>3946</v>
      </c>
      <c r="I1054" s="131" t="s">
        <v>1815</v>
      </c>
      <c r="J1054" s="132"/>
      <c r="K1054" s="129" t="s">
        <v>3947</v>
      </c>
      <c r="L1054" s="472" t="s">
        <v>2036</v>
      </c>
      <c r="M1054" s="134" t="s">
        <v>2037</v>
      </c>
      <c r="N1054" s="371" t="s">
        <v>2037</v>
      </c>
      <c r="O1054" s="136" t="s">
        <v>3785</v>
      </c>
      <c r="P1054" s="143">
        <v>6.6660000000000004</v>
      </c>
      <c r="Q1054" s="138"/>
      <c r="R1054" s="339">
        <v>10</v>
      </c>
      <c r="S1054" s="139">
        <v>0</v>
      </c>
      <c r="T1054" s="152">
        <v>41275</v>
      </c>
      <c r="U1054" s="138">
        <v>0</v>
      </c>
      <c r="V1054" s="143">
        <v>53.346263013698639</v>
      </c>
      <c r="W1054" s="138">
        <v>66.66</v>
      </c>
      <c r="X1054" s="141" t="s">
        <v>2540</v>
      </c>
      <c r="Y1054" s="142"/>
      <c r="Z1054" s="143"/>
      <c r="AA1054" s="138"/>
      <c r="AB1054" s="138"/>
      <c r="AC1054" s="383"/>
      <c r="AD1054" s="360"/>
      <c r="AE1054" s="165"/>
      <c r="AF1054" s="147"/>
      <c r="AG1054" s="146">
        <v>19.399999999999999</v>
      </c>
      <c r="AH1054" s="149"/>
      <c r="AI1054" s="132"/>
      <c r="AJ1054" s="150" t="s">
        <v>1560</v>
      </c>
      <c r="AK1054" s="150"/>
      <c r="AL1054" s="151" t="s">
        <v>1357</v>
      </c>
      <c r="AM1054" s="152">
        <v>40423</v>
      </c>
      <c r="AN1054" s="296"/>
      <c r="AO1054" s="154"/>
      <c r="AP1054" s="155"/>
      <c r="AQ1054" s="156">
        <v>40687</v>
      </c>
      <c r="AR1054" s="155">
        <v>41261</v>
      </c>
      <c r="AS1054" s="154">
        <v>41305</v>
      </c>
      <c r="AT1054" s="194">
        <v>41261</v>
      </c>
      <c r="AU1054" s="157"/>
      <c r="AV1054" s="158"/>
      <c r="AW1054" s="159">
        <v>3</v>
      </c>
      <c r="AX1054" s="146">
        <v>2352</v>
      </c>
      <c r="AY1054" s="160">
        <v>0.94479150000000001</v>
      </c>
      <c r="AZ1054" s="161"/>
      <c r="BA1054" s="149"/>
      <c r="BB1054" s="162"/>
      <c r="BC1054" s="163"/>
      <c r="BD1054" s="345">
        <v>4.3117364746945901</v>
      </c>
      <c r="BE1054" s="165">
        <v>646.82515371956049</v>
      </c>
      <c r="BF1054" s="149">
        <v>1437.2454915648634</v>
      </c>
      <c r="BG1054" s="195"/>
      <c r="BH1054" s="166">
        <v>9.4499999999999993</v>
      </c>
      <c r="BI1054" s="167">
        <v>14.78</v>
      </c>
      <c r="BJ1054" s="166">
        <v>10.65</v>
      </c>
      <c r="BK1054" s="166"/>
    </row>
    <row r="1055" spans="1:63" ht="42" hidden="1">
      <c r="A1055" s="40"/>
      <c r="B1055" s="40"/>
      <c r="C1055" s="40"/>
      <c r="D1055" s="412" t="s">
        <v>1104</v>
      </c>
      <c r="E1055" s="127">
        <v>8829</v>
      </c>
      <c r="F1055" s="234" t="s">
        <v>1105</v>
      </c>
      <c r="G1055" s="129" t="s">
        <v>2033</v>
      </c>
      <c r="H1055" s="130" t="s">
        <v>2034</v>
      </c>
      <c r="I1055" s="131" t="s">
        <v>1815</v>
      </c>
      <c r="J1055" s="132"/>
      <c r="K1055" s="129" t="s">
        <v>2035</v>
      </c>
      <c r="L1055" s="472" t="s">
        <v>2036</v>
      </c>
      <c r="M1055" s="174" t="s">
        <v>2037</v>
      </c>
      <c r="N1055" s="371" t="s">
        <v>2037</v>
      </c>
      <c r="O1055" s="136" t="s">
        <v>3785</v>
      </c>
      <c r="P1055" s="143">
        <v>6.03</v>
      </c>
      <c r="Q1055" s="138"/>
      <c r="R1055" s="339">
        <v>10</v>
      </c>
      <c r="S1055" s="139">
        <v>0</v>
      </c>
      <c r="T1055" s="152">
        <v>41260</v>
      </c>
      <c r="U1055" s="138">
        <v>0.24723000000000003</v>
      </c>
      <c r="V1055" s="143">
        <v>48.50432876712329</v>
      </c>
      <c r="W1055" s="138">
        <v>60.300000000000004</v>
      </c>
      <c r="X1055" s="141" t="s">
        <v>1729</v>
      </c>
      <c r="Y1055" s="142"/>
      <c r="Z1055" s="143"/>
      <c r="AA1055" s="138"/>
      <c r="AB1055" s="138"/>
      <c r="AC1055" s="383"/>
      <c r="AD1055" s="360"/>
      <c r="AE1055" s="165"/>
      <c r="AF1055" s="147"/>
      <c r="AG1055" s="146">
        <v>19.899999999999999</v>
      </c>
      <c r="AH1055" s="149"/>
      <c r="AI1055" s="132"/>
      <c r="AJ1055" s="150" t="s">
        <v>3895</v>
      </c>
      <c r="AK1055" s="150"/>
      <c r="AL1055" s="151" t="s">
        <v>3600</v>
      </c>
      <c r="AM1055" s="152">
        <v>40647</v>
      </c>
      <c r="AN1055" s="296"/>
      <c r="AO1055" s="154"/>
      <c r="AP1055" s="155"/>
      <c r="AQ1055" s="156">
        <v>40912</v>
      </c>
      <c r="AR1055" s="155">
        <v>41260</v>
      </c>
      <c r="AS1055" s="154">
        <v>41293</v>
      </c>
      <c r="AT1055" s="155">
        <v>41260</v>
      </c>
      <c r="AU1055" s="157"/>
      <c r="AV1055" s="158"/>
      <c r="AW1055" s="159">
        <v>4.2</v>
      </c>
      <c r="AX1055" s="146">
        <v>1513.7285714285713</v>
      </c>
      <c r="AY1055" s="160">
        <v>0.94872499999999993</v>
      </c>
      <c r="AZ1055" s="161"/>
      <c r="BA1055" s="149"/>
      <c r="BB1055" s="237"/>
      <c r="BC1055" s="238"/>
      <c r="BD1055" s="345">
        <v>5.2502181500872593</v>
      </c>
      <c r="BE1055" s="165">
        <v>870.6829436297279</v>
      </c>
      <c r="BF1055" s="149">
        <v>1250.0519404969666</v>
      </c>
      <c r="BG1055" s="623"/>
      <c r="BH1055" s="166">
        <v>8.35</v>
      </c>
      <c r="BI1055" s="167">
        <v>10.59</v>
      </c>
      <c r="BJ1055" s="166"/>
      <c r="BK1055" s="166">
        <v>14.212061966485114</v>
      </c>
    </row>
    <row r="1056" spans="1:63" ht="42" hidden="1">
      <c r="A1056" s="40"/>
      <c r="B1056" s="40"/>
      <c r="C1056" s="40"/>
      <c r="D1056" s="303" t="s">
        <v>1106</v>
      </c>
      <c r="E1056" s="127">
        <v>8833</v>
      </c>
      <c r="F1056" s="234" t="s">
        <v>1107</v>
      </c>
      <c r="G1056" s="129" t="s">
        <v>2033</v>
      </c>
      <c r="H1056" s="130" t="s">
        <v>2034</v>
      </c>
      <c r="I1056" s="131" t="s">
        <v>1815</v>
      </c>
      <c r="J1056" s="132"/>
      <c r="K1056" s="129" t="s">
        <v>2035</v>
      </c>
      <c r="L1056" s="472" t="s">
        <v>2036</v>
      </c>
      <c r="M1056" s="174" t="s">
        <v>2037</v>
      </c>
      <c r="N1056" s="371" t="s">
        <v>2037</v>
      </c>
      <c r="O1056" s="136" t="s">
        <v>3785</v>
      </c>
      <c r="P1056" s="143">
        <v>14.212</v>
      </c>
      <c r="Q1056" s="138"/>
      <c r="R1056" s="339">
        <v>7</v>
      </c>
      <c r="S1056" s="139">
        <v>0</v>
      </c>
      <c r="T1056" s="152">
        <v>41263</v>
      </c>
      <c r="U1056" s="138">
        <v>0.46899600000000002</v>
      </c>
      <c r="V1056" s="143">
        <v>114.20218082191781</v>
      </c>
      <c r="W1056" s="138">
        <v>256.40005479452054</v>
      </c>
      <c r="X1056" s="141" t="s">
        <v>1729</v>
      </c>
      <c r="Y1056" s="142"/>
      <c r="Z1056" s="146"/>
      <c r="AA1056" s="165"/>
      <c r="AB1056" s="165"/>
      <c r="AC1056" s="383"/>
      <c r="AD1056" s="360"/>
      <c r="AE1056" s="165"/>
      <c r="AF1056" s="147"/>
      <c r="AG1056" s="146">
        <v>19.8</v>
      </c>
      <c r="AH1056" s="149"/>
      <c r="AI1056" s="132"/>
      <c r="AJ1056" s="236" t="s">
        <v>3895</v>
      </c>
      <c r="AK1056" s="236"/>
      <c r="AL1056" s="151" t="s">
        <v>2681</v>
      </c>
      <c r="AM1056" s="152">
        <v>40743</v>
      </c>
      <c r="AN1056" s="296"/>
      <c r="AO1056" s="154"/>
      <c r="AP1056" s="155"/>
      <c r="AQ1056" s="156">
        <v>41115</v>
      </c>
      <c r="AR1056" s="155">
        <v>41261</v>
      </c>
      <c r="AS1056" s="154">
        <v>41304</v>
      </c>
      <c r="AT1056" s="194">
        <v>41261</v>
      </c>
      <c r="AU1056" s="157"/>
      <c r="AV1056" s="158"/>
      <c r="AW1056" s="159">
        <v>7.9</v>
      </c>
      <c r="AX1056" s="146">
        <v>1897.0886075949365</v>
      </c>
      <c r="AY1056" s="160">
        <v>0.94872499999999993</v>
      </c>
      <c r="AZ1056" s="161"/>
      <c r="BA1056" s="149"/>
      <c r="BB1056" s="237"/>
      <c r="BC1056" s="238"/>
      <c r="BD1056" s="345">
        <v>10.489310645724258</v>
      </c>
      <c r="BE1056" s="165">
        <v>738.06013549987745</v>
      </c>
      <c r="BF1056" s="149">
        <v>1327.7608412309187</v>
      </c>
      <c r="BG1056" s="623"/>
      <c r="BH1056" s="166" t="s">
        <v>236</v>
      </c>
      <c r="BI1056" s="167" t="s">
        <v>236</v>
      </c>
      <c r="BJ1056" s="166" t="s">
        <v>236</v>
      </c>
      <c r="BK1056" s="166" t="s">
        <v>236</v>
      </c>
    </row>
    <row r="1057" spans="1:63" ht="28">
      <c r="A1057" s="124" t="s">
        <v>3068</v>
      </c>
      <c r="B1057" s="40"/>
      <c r="C1057" s="40" t="s">
        <v>654</v>
      </c>
      <c r="D1057" s="247" t="s">
        <v>1108</v>
      </c>
      <c r="E1057" s="127">
        <v>8872</v>
      </c>
      <c r="F1057" s="361" t="s">
        <v>1109</v>
      </c>
      <c r="G1057" s="129" t="s">
        <v>3945</v>
      </c>
      <c r="H1057" s="130" t="s">
        <v>3946</v>
      </c>
      <c r="I1057" s="131" t="s">
        <v>1815</v>
      </c>
      <c r="J1057" s="132"/>
      <c r="K1057" s="129" t="s">
        <v>1325</v>
      </c>
      <c r="L1057" s="472" t="s">
        <v>2036</v>
      </c>
      <c r="M1057" s="134" t="s">
        <v>3878</v>
      </c>
      <c r="N1057" s="371" t="s">
        <v>1723</v>
      </c>
      <c r="O1057" s="136" t="s">
        <v>2038</v>
      </c>
      <c r="P1057" s="143">
        <v>319.71300000000002</v>
      </c>
      <c r="Q1057" s="138"/>
      <c r="R1057" s="339">
        <v>7</v>
      </c>
      <c r="S1057" s="139">
        <v>0</v>
      </c>
      <c r="T1057" s="152">
        <v>41640</v>
      </c>
      <c r="U1057" s="138">
        <v>0</v>
      </c>
      <c r="V1057" s="143">
        <v>2238.8669260273973</v>
      </c>
      <c r="W1057" s="138">
        <v>5437.748778082193</v>
      </c>
      <c r="X1057" s="141" t="s">
        <v>3889</v>
      </c>
      <c r="Y1057" s="142"/>
      <c r="Z1057" s="143"/>
      <c r="AA1057" s="138"/>
      <c r="AB1057" s="138"/>
      <c r="AC1057" s="383"/>
      <c r="AD1057" s="360"/>
      <c r="AE1057" s="165"/>
      <c r="AF1057" s="147"/>
      <c r="AG1057" s="146">
        <v>7.2333333333333334</v>
      </c>
      <c r="AH1057" s="149"/>
      <c r="AI1057" s="132"/>
      <c r="AJ1057" s="150" t="s">
        <v>254</v>
      </c>
      <c r="AK1057" s="150"/>
      <c r="AL1057" s="151" t="s">
        <v>1319</v>
      </c>
      <c r="AM1057" s="152">
        <v>40564</v>
      </c>
      <c r="AN1057" s="296"/>
      <c r="AO1057" s="192"/>
      <c r="AP1057" s="152"/>
      <c r="AQ1057" s="235">
        <v>40497</v>
      </c>
      <c r="AR1057" s="152">
        <v>41261</v>
      </c>
      <c r="AS1057" s="192">
        <v>41307</v>
      </c>
      <c r="AT1057" s="155">
        <v>41262</v>
      </c>
      <c r="AU1057" s="206"/>
      <c r="AV1057" s="209"/>
      <c r="AW1057" s="149">
        <v>96</v>
      </c>
      <c r="AX1057" s="146">
        <v>3959.9895833333335</v>
      </c>
      <c r="AY1057" s="160">
        <v>0.84</v>
      </c>
      <c r="AZ1057" s="196"/>
      <c r="BA1057" s="149"/>
      <c r="BB1057" s="403"/>
      <c r="BC1057" s="404"/>
      <c r="BD1057" s="379">
        <v>127.13787085514834</v>
      </c>
      <c r="BE1057" s="165">
        <v>397.66249997700538</v>
      </c>
      <c r="BF1057" s="149">
        <v>1324.3528214077951</v>
      </c>
      <c r="BG1057" s="195"/>
      <c r="BH1057" s="197">
        <v>10.43</v>
      </c>
      <c r="BI1057" s="198">
        <v>12.59</v>
      </c>
      <c r="BJ1057" s="197"/>
      <c r="BK1057" s="197">
        <v>17.765077458106393</v>
      </c>
    </row>
    <row r="1058" spans="1:63" ht="42" hidden="1">
      <c r="A1058" s="40"/>
      <c r="B1058" s="40"/>
      <c r="C1058" s="40"/>
      <c r="D1058" s="303" t="s">
        <v>1110</v>
      </c>
      <c r="E1058" s="127">
        <v>8890</v>
      </c>
      <c r="F1058" s="422" t="s">
        <v>1111</v>
      </c>
      <c r="G1058" s="547" t="s">
        <v>2033</v>
      </c>
      <c r="H1058" s="548" t="s">
        <v>2034</v>
      </c>
      <c r="I1058" s="549" t="s">
        <v>1815</v>
      </c>
      <c r="J1058" s="550"/>
      <c r="K1058" s="547" t="s">
        <v>1748</v>
      </c>
      <c r="L1058" s="472" t="s">
        <v>2036</v>
      </c>
      <c r="M1058" s="174" t="s">
        <v>2037</v>
      </c>
      <c r="N1058" s="342" t="s">
        <v>2037</v>
      </c>
      <c r="O1058" s="176" t="s">
        <v>3785</v>
      </c>
      <c r="P1058" s="143">
        <v>7.8330000000000002</v>
      </c>
      <c r="Q1058" s="138"/>
      <c r="R1058" s="339">
        <v>7</v>
      </c>
      <c r="S1058" s="139">
        <v>0</v>
      </c>
      <c r="T1058" s="311">
        <v>41285</v>
      </c>
      <c r="U1058" s="138">
        <v>0</v>
      </c>
      <c r="V1058" s="143">
        <v>62.470857534246576</v>
      </c>
      <c r="W1058" s="138">
        <v>140.84377808219176</v>
      </c>
      <c r="X1058" s="556" t="s">
        <v>2718</v>
      </c>
      <c r="Y1058" s="142"/>
      <c r="Z1058" s="146"/>
      <c r="AA1058" s="165"/>
      <c r="AB1058" s="165"/>
      <c r="AC1058" s="383"/>
      <c r="AD1058" s="360"/>
      <c r="AE1058" s="165"/>
      <c r="AF1058" s="147"/>
      <c r="AG1058" s="146">
        <v>19.066666666666666</v>
      </c>
      <c r="AH1058" s="149"/>
      <c r="AI1058" s="132"/>
      <c r="AJ1058" s="554" t="s">
        <v>3895</v>
      </c>
      <c r="AK1058" s="554"/>
      <c r="AL1058" s="555" t="s">
        <v>255</v>
      </c>
      <c r="AM1058" s="152">
        <v>41018</v>
      </c>
      <c r="AN1058" s="296"/>
      <c r="AO1058" s="154"/>
      <c r="AP1058" s="155"/>
      <c r="AQ1058" s="156">
        <v>41219</v>
      </c>
      <c r="AR1058" s="155">
        <v>41262</v>
      </c>
      <c r="AS1058" s="154">
        <v>41326</v>
      </c>
      <c r="AT1058" s="155">
        <v>41285</v>
      </c>
      <c r="AU1058" s="157"/>
      <c r="AV1058" s="158"/>
      <c r="AW1058" s="159">
        <v>4</v>
      </c>
      <c r="AX1058" s="146">
        <v>2183</v>
      </c>
      <c r="AY1058" s="160">
        <v>0.89710000000000001</v>
      </c>
      <c r="AZ1058" s="161"/>
      <c r="BA1058" s="149"/>
      <c r="BB1058" s="237"/>
      <c r="BC1058" s="238"/>
      <c r="BD1058" s="345">
        <v>5.0174520069808022</v>
      </c>
      <c r="BE1058" s="165">
        <v>640.55304570162161</v>
      </c>
      <c r="BF1058" s="149">
        <v>1254.3630017452006</v>
      </c>
      <c r="BG1058" s="623"/>
      <c r="BH1058" s="166" t="s">
        <v>236</v>
      </c>
      <c r="BI1058" s="167" t="s">
        <v>236</v>
      </c>
      <c r="BJ1058" s="166" t="s">
        <v>236</v>
      </c>
      <c r="BK1058" s="197"/>
    </row>
    <row r="1059" spans="1:63" ht="28" hidden="1">
      <c r="A1059" s="40"/>
      <c r="B1059" s="40"/>
      <c r="C1059" s="40"/>
      <c r="D1059" s="303" t="s">
        <v>4061</v>
      </c>
      <c r="E1059" s="127">
        <v>8892</v>
      </c>
      <c r="F1059" s="422" t="s">
        <v>4062</v>
      </c>
      <c r="G1059" s="129" t="s">
        <v>2033</v>
      </c>
      <c r="H1059" s="130" t="s">
        <v>2034</v>
      </c>
      <c r="I1059" s="131" t="s">
        <v>1815</v>
      </c>
      <c r="J1059" s="132"/>
      <c r="K1059" s="129" t="s">
        <v>2933</v>
      </c>
      <c r="L1059" s="494" t="s">
        <v>2036</v>
      </c>
      <c r="M1059" s="174" t="s">
        <v>3510</v>
      </c>
      <c r="N1059" s="371" t="s">
        <v>2571</v>
      </c>
      <c r="O1059" s="136" t="s">
        <v>3785</v>
      </c>
      <c r="P1059" s="143">
        <v>50.441000000000003</v>
      </c>
      <c r="Q1059" s="138"/>
      <c r="R1059" s="339">
        <v>10</v>
      </c>
      <c r="S1059" s="139">
        <v>1</v>
      </c>
      <c r="T1059" s="152">
        <v>41484</v>
      </c>
      <c r="U1059" s="138">
        <v>0</v>
      </c>
      <c r="V1059" s="143">
        <v>374.78353972602741</v>
      </c>
      <c r="W1059" s="138">
        <v>504.41</v>
      </c>
      <c r="X1059" s="141" t="s">
        <v>3889</v>
      </c>
      <c r="Y1059" s="142"/>
      <c r="Z1059" s="146"/>
      <c r="AA1059" s="165"/>
      <c r="AB1059" s="165"/>
      <c r="AC1059" s="383"/>
      <c r="AD1059" s="360"/>
      <c r="AE1059" s="165"/>
      <c r="AF1059" s="147"/>
      <c r="AG1059" s="146">
        <v>12.433333333333334</v>
      </c>
      <c r="AH1059" s="149"/>
      <c r="AI1059" s="132"/>
      <c r="AJ1059" s="236" t="s">
        <v>3895</v>
      </c>
      <c r="AK1059" s="236"/>
      <c r="AL1059" s="151" t="s">
        <v>4063</v>
      </c>
      <c r="AM1059" s="152">
        <v>40791</v>
      </c>
      <c r="AN1059" s="296"/>
      <c r="AO1059" s="154"/>
      <c r="AP1059" s="155"/>
      <c r="AQ1059" s="156">
        <v>41219</v>
      </c>
      <c r="AR1059" s="155">
        <v>41484</v>
      </c>
      <c r="AS1059" s="154">
        <v>41558</v>
      </c>
      <c r="AT1059" s="155">
        <v>41484</v>
      </c>
      <c r="AU1059" s="157"/>
      <c r="AV1059" s="158"/>
      <c r="AW1059" s="159">
        <v>10</v>
      </c>
      <c r="AX1059" s="146">
        <v>5702.4</v>
      </c>
      <c r="AY1059" s="160">
        <v>0.90315000000000001</v>
      </c>
      <c r="AZ1059" s="161"/>
      <c r="BA1059" s="149"/>
      <c r="BB1059" s="237"/>
      <c r="BC1059" s="238"/>
      <c r="BD1059" s="345">
        <v>13.696553228621291</v>
      </c>
      <c r="BE1059" s="165">
        <v>271.53611602904959</v>
      </c>
      <c r="BF1059" s="149">
        <v>1369.6553228621292</v>
      </c>
      <c r="BG1059" s="623"/>
      <c r="BH1059" s="166">
        <v>6.8</v>
      </c>
      <c r="BI1059" s="167">
        <v>11.75</v>
      </c>
      <c r="BJ1059" s="166"/>
      <c r="BK1059" s="166"/>
    </row>
    <row r="1060" spans="1:63" ht="42" hidden="1">
      <c r="A1060" s="40"/>
      <c r="B1060" s="40"/>
      <c r="C1060" s="40"/>
      <c r="D1060" s="247" t="s">
        <v>1112</v>
      </c>
      <c r="E1060" s="127">
        <v>8893</v>
      </c>
      <c r="F1060" s="361" t="s">
        <v>1113</v>
      </c>
      <c r="G1060" s="129" t="s">
        <v>3970</v>
      </c>
      <c r="H1060" s="130" t="s">
        <v>3971</v>
      </c>
      <c r="I1060" s="131" t="s">
        <v>1815</v>
      </c>
      <c r="J1060" s="132"/>
      <c r="K1060" s="129" t="s">
        <v>4064</v>
      </c>
      <c r="L1060" s="472" t="s">
        <v>2036</v>
      </c>
      <c r="M1060" s="134" t="s">
        <v>3510</v>
      </c>
      <c r="N1060" s="371" t="s">
        <v>2929</v>
      </c>
      <c r="O1060" s="136" t="s">
        <v>2529</v>
      </c>
      <c r="P1060" s="143">
        <v>37.631</v>
      </c>
      <c r="Q1060" s="138"/>
      <c r="R1060" s="339">
        <v>7</v>
      </c>
      <c r="S1060" s="139">
        <v>0</v>
      </c>
      <c r="T1060" s="152">
        <v>41275</v>
      </c>
      <c r="U1060" s="138">
        <v>0</v>
      </c>
      <c r="V1060" s="143">
        <v>301.15109863013697</v>
      </c>
      <c r="W1060" s="138">
        <v>677.66729589041097</v>
      </c>
      <c r="X1060" s="141" t="s">
        <v>2540</v>
      </c>
      <c r="Y1060" s="142"/>
      <c r="Z1060" s="143"/>
      <c r="AA1060" s="138"/>
      <c r="AB1060" s="138"/>
      <c r="AC1060" s="383"/>
      <c r="AD1060" s="360"/>
      <c r="AE1060" s="165"/>
      <c r="AF1060" s="147"/>
      <c r="AG1060" s="146">
        <v>19.399999999999999</v>
      </c>
      <c r="AH1060" s="149"/>
      <c r="AI1060" s="132"/>
      <c r="AJ1060" s="150" t="s">
        <v>3975</v>
      </c>
      <c r="AK1060" s="150"/>
      <c r="AL1060" s="151" t="s">
        <v>4065</v>
      </c>
      <c r="AM1060" s="152">
        <v>40464</v>
      </c>
      <c r="AN1060" s="296"/>
      <c r="AO1060" s="154"/>
      <c r="AP1060" s="155"/>
      <c r="AQ1060" s="156">
        <v>40689</v>
      </c>
      <c r="AR1060" s="155">
        <v>41262</v>
      </c>
      <c r="AS1060" s="154">
        <v>41324</v>
      </c>
      <c r="AT1060" s="194">
        <v>41264</v>
      </c>
      <c r="AU1060" s="157"/>
      <c r="AV1060" s="158"/>
      <c r="AW1060" s="159">
        <v>6</v>
      </c>
      <c r="AX1060" s="146">
        <v>8160</v>
      </c>
      <c r="AY1060" s="160">
        <v>0.84250000000000003</v>
      </c>
      <c r="AZ1060" s="161"/>
      <c r="BA1060" s="149"/>
      <c r="BB1060" s="162"/>
      <c r="BC1060" s="163"/>
      <c r="BD1060" s="345">
        <v>5.9162303664921456</v>
      </c>
      <c r="BE1060" s="165">
        <v>157.21693195748574</v>
      </c>
      <c r="BF1060" s="149">
        <v>986.03839441535752</v>
      </c>
      <c r="BG1060" s="195"/>
      <c r="BH1060" s="166">
        <v>6.74</v>
      </c>
      <c r="BI1060" s="167">
        <v>11</v>
      </c>
      <c r="BJ1060" s="166">
        <v>12.3</v>
      </c>
      <c r="BK1060" s="166">
        <v>14.212061966485114</v>
      </c>
    </row>
    <row r="1061" spans="1:63" ht="28" hidden="1">
      <c r="A1061" s="40"/>
      <c r="B1061" s="40"/>
      <c r="C1061" s="40"/>
      <c r="D1061" s="303" t="s">
        <v>1114</v>
      </c>
      <c r="E1061" s="595">
        <v>8910</v>
      </c>
      <c r="F1061" s="422" t="s">
        <v>1115</v>
      </c>
      <c r="G1061" s="547" t="s">
        <v>2033</v>
      </c>
      <c r="H1061" s="548" t="s">
        <v>2034</v>
      </c>
      <c r="I1061" s="549" t="s">
        <v>1815</v>
      </c>
      <c r="J1061" s="550"/>
      <c r="K1061" s="622" t="s">
        <v>1748</v>
      </c>
      <c r="L1061" s="472" t="s">
        <v>2036</v>
      </c>
      <c r="M1061" s="174" t="s">
        <v>2037</v>
      </c>
      <c r="N1061" s="620" t="s">
        <v>2037</v>
      </c>
      <c r="O1061" s="176" t="s">
        <v>3785</v>
      </c>
      <c r="P1061" s="143">
        <v>16.439</v>
      </c>
      <c r="Q1061" s="138"/>
      <c r="R1061" s="339">
        <v>7</v>
      </c>
      <c r="S1061" s="139">
        <v>0</v>
      </c>
      <c r="T1061" s="311">
        <v>41275</v>
      </c>
      <c r="U1061" s="483">
        <v>0</v>
      </c>
      <c r="V1061" s="143">
        <v>131.55703835616438</v>
      </c>
      <c r="W1061" s="138">
        <v>296.03711506849316</v>
      </c>
      <c r="X1061" s="556" t="s">
        <v>2718</v>
      </c>
      <c r="Y1061" s="142"/>
      <c r="Z1061" s="146"/>
      <c r="AA1061" s="165"/>
      <c r="AB1061" s="165"/>
      <c r="AC1061" s="383"/>
      <c r="AD1061" s="360"/>
      <c r="AE1061" s="165"/>
      <c r="AF1061" s="147"/>
      <c r="AG1061" s="146">
        <v>19.399999999999999</v>
      </c>
      <c r="AH1061" s="149"/>
      <c r="AI1061" s="132"/>
      <c r="AJ1061" s="554" t="s">
        <v>3895</v>
      </c>
      <c r="AK1061" s="554"/>
      <c r="AL1061" s="555" t="s">
        <v>3895</v>
      </c>
      <c r="AM1061" s="152">
        <v>41102.083333333299</v>
      </c>
      <c r="AN1061" s="296"/>
      <c r="AO1061" s="154"/>
      <c r="AP1061" s="155"/>
      <c r="AQ1061" s="156">
        <v>41137</v>
      </c>
      <c r="AR1061" s="155">
        <v>41263</v>
      </c>
      <c r="AS1061" s="154">
        <v>41376</v>
      </c>
      <c r="AT1061" s="155">
        <v>41269</v>
      </c>
      <c r="AU1061" s="157"/>
      <c r="AV1061" s="158"/>
      <c r="AW1061" s="159">
        <v>8</v>
      </c>
      <c r="AX1061" s="146">
        <v>2290.75</v>
      </c>
      <c r="AY1061" s="160">
        <v>0.89702499999999996</v>
      </c>
      <c r="AZ1061" s="161"/>
      <c r="BA1061" s="149"/>
      <c r="BB1061" s="237"/>
      <c r="BC1061" s="238"/>
      <c r="BD1061" s="345">
        <v>9.7312390924956365</v>
      </c>
      <c r="BE1061" s="165">
        <v>591.96052633953627</v>
      </c>
      <c r="BF1061" s="149">
        <v>1216.4048865619545</v>
      </c>
      <c r="BG1061" s="623"/>
      <c r="BH1061" s="166">
        <v>8.4700000000000006</v>
      </c>
      <c r="BI1061" s="167">
        <v>11.5</v>
      </c>
      <c r="BJ1061" s="159"/>
      <c r="BK1061" s="159"/>
    </row>
    <row r="1062" spans="1:63" ht="28" hidden="1">
      <c r="A1062" s="40"/>
      <c r="B1062" s="40"/>
      <c r="C1062" s="40"/>
      <c r="D1062" s="303" t="s">
        <v>1116</v>
      </c>
      <c r="E1062" s="595">
        <v>8917</v>
      </c>
      <c r="F1062" s="422" t="s">
        <v>1117</v>
      </c>
      <c r="G1062" s="547" t="s">
        <v>2033</v>
      </c>
      <c r="H1062" s="548" t="s">
        <v>2034</v>
      </c>
      <c r="I1062" s="549" t="s">
        <v>1815</v>
      </c>
      <c r="J1062" s="550"/>
      <c r="K1062" s="622" t="s">
        <v>1728</v>
      </c>
      <c r="L1062" s="472" t="s">
        <v>2036</v>
      </c>
      <c r="M1062" s="174" t="s">
        <v>969</v>
      </c>
      <c r="N1062" s="620" t="s">
        <v>970</v>
      </c>
      <c r="O1062" s="176" t="s">
        <v>3785</v>
      </c>
      <c r="P1062" s="138">
        <v>16.497</v>
      </c>
      <c r="Q1062" s="138"/>
      <c r="R1062" s="339">
        <v>7</v>
      </c>
      <c r="S1062" s="139">
        <v>0</v>
      </c>
      <c r="T1062" s="311">
        <v>41274</v>
      </c>
      <c r="U1062" s="635">
        <v>4.9491E-2</v>
      </c>
      <c r="V1062" s="143">
        <v>132.06639452054793</v>
      </c>
      <c r="W1062" s="138">
        <v>297.12678904109589</v>
      </c>
      <c r="X1062" s="556" t="s">
        <v>2039</v>
      </c>
      <c r="Y1062" s="142"/>
      <c r="Z1062" s="146"/>
      <c r="AA1062" s="165"/>
      <c r="AB1062" s="165"/>
      <c r="AC1062" s="383"/>
      <c r="AD1062" s="360"/>
      <c r="AE1062" s="165"/>
      <c r="AF1062" s="147"/>
      <c r="AG1062" s="146">
        <v>19.433333333333334</v>
      </c>
      <c r="AH1062" s="149"/>
      <c r="AI1062" s="132"/>
      <c r="AJ1062" s="554" t="s">
        <v>3895</v>
      </c>
      <c r="AK1062" s="554"/>
      <c r="AL1062" s="555" t="s">
        <v>3895</v>
      </c>
      <c r="AM1062" s="152">
        <v>41100.083333333299</v>
      </c>
      <c r="AN1062" s="296"/>
      <c r="AO1062" s="154"/>
      <c r="AP1062" s="155"/>
      <c r="AQ1062" s="156">
        <v>41224</v>
      </c>
      <c r="AR1062" s="155">
        <v>41262</v>
      </c>
      <c r="AS1062" s="154">
        <v>41457</v>
      </c>
      <c r="AT1062" s="194">
        <v>41274</v>
      </c>
      <c r="AU1062" s="157"/>
      <c r="AV1062" s="158"/>
      <c r="AW1062" s="159">
        <v>10</v>
      </c>
      <c r="AX1062" s="146">
        <v>1783.5360000000001</v>
      </c>
      <c r="AY1062" s="160">
        <v>0.95284999999999997</v>
      </c>
      <c r="AZ1062" s="161"/>
      <c r="BA1062" s="149"/>
      <c r="BB1062" s="237" t="s">
        <v>39</v>
      </c>
      <c r="BC1062" s="238"/>
      <c r="BD1062" s="504"/>
      <c r="BE1062" s="165"/>
      <c r="BF1062" s="149"/>
      <c r="BG1062" s="623"/>
      <c r="BH1062" s="159"/>
      <c r="BI1062" s="164"/>
      <c r="BJ1062" s="159"/>
      <c r="BK1062" s="159"/>
    </row>
    <row r="1063" spans="1:63" ht="28" hidden="1">
      <c r="A1063" s="40"/>
      <c r="B1063" s="40"/>
      <c r="C1063" s="40"/>
      <c r="D1063" s="303" t="s">
        <v>1118</v>
      </c>
      <c r="E1063" s="127">
        <v>8923</v>
      </c>
      <c r="F1063" s="234" t="s">
        <v>1119</v>
      </c>
      <c r="G1063" s="129" t="s">
        <v>2033</v>
      </c>
      <c r="H1063" s="130" t="s">
        <v>2034</v>
      </c>
      <c r="I1063" s="131" t="s">
        <v>1815</v>
      </c>
      <c r="J1063" s="132"/>
      <c r="K1063" s="129" t="s">
        <v>917</v>
      </c>
      <c r="L1063" s="472" t="s">
        <v>2036</v>
      </c>
      <c r="M1063" s="174" t="s">
        <v>969</v>
      </c>
      <c r="N1063" s="371" t="s">
        <v>970</v>
      </c>
      <c r="O1063" s="136" t="s">
        <v>3785</v>
      </c>
      <c r="P1063" s="143">
        <v>5.6159999999999997</v>
      </c>
      <c r="Q1063" s="138"/>
      <c r="R1063" s="339">
        <v>7</v>
      </c>
      <c r="S1063" s="139">
        <v>0</v>
      </c>
      <c r="T1063" s="152">
        <v>41268</v>
      </c>
      <c r="U1063" s="138">
        <v>0.10670399999999999</v>
      </c>
      <c r="V1063" s="143">
        <v>45.051090410958899</v>
      </c>
      <c r="W1063" s="138">
        <v>101.24186301369862</v>
      </c>
      <c r="X1063" s="141" t="s">
        <v>3889</v>
      </c>
      <c r="Y1063" s="142"/>
      <c r="Z1063" s="146"/>
      <c r="AA1063" s="165"/>
      <c r="AB1063" s="165"/>
      <c r="AC1063" s="383"/>
      <c r="AD1063" s="360"/>
      <c r="AE1063" s="165"/>
      <c r="AF1063" s="147"/>
      <c r="AG1063" s="146">
        <v>19.633333333333333</v>
      </c>
      <c r="AH1063" s="149"/>
      <c r="AI1063" s="132"/>
      <c r="AJ1063" s="150" t="s">
        <v>3895</v>
      </c>
      <c r="AK1063" s="150"/>
      <c r="AL1063" s="151" t="s">
        <v>1120</v>
      </c>
      <c r="AM1063" s="152">
        <v>40710</v>
      </c>
      <c r="AN1063" s="296"/>
      <c r="AO1063" s="154"/>
      <c r="AP1063" s="155"/>
      <c r="AQ1063" s="156">
        <v>41002</v>
      </c>
      <c r="AR1063" s="155">
        <v>41263</v>
      </c>
      <c r="AS1063" s="154">
        <v>41303</v>
      </c>
      <c r="AT1063" s="155">
        <v>41263</v>
      </c>
      <c r="AU1063" s="157"/>
      <c r="AV1063" s="158"/>
      <c r="AW1063" s="159">
        <v>4</v>
      </c>
      <c r="AX1063" s="146">
        <v>1480</v>
      </c>
      <c r="AY1063" s="160">
        <v>0.9032</v>
      </c>
      <c r="AZ1063" s="161"/>
      <c r="BA1063" s="149"/>
      <c r="BB1063" s="237" t="s">
        <v>39</v>
      </c>
      <c r="BC1063" s="238"/>
      <c r="BD1063" s="493"/>
      <c r="BE1063" s="165"/>
      <c r="BF1063" s="149"/>
      <c r="BG1063" s="239"/>
      <c r="BH1063" s="166"/>
      <c r="BI1063" s="167"/>
      <c r="BJ1063" s="166"/>
      <c r="BK1063" s="166"/>
    </row>
    <row r="1064" spans="1:63" ht="42" hidden="1">
      <c r="A1064" s="40"/>
      <c r="B1064" s="40"/>
      <c r="C1064" s="40"/>
      <c r="D1064" s="303" t="s">
        <v>1121</v>
      </c>
      <c r="E1064" s="127">
        <v>8925</v>
      </c>
      <c r="F1064" s="234" t="s">
        <v>1122</v>
      </c>
      <c r="G1064" s="129" t="s">
        <v>2033</v>
      </c>
      <c r="H1064" s="130" t="s">
        <v>2034</v>
      </c>
      <c r="I1064" s="131" t="s">
        <v>1815</v>
      </c>
      <c r="J1064" s="132"/>
      <c r="K1064" s="129" t="s">
        <v>2035</v>
      </c>
      <c r="L1064" s="472" t="s">
        <v>2036</v>
      </c>
      <c r="M1064" s="174" t="s">
        <v>2037</v>
      </c>
      <c r="N1064" s="371" t="s">
        <v>2037</v>
      </c>
      <c r="O1064" s="136" t="s">
        <v>3785</v>
      </c>
      <c r="P1064" s="143">
        <v>3.5190000000000001</v>
      </c>
      <c r="Q1064" s="138"/>
      <c r="R1064" s="339">
        <v>10</v>
      </c>
      <c r="S1064" s="139">
        <v>0</v>
      </c>
      <c r="T1064" s="152">
        <v>41264</v>
      </c>
      <c r="U1064" s="139">
        <v>0.10557</v>
      </c>
      <c r="V1064" s="143">
        <v>28.267693150684934</v>
      </c>
      <c r="W1064" s="138">
        <v>35.19</v>
      </c>
      <c r="X1064" s="141" t="s">
        <v>2540</v>
      </c>
      <c r="Y1064" s="142"/>
      <c r="Z1064" s="143"/>
      <c r="AA1064" s="138"/>
      <c r="AB1064" s="138"/>
      <c r="AC1064" s="383"/>
      <c r="AD1064" s="360"/>
      <c r="AE1064" s="165"/>
      <c r="AF1064" s="147"/>
      <c r="AG1064" s="146">
        <v>19.766666666666666</v>
      </c>
      <c r="AH1064" s="149"/>
      <c r="AI1064" s="132"/>
      <c r="AJ1064" s="150" t="s">
        <v>3895</v>
      </c>
      <c r="AK1064" s="150"/>
      <c r="AL1064" s="151" t="s">
        <v>829</v>
      </c>
      <c r="AM1064" s="152">
        <v>40676</v>
      </c>
      <c r="AN1064" s="296"/>
      <c r="AO1064" s="154"/>
      <c r="AP1064" s="155"/>
      <c r="AQ1064" s="156">
        <v>40660</v>
      </c>
      <c r="AR1064" s="155">
        <v>41264</v>
      </c>
      <c r="AS1064" s="154">
        <v>41334</v>
      </c>
      <c r="AT1064" s="155">
        <v>41264</v>
      </c>
      <c r="AU1064" s="157"/>
      <c r="AV1064" s="158"/>
      <c r="AW1064" s="159">
        <v>2.1</v>
      </c>
      <c r="AX1064" s="146">
        <v>1766.1904761904761</v>
      </c>
      <c r="AY1064" s="160">
        <v>0.94872499999999993</v>
      </c>
      <c r="AZ1064" s="161"/>
      <c r="BA1064" s="149"/>
      <c r="BB1064" s="237"/>
      <c r="BC1064" s="238"/>
      <c r="BD1064" s="345">
        <v>2.5523560209424083</v>
      </c>
      <c r="BE1064" s="165">
        <v>725.30719549372213</v>
      </c>
      <c r="BF1064" s="149">
        <v>1215.4076290201942</v>
      </c>
      <c r="BG1064" s="623"/>
      <c r="BH1064" s="166">
        <v>11.84</v>
      </c>
      <c r="BI1064" s="167">
        <v>15.37</v>
      </c>
      <c r="BJ1064" s="166">
        <v>12</v>
      </c>
      <c r="BK1064" s="166"/>
    </row>
    <row r="1065" spans="1:63" ht="42" hidden="1">
      <c r="A1065" s="40"/>
      <c r="B1065" s="40"/>
      <c r="C1065" s="40"/>
      <c r="D1065" s="303" t="s">
        <v>1123</v>
      </c>
      <c r="E1065" s="127">
        <v>8927</v>
      </c>
      <c r="F1065" s="234" t="s">
        <v>1124</v>
      </c>
      <c r="G1065" s="129" t="s">
        <v>2033</v>
      </c>
      <c r="H1065" s="130" t="s">
        <v>2034</v>
      </c>
      <c r="I1065" s="131" t="s">
        <v>1815</v>
      </c>
      <c r="J1065" s="132"/>
      <c r="K1065" s="129" t="s">
        <v>917</v>
      </c>
      <c r="L1065" s="472" t="s">
        <v>2036</v>
      </c>
      <c r="M1065" s="174" t="s">
        <v>2037</v>
      </c>
      <c r="N1065" s="371" t="s">
        <v>2037</v>
      </c>
      <c r="O1065" s="136" t="s">
        <v>3785</v>
      </c>
      <c r="P1065" s="143">
        <v>23.707999999999998</v>
      </c>
      <c r="Q1065" s="138"/>
      <c r="R1065" s="339">
        <v>10</v>
      </c>
      <c r="S1065" s="139">
        <v>0</v>
      </c>
      <c r="T1065" s="152">
        <v>41264</v>
      </c>
      <c r="U1065" s="138">
        <v>0.64011599999999991</v>
      </c>
      <c r="V1065" s="143">
        <v>190.44344109589042</v>
      </c>
      <c r="W1065" s="138">
        <v>237.07999999999998</v>
      </c>
      <c r="X1065" s="141" t="s">
        <v>2309</v>
      </c>
      <c r="Y1065" s="142"/>
      <c r="Z1065" s="143"/>
      <c r="AA1065" s="138"/>
      <c r="AB1065" s="138"/>
      <c r="AC1065" s="383"/>
      <c r="AD1065" s="360"/>
      <c r="AE1065" s="165"/>
      <c r="AF1065" s="147"/>
      <c r="AG1065" s="146">
        <v>19.766666666666666</v>
      </c>
      <c r="AH1065" s="149"/>
      <c r="AI1065" s="132"/>
      <c r="AJ1065" s="150" t="s">
        <v>3895</v>
      </c>
      <c r="AK1065" s="150"/>
      <c r="AL1065" s="151" t="s">
        <v>2953</v>
      </c>
      <c r="AM1065" s="152">
        <v>40691</v>
      </c>
      <c r="AN1065" s="296"/>
      <c r="AO1065" s="154"/>
      <c r="AP1065" s="155"/>
      <c r="AQ1065" s="156">
        <v>41087</v>
      </c>
      <c r="AR1065" s="155">
        <v>41262</v>
      </c>
      <c r="AS1065" s="154">
        <v>41332</v>
      </c>
      <c r="AT1065" s="155">
        <v>41264</v>
      </c>
      <c r="AU1065" s="157"/>
      <c r="AV1065" s="158"/>
      <c r="AW1065" s="159">
        <v>13.600000000000001</v>
      </c>
      <c r="AX1065" s="146">
        <v>1837.4999999999998</v>
      </c>
      <c r="AY1065" s="160">
        <v>0.94872000000000001</v>
      </c>
      <c r="AZ1065" s="161"/>
      <c r="BA1065" s="149"/>
      <c r="BB1065" s="237"/>
      <c r="BC1065" s="238"/>
      <c r="BD1065" s="345">
        <v>17.87150959860384</v>
      </c>
      <c r="BE1065" s="165">
        <v>753.81768173628484</v>
      </c>
      <c r="BF1065" s="149">
        <v>1314.081588132635</v>
      </c>
      <c r="BG1065" s="623"/>
      <c r="BH1065" s="166">
        <v>10.87</v>
      </c>
      <c r="BI1065" s="167">
        <v>13.59</v>
      </c>
      <c r="BJ1065" s="166"/>
      <c r="BK1065" s="166"/>
    </row>
    <row r="1066" spans="1:63" ht="28" hidden="1">
      <c r="A1066" s="40"/>
      <c r="B1066" s="40"/>
      <c r="C1066" s="40"/>
      <c r="D1066" s="247" t="s">
        <v>1125</v>
      </c>
      <c r="E1066" s="127">
        <v>8935</v>
      </c>
      <c r="F1066" s="199" t="s">
        <v>1126</v>
      </c>
      <c r="G1066" s="170" t="s">
        <v>2033</v>
      </c>
      <c r="H1066" s="171" t="s">
        <v>2034</v>
      </c>
      <c r="I1066" s="131" t="s">
        <v>1815</v>
      </c>
      <c r="J1066" s="132"/>
      <c r="K1066" s="170" t="s">
        <v>3093</v>
      </c>
      <c r="L1066" s="472" t="s">
        <v>2036</v>
      </c>
      <c r="M1066" s="174" t="s">
        <v>3665</v>
      </c>
      <c r="N1066" s="636" t="s">
        <v>3666</v>
      </c>
      <c r="O1066" s="176" t="s">
        <v>183</v>
      </c>
      <c r="P1066" s="202">
        <v>12.815</v>
      </c>
      <c r="Q1066" s="178"/>
      <c r="R1066" s="339">
        <v>10</v>
      </c>
      <c r="S1066" s="201">
        <v>0</v>
      </c>
      <c r="T1066" s="155">
        <v>41264</v>
      </c>
      <c r="U1066" s="178">
        <v>0.38444999999999996</v>
      </c>
      <c r="V1066" s="202">
        <v>102.94131506849315</v>
      </c>
      <c r="W1066" s="178">
        <v>128.15</v>
      </c>
      <c r="X1066" s="342" t="s">
        <v>1755</v>
      </c>
      <c r="Y1066" s="180"/>
      <c r="Z1066" s="202"/>
      <c r="AA1066" s="172"/>
      <c r="AB1066" s="178"/>
      <c r="AC1066" s="156"/>
      <c r="AD1066" s="349"/>
      <c r="AE1066" s="191"/>
      <c r="AF1066" s="174"/>
      <c r="AG1066" s="181">
        <v>19.766666666666666</v>
      </c>
      <c r="AH1066" s="159"/>
      <c r="AI1066" s="175"/>
      <c r="AJ1066" s="204" t="s">
        <v>3895</v>
      </c>
      <c r="AK1066" s="204"/>
      <c r="AL1066" s="151" t="s">
        <v>1127</v>
      </c>
      <c r="AM1066" s="155">
        <v>40207</v>
      </c>
      <c r="AN1066" s="296"/>
      <c r="AO1066" s="154"/>
      <c r="AP1066" s="155"/>
      <c r="AQ1066" s="156">
        <v>40253</v>
      </c>
      <c r="AR1066" s="155">
        <v>41262</v>
      </c>
      <c r="AS1066" s="154">
        <v>41305</v>
      </c>
      <c r="AT1066" s="155">
        <v>41262</v>
      </c>
      <c r="AU1066" s="157"/>
      <c r="AV1066" s="158"/>
      <c r="AW1066" s="149"/>
      <c r="AX1066" s="196"/>
      <c r="AY1066" s="160">
        <v>0.84089999999999998</v>
      </c>
      <c r="AZ1066" s="161"/>
      <c r="BA1066" s="165"/>
      <c r="BB1066" s="162"/>
      <c r="BC1066" s="163"/>
      <c r="BD1066" s="345">
        <v>2.6411431064572422</v>
      </c>
      <c r="BE1066" s="191">
        <v>206.0977843509358</v>
      </c>
      <c r="BF1066" s="149"/>
      <c r="BG1066" s="195"/>
      <c r="BH1066" s="166">
        <v>9.1300000000000008</v>
      </c>
      <c r="BI1066" s="167">
        <v>11.51</v>
      </c>
      <c r="BJ1066" s="149"/>
      <c r="BK1066" s="149"/>
    </row>
    <row r="1067" spans="1:63" ht="42" hidden="1">
      <c r="A1067" s="40"/>
      <c r="B1067" s="40"/>
      <c r="C1067" s="40"/>
      <c r="D1067" s="247" t="s">
        <v>1128</v>
      </c>
      <c r="E1067" s="127">
        <v>8955</v>
      </c>
      <c r="F1067" s="199" t="s">
        <v>1129</v>
      </c>
      <c r="G1067" s="170" t="s">
        <v>2033</v>
      </c>
      <c r="H1067" s="171" t="s">
        <v>2034</v>
      </c>
      <c r="I1067" s="131" t="s">
        <v>1815</v>
      </c>
      <c r="J1067" s="132"/>
      <c r="K1067" s="170" t="s">
        <v>1728</v>
      </c>
      <c r="L1067" s="472" t="s">
        <v>2036</v>
      </c>
      <c r="M1067" s="174" t="s">
        <v>2037</v>
      </c>
      <c r="N1067" s="338" t="s">
        <v>2037</v>
      </c>
      <c r="O1067" s="136" t="s">
        <v>2038</v>
      </c>
      <c r="P1067" s="202">
        <v>101.902</v>
      </c>
      <c r="Q1067" s="178"/>
      <c r="R1067" s="340">
        <v>10</v>
      </c>
      <c r="S1067" s="201">
        <v>0</v>
      </c>
      <c r="T1067" s="155">
        <v>41275</v>
      </c>
      <c r="U1067" s="178">
        <v>0</v>
      </c>
      <c r="V1067" s="202">
        <v>815.4951835616439</v>
      </c>
      <c r="W1067" s="178">
        <v>1019.02</v>
      </c>
      <c r="X1067" s="141" t="s">
        <v>3889</v>
      </c>
      <c r="Y1067" s="180"/>
      <c r="Z1067" s="202"/>
      <c r="AA1067" s="178"/>
      <c r="AB1067" s="178"/>
      <c r="AC1067" s="156"/>
      <c r="AD1067" s="349"/>
      <c r="AE1067" s="191"/>
      <c r="AF1067" s="174"/>
      <c r="AG1067" s="181">
        <v>19.399999999999999</v>
      </c>
      <c r="AH1067" s="159"/>
      <c r="AI1067" s="175"/>
      <c r="AJ1067" s="204" t="s">
        <v>3895</v>
      </c>
      <c r="AK1067" s="204"/>
      <c r="AL1067" s="151" t="s">
        <v>2241</v>
      </c>
      <c r="AM1067" s="155">
        <v>40043</v>
      </c>
      <c r="AN1067" s="296"/>
      <c r="AO1067" s="154"/>
      <c r="AP1067" s="155"/>
      <c r="AQ1067" s="156">
        <v>41212</v>
      </c>
      <c r="AR1067" s="155">
        <v>41263</v>
      </c>
      <c r="AS1067" s="154">
        <v>41362</v>
      </c>
      <c r="AT1067" s="155">
        <v>41267</v>
      </c>
      <c r="AU1067" s="157"/>
      <c r="AV1067" s="158"/>
      <c r="AW1067" s="159">
        <v>50.400000000000006</v>
      </c>
      <c r="AX1067" s="181">
        <v>2360.6349206349205</v>
      </c>
      <c r="AY1067" s="207">
        <v>0.90587499999999999</v>
      </c>
      <c r="AZ1067" s="161"/>
      <c r="BA1067" s="191"/>
      <c r="BB1067" s="162"/>
      <c r="BC1067" s="163"/>
      <c r="BD1067" s="345">
        <v>59.138307155322863</v>
      </c>
      <c r="BE1067" s="191">
        <v>580.34491133955044</v>
      </c>
      <c r="BF1067" s="159">
        <v>1173.3791102246598</v>
      </c>
      <c r="BG1067" s="164"/>
      <c r="BH1067" s="166">
        <v>6.33</v>
      </c>
      <c r="BI1067" s="167"/>
      <c r="BJ1067" s="166"/>
      <c r="BK1067" s="166"/>
    </row>
    <row r="1068" spans="1:63" ht="42" hidden="1">
      <c r="A1068" s="40"/>
      <c r="B1068" s="40"/>
      <c r="C1068" s="40"/>
      <c r="D1068" s="303" t="s">
        <v>1130</v>
      </c>
      <c r="E1068" s="595">
        <v>8971</v>
      </c>
      <c r="F1068" s="422" t="s">
        <v>1131</v>
      </c>
      <c r="G1068" s="547" t="s">
        <v>2033</v>
      </c>
      <c r="H1068" s="548" t="s">
        <v>2034</v>
      </c>
      <c r="I1068" s="549" t="s">
        <v>1815</v>
      </c>
      <c r="J1068" s="550"/>
      <c r="K1068" s="547" t="s">
        <v>1748</v>
      </c>
      <c r="L1068" s="472" t="s">
        <v>2036</v>
      </c>
      <c r="M1068" s="174" t="s">
        <v>2037</v>
      </c>
      <c r="N1068" s="342" t="s">
        <v>2037</v>
      </c>
      <c r="O1068" s="176" t="s">
        <v>3785</v>
      </c>
      <c r="P1068" s="143">
        <v>4.7720000000000002</v>
      </c>
      <c r="Q1068" s="138"/>
      <c r="R1068" s="339">
        <v>7</v>
      </c>
      <c r="S1068" s="139">
        <v>0</v>
      </c>
      <c r="T1068" s="311">
        <v>41273</v>
      </c>
      <c r="U1068" s="138">
        <v>2.3860000000000003E-2</v>
      </c>
      <c r="V1068" s="143">
        <v>38.215221917808222</v>
      </c>
      <c r="W1068" s="138">
        <v>85.961369863013701</v>
      </c>
      <c r="X1068" s="556" t="s">
        <v>2718</v>
      </c>
      <c r="Y1068" s="142"/>
      <c r="Z1068" s="146"/>
      <c r="AA1068" s="165"/>
      <c r="AB1068" s="165"/>
      <c r="AC1068" s="383"/>
      <c r="AD1068" s="360"/>
      <c r="AE1068" s="165"/>
      <c r="AF1068" s="147"/>
      <c r="AG1068" s="146">
        <v>19.466666666666665</v>
      </c>
      <c r="AH1068" s="149"/>
      <c r="AI1068" s="132"/>
      <c r="AJ1068" s="554" t="s">
        <v>3895</v>
      </c>
      <c r="AK1068" s="554"/>
      <c r="AL1068" s="555" t="s">
        <v>3895</v>
      </c>
      <c r="AM1068" s="152">
        <v>41074</v>
      </c>
      <c r="AN1068" s="187"/>
      <c r="AO1068" s="154"/>
      <c r="AP1068" s="155"/>
      <c r="AQ1068" s="156">
        <v>41163</v>
      </c>
      <c r="AR1068" s="155">
        <v>41263</v>
      </c>
      <c r="AS1068" s="154">
        <v>41307</v>
      </c>
      <c r="AT1068" s="155">
        <v>41263</v>
      </c>
      <c r="AU1068" s="157"/>
      <c r="AV1068" s="158"/>
      <c r="AW1068" s="159">
        <v>2.5</v>
      </c>
      <c r="AX1068" s="146">
        <v>2259.424</v>
      </c>
      <c r="AY1068" s="160">
        <v>0.89702499999999996</v>
      </c>
      <c r="AZ1068" s="161"/>
      <c r="BA1068" s="149"/>
      <c r="BB1068" s="237"/>
      <c r="BC1068" s="238"/>
      <c r="BD1068" s="345">
        <v>2.8577661431064572</v>
      </c>
      <c r="BE1068" s="165">
        <v>598.86130408769009</v>
      </c>
      <c r="BF1068" s="149">
        <v>1143.1064572425828</v>
      </c>
      <c r="BG1068" s="623"/>
      <c r="BH1068" s="166">
        <v>13.88</v>
      </c>
      <c r="BI1068" s="167">
        <v>16.68</v>
      </c>
      <c r="BJ1068" s="197"/>
      <c r="BK1068" s="197"/>
    </row>
    <row r="1069" spans="1:63" ht="56" hidden="1">
      <c r="A1069" s="40"/>
      <c r="B1069" s="40"/>
      <c r="C1069" s="40"/>
      <c r="D1069" s="303" t="s">
        <v>1132</v>
      </c>
      <c r="E1069" s="127">
        <v>8974</v>
      </c>
      <c r="F1069" s="128" t="s">
        <v>252</v>
      </c>
      <c r="G1069" s="129" t="s">
        <v>2033</v>
      </c>
      <c r="H1069" s="130" t="s">
        <v>2034</v>
      </c>
      <c r="I1069" s="131" t="s">
        <v>1815</v>
      </c>
      <c r="J1069" s="132"/>
      <c r="K1069" s="129" t="s">
        <v>3947</v>
      </c>
      <c r="L1069" s="472" t="s">
        <v>2036</v>
      </c>
      <c r="M1069" s="134" t="s">
        <v>2037</v>
      </c>
      <c r="N1069" s="371" t="s">
        <v>2037</v>
      </c>
      <c r="O1069" s="136" t="s">
        <v>3785</v>
      </c>
      <c r="P1069" s="143">
        <v>8.1790000000000003</v>
      </c>
      <c r="Q1069" s="138"/>
      <c r="R1069" s="339">
        <v>10</v>
      </c>
      <c r="S1069" s="139">
        <v>0</v>
      </c>
      <c r="T1069" s="152">
        <v>41273</v>
      </c>
      <c r="U1069" s="138">
        <v>4.0895000000000001E-2</v>
      </c>
      <c r="V1069" s="143">
        <v>65.499224657534242</v>
      </c>
      <c r="W1069" s="138">
        <v>81.790000000000006</v>
      </c>
      <c r="X1069" s="141" t="s">
        <v>3948</v>
      </c>
      <c r="Y1069" s="142"/>
      <c r="Z1069" s="143"/>
      <c r="AA1069" s="138"/>
      <c r="AB1069" s="138"/>
      <c r="AC1069" s="383"/>
      <c r="AD1069" s="360"/>
      <c r="AE1069" s="165"/>
      <c r="AF1069" s="147"/>
      <c r="AG1069" s="146">
        <v>19.466666666666665</v>
      </c>
      <c r="AH1069" s="149"/>
      <c r="AI1069" s="132"/>
      <c r="AJ1069" s="150" t="s">
        <v>1560</v>
      </c>
      <c r="AK1069" s="150"/>
      <c r="AL1069" s="151" t="s">
        <v>1336</v>
      </c>
      <c r="AM1069" s="152">
        <v>40240</v>
      </c>
      <c r="AN1069" s="296"/>
      <c r="AO1069" s="192"/>
      <c r="AP1069" s="152"/>
      <c r="AQ1069" s="333">
        <v>40142</v>
      </c>
      <c r="AR1069" s="194">
        <v>41263</v>
      </c>
      <c r="AS1069" s="154">
        <v>41307</v>
      </c>
      <c r="AT1069" s="155">
        <v>41263</v>
      </c>
      <c r="AU1069" s="157"/>
      <c r="AV1069" s="158"/>
      <c r="AW1069" s="149">
        <v>3.6</v>
      </c>
      <c r="AX1069" s="181">
        <v>2405.5555555555557</v>
      </c>
      <c r="AY1069" s="207">
        <v>0.94457499999999994</v>
      </c>
      <c r="AZ1069" s="161"/>
      <c r="BA1069" s="149"/>
      <c r="BB1069" s="162"/>
      <c r="BC1069" s="163"/>
      <c r="BD1069" s="379">
        <v>4.7949389179755668</v>
      </c>
      <c r="BE1069" s="165">
        <v>586.25002053742105</v>
      </c>
      <c r="BF1069" s="149">
        <v>1331.9274772154351</v>
      </c>
      <c r="BG1069" s="195"/>
      <c r="BH1069" s="197" t="s">
        <v>236</v>
      </c>
      <c r="BI1069" s="198"/>
      <c r="BJ1069" s="197" t="s">
        <v>236</v>
      </c>
      <c r="BK1069" s="197">
        <v>16.5807389608993</v>
      </c>
    </row>
    <row r="1070" spans="1:63" ht="70" hidden="1">
      <c r="A1070" s="40"/>
      <c r="B1070" s="40"/>
      <c r="C1070" s="40"/>
      <c r="D1070" s="303" t="s">
        <v>1133</v>
      </c>
      <c r="E1070" s="127">
        <v>8984</v>
      </c>
      <c r="F1070" s="234" t="s">
        <v>1134</v>
      </c>
      <c r="G1070" s="129" t="s">
        <v>2033</v>
      </c>
      <c r="H1070" s="130" t="s">
        <v>2034</v>
      </c>
      <c r="I1070" s="131" t="s">
        <v>1815</v>
      </c>
      <c r="J1070" s="132"/>
      <c r="K1070" s="129" t="s">
        <v>2035</v>
      </c>
      <c r="L1070" s="472" t="s">
        <v>2036</v>
      </c>
      <c r="M1070" s="174" t="s">
        <v>3510</v>
      </c>
      <c r="N1070" s="371" t="s">
        <v>3903</v>
      </c>
      <c r="O1070" s="136" t="s">
        <v>3785</v>
      </c>
      <c r="P1070" s="143">
        <v>44.56</v>
      </c>
      <c r="Q1070" s="138"/>
      <c r="R1070" s="339">
        <v>7</v>
      </c>
      <c r="S1070" s="139">
        <v>0</v>
      </c>
      <c r="T1070" s="152">
        <v>41273</v>
      </c>
      <c r="U1070" s="139">
        <v>0.13368000000000002</v>
      </c>
      <c r="V1070" s="143">
        <v>356.84624657534249</v>
      </c>
      <c r="W1070" s="138">
        <v>802.69041095890418</v>
      </c>
      <c r="X1070" s="141" t="s">
        <v>2309</v>
      </c>
      <c r="Y1070" s="142"/>
      <c r="Z1070" s="146"/>
      <c r="AA1070" s="165"/>
      <c r="AB1070" s="165"/>
      <c r="AC1070" s="383"/>
      <c r="AD1070" s="360"/>
      <c r="AE1070" s="165"/>
      <c r="AF1070" s="147"/>
      <c r="AG1070" s="146">
        <v>19.466666666666665</v>
      </c>
      <c r="AH1070" s="149"/>
      <c r="AI1070" s="132"/>
      <c r="AJ1070" s="236" t="s">
        <v>3895</v>
      </c>
      <c r="AK1070" s="236"/>
      <c r="AL1070" s="151" t="s">
        <v>1135</v>
      </c>
      <c r="AM1070" s="152">
        <v>40848</v>
      </c>
      <c r="AN1070" s="296"/>
      <c r="AO1070" s="154"/>
      <c r="AP1070" s="155"/>
      <c r="AQ1070" s="156">
        <v>41234</v>
      </c>
      <c r="AR1070" s="155">
        <v>41263</v>
      </c>
      <c r="AS1070" s="154">
        <v>41369</v>
      </c>
      <c r="AT1070" s="155">
        <v>41267</v>
      </c>
      <c r="AU1070" s="157"/>
      <c r="AV1070" s="158"/>
      <c r="AW1070" s="159">
        <v>8</v>
      </c>
      <c r="AX1070" s="146">
        <v>6167.04</v>
      </c>
      <c r="AY1070" s="160">
        <v>0.9032</v>
      </c>
      <c r="AZ1070" s="161"/>
      <c r="BA1070" s="149"/>
      <c r="BB1070" s="237"/>
      <c r="BC1070" s="238"/>
      <c r="BD1070" s="345">
        <v>9.0292321116928438</v>
      </c>
      <c r="BE1070" s="165">
        <v>202.63088221931875</v>
      </c>
      <c r="BF1070" s="149">
        <v>1128.6540139616054</v>
      </c>
      <c r="BG1070" s="623"/>
      <c r="BH1070" s="166">
        <v>9.23</v>
      </c>
      <c r="BI1070" s="167">
        <v>14.55</v>
      </c>
      <c r="BJ1070" s="166">
        <v>20.03</v>
      </c>
      <c r="BK1070" s="166">
        <v>13.027723469278023</v>
      </c>
    </row>
    <row r="1071" spans="1:63" ht="42" hidden="1">
      <c r="A1071" s="40"/>
      <c r="B1071" s="40"/>
      <c r="C1071" s="40"/>
      <c r="D1071" s="410" t="s">
        <v>1136</v>
      </c>
      <c r="E1071" s="127">
        <v>8987</v>
      </c>
      <c r="F1071" s="234" t="s">
        <v>1137</v>
      </c>
      <c r="G1071" s="129" t="s">
        <v>2033</v>
      </c>
      <c r="H1071" s="130" t="s">
        <v>2034</v>
      </c>
      <c r="I1071" s="131" t="s">
        <v>1815</v>
      </c>
      <c r="J1071" s="132"/>
      <c r="K1071" s="129" t="s">
        <v>2035</v>
      </c>
      <c r="L1071" s="472" t="s">
        <v>2036</v>
      </c>
      <c r="M1071" s="134" t="s">
        <v>2037</v>
      </c>
      <c r="N1071" s="371" t="s">
        <v>2037</v>
      </c>
      <c r="O1071" s="136" t="s">
        <v>3785</v>
      </c>
      <c r="P1071" s="143">
        <v>6.883</v>
      </c>
      <c r="Q1071" s="138"/>
      <c r="R1071" s="339">
        <v>10</v>
      </c>
      <c r="S1071" s="139">
        <v>0</v>
      </c>
      <c r="T1071" s="152">
        <v>41271</v>
      </c>
      <c r="U1071" s="138">
        <v>7.5713000000000003E-2</v>
      </c>
      <c r="V1071" s="143">
        <v>55.158287671232884</v>
      </c>
      <c r="W1071" s="138">
        <v>68.83</v>
      </c>
      <c r="X1071" s="141" t="s">
        <v>3889</v>
      </c>
      <c r="Y1071" s="142"/>
      <c r="Z1071" s="143"/>
      <c r="AA1071" s="138"/>
      <c r="AB1071" s="138"/>
      <c r="AC1071" s="383"/>
      <c r="AD1071" s="360"/>
      <c r="AE1071" s="165"/>
      <c r="AF1071" s="147"/>
      <c r="AG1071" s="146">
        <v>19.533333333333335</v>
      </c>
      <c r="AH1071" s="149"/>
      <c r="AI1071" s="132"/>
      <c r="AJ1071" s="150" t="s">
        <v>3895</v>
      </c>
      <c r="AK1071" s="150"/>
      <c r="AL1071" s="151" t="s">
        <v>3532</v>
      </c>
      <c r="AM1071" s="152">
        <v>40586</v>
      </c>
      <c r="AN1071" s="296"/>
      <c r="AO1071" s="154"/>
      <c r="AP1071" s="155"/>
      <c r="AQ1071" s="156">
        <v>41088</v>
      </c>
      <c r="AR1071" s="155">
        <v>41268</v>
      </c>
      <c r="AS1071" s="154">
        <v>41362</v>
      </c>
      <c r="AT1071" s="194">
        <v>41268</v>
      </c>
      <c r="AU1071" s="157"/>
      <c r="AV1071" s="158"/>
      <c r="AW1071" s="159">
        <v>4.5</v>
      </c>
      <c r="AX1071" s="146">
        <v>1664.4</v>
      </c>
      <c r="AY1071" s="160">
        <v>0.91909999999999992</v>
      </c>
      <c r="AZ1071" s="161"/>
      <c r="BA1071" s="149"/>
      <c r="BB1071" s="237"/>
      <c r="BC1071" s="238"/>
      <c r="BD1071" s="345">
        <v>5.8051919720767886</v>
      </c>
      <c r="BE1071" s="165">
        <v>843.41013687008399</v>
      </c>
      <c r="BF1071" s="149">
        <v>1290.0426604615086</v>
      </c>
      <c r="BG1071" s="501"/>
      <c r="BH1071" s="166">
        <v>9.0299999999999994</v>
      </c>
      <c r="BI1071" s="167">
        <v>15.64</v>
      </c>
      <c r="BJ1071" s="166">
        <v>13.91</v>
      </c>
      <c r="BK1071" s="166"/>
    </row>
    <row r="1072" spans="1:63" ht="28" hidden="1">
      <c r="A1072" s="40"/>
      <c r="B1072" s="40"/>
      <c r="C1072" s="40"/>
      <c r="D1072" s="247" t="s">
        <v>1138</v>
      </c>
      <c r="E1072" s="127">
        <v>8988</v>
      </c>
      <c r="F1072" s="199" t="s">
        <v>1139</v>
      </c>
      <c r="G1072" s="170" t="s">
        <v>2033</v>
      </c>
      <c r="H1072" s="171" t="s">
        <v>2034</v>
      </c>
      <c r="I1072" s="172" t="s">
        <v>1815</v>
      </c>
      <c r="J1072" s="175"/>
      <c r="K1072" s="170" t="s">
        <v>1728</v>
      </c>
      <c r="L1072" s="472" t="s">
        <v>2036</v>
      </c>
      <c r="M1072" s="174" t="s">
        <v>2037</v>
      </c>
      <c r="N1072" s="338" t="s">
        <v>2037</v>
      </c>
      <c r="O1072" s="347" t="s">
        <v>3785</v>
      </c>
      <c r="P1072" s="178">
        <v>18.614999999999998</v>
      </c>
      <c r="Q1072" s="178"/>
      <c r="R1072" s="340">
        <v>10</v>
      </c>
      <c r="S1072" s="201">
        <v>0</v>
      </c>
      <c r="T1072" s="154">
        <v>41306</v>
      </c>
      <c r="U1072" s="202">
        <v>0</v>
      </c>
      <c r="V1072" s="202">
        <v>147.38999999999999</v>
      </c>
      <c r="W1072" s="178">
        <v>186.14999999999998</v>
      </c>
      <c r="X1072" s="141" t="s">
        <v>3889</v>
      </c>
      <c r="Y1072" s="180"/>
      <c r="Z1072" s="202"/>
      <c r="AA1072" s="178"/>
      <c r="AB1072" s="178"/>
      <c r="AC1072" s="156"/>
      <c r="AD1072" s="349"/>
      <c r="AE1072" s="191"/>
      <c r="AF1072" s="174"/>
      <c r="AG1072" s="181">
        <v>18.366666666666667</v>
      </c>
      <c r="AH1072" s="159"/>
      <c r="AI1072" s="175"/>
      <c r="AJ1072" s="204" t="s">
        <v>3895</v>
      </c>
      <c r="AK1072" s="204"/>
      <c r="AL1072" s="205" t="s">
        <v>2372</v>
      </c>
      <c r="AM1072" s="155">
        <v>40030</v>
      </c>
      <c r="AN1072" s="296"/>
      <c r="AO1072" s="154"/>
      <c r="AP1072" s="155"/>
      <c r="AQ1072" s="156">
        <v>40385</v>
      </c>
      <c r="AR1072" s="155">
        <v>41266</v>
      </c>
      <c r="AS1072" s="154">
        <v>41376</v>
      </c>
      <c r="AT1072" s="155">
        <v>41269</v>
      </c>
      <c r="AU1072" s="157"/>
      <c r="AV1072" s="158"/>
      <c r="AW1072" s="159">
        <v>10.199999999999999</v>
      </c>
      <c r="AX1072" s="181">
        <v>2014.8</v>
      </c>
      <c r="AY1072" s="207">
        <v>0.90587499999999999</v>
      </c>
      <c r="AZ1072" s="161"/>
      <c r="BA1072" s="191"/>
      <c r="BB1072" s="162"/>
      <c r="BC1072" s="163"/>
      <c r="BD1072" s="345">
        <v>12.143542757417102</v>
      </c>
      <c r="BE1072" s="191">
        <v>652.35255210406137</v>
      </c>
      <c r="BF1072" s="159">
        <v>1190.543407589912</v>
      </c>
      <c r="BG1072" s="164"/>
      <c r="BH1072" s="166">
        <v>9.1300000000000008</v>
      </c>
      <c r="BI1072" s="167">
        <v>11</v>
      </c>
      <c r="BJ1072" s="166"/>
      <c r="BK1072" s="166"/>
    </row>
    <row r="1073" spans="1:63" ht="28" hidden="1">
      <c r="A1073" s="40"/>
      <c r="B1073" s="40"/>
      <c r="C1073" s="40"/>
      <c r="D1073" s="303" t="s">
        <v>1140</v>
      </c>
      <c r="E1073" s="595">
        <v>8995</v>
      </c>
      <c r="F1073" s="422" t="s">
        <v>1141</v>
      </c>
      <c r="G1073" s="547" t="s">
        <v>2033</v>
      </c>
      <c r="H1073" s="548" t="s">
        <v>2034</v>
      </c>
      <c r="I1073" s="549" t="s">
        <v>1815</v>
      </c>
      <c r="J1073" s="550"/>
      <c r="K1073" s="547" t="s">
        <v>2035</v>
      </c>
      <c r="L1073" s="472" t="s">
        <v>2036</v>
      </c>
      <c r="M1073" s="174" t="s">
        <v>969</v>
      </c>
      <c r="N1073" s="342" t="s">
        <v>970</v>
      </c>
      <c r="O1073" s="176" t="s">
        <v>3785</v>
      </c>
      <c r="P1073" s="143">
        <v>9.8580000000000005</v>
      </c>
      <c r="Q1073" s="138"/>
      <c r="R1073" s="339">
        <v>7</v>
      </c>
      <c r="S1073" s="139">
        <v>0</v>
      </c>
      <c r="T1073" s="311">
        <v>41365</v>
      </c>
      <c r="U1073" s="138">
        <v>0</v>
      </c>
      <c r="V1073" s="143">
        <v>76.460268493150693</v>
      </c>
      <c r="W1073" s="138">
        <v>175.09428493150688</v>
      </c>
      <c r="X1073" s="556" t="s">
        <v>2718</v>
      </c>
      <c r="Y1073" s="142"/>
      <c r="Z1073" s="146"/>
      <c r="AA1073" s="165"/>
      <c r="AB1073" s="165"/>
      <c r="AC1073" s="383"/>
      <c r="AD1073" s="360"/>
      <c r="AE1073" s="165"/>
      <c r="AF1073" s="147"/>
      <c r="AG1073" s="146">
        <v>16.399999999999999</v>
      </c>
      <c r="AH1073" s="149"/>
      <c r="AI1073" s="132"/>
      <c r="AJ1073" s="554" t="s">
        <v>3895</v>
      </c>
      <c r="AK1073" s="554"/>
      <c r="AL1073" s="555" t="s">
        <v>3895</v>
      </c>
      <c r="AM1073" s="152">
        <v>41027</v>
      </c>
      <c r="AN1073" s="296"/>
      <c r="AO1073" s="154"/>
      <c r="AP1073" s="155"/>
      <c r="AQ1073" s="156">
        <v>41163</v>
      </c>
      <c r="AR1073" s="155">
        <v>41234</v>
      </c>
      <c r="AS1073" s="154">
        <v>41332</v>
      </c>
      <c r="AT1073" s="155">
        <v>41264</v>
      </c>
      <c r="AU1073" s="157"/>
      <c r="AV1073" s="158"/>
      <c r="AW1073" s="159">
        <v>5</v>
      </c>
      <c r="AX1073" s="146">
        <v>2069.1999999999998</v>
      </c>
      <c r="AY1073" s="160">
        <v>0.95284999999999997</v>
      </c>
      <c r="AZ1073" s="161"/>
      <c r="BA1073" s="149"/>
      <c r="BB1073" s="237" t="s">
        <v>39</v>
      </c>
      <c r="BC1073" s="238"/>
      <c r="BD1073" s="493"/>
      <c r="BE1073" s="165"/>
      <c r="BF1073" s="149"/>
      <c r="BG1073" s="623"/>
      <c r="BH1073" s="159"/>
      <c r="BI1073" s="164"/>
      <c r="BJ1073" s="159"/>
      <c r="BK1073" s="159"/>
    </row>
    <row r="1074" spans="1:63" ht="56" hidden="1">
      <c r="A1074" s="40"/>
      <c r="B1074" s="40"/>
      <c r="C1074" s="40"/>
      <c r="D1074" s="247" t="s">
        <v>271</v>
      </c>
      <c r="E1074" s="127">
        <v>9003</v>
      </c>
      <c r="F1074" s="199" t="s">
        <v>1142</v>
      </c>
      <c r="G1074" s="170" t="s">
        <v>2033</v>
      </c>
      <c r="H1074" s="171" t="s">
        <v>2034</v>
      </c>
      <c r="I1074" s="131" t="s">
        <v>1815</v>
      </c>
      <c r="J1074" s="132"/>
      <c r="K1074" s="129" t="s">
        <v>917</v>
      </c>
      <c r="L1074" s="280" t="s">
        <v>2036</v>
      </c>
      <c r="M1074" s="134" t="s">
        <v>2519</v>
      </c>
      <c r="N1074" s="141" t="s">
        <v>2520</v>
      </c>
      <c r="O1074" s="176" t="s">
        <v>2521</v>
      </c>
      <c r="P1074" s="202">
        <v>109.66</v>
      </c>
      <c r="Q1074" s="178"/>
      <c r="R1074" s="339">
        <v>10</v>
      </c>
      <c r="S1074" s="139">
        <v>0</v>
      </c>
      <c r="T1074" s="152">
        <v>41421</v>
      </c>
      <c r="U1074" s="138">
        <v>3.2897999999999996</v>
      </c>
      <c r="V1074" s="202">
        <v>833.71643835616442</v>
      </c>
      <c r="W1074" s="178">
        <v>1096.5999999999999</v>
      </c>
      <c r="X1074" s="141" t="s">
        <v>3977</v>
      </c>
      <c r="Y1074" s="142"/>
      <c r="Z1074" s="496"/>
      <c r="AA1074" s="497"/>
      <c r="AB1074" s="497"/>
      <c r="AC1074" s="333"/>
      <c r="AD1074" s="498"/>
      <c r="AE1074" s="499"/>
      <c r="AF1074" s="500"/>
      <c r="AG1074" s="146">
        <v>14.533333333333333</v>
      </c>
      <c r="AH1074" s="149"/>
      <c r="AI1074" s="501"/>
      <c r="AJ1074" s="150" t="s">
        <v>1560</v>
      </c>
      <c r="AK1074" s="150"/>
      <c r="AL1074" s="151" t="s">
        <v>3817</v>
      </c>
      <c r="AM1074" s="152">
        <v>39107</v>
      </c>
      <c r="AN1074" s="296" t="s">
        <v>4066</v>
      </c>
      <c r="AO1074" s="192" t="s">
        <v>270</v>
      </c>
      <c r="AP1074" s="152"/>
      <c r="AQ1074" s="333">
        <v>40190</v>
      </c>
      <c r="AR1074" s="194">
        <v>41264</v>
      </c>
      <c r="AS1074" s="154">
        <v>41369</v>
      </c>
      <c r="AT1074" s="194">
        <v>41421</v>
      </c>
      <c r="AU1074" s="206" t="s">
        <v>3596</v>
      </c>
      <c r="AV1074" s="158"/>
      <c r="AW1074" s="418">
        <v>30</v>
      </c>
      <c r="AX1074" s="181">
        <v>4032.6760999999997</v>
      </c>
      <c r="AY1074" s="207">
        <v>0.84244999999999992</v>
      </c>
      <c r="AZ1074" s="161"/>
      <c r="BA1074" s="165"/>
      <c r="BB1074" s="162"/>
      <c r="BC1074" s="163"/>
      <c r="BD1074" s="345">
        <v>24.116492146596858</v>
      </c>
      <c r="BE1074" s="191">
        <v>219.92059225421173</v>
      </c>
      <c r="BF1074" s="149">
        <v>803.88307155322855</v>
      </c>
      <c r="BG1074" s="195"/>
      <c r="BH1074" s="166">
        <v>7.39</v>
      </c>
      <c r="BI1074" s="167">
        <v>18.2</v>
      </c>
      <c r="BJ1074" s="197">
        <v>13.39</v>
      </c>
      <c r="BK1074" s="166">
        <v>8</v>
      </c>
    </row>
    <row r="1075" spans="1:63" ht="28" hidden="1">
      <c r="A1075" s="40"/>
      <c r="B1075" s="40"/>
      <c r="C1075" s="40"/>
      <c r="D1075" s="303" t="s">
        <v>1143</v>
      </c>
      <c r="E1075" s="595">
        <v>9005</v>
      </c>
      <c r="F1075" s="422" t="s">
        <v>1144</v>
      </c>
      <c r="G1075" s="547" t="s">
        <v>2033</v>
      </c>
      <c r="H1075" s="548" t="s">
        <v>2034</v>
      </c>
      <c r="I1075" s="549" t="s">
        <v>1815</v>
      </c>
      <c r="J1075" s="550"/>
      <c r="K1075" s="622" t="s">
        <v>2494</v>
      </c>
      <c r="L1075" s="472" t="s">
        <v>2036</v>
      </c>
      <c r="M1075" s="174" t="s">
        <v>2037</v>
      </c>
      <c r="N1075" s="620" t="s">
        <v>2037</v>
      </c>
      <c r="O1075" s="176" t="s">
        <v>3785</v>
      </c>
      <c r="P1075" s="143">
        <v>16.526</v>
      </c>
      <c r="Q1075" s="138"/>
      <c r="R1075" s="339">
        <v>10</v>
      </c>
      <c r="S1075" s="139">
        <v>0</v>
      </c>
      <c r="T1075" s="311">
        <v>41275</v>
      </c>
      <c r="U1075" s="138">
        <v>0</v>
      </c>
      <c r="V1075" s="143">
        <v>132.25327671232876</v>
      </c>
      <c r="W1075" s="138">
        <v>165.26</v>
      </c>
      <c r="X1075" s="556" t="s">
        <v>2718</v>
      </c>
      <c r="Y1075" s="142"/>
      <c r="Z1075" s="146"/>
      <c r="AA1075" s="165"/>
      <c r="AB1075" s="165"/>
      <c r="AC1075" s="383"/>
      <c r="AD1075" s="360"/>
      <c r="AE1075" s="165"/>
      <c r="AF1075" s="147"/>
      <c r="AG1075" s="146">
        <v>19.399999999999999</v>
      </c>
      <c r="AH1075" s="149"/>
      <c r="AI1075" s="132"/>
      <c r="AJ1075" s="554" t="s">
        <v>3895</v>
      </c>
      <c r="AK1075" s="554"/>
      <c r="AL1075" s="555" t="s">
        <v>3895</v>
      </c>
      <c r="AM1075" s="152">
        <v>41128.083333333299</v>
      </c>
      <c r="AN1075" s="296"/>
      <c r="AO1075" s="154"/>
      <c r="AP1075" s="155"/>
      <c r="AQ1075" s="156">
        <v>41255</v>
      </c>
      <c r="AR1075" s="155">
        <v>41264</v>
      </c>
      <c r="AS1075" s="154">
        <v>41369</v>
      </c>
      <c r="AT1075" s="155">
        <v>41267</v>
      </c>
      <c r="AU1075" s="157"/>
      <c r="AV1075" s="158"/>
      <c r="AW1075" s="159">
        <v>9.9</v>
      </c>
      <c r="AX1075" s="146">
        <v>1752.0202020202019</v>
      </c>
      <c r="AY1075" s="160">
        <v>0.95284999999999997</v>
      </c>
      <c r="AZ1075" s="161"/>
      <c r="BA1075" s="149"/>
      <c r="BB1075" s="237"/>
      <c r="BC1075" s="238"/>
      <c r="BD1075" s="345">
        <v>10.691535776614311</v>
      </c>
      <c r="BE1075" s="165">
        <v>646.95242506440229</v>
      </c>
      <c r="BF1075" s="149">
        <v>1079.9531087489202</v>
      </c>
      <c r="BG1075" s="623"/>
      <c r="BH1075" s="166" t="s">
        <v>236</v>
      </c>
      <c r="BI1075" s="167">
        <v>18.46</v>
      </c>
      <c r="BJ1075" s="197"/>
      <c r="BK1075" s="197"/>
    </row>
    <row r="1076" spans="1:63" ht="28" hidden="1">
      <c r="A1076" s="40"/>
      <c r="B1076" s="40"/>
      <c r="C1076" s="40"/>
      <c r="D1076" s="303" t="s">
        <v>1145</v>
      </c>
      <c r="E1076" s="127">
        <v>9021</v>
      </c>
      <c r="F1076" s="234" t="s">
        <v>1146</v>
      </c>
      <c r="G1076" s="547" t="s">
        <v>2033</v>
      </c>
      <c r="H1076" s="548" t="s">
        <v>2034</v>
      </c>
      <c r="I1076" s="549" t="s">
        <v>1815</v>
      </c>
      <c r="J1076" s="550"/>
      <c r="K1076" s="547" t="s">
        <v>1728</v>
      </c>
      <c r="L1076" s="472" t="s">
        <v>2036</v>
      </c>
      <c r="M1076" s="500" t="s">
        <v>969</v>
      </c>
      <c r="N1076" s="621" t="s">
        <v>970</v>
      </c>
      <c r="O1076" s="176" t="s">
        <v>3785</v>
      </c>
      <c r="P1076" s="143">
        <v>7.5730000000000004</v>
      </c>
      <c r="Q1076" s="138"/>
      <c r="R1076" s="339">
        <v>7</v>
      </c>
      <c r="S1076" s="139">
        <v>0</v>
      </c>
      <c r="T1076" s="311">
        <v>41274</v>
      </c>
      <c r="U1076" s="138">
        <v>2.2719000000000003E-2</v>
      </c>
      <c r="V1076" s="143">
        <v>60.62549589041096</v>
      </c>
      <c r="W1076" s="138">
        <v>136.39699178082193</v>
      </c>
      <c r="X1076" s="556" t="s">
        <v>3889</v>
      </c>
      <c r="Y1076" s="142"/>
      <c r="Z1076" s="146"/>
      <c r="AA1076" s="165"/>
      <c r="AB1076" s="165"/>
      <c r="AC1076" s="383"/>
      <c r="AD1076" s="360"/>
      <c r="AE1076" s="165"/>
      <c r="AF1076" s="147"/>
      <c r="AG1076" s="146">
        <v>19.433333333333334</v>
      </c>
      <c r="AH1076" s="149"/>
      <c r="AI1076" s="132"/>
      <c r="AJ1076" s="554" t="s">
        <v>3895</v>
      </c>
      <c r="AK1076" s="554"/>
      <c r="AL1076" s="555" t="s">
        <v>3475</v>
      </c>
      <c r="AM1076" s="152">
        <v>40997</v>
      </c>
      <c r="AN1076" s="296"/>
      <c r="AO1076" s="154"/>
      <c r="AP1076" s="155"/>
      <c r="AQ1076" s="156">
        <v>41192</v>
      </c>
      <c r="AR1076" s="155">
        <v>41268</v>
      </c>
      <c r="AS1076" s="154">
        <v>41376</v>
      </c>
      <c r="AT1076" s="155">
        <v>41268</v>
      </c>
      <c r="AU1076" s="157"/>
      <c r="AV1076" s="158"/>
      <c r="AW1076" s="159">
        <v>5</v>
      </c>
      <c r="AX1076" s="146">
        <v>1589.6</v>
      </c>
      <c r="AY1076" s="160">
        <v>0.95284999999999997</v>
      </c>
      <c r="AZ1076" s="161"/>
      <c r="BA1076" s="149"/>
      <c r="BB1076" s="237"/>
      <c r="BC1076" s="238"/>
      <c r="BD1076" s="493"/>
      <c r="BE1076" s="165"/>
      <c r="BF1076" s="149"/>
      <c r="BG1076" s="623"/>
      <c r="BH1076" s="166"/>
      <c r="BI1076" s="167"/>
      <c r="BJ1076" s="166"/>
      <c r="BK1076" s="166"/>
    </row>
    <row r="1077" spans="1:63" ht="28" hidden="1">
      <c r="A1077" s="40"/>
      <c r="B1077" s="40"/>
      <c r="C1077" s="40"/>
      <c r="D1077" s="303" t="s">
        <v>1147</v>
      </c>
      <c r="E1077" s="595">
        <v>9026</v>
      </c>
      <c r="F1077" s="422" t="s">
        <v>1148</v>
      </c>
      <c r="G1077" s="547" t="s">
        <v>2033</v>
      </c>
      <c r="H1077" s="548" t="s">
        <v>2034</v>
      </c>
      <c r="I1077" s="549" t="s">
        <v>1815</v>
      </c>
      <c r="J1077" s="550"/>
      <c r="K1077" s="547" t="s">
        <v>1149</v>
      </c>
      <c r="L1077" s="472" t="s">
        <v>2036</v>
      </c>
      <c r="M1077" s="174" t="s">
        <v>969</v>
      </c>
      <c r="N1077" s="342" t="s">
        <v>970</v>
      </c>
      <c r="O1077" s="176" t="s">
        <v>3785</v>
      </c>
      <c r="P1077" s="143">
        <v>3.1640000000000001</v>
      </c>
      <c r="Q1077" s="138"/>
      <c r="R1077" s="339">
        <v>10</v>
      </c>
      <c r="S1077" s="139">
        <v>0</v>
      </c>
      <c r="T1077" s="311">
        <v>41274</v>
      </c>
      <c r="U1077" s="637">
        <v>9.4920000000000004E-3</v>
      </c>
      <c r="V1077" s="143">
        <v>25.329336986301371</v>
      </c>
      <c r="W1077" s="138">
        <v>31.64</v>
      </c>
      <c r="X1077" s="556" t="s">
        <v>3889</v>
      </c>
      <c r="Y1077" s="142"/>
      <c r="Z1077" s="146"/>
      <c r="AA1077" s="165"/>
      <c r="AB1077" s="165"/>
      <c r="AC1077" s="383"/>
      <c r="AD1077" s="360"/>
      <c r="AE1077" s="165"/>
      <c r="AF1077" s="147"/>
      <c r="AG1077" s="146">
        <v>19.433333333333334</v>
      </c>
      <c r="AH1077" s="149"/>
      <c r="AI1077" s="132"/>
      <c r="AJ1077" s="599" t="s">
        <v>3895</v>
      </c>
      <c r="AK1077" s="599"/>
      <c r="AL1077" s="555" t="s">
        <v>3895</v>
      </c>
      <c r="AM1077" s="152">
        <v>41060</v>
      </c>
      <c r="AN1077" s="296"/>
      <c r="AO1077" s="154"/>
      <c r="AP1077" s="155"/>
      <c r="AQ1077" s="156">
        <v>41255</v>
      </c>
      <c r="AR1077" s="155">
        <v>41264</v>
      </c>
      <c r="AS1077" s="154">
        <v>41334</v>
      </c>
      <c r="AT1077" s="155">
        <v>41264</v>
      </c>
      <c r="AU1077" s="157"/>
      <c r="AV1077" s="158"/>
      <c r="AW1077" s="159">
        <v>2</v>
      </c>
      <c r="AX1077" s="146">
        <v>1661</v>
      </c>
      <c r="AY1077" s="160">
        <v>0.95</v>
      </c>
      <c r="AZ1077" s="161"/>
      <c r="BA1077" s="149"/>
      <c r="BB1077" s="237" t="s">
        <v>39</v>
      </c>
      <c r="BC1077" s="238"/>
      <c r="BD1077" s="493"/>
      <c r="BE1077" s="165"/>
      <c r="BF1077" s="149"/>
      <c r="BG1077" s="623"/>
      <c r="BH1077" s="159"/>
      <c r="BI1077" s="164"/>
      <c r="BJ1077" s="159"/>
      <c r="BK1077" s="159"/>
    </row>
    <row r="1078" spans="1:63" ht="28" hidden="1">
      <c r="A1078" s="40"/>
      <c r="B1078" s="40"/>
      <c r="C1078" s="40"/>
      <c r="D1078" s="303" t="s">
        <v>1150</v>
      </c>
      <c r="E1078" s="595">
        <v>9048</v>
      </c>
      <c r="F1078" s="422" t="s">
        <v>1151</v>
      </c>
      <c r="G1078" s="547" t="s">
        <v>2033</v>
      </c>
      <c r="H1078" s="548" t="s">
        <v>2034</v>
      </c>
      <c r="I1078" s="549" t="s">
        <v>1815</v>
      </c>
      <c r="J1078" s="550"/>
      <c r="K1078" s="547" t="s">
        <v>1748</v>
      </c>
      <c r="L1078" s="472" t="s">
        <v>2036</v>
      </c>
      <c r="M1078" s="174" t="s">
        <v>2037</v>
      </c>
      <c r="N1078" s="342" t="s">
        <v>2037</v>
      </c>
      <c r="O1078" s="176" t="s">
        <v>3785</v>
      </c>
      <c r="P1078" s="143">
        <v>4.03</v>
      </c>
      <c r="Q1078" s="138"/>
      <c r="R1078" s="339">
        <v>10</v>
      </c>
      <c r="S1078" s="139">
        <v>0</v>
      </c>
      <c r="T1078" s="311">
        <v>41268</v>
      </c>
      <c r="U1078" s="139">
        <v>0.10881</v>
      </c>
      <c r="V1078" s="143">
        <v>32.328328767123288</v>
      </c>
      <c r="W1078" s="138">
        <v>40.300000000000004</v>
      </c>
      <c r="X1078" s="556" t="s">
        <v>3889</v>
      </c>
      <c r="Y1078" s="142"/>
      <c r="Z1078" s="146"/>
      <c r="AA1078" s="165"/>
      <c r="AB1078" s="165"/>
      <c r="AC1078" s="383"/>
      <c r="AD1078" s="360"/>
      <c r="AE1078" s="165"/>
      <c r="AF1078" s="147"/>
      <c r="AG1078" s="146">
        <v>19.633333333333333</v>
      </c>
      <c r="AH1078" s="149"/>
      <c r="AI1078" s="132"/>
      <c r="AJ1078" s="554" t="s">
        <v>3895</v>
      </c>
      <c r="AK1078" s="554"/>
      <c r="AL1078" s="555" t="s">
        <v>3895</v>
      </c>
      <c r="AM1078" s="152">
        <v>41025</v>
      </c>
      <c r="AN1078" s="296"/>
      <c r="AO1078" s="154"/>
      <c r="AP1078" s="155"/>
      <c r="AQ1078" s="156">
        <v>41137</v>
      </c>
      <c r="AR1078" s="155">
        <v>41264</v>
      </c>
      <c r="AS1078" s="154">
        <v>41334</v>
      </c>
      <c r="AT1078" s="155">
        <v>41264</v>
      </c>
      <c r="AU1078" s="157"/>
      <c r="AV1078" s="158"/>
      <c r="AW1078" s="159">
        <v>2.1</v>
      </c>
      <c r="AX1078" s="146">
        <v>2142.8571428571427</v>
      </c>
      <c r="AY1078" s="160">
        <v>0.89571000000000001</v>
      </c>
      <c r="AZ1078" s="161"/>
      <c r="BA1078" s="149"/>
      <c r="BB1078" s="237"/>
      <c r="BC1078" s="238"/>
      <c r="BD1078" s="345">
        <v>2.6832460732984291</v>
      </c>
      <c r="BE1078" s="165">
        <v>665.81788419315853</v>
      </c>
      <c r="BF1078" s="149">
        <v>1277.7362253802044</v>
      </c>
      <c r="BG1078" s="623"/>
      <c r="BH1078" s="166">
        <v>9.98</v>
      </c>
      <c r="BI1078" s="167">
        <v>17.899999999999999</v>
      </c>
      <c r="BJ1078" s="159"/>
      <c r="BK1078" s="159"/>
    </row>
    <row r="1079" spans="1:63" ht="42" hidden="1">
      <c r="A1079" s="40"/>
      <c r="B1079" s="40"/>
      <c r="C1079" s="40"/>
      <c r="D1079" s="303" t="s">
        <v>1152</v>
      </c>
      <c r="E1079" s="127">
        <v>9053</v>
      </c>
      <c r="F1079" s="422" t="s">
        <v>1153</v>
      </c>
      <c r="G1079" s="129" t="s">
        <v>2033</v>
      </c>
      <c r="H1079" s="130" t="s">
        <v>2034</v>
      </c>
      <c r="I1079" s="131" t="s">
        <v>1815</v>
      </c>
      <c r="J1079" s="132"/>
      <c r="K1079" s="129" t="s">
        <v>917</v>
      </c>
      <c r="L1079" s="472" t="s">
        <v>2036</v>
      </c>
      <c r="M1079" s="174" t="s">
        <v>2037</v>
      </c>
      <c r="N1079" s="371" t="s">
        <v>2037</v>
      </c>
      <c r="O1079" s="136" t="s">
        <v>3785</v>
      </c>
      <c r="P1079" s="143">
        <v>12.327999999999999</v>
      </c>
      <c r="Q1079" s="138"/>
      <c r="R1079" s="339">
        <v>10</v>
      </c>
      <c r="S1079" s="139">
        <v>0</v>
      </c>
      <c r="T1079" s="152">
        <v>41264</v>
      </c>
      <c r="U1079" s="139">
        <v>0.234232</v>
      </c>
      <c r="V1079" s="143">
        <v>99.029304109589035</v>
      </c>
      <c r="W1079" s="138">
        <v>123.28</v>
      </c>
      <c r="X1079" s="141" t="s">
        <v>2309</v>
      </c>
      <c r="Y1079" s="142"/>
      <c r="Z1079" s="146"/>
      <c r="AA1079" s="165"/>
      <c r="AB1079" s="165"/>
      <c r="AC1079" s="383"/>
      <c r="AD1079" s="360"/>
      <c r="AE1079" s="165"/>
      <c r="AF1079" s="147"/>
      <c r="AG1079" s="146">
        <v>19.766666666666666</v>
      </c>
      <c r="AH1079" s="149"/>
      <c r="AI1079" s="132"/>
      <c r="AJ1079" s="236" t="s">
        <v>3895</v>
      </c>
      <c r="AK1079" s="236"/>
      <c r="AL1079" s="151" t="s">
        <v>1222</v>
      </c>
      <c r="AM1079" s="152">
        <v>40816</v>
      </c>
      <c r="AN1079" s="296"/>
      <c r="AO1079" s="154"/>
      <c r="AP1079" s="155"/>
      <c r="AQ1079" s="156">
        <v>41192</v>
      </c>
      <c r="AR1079" s="155">
        <v>41264</v>
      </c>
      <c r="AS1079" s="154">
        <v>41339</v>
      </c>
      <c r="AT1079" s="155">
        <v>41264</v>
      </c>
      <c r="AU1079" s="157"/>
      <c r="AV1079" s="158"/>
      <c r="AW1079" s="159">
        <v>6.65</v>
      </c>
      <c r="AX1079" s="146">
        <v>1954.2857142857142</v>
      </c>
      <c r="AY1079" s="160">
        <v>0.94864999999999999</v>
      </c>
      <c r="AZ1079" s="161"/>
      <c r="BA1079" s="149"/>
      <c r="BB1079" s="237"/>
      <c r="BC1079" s="238"/>
      <c r="BD1079" s="345">
        <v>8.5187609075043618</v>
      </c>
      <c r="BE1079" s="165">
        <v>691.00915862300144</v>
      </c>
      <c r="BF1079" s="149">
        <v>1281.0166778202047</v>
      </c>
      <c r="BG1079" s="623"/>
      <c r="BH1079" s="166" t="s">
        <v>236</v>
      </c>
      <c r="BI1079" s="167">
        <v>17.059999999999999</v>
      </c>
      <c r="BJ1079" s="166"/>
      <c r="BK1079" s="166"/>
    </row>
    <row r="1080" spans="1:63" ht="28" hidden="1">
      <c r="A1080" s="40"/>
      <c r="B1080" s="40"/>
      <c r="C1080" s="40"/>
      <c r="D1080" s="303" t="s">
        <v>1154</v>
      </c>
      <c r="E1080" s="595">
        <v>9067</v>
      </c>
      <c r="F1080" s="597" t="s">
        <v>1155</v>
      </c>
      <c r="G1080" s="556" t="s">
        <v>2033</v>
      </c>
      <c r="H1080" s="556" t="s">
        <v>2034</v>
      </c>
      <c r="I1080" s="549" t="s">
        <v>1815</v>
      </c>
      <c r="J1080" s="601"/>
      <c r="K1080" s="622" t="s">
        <v>1728</v>
      </c>
      <c r="L1080" s="472" t="s">
        <v>2036</v>
      </c>
      <c r="M1080" s="174" t="s">
        <v>969</v>
      </c>
      <c r="N1080" s="620" t="s">
        <v>970</v>
      </c>
      <c r="O1080" s="176" t="s">
        <v>3785</v>
      </c>
      <c r="P1080" s="143">
        <v>23.699000000000002</v>
      </c>
      <c r="Q1080" s="138"/>
      <c r="R1080" s="339">
        <v>7</v>
      </c>
      <c r="S1080" s="139">
        <v>0</v>
      </c>
      <c r="T1080" s="311">
        <v>41267</v>
      </c>
      <c r="U1080" s="139">
        <v>0.52137800000000001</v>
      </c>
      <c r="V1080" s="137">
        <v>190.17635890410958</v>
      </c>
      <c r="W1080" s="138">
        <v>427.29621643835617</v>
      </c>
      <c r="X1080" s="556" t="s">
        <v>1729</v>
      </c>
      <c r="Y1080" s="142"/>
      <c r="Z1080" s="146"/>
      <c r="AA1080" s="165"/>
      <c r="AB1080" s="165"/>
      <c r="AC1080" s="383"/>
      <c r="AD1080" s="360"/>
      <c r="AE1080" s="165"/>
      <c r="AF1080" s="147"/>
      <c r="AG1080" s="146">
        <v>19.666666666666668</v>
      </c>
      <c r="AH1080" s="149"/>
      <c r="AI1080" s="132"/>
      <c r="AJ1080" s="554" t="s">
        <v>3895</v>
      </c>
      <c r="AK1080" s="554"/>
      <c r="AL1080" s="555" t="s">
        <v>3895</v>
      </c>
      <c r="AM1080" s="152">
        <v>41097.083333333299</v>
      </c>
      <c r="AN1080" s="296"/>
      <c r="AO1080" s="154"/>
      <c r="AP1080" s="155"/>
      <c r="AQ1080" s="156">
        <v>41219</v>
      </c>
      <c r="AR1080" s="155">
        <v>41264</v>
      </c>
      <c r="AS1080" s="179">
        <v>41360</v>
      </c>
      <c r="AT1080" s="155">
        <v>41267</v>
      </c>
      <c r="AU1080" s="157"/>
      <c r="AV1080" s="638"/>
      <c r="AW1080" s="159">
        <v>15</v>
      </c>
      <c r="AX1080" s="165">
        <v>1658.2</v>
      </c>
      <c r="AY1080" s="639">
        <v>0.95284999999999997</v>
      </c>
      <c r="AZ1080" s="164"/>
      <c r="BA1080" s="149"/>
      <c r="BB1080" s="237" t="s">
        <v>3498</v>
      </c>
      <c r="BC1080" s="238"/>
      <c r="BD1080" s="504"/>
      <c r="BE1080" s="165"/>
      <c r="BF1080" s="149"/>
      <c r="BG1080" s="623"/>
      <c r="BH1080" s="159"/>
      <c r="BI1080" s="164"/>
      <c r="BJ1080" s="159"/>
      <c r="BK1080" s="159"/>
    </row>
    <row r="1081" spans="1:63" ht="28" hidden="1">
      <c r="A1081" s="40"/>
      <c r="B1081" s="40"/>
      <c r="C1081" s="40"/>
      <c r="D1081" s="303" t="s">
        <v>1156</v>
      </c>
      <c r="E1081" s="595">
        <v>9078</v>
      </c>
      <c r="F1081" s="597" t="s">
        <v>1157</v>
      </c>
      <c r="G1081" s="556" t="s">
        <v>2033</v>
      </c>
      <c r="H1081" s="556" t="s">
        <v>2034</v>
      </c>
      <c r="I1081" s="549" t="s">
        <v>1815</v>
      </c>
      <c r="J1081" s="601"/>
      <c r="K1081" s="622" t="s">
        <v>1728</v>
      </c>
      <c r="L1081" s="472" t="s">
        <v>2036</v>
      </c>
      <c r="M1081" s="174" t="s">
        <v>969</v>
      </c>
      <c r="N1081" s="620" t="s">
        <v>970</v>
      </c>
      <c r="O1081" s="176" t="s">
        <v>3785</v>
      </c>
      <c r="P1081" s="143">
        <v>23.699000000000002</v>
      </c>
      <c r="Q1081" s="138"/>
      <c r="R1081" s="339">
        <v>7</v>
      </c>
      <c r="S1081" s="139">
        <v>0</v>
      </c>
      <c r="T1081" s="311">
        <v>41267</v>
      </c>
      <c r="U1081" s="138">
        <v>0.52137800000000001</v>
      </c>
      <c r="V1081" s="137">
        <v>190.17635890410958</v>
      </c>
      <c r="W1081" s="138">
        <v>427.29621643835617</v>
      </c>
      <c r="X1081" s="556" t="s">
        <v>1729</v>
      </c>
      <c r="Y1081" s="142"/>
      <c r="Z1081" s="146"/>
      <c r="AA1081" s="165"/>
      <c r="AB1081" s="165"/>
      <c r="AC1081" s="383"/>
      <c r="AD1081" s="360"/>
      <c r="AE1081" s="165"/>
      <c r="AF1081" s="147"/>
      <c r="AG1081" s="146">
        <v>19.666666666666668</v>
      </c>
      <c r="AH1081" s="149"/>
      <c r="AI1081" s="132"/>
      <c r="AJ1081" s="554" t="s">
        <v>3895</v>
      </c>
      <c r="AK1081" s="554"/>
      <c r="AL1081" s="555" t="s">
        <v>3895</v>
      </c>
      <c r="AM1081" s="152">
        <v>41097.083333333299</v>
      </c>
      <c r="AN1081" s="296"/>
      <c r="AO1081" s="154"/>
      <c r="AP1081" s="155"/>
      <c r="AQ1081" s="156">
        <v>41219</v>
      </c>
      <c r="AR1081" s="155">
        <v>41264</v>
      </c>
      <c r="AS1081" s="179">
        <v>41369</v>
      </c>
      <c r="AT1081" s="155">
        <v>41267</v>
      </c>
      <c r="AU1081" s="157"/>
      <c r="AV1081" s="638"/>
      <c r="AW1081" s="159">
        <v>15</v>
      </c>
      <c r="AX1081" s="165">
        <v>1658.2</v>
      </c>
      <c r="AY1081" s="639">
        <v>0.95284999999999997</v>
      </c>
      <c r="AZ1081" s="164"/>
      <c r="BA1081" s="149"/>
      <c r="BB1081" s="237" t="s">
        <v>3498</v>
      </c>
      <c r="BC1081" s="238"/>
      <c r="BD1081" s="504"/>
      <c r="BE1081" s="165"/>
      <c r="BF1081" s="149"/>
      <c r="BG1081" s="623"/>
      <c r="BH1081" s="159"/>
      <c r="BI1081" s="164"/>
      <c r="BJ1081" s="159"/>
      <c r="BK1081" s="159"/>
    </row>
    <row r="1082" spans="1:63" ht="14" hidden="1">
      <c r="A1082" s="40"/>
      <c r="B1082" s="40"/>
      <c r="C1082" s="40"/>
      <c r="D1082" s="303" t="s">
        <v>1158</v>
      </c>
      <c r="E1082" s="595">
        <v>9083</v>
      </c>
      <c r="F1082" s="632" t="s">
        <v>1159</v>
      </c>
      <c r="G1082" s="141" t="s">
        <v>2033</v>
      </c>
      <c r="H1082" s="141" t="s">
        <v>2034</v>
      </c>
      <c r="I1082" s="477" t="s">
        <v>1815</v>
      </c>
      <c r="J1082" s="601"/>
      <c r="K1082" s="622" t="s">
        <v>2498</v>
      </c>
      <c r="L1082" s="472" t="s">
        <v>2036</v>
      </c>
      <c r="M1082" s="174" t="s">
        <v>2037</v>
      </c>
      <c r="N1082" s="620" t="s">
        <v>2037</v>
      </c>
      <c r="O1082" s="176" t="s">
        <v>2038</v>
      </c>
      <c r="P1082" s="143">
        <v>181.43600000000001</v>
      </c>
      <c r="Q1082" s="138"/>
      <c r="R1082" s="339">
        <v>10</v>
      </c>
      <c r="S1082" s="139">
        <v>0</v>
      </c>
      <c r="T1082" s="311">
        <v>41273</v>
      </c>
      <c r="U1082" s="138">
        <v>0.9071800000000001</v>
      </c>
      <c r="V1082" s="137">
        <v>1452.9792547945208</v>
      </c>
      <c r="W1082" s="138">
        <v>1814.3600000000001</v>
      </c>
      <c r="X1082" s="556" t="s">
        <v>1755</v>
      </c>
      <c r="Y1082" s="142"/>
      <c r="Z1082" s="146"/>
      <c r="AA1082" s="165"/>
      <c r="AB1082" s="165"/>
      <c r="AC1082" s="383"/>
      <c r="AD1082" s="360"/>
      <c r="AE1082" s="165"/>
      <c r="AF1082" s="147"/>
      <c r="AG1082" s="146">
        <v>19.466666666666665</v>
      </c>
      <c r="AH1082" s="149"/>
      <c r="AI1082" s="132"/>
      <c r="AJ1082" s="554" t="s">
        <v>3895</v>
      </c>
      <c r="AK1082" s="554"/>
      <c r="AL1082" s="555" t="s">
        <v>3895</v>
      </c>
      <c r="AM1082" s="152">
        <v>41157</v>
      </c>
      <c r="AN1082" s="296"/>
      <c r="AO1082" s="154"/>
      <c r="AP1082" s="155"/>
      <c r="AQ1082" s="156">
        <v>41235</v>
      </c>
      <c r="AR1082" s="155">
        <v>41264</v>
      </c>
      <c r="AS1082" s="179">
        <v>41369</v>
      </c>
      <c r="AT1082" s="155">
        <v>41267</v>
      </c>
      <c r="AU1082" s="157"/>
      <c r="AV1082" s="638"/>
      <c r="AW1082" s="159">
        <v>100</v>
      </c>
      <c r="AX1082" s="165">
        <v>2022.5438000000001</v>
      </c>
      <c r="AY1082" s="639">
        <v>0.89710000000000001</v>
      </c>
      <c r="AZ1082" s="623"/>
      <c r="BA1082" s="149"/>
      <c r="BB1082" s="623"/>
      <c r="BC1082" s="238"/>
      <c r="BD1082" s="345">
        <v>125.06195462478185</v>
      </c>
      <c r="BE1082" s="165">
        <v>689.28963725380765</v>
      </c>
      <c r="BF1082" s="149">
        <v>1250.6195462478186</v>
      </c>
      <c r="BG1082" s="623"/>
      <c r="BH1082" s="166">
        <v>9.0399999999999991</v>
      </c>
      <c r="BI1082" s="167">
        <v>17.07</v>
      </c>
      <c r="BJ1082" s="197"/>
      <c r="BK1082" s="197"/>
    </row>
    <row r="1083" spans="1:63" ht="56" hidden="1">
      <c r="A1083" s="40"/>
      <c r="B1083" s="40"/>
      <c r="C1083" s="40"/>
      <c r="D1083" s="303" t="s">
        <v>1160</v>
      </c>
      <c r="E1083" s="595">
        <v>9097</v>
      </c>
      <c r="F1083" s="597" t="s">
        <v>1161</v>
      </c>
      <c r="G1083" s="547" t="s">
        <v>2033</v>
      </c>
      <c r="H1083" s="556" t="s">
        <v>2034</v>
      </c>
      <c r="I1083" s="549" t="s">
        <v>1815</v>
      </c>
      <c r="J1083" s="601"/>
      <c r="K1083" s="547" t="s">
        <v>2035</v>
      </c>
      <c r="L1083" s="472" t="s">
        <v>2036</v>
      </c>
      <c r="M1083" s="174" t="s">
        <v>969</v>
      </c>
      <c r="N1083" s="342" t="s">
        <v>970</v>
      </c>
      <c r="O1083" s="176" t="s">
        <v>3785</v>
      </c>
      <c r="P1083" s="143">
        <v>11.247</v>
      </c>
      <c r="Q1083" s="138"/>
      <c r="R1083" s="339">
        <v>7</v>
      </c>
      <c r="S1083" s="139">
        <v>0</v>
      </c>
      <c r="T1083" s="311">
        <v>41365</v>
      </c>
      <c r="U1083" s="138">
        <v>0</v>
      </c>
      <c r="V1083" s="137">
        <v>87.233580821917812</v>
      </c>
      <c r="W1083" s="138">
        <v>199.76520821917811</v>
      </c>
      <c r="X1083" s="556" t="s">
        <v>2718</v>
      </c>
      <c r="Y1083" s="142"/>
      <c r="Z1083" s="146"/>
      <c r="AA1083" s="165"/>
      <c r="AB1083" s="165"/>
      <c r="AC1083" s="383"/>
      <c r="AD1083" s="360"/>
      <c r="AE1083" s="165"/>
      <c r="AF1083" s="147"/>
      <c r="AG1083" s="146">
        <v>16.399999999999999</v>
      </c>
      <c r="AH1083" s="149"/>
      <c r="AI1083" s="132"/>
      <c r="AJ1083" s="554" t="s">
        <v>3895</v>
      </c>
      <c r="AK1083" s="554"/>
      <c r="AL1083" s="555" t="s">
        <v>1162</v>
      </c>
      <c r="AM1083" s="152">
        <v>41025</v>
      </c>
      <c r="AN1083" s="296"/>
      <c r="AO1083" s="154"/>
      <c r="AP1083" s="155"/>
      <c r="AQ1083" s="156">
        <v>41193</v>
      </c>
      <c r="AR1083" s="155">
        <v>41265</v>
      </c>
      <c r="AS1083" s="179">
        <v>41346</v>
      </c>
      <c r="AT1083" s="155">
        <v>41265</v>
      </c>
      <c r="AU1083" s="157"/>
      <c r="AV1083" s="638"/>
      <c r="AW1083" s="159">
        <v>5</v>
      </c>
      <c r="AX1083" s="165">
        <v>2360.6</v>
      </c>
      <c r="AY1083" s="639">
        <v>0.95284999999999997</v>
      </c>
      <c r="AZ1083" s="164"/>
      <c r="BA1083" s="149"/>
      <c r="BB1083" s="237" t="s">
        <v>39</v>
      </c>
      <c r="BC1083" s="238"/>
      <c r="BD1083" s="504"/>
      <c r="BE1083" s="165"/>
      <c r="BF1083" s="149"/>
      <c r="BG1083" s="623"/>
      <c r="BH1083" s="159"/>
      <c r="BI1083" s="164"/>
      <c r="BJ1083" s="159"/>
      <c r="BK1083" s="159"/>
    </row>
    <row r="1084" spans="1:63" ht="42" hidden="1">
      <c r="A1084" s="40"/>
      <c r="B1084" s="40"/>
      <c r="C1084" s="40"/>
      <c r="D1084" s="303" t="s">
        <v>1163</v>
      </c>
      <c r="E1084" s="127">
        <v>9100</v>
      </c>
      <c r="F1084" s="632" t="s">
        <v>371</v>
      </c>
      <c r="G1084" s="129" t="s">
        <v>2033</v>
      </c>
      <c r="H1084" s="141" t="s">
        <v>2034</v>
      </c>
      <c r="I1084" s="131" t="s">
        <v>1815</v>
      </c>
      <c r="J1084" s="368"/>
      <c r="K1084" s="129" t="s">
        <v>2498</v>
      </c>
      <c r="L1084" s="472" t="s">
        <v>2036</v>
      </c>
      <c r="M1084" s="174" t="s">
        <v>969</v>
      </c>
      <c r="N1084" s="371" t="s">
        <v>970</v>
      </c>
      <c r="O1084" s="136" t="s">
        <v>3785</v>
      </c>
      <c r="P1084" s="381">
        <v>4.093</v>
      </c>
      <c r="Q1084" s="138"/>
      <c r="R1084" s="339">
        <v>7</v>
      </c>
      <c r="S1084" s="139">
        <v>0</v>
      </c>
      <c r="T1084" s="152">
        <v>41265</v>
      </c>
      <c r="U1084" s="139">
        <v>0.110511</v>
      </c>
      <c r="V1084" s="137">
        <v>32.867350684931509</v>
      </c>
      <c r="W1084" s="138">
        <v>73.819778082191789</v>
      </c>
      <c r="X1084" s="141" t="s">
        <v>1729</v>
      </c>
      <c r="Y1084" s="142"/>
      <c r="Z1084" s="146"/>
      <c r="AA1084" s="165"/>
      <c r="AB1084" s="165"/>
      <c r="AC1084" s="383"/>
      <c r="AD1084" s="360"/>
      <c r="AE1084" s="165"/>
      <c r="AF1084" s="147"/>
      <c r="AG1084" s="146">
        <v>19.733333333333334</v>
      </c>
      <c r="AH1084" s="149"/>
      <c r="AI1084" s="132"/>
      <c r="AJ1084" s="236" t="s">
        <v>3895</v>
      </c>
      <c r="AK1084" s="236"/>
      <c r="AL1084" s="151" t="s">
        <v>2804</v>
      </c>
      <c r="AM1084" s="152">
        <v>40824</v>
      </c>
      <c r="AN1084" s="296"/>
      <c r="AO1084" s="154"/>
      <c r="AP1084" s="155"/>
      <c r="AQ1084" s="156">
        <v>40402</v>
      </c>
      <c r="AR1084" s="155">
        <v>41265</v>
      </c>
      <c r="AS1084" s="179">
        <v>41361</v>
      </c>
      <c r="AT1084" s="155">
        <v>41265</v>
      </c>
      <c r="AU1084" s="157"/>
      <c r="AV1084" s="638"/>
      <c r="AW1084" s="159">
        <v>3</v>
      </c>
      <c r="AX1084" s="165">
        <v>1489.3333333333333</v>
      </c>
      <c r="AY1084" s="639">
        <v>0.91909999999999992</v>
      </c>
      <c r="AZ1084" s="164"/>
      <c r="BA1084" s="149"/>
      <c r="BB1084" s="237" t="s">
        <v>3498</v>
      </c>
      <c r="BC1084" s="238"/>
      <c r="BD1084" s="504"/>
      <c r="BE1084" s="165"/>
      <c r="BF1084" s="149"/>
      <c r="BG1084" s="623"/>
      <c r="BH1084" s="166">
        <v>-9.11</v>
      </c>
      <c r="BI1084" s="167">
        <v>12.75</v>
      </c>
      <c r="BJ1084" s="166"/>
      <c r="BK1084" s="166"/>
    </row>
    <row r="1085" spans="1:63" ht="14" hidden="1">
      <c r="A1085" s="40"/>
      <c r="B1085" s="40"/>
      <c r="C1085" s="40"/>
      <c r="D1085" s="303" t="s">
        <v>372</v>
      </c>
      <c r="E1085" s="595">
        <v>9101</v>
      </c>
      <c r="F1085" s="597" t="s">
        <v>373</v>
      </c>
      <c r="G1085" s="547" t="s">
        <v>2033</v>
      </c>
      <c r="H1085" s="556" t="s">
        <v>2034</v>
      </c>
      <c r="I1085" s="549" t="s">
        <v>1815</v>
      </c>
      <c r="J1085" s="601"/>
      <c r="K1085" s="622" t="s">
        <v>2035</v>
      </c>
      <c r="L1085" s="472" t="s">
        <v>2036</v>
      </c>
      <c r="M1085" s="174" t="s">
        <v>2037</v>
      </c>
      <c r="N1085" s="620" t="s">
        <v>2037</v>
      </c>
      <c r="O1085" s="176" t="s">
        <v>3785</v>
      </c>
      <c r="P1085" s="143">
        <v>16.835999999999999</v>
      </c>
      <c r="Q1085" s="138"/>
      <c r="R1085" s="339">
        <v>7</v>
      </c>
      <c r="S1085" s="139">
        <v>0</v>
      </c>
      <c r="T1085" s="311">
        <v>41275</v>
      </c>
      <c r="U1085" s="483">
        <v>0</v>
      </c>
      <c r="V1085" s="137">
        <v>134.73412602739725</v>
      </c>
      <c r="W1085" s="138">
        <v>303.18637808219177</v>
      </c>
      <c r="X1085" s="556" t="s">
        <v>2718</v>
      </c>
      <c r="Y1085" s="142"/>
      <c r="Z1085" s="146"/>
      <c r="AA1085" s="165"/>
      <c r="AB1085" s="165"/>
      <c r="AC1085" s="383"/>
      <c r="AD1085" s="360"/>
      <c r="AE1085" s="165"/>
      <c r="AF1085" s="147"/>
      <c r="AG1085" s="146">
        <v>19.399999999999999</v>
      </c>
      <c r="AH1085" s="149"/>
      <c r="AI1085" s="132"/>
      <c r="AJ1085" s="554" t="s">
        <v>3895</v>
      </c>
      <c r="AK1085" s="554"/>
      <c r="AL1085" s="555" t="s">
        <v>3895</v>
      </c>
      <c r="AM1085" s="152">
        <v>41102.083333333299</v>
      </c>
      <c r="AN1085" s="296"/>
      <c r="AO1085" s="154"/>
      <c r="AP1085" s="155"/>
      <c r="AQ1085" s="156">
        <v>41219</v>
      </c>
      <c r="AR1085" s="155">
        <v>41265</v>
      </c>
      <c r="AS1085" s="179">
        <v>41370</v>
      </c>
      <c r="AT1085" s="155">
        <v>41267</v>
      </c>
      <c r="AU1085" s="157"/>
      <c r="AV1085" s="638"/>
      <c r="AW1085" s="159">
        <v>11.3</v>
      </c>
      <c r="AX1085" s="165">
        <v>1563.8053097345132</v>
      </c>
      <c r="AY1085" s="639">
        <v>0.95284999999999997</v>
      </c>
      <c r="AZ1085" s="164"/>
      <c r="BA1085" s="149"/>
      <c r="BB1085" s="237"/>
      <c r="BC1085" s="238"/>
      <c r="BD1085" s="345">
        <v>13.714441535776613</v>
      </c>
      <c r="BE1085" s="165">
        <v>814.59025515422991</v>
      </c>
      <c r="BF1085" s="149">
        <v>1213.6673925466027</v>
      </c>
      <c r="BG1085" s="623"/>
      <c r="BH1085" s="166">
        <v>8.6999999999999993</v>
      </c>
      <c r="BI1085" s="167">
        <v>14.75</v>
      </c>
      <c r="BJ1085" s="159"/>
      <c r="BK1085" s="159"/>
    </row>
    <row r="1086" spans="1:63" ht="14" hidden="1">
      <c r="A1086" s="40"/>
      <c r="B1086" s="40"/>
      <c r="C1086" s="40"/>
      <c r="D1086" s="247" t="s">
        <v>374</v>
      </c>
      <c r="E1086" s="127">
        <v>9105</v>
      </c>
      <c r="F1086" s="199" t="s">
        <v>375</v>
      </c>
      <c r="G1086" s="170" t="s">
        <v>2033</v>
      </c>
      <c r="H1086" s="171" t="s">
        <v>2034</v>
      </c>
      <c r="I1086" s="131" t="s">
        <v>1815</v>
      </c>
      <c r="J1086" s="132"/>
      <c r="K1086" s="129" t="s">
        <v>2816</v>
      </c>
      <c r="L1086" s="472" t="s">
        <v>2036</v>
      </c>
      <c r="M1086" s="134" t="s">
        <v>2037</v>
      </c>
      <c r="N1086" s="141" t="s">
        <v>2037</v>
      </c>
      <c r="O1086" s="176" t="s">
        <v>3785</v>
      </c>
      <c r="P1086" s="202">
        <v>13.455</v>
      </c>
      <c r="Q1086" s="178"/>
      <c r="R1086" s="339">
        <v>10</v>
      </c>
      <c r="S1086" s="139">
        <v>0</v>
      </c>
      <c r="T1086" s="152">
        <v>41265</v>
      </c>
      <c r="U1086" s="139">
        <v>0.36328500000000002</v>
      </c>
      <c r="V1086" s="202">
        <v>108.04549315068493</v>
      </c>
      <c r="W1086" s="178">
        <v>134.55000000000001</v>
      </c>
      <c r="X1086" s="141" t="s">
        <v>1729</v>
      </c>
      <c r="Y1086" s="142"/>
      <c r="Z1086" s="496"/>
      <c r="AA1086" s="497"/>
      <c r="AB1086" s="497"/>
      <c r="AC1086" s="333"/>
      <c r="AD1086" s="498"/>
      <c r="AE1086" s="499"/>
      <c r="AF1086" s="500"/>
      <c r="AG1086" s="146">
        <v>19.733333333333334</v>
      </c>
      <c r="AH1086" s="149"/>
      <c r="AI1086" s="501"/>
      <c r="AJ1086" s="150" t="s">
        <v>1560</v>
      </c>
      <c r="AK1086" s="150"/>
      <c r="AL1086" s="151" t="s">
        <v>3895</v>
      </c>
      <c r="AM1086" s="152">
        <v>40114</v>
      </c>
      <c r="AN1086" s="296"/>
      <c r="AO1086" s="154"/>
      <c r="AP1086" s="155"/>
      <c r="AQ1086" s="156">
        <v>40689</v>
      </c>
      <c r="AR1086" s="194">
        <v>41265</v>
      </c>
      <c r="AS1086" s="154">
        <v>41354</v>
      </c>
      <c r="AT1086" s="194">
        <v>41265</v>
      </c>
      <c r="AU1086" s="157"/>
      <c r="AV1086" s="158"/>
      <c r="AW1086" s="418">
        <v>7.45</v>
      </c>
      <c r="AX1086" s="181">
        <v>1779.5208053691274</v>
      </c>
      <c r="AY1086" s="207">
        <v>0.90589750000000002</v>
      </c>
      <c r="AZ1086" s="161"/>
      <c r="BA1086" s="149"/>
      <c r="BB1086" s="162"/>
      <c r="BC1086" s="163"/>
      <c r="BD1086" s="345">
        <v>6.5071989528795795</v>
      </c>
      <c r="BE1086" s="191">
        <v>483.62682667258116</v>
      </c>
      <c r="BF1086" s="149">
        <v>873.44952387645355</v>
      </c>
      <c r="BG1086" s="196"/>
      <c r="BH1086" s="166" t="s">
        <v>236</v>
      </c>
      <c r="BI1086" s="167"/>
      <c r="BJ1086" s="197" t="s">
        <v>236</v>
      </c>
      <c r="BK1086" s="166">
        <v>23.686769944141858</v>
      </c>
    </row>
    <row r="1087" spans="1:63" ht="28" hidden="1">
      <c r="A1087" s="40"/>
      <c r="B1087" s="40"/>
      <c r="C1087" s="40"/>
      <c r="D1087" s="303" t="s">
        <v>376</v>
      </c>
      <c r="E1087" s="595">
        <v>9106</v>
      </c>
      <c r="F1087" s="422" t="s">
        <v>377</v>
      </c>
      <c r="G1087" s="547" t="s">
        <v>2033</v>
      </c>
      <c r="H1087" s="548" t="s">
        <v>2034</v>
      </c>
      <c r="I1087" s="549" t="s">
        <v>1815</v>
      </c>
      <c r="J1087" s="550"/>
      <c r="K1087" s="547" t="s">
        <v>2035</v>
      </c>
      <c r="L1087" s="472" t="s">
        <v>2036</v>
      </c>
      <c r="M1087" s="174" t="s">
        <v>969</v>
      </c>
      <c r="N1087" s="342" t="s">
        <v>970</v>
      </c>
      <c r="O1087" s="176" t="s">
        <v>3785</v>
      </c>
      <c r="P1087" s="143">
        <v>11.24</v>
      </c>
      <c r="Q1087" s="138"/>
      <c r="R1087" s="339">
        <v>7</v>
      </c>
      <c r="S1087" s="139">
        <v>0</v>
      </c>
      <c r="T1087" s="311">
        <v>41365</v>
      </c>
      <c r="U1087" s="138">
        <v>0</v>
      </c>
      <c r="V1087" s="143">
        <v>87.179287671232885</v>
      </c>
      <c r="W1087" s="138">
        <v>199.64087671232878</v>
      </c>
      <c r="X1087" s="556" t="s">
        <v>2718</v>
      </c>
      <c r="Y1087" s="142"/>
      <c r="Z1087" s="146"/>
      <c r="AA1087" s="165"/>
      <c r="AB1087" s="165"/>
      <c r="AC1087" s="383"/>
      <c r="AD1087" s="360"/>
      <c r="AE1087" s="165"/>
      <c r="AF1087" s="147"/>
      <c r="AG1087" s="146">
        <v>16.399999999999999</v>
      </c>
      <c r="AH1087" s="149"/>
      <c r="AI1087" s="132"/>
      <c r="AJ1087" s="554" t="s">
        <v>3895</v>
      </c>
      <c r="AK1087" s="554"/>
      <c r="AL1087" s="555" t="s">
        <v>378</v>
      </c>
      <c r="AM1087" s="152">
        <v>41026</v>
      </c>
      <c r="AN1087" s="296"/>
      <c r="AO1087" s="154"/>
      <c r="AP1087" s="155"/>
      <c r="AQ1087" s="156">
        <v>41163</v>
      </c>
      <c r="AR1087" s="155">
        <v>41265</v>
      </c>
      <c r="AS1087" s="154">
        <v>41361</v>
      </c>
      <c r="AT1087" s="155">
        <v>41265</v>
      </c>
      <c r="AU1087" s="157"/>
      <c r="AV1087" s="158"/>
      <c r="AW1087" s="159">
        <v>5</v>
      </c>
      <c r="AX1087" s="165">
        <v>2359.4</v>
      </c>
      <c r="AY1087" s="384">
        <v>0.95284999999999997</v>
      </c>
      <c r="AZ1087" s="161"/>
      <c r="BA1087" s="149"/>
      <c r="BB1087" s="237" t="s">
        <v>3498</v>
      </c>
      <c r="BC1087" s="238"/>
      <c r="BD1087" s="504"/>
      <c r="BE1087" s="165"/>
      <c r="BF1087" s="149"/>
      <c r="BG1087" s="623"/>
      <c r="BH1087" s="159"/>
      <c r="BI1087" s="164"/>
      <c r="BJ1087" s="159"/>
      <c r="BK1087" s="159"/>
    </row>
    <row r="1088" spans="1:63" ht="42" hidden="1">
      <c r="A1088" s="40"/>
      <c r="B1088" s="40"/>
      <c r="C1088" s="40"/>
      <c r="D1088" s="303" t="s">
        <v>379</v>
      </c>
      <c r="E1088" s="127">
        <v>9108</v>
      </c>
      <c r="F1088" s="422" t="s">
        <v>380</v>
      </c>
      <c r="G1088" s="129" t="s">
        <v>2033</v>
      </c>
      <c r="H1088" s="130" t="s">
        <v>2034</v>
      </c>
      <c r="I1088" s="131" t="s">
        <v>1815</v>
      </c>
      <c r="J1088" s="132"/>
      <c r="K1088" s="129" t="s">
        <v>1728</v>
      </c>
      <c r="L1088" s="347" t="s">
        <v>2036</v>
      </c>
      <c r="M1088" s="174" t="s">
        <v>3510</v>
      </c>
      <c r="N1088" s="371" t="s">
        <v>2571</v>
      </c>
      <c r="O1088" s="136" t="s">
        <v>3785</v>
      </c>
      <c r="P1088" s="143">
        <v>35.485999999999997</v>
      </c>
      <c r="Q1088" s="138"/>
      <c r="R1088" s="339">
        <v>7</v>
      </c>
      <c r="S1088" s="139">
        <v>1</v>
      </c>
      <c r="T1088" s="152">
        <v>41442</v>
      </c>
      <c r="U1088" s="138">
        <v>0</v>
      </c>
      <c r="V1088" s="143">
        <v>267.74916164383558</v>
      </c>
      <c r="W1088" s="138">
        <v>622.80360547945202</v>
      </c>
      <c r="X1088" s="141" t="s">
        <v>1729</v>
      </c>
      <c r="Y1088" s="142"/>
      <c r="Z1088" s="146"/>
      <c r="AA1088" s="165"/>
      <c r="AB1088" s="165"/>
      <c r="AC1088" s="383"/>
      <c r="AD1088" s="360"/>
      <c r="AE1088" s="165"/>
      <c r="AF1088" s="147"/>
      <c r="AG1088" s="146">
        <v>13.833333333333334</v>
      </c>
      <c r="AH1088" s="149"/>
      <c r="AI1088" s="132"/>
      <c r="AJ1088" s="150" t="s">
        <v>3895</v>
      </c>
      <c r="AK1088" s="150"/>
      <c r="AL1088" s="151" t="s">
        <v>2969</v>
      </c>
      <c r="AM1088" s="152">
        <v>40694</v>
      </c>
      <c r="AN1088" s="296"/>
      <c r="AO1088" s="154"/>
      <c r="AP1088" s="155"/>
      <c r="AQ1088" s="156">
        <v>40870</v>
      </c>
      <c r="AR1088" s="155">
        <v>41265</v>
      </c>
      <c r="AS1088" s="154">
        <v>41397</v>
      </c>
      <c r="AT1088" s="155">
        <v>41442</v>
      </c>
      <c r="AU1088" s="157" t="s">
        <v>3596</v>
      </c>
      <c r="AV1088" s="158"/>
      <c r="AW1088" s="159">
        <v>9.9</v>
      </c>
      <c r="AX1088" s="165">
        <v>6335.9595959595954</v>
      </c>
      <c r="AY1088" s="384">
        <v>0.90325</v>
      </c>
      <c r="AZ1088" s="161"/>
      <c r="BA1088" s="149"/>
      <c r="BB1088" s="237"/>
      <c r="BC1088" s="238"/>
      <c r="BD1088" s="345">
        <v>11.494328097731238</v>
      </c>
      <c r="BE1088" s="165">
        <v>323.91162987463332</v>
      </c>
      <c r="BF1088" s="149">
        <v>1161.0432421950745</v>
      </c>
      <c r="BG1088" s="623"/>
      <c r="BH1088" s="166">
        <v>9.6</v>
      </c>
      <c r="BI1088" s="167">
        <v>12.25</v>
      </c>
      <c r="BJ1088" s="166">
        <v>14.86</v>
      </c>
      <c r="BK1088" s="166">
        <v>14.721327520284165</v>
      </c>
    </row>
    <row r="1089" spans="1:63" ht="28" hidden="1">
      <c r="A1089" s="40"/>
      <c r="B1089" s="40"/>
      <c r="C1089" s="40"/>
      <c r="D1089" s="412" t="s">
        <v>381</v>
      </c>
      <c r="E1089" s="127">
        <v>9109</v>
      </c>
      <c r="F1089" s="234" t="s">
        <v>382</v>
      </c>
      <c r="G1089" s="547" t="s">
        <v>2033</v>
      </c>
      <c r="H1089" s="548" t="s">
        <v>2034</v>
      </c>
      <c r="I1089" s="549" t="s">
        <v>1815</v>
      </c>
      <c r="J1089" s="550"/>
      <c r="K1089" s="547" t="s">
        <v>1165</v>
      </c>
      <c r="L1089" s="472" t="s">
        <v>2036</v>
      </c>
      <c r="M1089" s="174" t="s">
        <v>3510</v>
      </c>
      <c r="N1089" s="342" t="s">
        <v>2571</v>
      </c>
      <c r="O1089" s="176" t="s">
        <v>3785</v>
      </c>
      <c r="P1089" s="143">
        <v>23.602</v>
      </c>
      <c r="Q1089" s="138"/>
      <c r="R1089" s="339">
        <v>10</v>
      </c>
      <c r="S1089" s="139">
        <v>0</v>
      </c>
      <c r="T1089" s="598">
        <v>41273</v>
      </c>
      <c r="U1089" s="139">
        <v>0.11801</v>
      </c>
      <c r="V1089" s="143">
        <v>189.00998904109591</v>
      </c>
      <c r="W1089" s="138">
        <v>236.02</v>
      </c>
      <c r="X1089" s="556" t="s">
        <v>3889</v>
      </c>
      <c r="Y1089" s="142"/>
      <c r="Z1089" s="146"/>
      <c r="AA1089" s="165"/>
      <c r="AB1089" s="165"/>
      <c r="AC1089" s="383"/>
      <c r="AD1089" s="360"/>
      <c r="AE1089" s="165"/>
      <c r="AF1089" s="147"/>
      <c r="AG1089" s="146">
        <v>19.466666666666665</v>
      </c>
      <c r="AH1089" s="149"/>
      <c r="AI1089" s="132"/>
      <c r="AJ1089" s="554" t="s">
        <v>3895</v>
      </c>
      <c r="AK1089" s="554"/>
      <c r="AL1089" s="555" t="s">
        <v>3895</v>
      </c>
      <c r="AM1089" s="152">
        <v>40948</v>
      </c>
      <c r="AN1089" s="296"/>
      <c r="AO1089" s="154"/>
      <c r="AP1089" s="155"/>
      <c r="AQ1089" s="156">
        <v>40836</v>
      </c>
      <c r="AR1089" s="155">
        <v>41265</v>
      </c>
      <c r="AS1089" s="154">
        <v>41398</v>
      </c>
      <c r="AT1089" s="155">
        <v>41270</v>
      </c>
      <c r="AU1089" s="157"/>
      <c r="AV1089" s="158"/>
      <c r="AW1089" s="159">
        <v>7.5</v>
      </c>
      <c r="AX1089" s="165">
        <v>5588.4</v>
      </c>
      <c r="AY1089" s="384">
        <v>0.83749999999999991</v>
      </c>
      <c r="AZ1089" s="161"/>
      <c r="BA1089" s="149"/>
      <c r="BB1089" s="237"/>
      <c r="BC1089" s="238"/>
      <c r="BD1089" s="345">
        <v>8.8089005235602098</v>
      </c>
      <c r="BE1089" s="165">
        <v>373.22686736548633</v>
      </c>
      <c r="BF1089" s="149">
        <v>1174.520069808028</v>
      </c>
      <c r="BG1089" s="623"/>
      <c r="BH1089" s="166">
        <v>4.71</v>
      </c>
      <c r="BI1089" s="167">
        <v>12.75</v>
      </c>
      <c r="BJ1089" s="166"/>
      <c r="BK1089" s="166"/>
    </row>
    <row r="1090" spans="1:63" ht="28" hidden="1">
      <c r="A1090" s="40"/>
      <c r="B1090" s="40"/>
      <c r="C1090" s="40"/>
      <c r="D1090" s="247" t="s">
        <v>383</v>
      </c>
      <c r="E1090" s="127">
        <v>9111</v>
      </c>
      <c r="F1090" s="128" t="s">
        <v>384</v>
      </c>
      <c r="G1090" s="129" t="s">
        <v>2033</v>
      </c>
      <c r="H1090" s="130" t="s">
        <v>2034</v>
      </c>
      <c r="I1090" s="131" t="s">
        <v>1815</v>
      </c>
      <c r="J1090" s="132"/>
      <c r="K1090" s="129" t="s">
        <v>3653</v>
      </c>
      <c r="L1090" s="472" t="s">
        <v>2036</v>
      </c>
      <c r="M1090" s="134" t="s">
        <v>3878</v>
      </c>
      <c r="N1090" s="371" t="s">
        <v>1723</v>
      </c>
      <c r="O1090" s="136" t="s">
        <v>3785</v>
      </c>
      <c r="P1090" s="143">
        <v>19.693000000000001</v>
      </c>
      <c r="Q1090" s="138"/>
      <c r="R1090" s="339">
        <v>10</v>
      </c>
      <c r="S1090" s="139">
        <v>0</v>
      </c>
      <c r="T1090" s="152">
        <v>41275</v>
      </c>
      <c r="U1090" s="138">
        <v>0</v>
      </c>
      <c r="V1090" s="143">
        <v>157.59795342465753</v>
      </c>
      <c r="W1090" s="138">
        <v>196.93</v>
      </c>
      <c r="X1090" s="141" t="s">
        <v>3948</v>
      </c>
      <c r="Y1090" s="142"/>
      <c r="Z1090" s="143"/>
      <c r="AA1090" s="138"/>
      <c r="AB1090" s="138"/>
      <c r="AC1090" s="383"/>
      <c r="AD1090" s="360"/>
      <c r="AE1090" s="165"/>
      <c r="AF1090" s="147"/>
      <c r="AG1090" s="146">
        <v>19.399999999999999</v>
      </c>
      <c r="AH1090" s="149"/>
      <c r="AI1090" s="132"/>
      <c r="AJ1090" s="150" t="s">
        <v>1560</v>
      </c>
      <c r="AK1090" s="150"/>
      <c r="AL1090" s="151" t="s">
        <v>3895</v>
      </c>
      <c r="AM1090" s="152">
        <v>40247</v>
      </c>
      <c r="AN1090" s="296"/>
      <c r="AO1090" s="154"/>
      <c r="AP1090" s="155"/>
      <c r="AQ1090" s="333">
        <v>40613</v>
      </c>
      <c r="AR1090" s="194">
        <v>41265</v>
      </c>
      <c r="AS1090" s="154">
        <v>41382</v>
      </c>
      <c r="AT1090" s="155">
        <v>41267</v>
      </c>
      <c r="AU1090" s="157"/>
      <c r="AV1090" s="158"/>
      <c r="AW1090" s="149">
        <v>7</v>
      </c>
      <c r="AX1090" s="181">
        <v>3349.2857142857142</v>
      </c>
      <c r="AY1090" s="640">
        <v>0.84</v>
      </c>
      <c r="AZ1090" s="161"/>
      <c r="BA1090" s="149"/>
      <c r="BB1090" s="162"/>
      <c r="BC1090" s="163"/>
      <c r="BD1090" s="345">
        <v>7.6313263525305404</v>
      </c>
      <c r="BE1090" s="165">
        <v>387.51466777690246</v>
      </c>
      <c r="BF1090" s="149">
        <v>1090.1894789329342</v>
      </c>
      <c r="BG1090" s="195"/>
      <c r="BH1090" s="197">
        <v>9.89</v>
      </c>
      <c r="BI1090" s="198">
        <v>13.47</v>
      </c>
      <c r="BJ1090" s="197"/>
      <c r="BK1090" s="197"/>
    </row>
    <row r="1091" spans="1:63" ht="28" hidden="1">
      <c r="A1091" s="40"/>
      <c r="B1091" s="40"/>
      <c r="C1091" s="40"/>
      <c r="D1091" s="303" t="s">
        <v>385</v>
      </c>
      <c r="E1091" s="127">
        <v>9112</v>
      </c>
      <c r="F1091" s="422" t="s">
        <v>386</v>
      </c>
      <c r="G1091" s="547" t="s">
        <v>2033</v>
      </c>
      <c r="H1091" s="548" t="s">
        <v>2034</v>
      </c>
      <c r="I1091" s="549" t="s">
        <v>1815</v>
      </c>
      <c r="J1091" s="550"/>
      <c r="K1091" s="547" t="s">
        <v>3893</v>
      </c>
      <c r="L1091" s="472" t="s">
        <v>2036</v>
      </c>
      <c r="M1091" s="174" t="s">
        <v>3878</v>
      </c>
      <c r="N1091" s="342" t="s">
        <v>1723</v>
      </c>
      <c r="O1091" s="176" t="s">
        <v>2038</v>
      </c>
      <c r="P1091" s="143">
        <v>85.192999999999998</v>
      </c>
      <c r="Q1091" s="138"/>
      <c r="R1091" s="339">
        <v>10</v>
      </c>
      <c r="S1091" s="139">
        <v>0</v>
      </c>
      <c r="T1091" s="311">
        <v>41821</v>
      </c>
      <c r="U1091" s="138">
        <v>0</v>
      </c>
      <c r="V1091" s="143">
        <v>554.33801369863011</v>
      </c>
      <c r="W1091" s="138">
        <v>851.93</v>
      </c>
      <c r="X1091" s="556" t="s">
        <v>2718</v>
      </c>
      <c r="Y1091" s="142"/>
      <c r="Z1091" s="146"/>
      <c r="AA1091" s="165"/>
      <c r="AB1091" s="165"/>
      <c r="AC1091" s="383"/>
      <c r="AD1091" s="360"/>
      <c r="AE1091" s="165"/>
      <c r="AF1091" s="147"/>
      <c r="AG1091" s="146">
        <v>1.2</v>
      </c>
      <c r="AH1091" s="149"/>
      <c r="AI1091" s="132"/>
      <c r="AJ1091" s="554" t="s">
        <v>3895</v>
      </c>
      <c r="AK1091" s="554"/>
      <c r="AL1091" s="555" t="s">
        <v>3895</v>
      </c>
      <c r="AM1091" s="152">
        <v>41016</v>
      </c>
      <c r="AN1091" s="296"/>
      <c r="AO1091" s="154"/>
      <c r="AP1091" s="155"/>
      <c r="AQ1091" s="156">
        <v>41162</v>
      </c>
      <c r="AR1091" s="155">
        <v>41266</v>
      </c>
      <c r="AS1091" s="154">
        <v>41376</v>
      </c>
      <c r="AT1091" s="155">
        <v>41267</v>
      </c>
      <c r="AU1091" s="157"/>
      <c r="AV1091" s="158"/>
      <c r="AW1091" s="159">
        <v>20</v>
      </c>
      <c r="AX1091" s="165">
        <v>4623</v>
      </c>
      <c r="AY1091" s="384">
        <v>0.92144999999999999</v>
      </c>
      <c r="AZ1091" s="161"/>
      <c r="BA1091" s="149"/>
      <c r="BB1091" s="237"/>
      <c r="BC1091" s="238"/>
      <c r="BD1091" s="345">
        <v>29.334467713787085</v>
      </c>
      <c r="BE1091" s="165">
        <v>344.32955423317748</v>
      </c>
      <c r="BF1091" s="149">
        <v>1466.7233856893542</v>
      </c>
      <c r="BG1091" s="623"/>
      <c r="BH1091" s="166">
        <v>10.26</v>
      </c>
      <c r="BI1091" s="167">
        <v>12.76</v>
      </c>
      <c r="BJ1091" s="159"/>
      <c r="BK1091" s="166">
        <v>14.212061966485114</v>
      </c>
    </row>
    <row r="1092" spans="1:63" ht="28" hidden="1">
      <c r="A1092" s="40"/>
      <c r="B1092" s="40"/>
      <c r="C1092" s="40"/>
      <c r="D1092" s="641" t="s">
        <v>2905</v>
      </c>
      <c r="E1092" s="642">
        <v>9113</v>
      </c>
      <c r="F1092" s="128" t="s">
        <v>387</v>
      </c>
      <c r="G1092" s="129" t="s">
        <v>2033</v>
      </c>
      <c r="H1092" s="130" t="s">
        <v>2034</v>
      </c>
      <c r="I1092" s="477" t="s">
        <v>1815</v>
      </c>
      <c r="J1092" s="478"/>
      <c r="K1092" s="477" t="s">
        <v>2498</v>
      </c>
      <c r="L1092" s="133" t="s">
        <v>2036</v>
      </c>
      <c r="M1092" s="479" t="s">
        <v>2037</v>
      </c>
      <c r="N1092" s="643" t="s">
        <v>2037</v>
      </c>
      <c r="O1092" s="481" t="s">
        <v>3785</v>
      </c>
      <c r="P1092" s="482">
        <v>30.373000000000001</v>
      </c>
      <c r="Q1092" s="483"/>
      <c r="R1092" s="620">
        <v>10</v>
      </c>
      <c r="S1092" s="484">
        <v>0</v>
      </c>
      <c r="T1092" s="311">
        <v>41275</v>
      </c>
      <c r="U1092" s="483">
        <v>0</v>
      </c>
      <c r="V1092" s="482">
        <v>243.06721369863016</v>
      </c>
      <c r="W1092" s="483">
        <v>303.73</v>
      </c>
      <c r="X1092" s="485" t="s">
        <v>2039</v>
      </c>
      <c r="Y1092" s="486"/>
      <c r="Z1092" s="487"/>
      <c r="AA1092" s="488"/>
      <c r="AB1092" s="488"/>
      <c r="AC1092" s="455"/>
      <c r="AD1092" s="311"/>
      <c r="AE1092" s="488"/>
      <c r="AF1092" s="489"/>
      <c r="AG1092" s="487">
        <v>19.399999999999999</v>
      </c>
      <c r="AH1092" s="458"/>
      <c r="AI1092" s="478"/>
      <c r="AJ1092" s="268" t="s">
        <v>3895</v>
      </c>
      <c r="AK1092" s="268"/>
      <c r="AL1092" s="644" t="s">
        <v>2420</v>
      </c>
      <c r="AM1092" s="152">
        <v>40248</v>
      </c>
      <c r="AN1092" s="297"/>
      <c r="AO1092" s="454"/>
      <c r="AP1092" s="446"/>
      <c r="AQ1092" s="455">
        <v>40347</v>
      </c>
      <c r="AR1092" s="311">
        <v>41266</v>
      </c>
      <c r="AS1092" s="454">
        <v>41360</v>
      </c>
      <c r="AT1092" s="311">
        <v>41269</v>
      </c>
      <c r="AU1092" s="578"/>
      <c r="AV1092" s="457"/>
      <c r="AW1092" s="188">
        <v>13.75</v>
      </c>
      <c r="AX1092" s="488">
        <v>2254.5454545454545</v>
      </c>
      <c r="AY1092" s="384">
        <v>0.94457499999999994</v>
      </c>
      <c r="AZ1092" s="459"/>
      <c r="BA1092" s="458"/>
      <c r="BB1092" s="645"/>
      <c r="BC1092" s="646"/>
      <c r="BD1092" s="462">
        <v>15.578904886561952</v>
      </c>
      <c r="BE1092" s="488">
        <v>512.91953006163203</v>
      </c>
      <c r="BF1092" s="488">
        <v>1133.011264477233</v>
      </c>
      <c r="BG1092" s="465"/>
      <c r="BH1092" s="464">
        <v>9.9</v>
      </c>
      <c r="BI1092" s="198"/>
      <c r="BJ1092" s="197"/>
      <c r="BK1092" s="197"/>
    </row>
    <row r="1093" spans="1:63" ht="56" hidden="1">
      <c r="A1093" s="40"/>
      <c r="B1093" s="40"/>
      <c r="C1093" s="40"/>
      <c r="D1093" s="247" t="s">
        <v>388</v>
      </c>
      <c r="E1093" s="127">
        <v>9144</v>
      </c>
      <c r="F1093" s="199" t="s">
        <v>389</v>
      </c>
      <c r="G1093" s="170" t="s">
        <v>2033</v>
      </c>
      <c r="H1093" s="171" t="s">
        <v>2034</v>
      </c>
      <c r="I1093" s="172" t="s">
        <v>1815</v>
      </c>
      <c r="J1093" s="175"/>
      <c r="K1093" s="172" t="s">
        <v>2498</v>
      </c>
      <c r="L1093" s="472" t="s">
        <v>2036</v>
      </c>
      <c r="M1093" s="174" t="s">
        <v>2037</v>
      </c>
      <c r="N1093" s="338" t="s">
        <v>2037</v>
      </c>
      <c r="O1093" s="176" t="s">
        <v>3785</v>
      </c>
      <c r="P1093" s="202">
        <v>6.423</v>
      </c>
      <c r="Q1093" s="178"/>
      <c r="R1093" s="339">
        <v>10</v>
      </c>
      <c r="S1093" s="201">
        <v>0</v>
      </c>
      <c r="T1093" s="155">
        <v>41274</v>
      </c>
      <c r="U1093" s="178">
        <v>1.9269000000000001E-2</v>
      </c>
      <c r="V1093" s="202">
        <v>51.419194520547947</v>
      </c>
      <c r="W1093" s="178">
        <v>64.23</v>
      </c>
      <c r="X1093" s="141" t="s">
        <v>3889</v>
      </c>
      <c r="Y1093" s="180"/>
      <c r="Z1093" s="202"/>
      <c r="AA1093" s="178"/>
      <c r="AB1093" s="178"/>
      <c r="AC1093" s="156"/>
      <c r="AD1093" s="155"/>
      <c r="AE1093" s="191"/>
      <c r="AF1093" s="203"/>
      <c r="AG1093" s="181">
        <v>19.433333333333334</v>
      </c>
      <c r="AH1093" s="159"/>
      <c r="AI1093" s="175"/>
      <c r="AJ1093" s="204" t="s">
        <v>3895</v>
      </c>
      <c r="AK1093" s="204"/>
      <c r="AL1093" s="205" t="s">
        <v>390</v>
      </c>
      <c r="AM1093" s="155">
        <v>39870</v>
      </c>
      <c r="AN1093" s="296"/>
      <c r="AO1093" s="154"/>
      <c r="AP1093" s="155"/>
      <c r="AQ1093" s="156">
        <v>39993</v>
      </c>
      <c r="AR1093" s="155">
        <v>41268</v>
      </c>
      <c r="AS1093" s="154">
        <v>41376</v>
      </c>
      <c r="AT1093" s="155">
        <v>41268</v>
      </c>
      <c r="AU1093" s="187"/>
      <c r="AV1093" s="158"/>
      <c r="AW1093" s="159">
        <v>3</v>
      </c>
      <c r="AX1093" s="191">
        <v>2321.3333333333335</v>
      </c>
      <c r="AY1093" s="416">
        <v>0.92674999999999996</v>
      </c>
      <c r="AZ1093" s="161"/>
      <c r="BA1093" s="149"/>
      <c r="BB1093" s="162"/>
      <c r="BC1093" s="163"/>
      <c r="BD1093" s="345">
        <v>3.9409904013961601</v>
      </c>
      <c r="BE1093" s="191">
        <v>613.57471608222943</v>
      </c>
      <c r="BF1093" s="149">
        <v>1313.6634671320533</v>
      </c>
      <c r="BG1093" s="164"/>
      <c r="BH1093" s="166">
        <v>8.7899999999999991</v>
      </c>
      <c r="BI1093" s="167">
        <v>11.75</v>
      </c>
      <c r="BJ1093" s="166">
        <v>11.15</v>
      </c>
      <c r="BK1093" s="166"/>
    </row>
    <row r="1094" spans="1:63" ht="14" hidden="1">
      <c r="A1094" s="40"/>
      <c r="B1094" s="40"/>
      <c r="C1094" s="40"/>
      <c r="D1094" s="303" t="s">
        <v>391</v>
      </c>
      <c r="E1094" s="595">
        <v>9154</v>
      </c>
      <c r="F1094" s="422" t="s">
        <v>392</v>
      </c>
      <c r="G1094" s="547" t="s">
        <v>2033</v>
      </c>
      <c r="H1094" s="548" t="s">
        <v>2034</v>
      </c>
      <c r="I1094" s="549" t="s">
        <v>1815</v>
      </c>
      <c r="J1094" s="550"/>
      <c r="K1094" s="622" t="s">
        <v>917</v>
      </c>
      <c r="L1094" s="472" t="s">
        <v>2036</v>
      </c>
      <c r="M1094" s="174" t="s">
        <v>2037</v>
      </c>
      <c r="N1094" s="620" t="s">
        <v>2037</v>
      </c>
      <c r="O1094" s="176" t="s">
        <v>2038</v>
      </c>
      <c r="P1094" s="143">
        <v>143.315</v>
      </c>
      <c r="Q1094" s="138"/>
      <c r="R1094" s="339">
        <v>7</v>
      </c>
      <c r="S1094" s="139">
        <v>0</v>
      </c>
      <c r="T1094" s="311">
        <v>41275</v>
      </c>
      <c r="U1094" s="483">
        <v>0</v>
      </c>
      <c r="V1094" s="143">
        <v>1146.9126438356163</v>
      </c>
      <c r="W1094" s="138">
        <v>2580.8479315068494</v>
      </c>
      <c r="X1094" s="556" t="s">
        <v>1755</v>
      </c>
      <c r="Y1094" s="142"/>
      <c r="Z1094" s="146"/>
      <c r="AA1094" s="165"/>
      <c r="AB1094" s="165"/>
      <c r="AC1094" s="383"/>
      <c r="AD1094" s="360"/>
      <c r="AE1094" s="165"/>
      <c r="AF1094" s="147"/>
      <c r="AG1094" s="146">
        <v>19.399999999999999</v>
      </c>
      <c r="AH1094" s="149"/>
      <c r="AI1094" s="132"/>
      <c r="AJ1094" s="554" t="s">
        <v>3895</v>
      </c>
      <c r="AK1094" s="554"/>
      <c r="AL1094" s="555" t="s">
        <v>3895</v>
      </c>
      <c r="AM1094" s="152">
        <v>41104.083333333299</v>
      </c>
      <c r="AN1094" s="296"/>
      <c r="AO1094" s="154"/>
      <c r="AP1094" s="155"/>
      <c r="AQ1094" s="156">
        <v>41255</v>
      </c>
      <c r="AR1094" s="155">
        <v>41267</v>
      </c>
      <c r="AS1094" s="154">
        <v>41376</v>
      </c>
      <c r="AT1094" s="155">
        <v>41269</v>
      </c>
      <c r="AU1094" s="157"/>
      <c r="AV1094" s="158"/>
      <c r="AW1094" s="159">
        <v>74.650000000000006</v>
      </c>
      <c r="AX1094" s="165">
        <v>2021.2993971868718</v>
      </c>
      <c r="AY1094" s="384">
        <v>0.95284999999999997</v>
      </c>
      <c r="AZ1094" s="161"/>
      <c r="BA1094" s="149"/>
      <c r="BB1094" s="237"/>
      <c r="BC1094" s="238"/>
      <c r="BD1094" s="345">
        <v>106.52268760907504</v>
      </c>
      <c r="BE1094" s="165">
        <v>743.27661172295313</v>
      </c>
      <c r="BF1094" s="149">
        <v>1426.9616558482926</v>
      </c>
      <c r="BG1094" s="623"/>
      <c r="BH1094" s="166">
        <v>12.48</v>
      </c>
      <c r="BI1094" s="167">
        <v>17.649999999999999</v>
      </c>
      <c r="BJ1094" s="159"/>
      <c r="BK1094" s="159"/>
    </row>
    <row r="1095" spans="1:63" ht="42" hidden="1">
      <c r="A1095" s="40"/>
      <c r="B1095" s="40"/>
      <c r="C1095" s="40"/>
      <c r="D1095" s="303" t="s">
        <v>393</v>
      </c>
      <c r="E1095" s="127">
        <v>9156</v>
      </c>
      <c r="F1095" s="234" t="s">
        <v>394</v>
      </c>
      <c r="G1095" s="547" t="s">
        <v>2033</v>
      </c>
      <c r="H1095" s="548" t="s">
        <v>2034</v>
      </c>
      <c r="I1095" s="549" t="s">
        <v>1815</v>
      </c>
      <c r="J1095" s="550"/>
      <c r="K1095" s="547" t="s">
        <v>1728</v>
      </c>
      <c r="L1095" s="133" t="s">
        <v>2036</v>
      </c>
      <c r="M1095" s="551" t="s">
        <v>2037</v>
      </c>
      <c r="N1095" s="552" t="s">
        <v>2037</v>
      </c>
      <c r="O1095" s="553" t="s">
        <v>3785</v>
      </c>
      <c r="P1095" s="143">
        <v>6.1159999999999997</v>
      </c>
      <c r="Q1095" s="138"/>
      <c r="R1095" s="339">
        <v>10</v>
      </c>
      <c r="S1095" s="139">
        <v>0</v>
      </c>
      <c r="T1095" s="152">
        <v>41268</v>
      </c>
      <c r="U1095" s="138">
        <v>0.11620399999999999</v>
      </c>
      <c r="V1095" s="143">
        <v>49.062049315068485</v>
      </c>
      <c r="W1095" s="138">
        <v>61.16</v>
      </c>
      <c r="X1095" s="556" t="s">
        <v>1755</v>
      </c>
      <c r="Y1095" s="142"/>
      <c r="Z1095" s="146"/>
      <c r="AA1095" s="165"/>
      <c r="AB1095" s="165"/>
      <c r="AC1095" s="383"/>
      <c r="AD1095" s="360"/>
      <c r="AE1095" s="165"/>
      <c r="AF1095" s="147"/>
      <c r="AG1095" s="146">
        <v>19.633333333333333</v>
      </c>
      <c r="AH1095" s="149"/>
      <c r="AI1095" s="132"/>
      <c r="AJ1095" s="554" t="s">
        <v>3895</v>
      </c>
      <c r="AK1095" s="554"/>
      <c r="AL1095" s="555" t="s">
        <v>3600</v>
      </c>
      <c r="AM1095" s="152">
        <v>40898</v>
      </c>
      <c r="AN1095" s="296"/>
      <c r="AO1095" s="154"/>
      <c r="AP1095" s="155"/>
      <c r="AQ1095" s="156">
        <v>40745</v>
      </c>
      <c r="AR1095" s="155">
        <v>41267</v>
      </c>
      <c r="AS1095" s="154">
        <v>41362</v>
      </c>
      <c r="AT1095" s="155">
        <v>41267</v>
      </c>
      <c r="AU1095" s="157"/>
      <c r="AV1095" s="158"/>
      <c r="AW1095" s="159">
        <v>3.2</v>
      </c>
      <c r="AX1095" s="165">
        <v>1934.21875</v>
      </c>
      <c r="AY1095" s="384">
        <v>0.94872499999999993</v>
      </c>
      <c r="AZ1095" s="161"/>
      <c r="BA1095" s="149"/>
      <c r="BB1095" s="237"/>
      <c r="BC1095" s="238"/>
      <c r="BD1095" s="345">
        <v>4.153577661431064</v>
      </c>
      <c r="BE1095" s="165">
        <v>679.13303816727671</v>
      </c>
      <c r="BF1095" s="149">
        <v>1297.9930191972073</v>
      </c>
      <c r="BG1095" s="623"/>
      <c r="BH1095" s="166">
        <v>7.92</v>
      </c>
      <c r="BI1095" s="167">
        <v>11.41</v>
      </c>
      <c r="BJ1095" s="166">
        <v>10.55</v>
      </c>
      <c r="BK1095" s="166">
        <v>14.212061966485114</v>
      </c>
    </row>
    <row r="1096" spans="1:63" ht="70" hidden="1">
      <c r="A1096" s="40"/>
      <c r="B1096" s="40"/>
      <c r="C1096" s="40"/>
      <c r="D1096" s="247" t="s">
        <v>395</v>
      </c>
      <c r="E1096" s="127">
        <v>9166</v>
      </c>
      <c r="F1096" s="361" t="s">
        <v>396</v>
      </c>
      <c r="G1096" s="129" t="s">
        <v>3945</v>
      </c>
      <c r="H1096" s="130" t="s">
        <v>3946</v>
      </c>
      <c r="I1096" s="131" t="s">
        <v>1815</v>
      </c>
      <c r="J1096" s="132"/>
      <c r="K1096" s="129" t="s">
        <v>1317</v>
      </c>
      <c r="L1096" s="472" t="s">
        <v>2036</v>
      </c>
      <c r="M1096" s="134" t="s">
        <v>2037</v>
      </c>
      <c r="N1096" s="371" t="s">
        <v>2037</v>
      </c>
      <c r="O1096" s="136" t="s">
        <v>2038</v>
      </c>
      <c r="P1096" s="143">
        <v>41.058999999999997</v>
      </c>
      <c r="Q1096" s="138"/>
      <c r="R1096" s="339">
        <v>7</v>
      </c>
      <c r="S1096" s="139">
        <v>0</v>
      </c>
      <c r="T1096" s="152">
        <v>41270</v>
      </c>
      <c r="U1096" s="139">
        <v>0.66104989999999997</v>
      </c>
      <c r="V1096" s="143">
        <v>329.1469424657534</v>
      </c>
      <c r="W1096" s="138">
        <v>739.9619232876712</v>
      </c>
      <c r="X1096" s="141" t="s">
        <v>3966</v>
      </c>
      <c r="Y1096" s="142"/>
      <c r="Z1096" s="143"/>
      <c r="AA1096" s="138"/>
      <c r="AB1096" s="138"/>
      <c r="AC1096" s="383"/>
      <c r="AD1096" s="360"/>
      <c r="AE1096" s="165"/>
      <c r="AF1096" s="147"/>
      <c r="AG1096" s="146">
        <v>19.566666666666666</v>
      </c>
      <c r="AH1096" s="149"/>
      <c r="AI1096" s="132"/>
      <c r="AJ1096" s="150" t="s">
        <v>1560</v>
      </c>
      <c r="AK1096" s="150"/>
      <c r="AL1096" s="151" t="s">
        <v>4067</v>
      </c>
      <c r="AM1096" s="152">
        <v>40451</v>
      </c>
      <c r="AN1096" s="296"/>
      <c r="AO1096" s="154"/>
      <c r="AP1096" s="155"/>
      <c r="AQ1096" s="156">
        <v>40382</v>
      </c>
      <c r="AR1096" s="155">
        <v>41269</v>
      </c>
      <c r="AS1096" s="154">
        <v>41404</v>
      </c>
      <c r="AT1096" s="155">
        <v>41270</v>
      </c>
      <c r="AU1096" s="157"/>
      <c r="AV1096" s="158"/>
      <c r="AW1096" s="159">
        <v>31.5</v>
      </c>
      <c r="AX1096" s="146">
        <v>1412.984126984127</v>
      </c>
      <c r="AY1096" s="160">
        <v>0.92249999999999999</v>
      </c>
      <c r="AZ1096" s="161"/>
      <c r="BA1096" s="149"/>
      <c r="BB1096" s="162"/>
      <c r="BC1096" s="163"/>
      <c r="BD1096" s="647">
        <v>35.871400523560204</v>
      </c>
      <c r="BE1096" s="165">
        <v>873.6549970423099</v>
      </c>
      <c r="BF1096" s="149">
        <v>1138.7746197955619</v>
      </c>
      <c r="BG1096" s="195"/>
      <c r="BH1096" s="166">
        <v>7.72</v>
      </c>
      <c r="BI1096" s="167"/>
      <c r="BJ1096" s="166"/>
      <c r="BK1096" s="166"/>
    </row>
    <row r="1097" spans="1:63" ht="42" hidden="1">
      <c r="A1097" s="40"/>
      <c r="B1097" s="40"/>
      <c r="C1097" s="40"/>
      <c r="D1097" s="247" t="s">
        <v>397</v>
      </c>
      <c r="E1097" s="127">
        <v>9167</v>
      </c>
      <c r="F1097" s="234" t="s">
        <v>398</v>
      </c>
      <c r="G1097" s="129" t="s">
        <v>2033</v>
      </c>
      <c r="H1097" s="130" t="s">
        <v>2034</v>
      </c>
      <c r="I1097" s="131" t="s">
        <v>1815</v>
      </c>
      <c r="J1097" s="132"/>
      <c r="K1097" s="129" t="s">
        <v>3893</v>
      </c>
      <c r="L1097" s="472" t="s">
        <v>2036</v>
      </c>
      <c r="M1097" s="134" t="s">
        <v>3878</v>
      </c>
      <c r="N1097" s="371" t="s">
        <v>1723</v>
      </c>
      <c r="O1097" s="136" t="s">
        <v>3785</v>
      </c>
      <c r="P1097" s="143">
        <v>17.722000000000001</v>
      </c>
      <c r="Q1097" s="138"/>
      <c r="R1097" s="339">
        <v>7</v>
      </c>
      <c r="S1097" s="139">
        <v>0</v>
      </c>
      <c r="T1097" s="152">
        <v>41271</v>
      </c>
      <c r="U1097" s="138">
        <v>0.194942</v>
      </c>
      <c r="V1097" s="143">
        <v>142.01876712328769</v>
      </c>
      <c r="W1097" s="138">
        <v>319.33587397260277</v>
      </c>
      <c r="X1097" s="141" t="s">
        <v>1729</v>
      </c>
      <c r="Y1097" s="142"/>
      <c r="Z1097" s="143"/>
      <c r="AA1097" s="138"/>
      <c r="AB1097" s="138"/>
      <c r="AC1097" s="383"/>
      <c r="AD1097" s="360"/>
      <c r="AE1097" s="165"/>
      <c r="AF1097" s="147"/>
      <c r="AG1097" s="146">
        <v>19.533333333333335</v>
      </c>
      <c r="AH1097" s="149"/>
      <c r="AI1097" s="132"/>
      <c r="AJ1097" s="150" t="s">
        <v>3895</v>
      </c>
      <c r="AK1097" s="150"/>
      <c r="AL1097" s="151" t="s">
        <v>399</v>
      </c>
      <c r="AM1097" s="152">
        <v>40517</v>
      </c>
      <c r="AN1097" s="296"/>
      <c r="AO1097" s="154"/>
      <c r="AP1097" s="155"/>
      <c r="AQ1097" s="156">
        <v>41264</v>
      </c>
      <c r="AR1097" s="155">
        <v>41268</v>
      </c>
      <c r="AS1097" s="154">
        <v>41383</v>
      </c>
      <c r="AT1097" s="155">
        <v>41269</v>
      </c>
      <c r="AU1097" s="157"/>
      <c r="AV1097" s="158"/>
      <c r="AW1097" s="159">
        <v>4.5</v>
      </c>
      <c r="AX1097" s="165">
        <v>5085.5555555555557</v>
      </c>
      <c r="AY1097" s="384">
        <v>0.75784999999999991</v>
      </c>
      <c r="AZ1097" s="161"/>
      <c r="BA1097" s="149"/>
      <c r="BB1097" s="237"/>
      <c r="BC1097" s="238"/>
      <c r="BD1097" s="345">
        <v>7.299585514834205</v>
      </c>
      <c r="BE1097" s="165">
        <v>411.89400264271552</v>
      </c>
      <c r="BF1097" s="149">
        <v>1622.130114407601</v>
      </c>
      <c r="BG1097" s="195"/>
      <c r="BH1097" s="166">
        <v>10.85</v>
      </c>
      <c r="BI1097" s="167">
        <v>12.89</v>
      </c>
      <c r="BJ1097" s="166"/>
      <c r="BK1097" s="166"/>
    </row>
    <row r="1098" spans="1:63" ht="42" hidden="1">
      <c r="A1098" s="40"/>
      <c r="B1098" s="40"/>
      <c r="C1098" s="40"/>
      <c r="D1098" s="303" t="s">
        <v>400</v>
      </c>
      <c r="E1098" s="595">
        <v>9175</v>
      </c>
      <c r="F1098" s="422" t="s">
        <v>401</v>
      </c>
      <c r="G1098" s="547" t="s">
        <v>2033</v>
      </c>
      <c r="H1098" s="548" t="s">
        <v>2034</v>
      </c>
      <c r="I1098" s="549" t="s">
        <v>1815</v>
      </c>
      <c r="J1098" s="550"/>
      <c r="K1098" s="547" t="s">
        <v>2035</v>
      </c>
      <c r="L1098" s="472" t="s">
        <v>2036</v>
      </c>
      <c r="M1098" s="174" t="s">
        <v>969</v>
      </c>
      <c r="N1098" s="342" t="s">
        <v>970</v>
      </c>
      <c r="O1098" s="176" t="s">
        <v>3785</v>
      </c>
      <c r="P1098" s="143">
        <v>11.231999999999999</v>
      </c>
      <c r="Q1098" s="138"/>
      <c r="R1098" s="339">
        <v>7</v>
      </c>
      <c r="S1098" s="139">
        <v>0</v>
      </c>
      <c r="T1098" s="311">
        <v>41268</v>
      </c>
      <c r="U1098" s="139">
        <v>0.17971199999999998</v>
      </c>
      <c r="V1098" s="143">
        <v>90.102180821917798</v>
      </c>
      <c r="W1098" s="138">
        <v>202.48372602739724</v>
      </c>
      <c r="X1098" s="556" t="s">
        <v>2718</v>
      </c>
      <c r="Y1098" s="142"/>
      <c r="Z1098" s="146"/>
      <c r="AA1098" s="165"/>
      <c r="AB1098" s="165"/>
      <c r="AC1098" s="383"/>
      <c r="AD1098" s="360"/>
      <c r="AE1098" s="165"/>
      <c r="AF1098" s="147"/>
      <c r="AG1098" s="146">
        <v>19.633333333333333</v>
      </c>
      <c r="AH1098" s="149"/>
      <c r="AI1098" s="132"/>
      <c r="AJ1098" s="554" t="s">
        <v>3895</v>
      </c>
      <c r="AK1098" s="554"/>
      <c r="AL1098" s="555" t="s">
        <v>402</v>
      </c>
      <c r="AM1098" s="152">
        <v>41027</v>
      </c>
      <c r="AN1098" s="296"/>
      <c r="AO1098" s="154"/>
      <c r="AP1098" s="155"/>
      <c r="AQ1098" s="156">
        <v>41163</v>
      </c>
      <c r="AR1098" s="155">
        <v>41268</v>
      </c>
      <c r="AS1098" s="154">
        <v>41382</v>
      </c>
      <c r="AT1098" s="155">
        <v>41268</v>
      </c>
      <c r="AU1098" s="157"/>
      <c r="AV1098" s="158"/>
      <c r="AW1098" s="159">
        <v>5</v>
      </c>
      <c r="AX1098" s="165">
        <v>2357.6</v>
      </c>
      <c r="AY1098" s="384">
        <v>0.95284999999999997</v>
      </c>
      <c r="AZ1098" s="161"/>
      <c r="BA1098" s="149"/>
      <c r="BB1098" s="237" t="s">
        <v>39</v>
      </c>
      <c r="BC1098" s="238"/>
      <c r="BD1098" s="493"/>
      <c r="BE1098" s="165"/>
      <c r="BF1098" s="149"/>
      <c r="BG1098" s="623"/>
      <c r="BH1098" s="166"/>
      <c r="BI1098" s="167"/>
      <c r="BJ1098" s="166"/>
      <c r="BK1098" s="166"/>
    </row>
    <row r="1099" spans="1:63" ht="28" hidden="1">
      <c r="A1099" s="40"/>
      <c r="B1099" s="40"/>
      <c r="C1099" s="40"/>
      <c r="D1099" s="303" t="s">
        <v>308</v>
      </c>
      <c r="E1099" s="595">
        <v>9177</v>
      </c>
      <c r="F1099" s="422" t="s">
        <v>403</v>
      </c>
      <c r="G1099" s="547" t="s">
        <v>2033</v>
      </c>
      <c r="H1099" s="548" t="s">
        <v>2034</v>
      </c>
      <c r="I1099" s="549" t="s">
        <v>1815</v>
      </c>
      <c r="J1099" s="550"/>
      <c r="K1099" s="622" t="s">
        <v>1728</v>
      </c>
      <c r="L1099" s="472" t="s">
        <v>2036</v>
      </c>
      <c r="M1099" s="174" t="s">
        <v>2037</v>
      </c>
      <c r="N1099" s="620" t="s">
        <v>2037</v>
      </c>
      <c r="O1099" s="176" t="s">
        <v>3785</v>
      </c>
      <c r="P1099" s="381">
        <v>2.7559999999999998</v>
      </c>
      <c r="Q1099" s="138"/>
      <c r="R1099" s="339">
        <v>10</v>
      </c>
      <c r="S1099" s="139">
        <v>0</v>
      </c>
      <c r="T1099" s="311">
        <v>41270</v>
      </c>
      <c r="U1099" s="637">
        <v>3.8584E-2</v>
      </c>
      <c r="V1099" s="143">
        <v>22.093304109589042</v>
      </c>
      <c r="W1099" s="138">
        <v>27.56</v>
      </c>
      <c r="X1099" s="556" t="s">
        <v>1729</v>
      </c>
      <c r="Y1099" s="142"/>
      <c r="Z1099" s="146"/>
      <c r="AA1099" s="165"/>
      <c r="AB1099" s="165"/>
      <c r="AC1099" s="383"/>
      <c r="AD1099" s="360"/>
      <c r="AE1099" s="165"/>
      <c r="AF1099" s="147"/>
      <c r="AG1099" s="146">
        <v>19.566666666666666</v>
      </c>
      <c r="AH1099" s="149"/>
      <c r="AI1099" s="132"/>
      <c r="AJ1099" s="554" t="s">
        <v>3895</v>
      </c>
      <c r="AK1099" s="554"/>
      <c r="AL1099" s="555" t="s">
        <v>3895</v>
      </c>
      <c r="AM1099" s="192">
        <v>40848</v>
      </c>
      <c r="AN1099" s="296">
        <v>41122.083333333299</v>
      </c>
      <c r="AO1099" s="192" t="s">
        <v>307</v>
      </c>
      <c r="AP1099" s="155"/>
      <c r="AQ1099" s="156">
        <v>41193</v>
      </c>
      <c r="AR1099" s="155">
        <v>41268</v>
      </c>
      <c r="AS1099" s="154">
        <v>41387</v>
      </c>
      <c r="AT1099" s="155">
        <v>41269</v>
      </c>
      <c r="AU1099" s="157"/>
      <c r="AV1099" s="158"/>
      <c r="AW1099" s="159">
        <v>1.65</v>
      </c>
      <c r="AX1099" s="165">
        <v>1752.1212121212122</v>
      </c>
      <c r="AY1099" s="384">
        <v>0.95284999999999997</v>
      </c>
      <c r="AZ1099" s="161"/>
      <c r="BA1099" s="149"/>
      <c r="BB1099" s="237"/>
      <c r="BC1099" s="238"/>
      <c r="BD1099" s="345">
        <v>2.2360383944153575</v>
      </c>
      <c r="BE1099" s="165">
        <v>811.33468592719794</v>
      </c>
      <c r="BF1099" s="149">
        <v>1355.1747844941563</v>
      </c>
      <c r="BG1099" s="623"/>
      <c r="BH1099" s="166">
        <v>7.21</v>
      </c>
      <c r="BI1099" s="167">
        <v>11</v>
      </c>
      <c r="BJ1099" s="166"/>
      <c r="BK1099" s="159"/>
    </row>
    <row r="1100" spans="1:63" ht="70" hidden="1">
      <c r="A1100" s="40"/>
      <c r="B1100" s="40"/>
      <c r="C1100" s="40"/>
      <c r="D1100" s="303" t="s">
        <v>404</v>
      </c>
      <c r="E1100" s="127">
        <v>9180</v>
      </c>
      <c r="F1100" s="234" t="s">
        <v>405</v>
      </c>
      <c r="G1100" s="129" t="s">
        <v>2033</v>
      </c>
      <c r="H1100" s="130" t="s">
        <v>2034</v>
      </c>
      <c r="I1100" s="131" t="s">
        <v>1815</v>
      </c>
      <c r="J1100" s="132"/>
      <c r="K1100" s="129" t="s">
        <v>1748</v>
      </c>
      <c r="L1100" s="472" t="s">
        <v>2036</v>
      </c>
      <c r="M1100" s="174" t="s">
        <v>2037</v>
      </c>
      <c r="N1100" s="371" t="s">
        <v>2037</v>
      </c>
      <c r="O1100" s="136" t="s">
        <v>3785</v>
      </c>
      <c r="P1100" s="143">
        <v>16.289000000000001</v>
      </c>
      <c r="Q1100" s="138"/>
      <c r="R1100" s="339">
        <v>10</v>
      </c>
      <c r="S1100" s="139">
        <v>0</v>
      </c>
      <c r="T1100" s="152">
        <v>41275</v>
      </c>
      <c r="U1100" s="138">
        <v>0</v>
      </c>
      <c r="V1100" s="143">
        <v>130.35662739726027</v>
      </c>
      <c r="W1100" s="138">
        <v>162.89000000000001</v>
      </c>
      <c r="X1100" s="141" t="s">
        <v>3889</v>
      </c>
      <c r="Y1100" s="142"/>
      <c r="Z1100" s="146"/>
      <c r="AA1100" s="165"/>
      <c r="AB1100" s="165"/>
      <c r="AC1100" s="383"/>
      <c r="AD1100" s="360"/>
      <c r="AE1100" s="165"/>
      <c r="AF1100" s="147"/>
      <c r="AG1100" s="146">
        <v>19.399999999999999</v>
      </c>
      <c r="AH1100" s="149"/>
      <c r="AI1100" s="132"/>
      <c r="AJ1100" s="236" t="s">
        <v>3895</v>
      </c>
      <c r="AK1100" s="236"/>
      <c r="AL1100" s="151" t="s">
        <v>1396</v>
      </c>
      <c r="AM1100" s="152">
        <v>40814</v>
      </c>
      <c r="AN1100" s="296"/>
      <c r="AO1100" s="154"/>
      <c r="AP1100" s="155"/>
      <c r="AQ1100" s="156">
        <v>41022</v>
      </c>
      <c r="AR1100" s="155">
        <v>41268</v>
      </c>
      <c r="AS1100" s="154">
        <v>41390</v>
      </c>
      <c r="AT1100" s="155">
        <v>41269</v>
      </c>
      <c r="AU1100" s="157"/>
      <c r="AV1100" s="158"/>
      <c r="AW1100" s="159">
        <v>8.4</v>
      </c>
      <c r="AX1100" s="165">
        <v>2116.6666666666665</v>
      </c>
      <c r="AY1100" s="384">
        <v>0.91539999999999999</v>
      </c>
      <c r="AZ1100" s="161"/>
      <c r="BA1100" s="149"/>
      <c r="BB1100" s="237"/>
      <c r="BC1100" s="238"/>
      <c r="BD1100" s="345">
        <v>10.38394415357766</v>
      </c>
      <c r="BE1100" s="165">
        <v>637.4819911337504</v>
      </c>
      <c r="BF1100" s="149">
        <v>1236.1838278068642</v>
      </c>
      <c r="BG1100" s="623"/>
      <c r="BH1100" s="166">
        <v>8.27</v>
      </c>
      <c r="BI1100" s="167">
        <v>12.13</v>
      </c>
      <c r="BJ1100" s="166">
        <v>14.02</v>
      </c>
      <c r="BK1100" s="166">
        <v>21.318092949727674</v>
      </c>
    </row>
    <row r="1101" spans="1:63" ht="28" hidden="1">
      <c r="A1101" s="40"/>
      <c r="B1101" s="40"/>
      <c r="C1101" s="40"/>
      <c r="D1101" s="303" t="s">
        <v>406</v>
      </c>
      <c r="E1101" s="595">
        <v>9185</v>
      </c>
      <c r="F1101" s="422" t="s">
        <v>407</v>
      </c>
      <c r="G1101" s="547" t="s">
        <v>2033</v>
      </c>
      <c r="H1101" s="548" t="s">
        <v>2034</v>
      </c>
      <c r="I1101" s="549" t="s">
        <v>1815</v>
      </c>
      <c r="J1101" s="550"/>
      <c r="K1101" s="622" t="s">
        <v>2035</v>
      </c>
      <c r="L1101" s="472" t="s">
        <v>2036</v>
      </c>
      <c r="M1101" s="174" t="s">
        <v>969</v>
      </c>
      <c r="N1101" s="620" t="s">
        <v>970</v>
      </c>
      <c r="O1101" s="176" t="s">
        <v>3785</v>
      </c>
      <c r="P1101" s="143">
        <v>17.169</v>
      </c>
      <c r="Q1101" s="138"/>
      <c r="R1101" s="339">
        <v>10</v>
      </c>
      <c r="S1101" s="139">
        <v>0</v>
      </c>
      <c r="T1101" s="311">
        <v>41331</v>
      </c>
      <c r="U1101" s="138">
        <v>0</v>
      </c>
      <c r="V1101" s="143">
        <v>134.76489041095891</v>
      </c>
      <c r="W1101" s="138">
        <v>171.69</v>
      </c>
      <c r="X1101" s="556" t="s">
        <v>3889</v>
      </c>
      <c r="Y1101" s="142"/>
      <c r="Z1101" s="146"/>
      <c r="AA1101" s="165"/>
      <c r="AB1101" s="165"/>
      <c r="AC1101" s="383"/>
      <c r="AD1101" s="360"/>
      <c r="AE1101" s="165"/>
      <c r="AF1101" s="147"/>
      <c r="AG1101" s="146">
        <v>17.533333333333335</v>
      </c>
      <c r="AH1101" s="149"/>
      <c r="AI1101" s="132"/>
      <c r="AJ1101" s="554" t="s">
        <v>3895</v>
      </c>
      <c r="AK1101" s="554"/>
      <c r="AL1101" s="555" t="s">
        <v>3895</v>
      </c>
      <c r="AM1101" s="152">
        <v>41136</v>
      </c>
      <c r="AN1101" s="296"/>
      <c r="AO1101" s="154"/>
      <c r="AP1101" s="155"/>
      <c r="AQ1101" s="156">
        <v>41219</v>
      </c>
      <c r="AR1101" s="155">
        <v>41268</v>
      </c>
      <c r="AS1101" s="154">
        <v>41418</v>
      </c>
      <c r="AT1101" s="155">
        <v>41271</v>
      </c>
      <c r="AU1101" s="157"/>
      <c r="AV1101" s="158"/>
      <c r="AW1101" s="159">
        <v>10</v>
      </c>
      <c r="AX1101" s="165">
        <v>1801.97</v>
      </c>
      <c r="AY1101" s="384">
        <v>0.95284999999999997</v>
      </c>
      <c r="AZ1101" s="161"/>
      <c r="BA1101" s="149"/>
      <c r="BB1101" s="237" t="s">
        <v>39</v>
      </c>
      <c r="BC1101" s="238"/>
      <c r="BD1101" s="648"/>
      <c r="BE1101" s="165"/>
      <c r="BF1101" s="149"/>
      <c r="BG1101" s="623"/>
      <c r="BH1101" s="197"/>
      <c r="BI1101" s="198"/>
      <c r="BJ1101" s="197"/>
      <c r="BK1101" s="197"/>
    </row>
    <row r="1102" spans="1:63" ht="14" hidden="1">
      <c r="A1102" s="40"/>
      <c r="B1102" s="40"/>
      <c r="C1102" s="40"/>
      <c r="D1102" s="303" t="s">
        <v>408</v>
      </c>
      <c r="E1102" s="595">
        <v>9186</v>
      </c>
      <c r="F1102" s="422" t="s">
        <v>409</v>
      </c>
      <c r="G1102" s="547" t="s">
        <v>2033</v>
      </c>
      <c r="H1102" s="548" t="s">
        <v>2034</v>
      </c>
      <c r="I1102" s="549" t="s">
        <v>1815</v>
      </c>
      <c r="J1102" s="550"/>
      <c r="K1102" s="622" t="s">
        <v>2498</v>
      </c>
      <c r="L1102" s="472" t="s">
        <v>2036</v>
      </c>
      <c r="M1102" s="174" t="s">
        <v>2037</v>
      </c>
      <c r="N1102" s="620" t="s">
        <v>2037</v>
      </c>
      <c r="O1102" s="176" t="s">
        <v>3785</v>
      </c>
      <c r="P1102" s="143">
        <v>17.562999999999999</v>
      </c>
      <c r="Q1102" s="138"/>
      <c r="R1102" s="339">
        <v>10</v>
      </c>
      <c r="S1102" s="139">
        <v>0</v>
      </c>
      <c r="T1102" s="311">
        <v>41274</v>
      </c>
      <c r="U1102" s="138">
        <v>5.2689E-2</v>
      </c>
      <c r="V1102" s="143">
        <v>140.60023561643834</v>
      </c>
      <c r="W1102" s="138">
        <v>175.63</v>
      </c>
      <c r="X1102" s="556" t="s">
        <v>1729</v>
      </c>
      <c r="Y1102" s="142"/>
      <c r="Z1102" s="146"/>
      <c r="AA1102" s="165"/>
      <c r="AB1102" s="165"/>
      <c r="AC1102" s="383"/>
      <c r="AD1102" s="360"/>
      <c r="AE1102" s="165"/>
      <c r="AF1102" s="147"/>
      <c r="AG1102" s="146">
        <v>19.433333333333334</v>
      </c>
      <c r="AH1102" s="149"/>
      <c r="AI1102" s="132"/>
      <c r="AJ1102" s="554" t="s">
        <v>3895</v>
      </c>
      <c r="AK1102" s="554"/>
      <c r="AL1102" s="555" t="s">
        <v>3895</v>
      </c>
      <c r="AM1102" s="152">
        <v>41128.083333333299</v>
      </c>
      <c r="AN1102" s="296"/>
      <c r="AO1102" s="154"/>
      <c r="AP1102" s="155"/>
      <c r="AQ1102" s="156">
        <v>41261</v>
      </c>
      <c r="AR1102" s="155">
        <v>41268</v>
      </c>
      <c r="AS1102" s="154">
        <v>41383</v>
      </c>
      <c r="AT1102" s="155">
        <v>41269</v>
      </c>
      <c r="AU1102" s="157"/>
      <c r="AV1102" s="158"/>
      <c r="AW1102" s="159">
        <v>8.8000000000000007</v>
      </c>
      <c r="AX1102" s="165">
        <v>2225</v>
      </c>
      <c r="AY1102" s="384">
        <v>0.89702499999999996</v>
      </c>
      <c r="AZ1102" s="161"/>
      <c r="BA1102" s="149"/>
      <c r="BB1102" s="237"/>
      <c r="BC1102" s="238"/>
      <c r="BD1102" s="345">
        <v>11.561518324607329</v>
      </c>
      <c r="BE1102" s="165">
        <v>658.28835191068322</v>
      </c>
      <c r="BF1102" s="149">
        <v>1313.8089005235599</v>
      </c>
      <c r="BG1102" s="623"/>
      <c r="BH1102" s="166">
        <v>10.210000000000001</v>
      </c>
      <c r="BI1102" s="167">
        <v>14.75</v>
      </c>
      <c r="BJ1102" s="197"/>
      <c r="BK1102" s="197"/>
    </row>
    <row r="1103" spans="1:63" ht="28" hidden="1">
      <c r="A1103" s="40"/>
      <c r="B1103" s="40"/>
      <c r="C1103" s="40"/>
      <c r="D1103" s="303" t="s">
        <v>410</v>
      </c>
      <c r="E1103" s="595">
        <v>9189</v>
      </c>
      <c r="F1103" s="422" t="s">
        <v>411</v>
      </c>
      <c r="G1103" s="547" t="s">
        <v>2033</v>
      </c>
      <c r="H1103" s="548" t="s">
        <v>2034</v>
      </c>
      <c r="I1103" s="549" t="s">
        <v>1815</v>
      </c>
      <c r="J1103" s="550"/>
      <c r="K1103" s="547" t="s">
        <v>2035</v>
      </c>
      <c r="L1103" s="472" t="s">
        <v>2036</v>
      </c>
      <c r="M1103" s="174" t="s">
        <v>969</v>
      </c>
      <c r="N1103" s="342" t="s">
        <v>970</v>
      </c>
      <c r="O1103" s="176" t="s">
        <v>3785</v>
      </c>
      <c r="P1103" s="143">
        <v>9.8409999999999993</v>
      </c>
      <c r="Q1103" s="138"/>
      <c r="R1103" s="339">
        <v>7</v>
      </c>
      <c r="S1103" s="139">
        <v>0</v>
      </c>
      <c r="T1103" s="311">
        <v>41365</v>
      </c>
      <c r="U1103" s="138">
        <v>0</v>
      </c>
      <c r="V1103" s="143">
        <v>76.328413698630129</v>
      </c>
      <c r="W1103" s="138">
        <v>174.79233698630136</v>
      </c>
      <c r="X1103" s="556" t="s">
        <v>2718</v>
      </c>
      <c r="Y1103" s="142"/>
      <c r="Z1103" s="146"/>
      <c r="AA1103" s="165"/>
      <c r="AB1103" s="165"/>
      <c r="AC1103" s="383"/>
      <c r="AD1103" s="360"/>
      <c r="AE1103" s="165"/>
      <c r="AF1103" s="147"/>
      <c r="AG1103" s="146">
        <v>16.399999999999999</v>
      </c>
      <c r="AH1103" s="149"/>
      <c r="AI1103" s="132"/>
      <c r="AJ1103" s="554" t="s">
        <v>3895</v>
      </c>
      <c r="AK1103" s="554"/>
      <c r="AL1103" s="555" t="s">
        <v>3895</v>
      </c>
      <c r="AM1103" s="152">
        <v>41041</v>
      </c>
      <c r="AN1103" s="296"/>
      <c r="AO1103" s="154"/>
      <c r="AP1103" s="155"/>
      <c r="AQ1103" s="156">
        <v>41163</v>
      </c>
      <c r="AR1103" s="155">
        <v>41268</v>
      </c>
      <c r="AS1103" s="154">
        <v>41370</v>
      </c>
      <c r="AT1103" s="155">
        <v>41268</v>
      </c>
      <c r="AU1103" s="157"/>
      <c r="AV1103" s="158"/>
      <c r="AW1103" s="159">
        <v>5</v>
      </c>
      <c r="AX1103" s="165">
        <v>2065.8000000000002</v>
      </c>
      <c r="AY1103" s="384">
        <v>0.95284999999999997</v>
      </c>
      <c r="AZ1103" s="161"/>
      <c r="BA1103" s="149"/>
      <c r="BB1103" s="237" t="s">
        <v>3498</v>
      </c>
      <c r="BC1103" s="238"/>
      <c r="BD1103" s="493"/>
      <c r="BE1103" s="165"/>
      <c r="BF1103" s="149"/>
      <c r="BG1103" s="623"/>
      <c r="BH1103" s="159"/>
      <c r="BI1103" s="164"/>
      <c r="BJ1103" s="159"/>
      <c r="BK1103" s="159"/>
    </row>
    <row r="1104" spans="1:63" ht="42" hidden="1">
      <c r="A1104" s="40"/>
      <c r="B1104" s="40"/>
      <c r="C1104" s="40"/>
      <c r="D1104" s="247" t="s">
        <v>412</v>
      </c>
      <c r="E1104" s="127">
        <v>9195</v>
      </c>
      <c r="F1104" s="649" t="s">
        <v>413</v>
      </c>
      <c r="G1104" s="129" t="s">
        <v>3970</v>
      </c>
      <c r="H1104" s="141" t="s">
        <v>3971</v>
      </c>
      <c r="I1104" s="131" t="s">
        <v>1815</v>
      </c>
      <c r="J1104" s="368"/>
      <c r="K1104" s="129" t="s">
        <v>4044</v>
      </c>
      <c r="L1104" s="472" t="s">
        <v>2036</v>
      </c>
      <c r="M1104" s="134" t="s">
        <v>2037</v>
      </c>
      <c r="N1104" s="371" t="s">
        <v>2037</v>
      </c>
      <c r="O1104" s="136" t="s">
        <v>3785</v>
      </c>
      <c r="P1104" s="381">
        <v>4.859</v>
      </c>
      <c r="Q1104" s="138"/>
      <c r="R1104" s="339">
        <v>10</v>
      </c>
      <c r="S1104" s="139">
        <v>0</v>
      </c>
      <c r="T1104" s="152">
        <v>41273</v>
      </c>
      <c r="U1104" s="138">
        <v>2.4295000000000001E-2</v>
      </c>
      <c r="V1104" s="137">
        <v>38.91193698630137</v>
      </c>
      <c r="W1104" s="138">
        <v>48.59</v>
      </c>
      <c r="X1104" s="141" t="s">
        <v>3974</v>
      </c>
      <c r="Y1104" s="142"/>
      <c r="Z1104" s="143"/>
      <c r="AA1104" s="138"/>
      <c r="AB1104" s="138"/>
      <c r="AC1104" s="383"/>
      <c r="AD1104" s="360"/>
      <c r="AE1104" s="165"/>
      <c r="AF1104" s="147"/>
      <c r="AG1104" s="146">
        <v>19.466666666666665</v>
      </c>
      <c r="AH1104" s="149"/>
      <c r="AI1104" s="132"/>
      <c r="AJ1104" s="150" t="s">
        <v>3975</v>
      </c>
      <c r="AK1104" s="150"/>
      <c r="AL1104" s="151" t="s">
        <v>4068</v>
      </c>
      <c r="AM1104" s="152">
        <v>40460</v>
      </c>
      <c r="AN1104" s="296"/>
      <c r="AO1104" s="154"/>
      <c r="AP1104" s="155"/>
      <c r="AQ1104" s="156">
        <v>40591</v>
      </c>
      <c r="AR1104" s="155">
        <v>41271</v>
      </c>
      <c r="AS1104" s="179">
        <v>41425</v>
      </c>
      <c r="AT1104" s="194">
        <v>41271</v>
      </c>
      <c r="AU1104" s="157"/>
      <c r="AV1104" s="638"/>
      <c r="AW1104" s="159">
        <v>2.8</v>
      </c>
      <c r="AX1104" s="165">
        <v>1869.4464285714287</v>
      </c>
      <c r="AY1104" s="639" t="s">
        <v>236</v>
      </c>
      <c r="AZ1104" s="164"/>
      <c r="BA1104" s="149"/>
      <c r="BB1104" s="162"/>
      <c r="BC1104" s="163"/>
      <c r="BD1104" s="345">
        <v>3.7260034904013963</v>
      </c>
      <c r="BE1104" s="165">
        <v>766.82516781259449</v>
      </c>
      <c r="BF1104" s="149">
        <v>1330.7155322862129</v>
      </c>
      <c r="BG1104" s="195"/>
      <c r="BH1104" s="166" t="s">
        <v>4046</v>
      </c>
      <c r="BI1104" s="167" t="s">
        <v>4046</v>
      </c>
      <c r="BJ1104" s="166" t="s">
        <v>4046</v>
      </c>
      <c r="BK1104" s="166">
        <v>15.396400463692208</v>
      </c>
    </row>
    <row r="1105" spans="1:63" ht="42" hidden="1">
      <c r="A1105" s="40"/>
      <c r="B1105" s="40"/>
      <c r="C1105" s="40"/>
      <c r="D1105" s="303" t="s">
        <v>414</v>
      </c>
      <c r="E1105" s="127">
        <v>9196</v>
      </c>
      <c r="F1105" s="632" t="s">
        <v>415</v>
      </c>
      <c r="G1105" s="129" t="s">
        <v>2033</v>
      </c>
      <c r="H1105" s="141" t="s">
        <v>2034</v>
      </c>
      <c r="I1105" s="131" t="s">
        <v>1815</v>
      </c>
      <c r="J1105" s="368"/>
      <c r="K1105" s="129" t="s">
        <v>917</v>
      </c>
      <c r="L1105" s="472" t="s">
        <v>2036</v>
      </c>
      <c r="M1105" s="134" t="s">
        <v>2037</v>
      </c>
      <c r="N1105" s="371" t="s">
        <v>2037</v>
      </c>
      <c r="O1105" s="136" t="s">
        <v>3785</v>
      </c>
      <c r="P1105" s="143">
        <v>8.0009999999999994</v>
      </c>
      <c r="Q1105" s="138"/>
      <c r="R1105" s="339">
        <v>7</v>
      </c>
      <c r="S1105" s="139">
        <v>0</v>
      </c>
      <c r="T1105" s="152">
        <v>41273</v>
      </c>
      <c r="U1105" s="637">
        <v>4.0004999999999999E-2</v>
      </c>
      <c r="V1105" s="137">
        <v>64.07376164383561</v>
      </c>
      <c r="W1105" s="138">
        <v>144.127602739726</v>
      </c>
      <c r="X1105" s="141" t="s">
        <v>3156</v>
      </c>
      <c r="Y1105" s="142"/>
      <c r="Z1105" s="143"/>
      <c r="AA1105" s="138"/>
      <c r="AB1105" s="138"/>
      <c r="AC1105" s="383"/>
      <c r="AD1105" s="360"/>
      <c r="AE1105" s="165"/>
      <c r="AF1105" s="147"/>
      <c r="AG1105" s="146">
        <v>19.466666666666665</v>
      </c>
      <c r="AH1105" s="149"/>
      <c r="AI1105" s="132"/>
      <c r="AJ1105" s="150" t="s">
        <v>3895</v>
      </c>
      <c r="AK1105" s="150"/>
      <c r="AL1105" s="151" t="s">
        <v>843</v>
      </c>
      <c r="AM1105" s="152">
        <v>40611</v>
      </c>
      <c r="AN1105" s="296"/>
      <c r="AO1105" s="154"/>
      <c r="AP1105" s="155"/>
      <c r="AQ1105" s="156">
        <v>40392</v>
      </c>
      <c r="AR1105" s="155">
        <v>41271</v>
      </c>
      <c r="AS1105" s="179">
        <v>41404</v>
      </c>
      <c r="AT1105" s="155">
        <v>41271</v>
      </c>
      <c r="AU1105" s="157"/>
      <c r="AV1105" s="638"/>
      <c r="AW1105" s="159">
        <v>4.8</v>
      </c>
      <c r="AX1105" s="165">
        <v>1777.2916666666667</v>
      </c>
      <c r="AY1105" s="639" t="s">
        <v>236</v>
      </c>
      <c r="AZ1105" s="164"/>
      <c r="BA1105" s="149"/>
      <c r="BB1105" s="237"/>
      <c r="BC1105" s="238"/>
      <c r="BD1105" s="345">
        <v>5.609293193717277</v>
      </c>
      <c r="BE1105" s="165">
        <v>701.07401496278931</v>
      </c>
      <c r="BF1105" s="149">
        <v>1168.6027486910996</v>
      </c>
      <c r="BG1105" s="167"/>
      <c r="BH1105" s="166" t="s">
        <v>236</v>
      </c>
      <c r="BI1105" s="167">
        <v>19.61</v>
      </c>
      <c r="BJ1105" s="166" t="s">
        <v>236</v>
      </c>
      <c r="BK1105" s="166"/>
    </row>
    <row r="1106" spans="1:63" ht="28" hidden="1">
      <c r="A1106" s="40"/>
      <c r="B1106" s="40"/>
      <c r="C1106" s="40"/>
      <c r="D1106" s="410" t="s">
        <v>416</v>
      </c>
      <c r="E1106" s="127">
        <v>9212</v>
      </c>
      <c r="F1106" s="234" t="s">
        <v>417</v>
      </c>
      <c r="G1106" s="129" t="s">
        <v>2033</v>
      </c>
      <c r="H1106" s="130" t="s">
        <v>2034</v>
      </c>
      <c r="I1106" s="131" t="s">
        <v>1815</v>
      </c>
      <c r="J1106" s="132"/>
      <c r="K1106" s="129" t="s">
        <v>3893</v>
      </c>
      <c r="L1106" s="133" t="s">
        <v>2036</v>
      </c>
      <c r="M1106" s="134" t="s">
        <v>3878</v>
      </c>
      <c r="N1106" s="371" t="s">
        <v>1723</v>
      </c>
      <c r="O1106" s="136" t="s">
        <v>3785</v>
      </c>
      <c r="P1106" s="143">
        <v>17.613</v>
      </c>
      <c r="Q1106" s="138"/>
      <c r="R1106" s="339">
        <v>7</v>
      </c>
      <c r="S1106" s="139">
        <v>0</v>
      </c>
      <c r="T1106" s="152">
        <v>41306</v>
      </c>
      <c r="U1106" s="138">
        <v>0</v>
      </c>
      <c r="V1106" s="143">
        <v>139.45635616438355</v>
      </c>
      <c r="W1106" s="138">
        <v>315.68286575342466</v>
      </c>
      <c r="X1106" s="141" t="s">
        <v>1729</v>
      </c>
      <c r="Y1106" s="142"/>
      <c r="Z1106" s="143"/>
      <c r="AA1106" s="138"/>
      <c r="AB1106" s="138"/>
      <c r="AC1106" s="383"/>
      <c r="AD1106" s="360"/>
      <c r="AE1106" s="165"/>
      <c r="AF1106" s="147"/>
      <c r="AG1106" s="146">
        <v>18.366666666666667</v>
      </c>
      <c r="AH1106" s="149"/>
      <c r="AI1106" s="132"/>
      <c r="AJ1106" s="150" t="s">
        <v>3895</v>
      </c>
      <c r="AK1106" s="150"/>
      <c r="AL1106" s="151" t="s">
        <v>3895</v>
      </c>
      <c r="AM1106" s="152">
        <v>40517</v>
      </c>
      <c r="AN1106" s="296"/>
      <c r="AO1106" s="154"/>
      <c r="AP1106" s="155"/>
      <c r="AQ1106" s="156">
        <v>41219</v>
      </c>
      <c r="AR1106" s="155">
        <v>41269</v>
      </c>
      <c r="AS1106" s="154">
        <v>41452</v>
      </c>
      <c r="AT1106" s="194">
        <v>41274</v>
      </c>
      <c r="AU1106" s="157"/>
      <c r="AV1106" s="158"/>
      <c r="AW1106" s="159">
        <v>4.8</v>
      </c>
      <c r="AX1106" s="165">
        <v>4280.625</v>
      </c>
      <c r="AY1106" s="384">
        <v>0.84</v>
      </c>
      <c r="AZ1106" s="161"/>
      <c r="BA1106" s="149"/>
      <c r="BB1106" s="237"/>
      <c r="BC1106" s="238"/>
      <c r="BD1106" s="345">
        <v>6.2681937172774864</v>
      </c>
      <c r="BE1106" s="165">
        <v>355.88450106611515</v>
      </c>
      <c r="BF1106" s="149">
        <v>1305.8736910994764</v>
      </c>
      <c r="BG1106" s="195"/>
      <c r="BH1106" s="166">
        <v>16.64</v>
      </c>
      <c r="BI1106" s="167">
        <v>18.36</v>
      </c>
      <c r="BJ1106" s="166"/>
      <c r="BK1106" s="166">
        <v>14.212061966485114</v>
      </c>
    </row>
    <row r="1107" spans="1:63" ht="28" hidden="1">
      <c r="A1107" s="40"/>
      <c r="B1107" s="40"/>
      <c r="C1107" s="40"/>
      <c r="D1107" s="412" t="s">
        <v>4069</v>
      </c>
      <c r="E1107" s="127">
        <v>9216</v>
      </c>
      <c r="F1107" s="422" t="s">
        <v>4070</v>
      </c>
      <c r="G1107" s="129" t="s">
        <v>2033</v>
      </c>
      <c r="H1107" s="130" t="s">
        <v>2034</v>
      </c>
      <c r="I1107" s="131" t="s">
        <v>1815</v>
      </c>
      <c r="J1107" s="132"/>
      <c r="K1107" s="129" t="s">
        <v>3893</v>
      </c>
      <c r="L1107" s="492" t="s">
        <v>2036</v>
      </c>
      <c r="M1107" s="174" t="s">
        <v>3878</v>
      </c>
      <c r="N1107" s="371" t="s">
        <v>1723</v>
      </c>
      <c r="O1107" s="136" t="s">
        <v>3785</v>
      </c>
      <c r="P1107" s="143">
        <v>43.609000000000002</v>
      </c>
      <c r="Q1107" s="138"/>
      <c r="R1107" s="339">
        <v>10</v>
      </c>
      <c r="S1107" s="139">
        <v>0</v>
      </c>
      <c r="T1107" s="446">
        <v>41645</v>
      </c>
      <c r="U1107" s="191">
        <v>0</v>
      </c>
      <c r="V1107" s="143">
        <v>304.78509315068493</v>
      </c>
      <c r="W1107" s="138">
        <v>436.09000000000003</v>
      </c>
      <c r="X1107" s="141" t="s">
        <v>3888</v>
      </c>
      <c r="Y1107" s="142"/>
      <c r="Z1107" s="143"/>
      <c r="AA1107" s="138"/>
      <c r="AB1107" s="138"/>
      <c r="AC1107" s="383"/>
      <c r="AD1107" s="360"/>
      <c r="AE1107" s="165"/>
      <c r="AF1107" s="147"/>
      <c r="AG1107" s="146">
        <v>7.0666666666666664</v>
      </c>
      <c r="AH1107" s="149"/>
      <c r="AI1107" s="132"/>
      <c r="AJ1107" s="150" t="s">
        <v>3895</v>
      </c>
      <c r="AK1107" s="150"/>
      <c r="AL1107" s="151" t="s">
        <v>3895</v>
      </c>
      <c r="AM1107" s="152">
        <v>40639</v>
      </c>
      <c r="AN1107" s="296"/>
      <c r="AO1107" s="154"/>
      <c r="AP1107" s="155"/>
      <c r="AQ1107" s="156">
        <v>41009</v>
      </c>
      <c r="AR1107" s="155">
        <v>41635</v>
      </c>
      <c r="AS1107" s="154">
        <v>41691</v>
      </c>
      <c r="AT1107" s="155">
        <v>41645</v>
      </c>
      <c r="AU1107" s="157"/>
      <c r="AV1107" s="158"/>
      <c r="AW1107" s="159">
        <v>11</v>
      </c>
      <c r="AX1107" s="165">
        <v>4126.7509090909089</v>
      </c>
      <c r="AY1107" s="384">
        <v>0.90325</v>
      </c>
      <c r="AZ1107" s="161"/>
      <c r="BA1107" s="149"/>
      <c r="BB1107" s="237"/>
      <c r="BC1107" s="238"/>
      <c r="BD1107" s="345">
        <v>16.985602094240836</v>
      </c>
      <c r="BE1107" s="165">
        <v>389.49762879774437</v>
      </c>
      <c r="BF1107" s="149">
        <v>1544.1456449309851</v>
      </c>
      <c r="BG1107" s="623"/>
      <c r="BH1107" s="166">
        <v>7.81</v>
      </c>
      <c r="BI1107" s="167">
        <v>12.75</v>
      </c>
      <c r="BJ1107" s="388"/>
      <c r="BK1107" s="388"/>
    </row>
    <row r="1108" spans="1:63" ht="42" hidden="1">
      <c r="A1108" s="40"/>
      <c r="B1108" s="40"/>
      <c r="C1108" s="40"/>
      <c r="D1108" s="303" t="s">
        <v>418</v>
      </c>
      <c r="E1108" s="127">
        <v>9224</v>
      </c>
      <c r="F1108" s="234" t="s">
        <v>419</v>
      </c>
      <c r="G1108" s="129" t="s">
        <v>2033</v>
      </c>
      <c r="H1108" s="130" t="s">
        <v>2034</v>
      </c>
      <c r="I1108" s="131" t="s">
        <v>1815</v>
      </c>
      <c r="J1108" s="132"/>
      <c r="K1108" s="129" t="s">
        <v>1728</v>
      </c>
      <c r="L1108" s="133" t="s">
        <v>2036</v>
      </c>
      <c r="M1108" s="174" t="s">
        <v>969</v>
      </c>
      <c r="N1108" s="371" t="s">
        <v>1870</v>
      </c>
      <c r="O1108" s="136" t="s">
        <v>2038</v>
      </c>
      <c r="P1108" s="143">
        <v>111.20399999999999</v>
      </c>
      <c r="Q1108" s="138"/>
      <c r="R1108" s="339">
        <v>7</v>
      </c>
      <c r="S1108" s="139">
        <v>0</v>
      </c>
      <c r="T1108" s="152">
        <v>41275</v>
      </c>
      <c r="U1108" s="138">
        <v>0</v>
      </c>
      <c r="V1108" s="143">
        <v>889.93666849315059</v>
      </c>
      <c r="W1108" s="138">
        <v>2002.5860054794521</v>
      </c>
      <c r="X1108" s="141" t="s">
        <v>1745</v>
      </c>
      <c r="Y1108" s="142"/>
      <c r="Z1108" s="146"/>
      <c r="AA1108" s="165"/>
      <c r="AB1108" s="165"/>
      <c r="AC1108" s="383"/>
      <c r="AD1108" s="360"/>
      <c r="AE1108" s="165"/>
      <c r="AF1108" s="147"/>
      <c r="AG1108" s="146">
        <v>19.399999999999999</v>
      </c>
      <c r="AH1108" s="149"/>
      <c r="AI1108" s="132"/>
      <c r="AJ1108" s="150" t="s">
        <v>3895</v>
      </c>
      <c r="AK1108" s="150"/>
      <c r="AL1108" s="151" t="s">
        <v>420</v>
      </c>
      <c r="AM1108" s="152">
        <v>40709</v>
      </c>
      <c r="AN1108" s="296"/>
      <c r="AO1108" s="154"/>
      <c r="AP1108" s="155"/>
      <c r="AQ1108" s="156">
        <v>41270</v>
      </c>
      <c r="AR1108" s="155">
        <v>41271</v>
      </c>
      <c r="AS1108" s="154">
        <v>41467</v>
      </c>
      <c r="AT1108" s="155">
        <v>41274</v>
      </c>
      <c r="AU1108" s="157"/>
      <c r="AV1108" s="158"/>
      <c r="AW1108" s="159">
        <v>25</v>
      </c>
      <c r="AX1108" s="165">
        <v>4688.68</v>
      </c>
      <c r="AY1108" s="384">
        <v>0.94872499999999993</v>
      </c>
      <c r="AZ1108" s="161"/>
      <c r="BA1108" s="149"/>
      <c r="BB1108" s="237"/>
      <c r="BC1108" s="238"/>
      <c r="BD1108" s="345">
        <v>180.92931937172773</v>
      </c>
      <c r="BE1108" s="165">
        <v>1627.0036992529742</v>
      </c>
      <c r="BF1108" s="149">
        <v>7237.1727748691092</v>
      </c>
      <c r="BG1108" s="623"/>
      <c r="BH1108" s="166">
        <v>8.1999999999999993</v>
      </c>
      <c r="BI1108" s="167">
        <v>13</v>
      </c>
      <c r="BJ1108" s="166"/>
      <c r="BK1108" s="166"/>
    </row>
    <row r="1109" spans="1:63" ht="42" hidden="1">
      <c r="A1109" s="40"/>
      <c r="B1109" s="40"/>
      <c r="C1109" s="40"/>
      <c r="D1109" s="303" t="s">
        <v>421</v>
      </c>
      <c r="E1109" s="127">
        <v>9225</v>
      </c>
      <c r="F1109" s="234" t="s">
        <v>422</v>
      </c>
      <c r="G1109" s="129" t="s">
        <v>2033</v>
      </c>
      <c r="H1109" s="130" t="s">
        <v>2034</v>
      </c>
      <c r="I1109" s="131" t="s">
        <v>1815</v>
      </c>
      <c r="J1109" s="132"/>
      <c r="K1109" s="129" t="s">
        <v>917</v>
      </c>
      <c r="L1109" s="133" t="s">
        <v>2036</v>
      </c>
      <c r="M1109" s="174" t="s">
        <v>2037</v>
      </c>
      <c r="N1109" s="371" t="s">
        <v>2037</v>
      </c>
      <c r="O1109" s="136" t="s">
        <v>2038</v>
      </c>
      <c r="P1109" s="339">
        <v>74.828000000000003</v>
      </c>
      <c r="Q1109" s="138"/>
      <c r="R1109" s="339">
        <v>10</v>
      </c>
      <c r="S1109" s="139">
        <v>0</v>
      </c>
      <c r="T1109" s="152">
        <v>41364</v>
      </c>
      <c r="U1109" s="138">
        <v>0</v>
      </c>
      <c r="V1109" s="143">
        <v>580.58327671232882</v>
      </c>
      <c r="W1109" s="138">
        <v>748.28</v>
      </c>
      <c r="X1109" s="141" t="s">
        <v>2718</v>
      </c>
      <c r="Y1109" s="142"/>
      <c r="Z1109" s="146"/>
      <c r="AA1109" s="165"/>
      <c r="AB1109" s="165"/>
      <c r="AC1109" s="383"/>
      <c r="AD1109" s="360"/>
      <c r="AE1109" s="165"/>
      <c r="AF1109" s="147"/>
      <c r="AG1109" s="146">
        <v>16.433333333333334</v>
      </c>
      <c r="AH1109" s="149"/>
      <c r="AI1109" s="132"/>
      <c r="AJ1109" s="236" t="s">
        <v>3895</v>
      </c>
      <c r="AK1109" s="236"/>
      <c r="AL1109" s="151" t="s">
        <v>2495</v>
      </c>
      <c r="AM1109" s="152">
        <v>40772</v>
      </c>
      <c r="AN1109" s="296"/>
      <c r="AO1109" s="154"/>
      <c r="AP1109" s="155"/>
      <c r="AQ1109" s="156">
        <v>41261</v>
      </c>
      <c r="AR1109" s="155">
        <v>41269</v>
      </c>
      <c r="AS1109" s="154">
        <v>41403</v>
      </c>
      <c r="AT1109" s="194">
        <v>41270</v>
      </c>
      <c r="AU1109" s="157"/>
      <c r="AV1109" s="158"/>
      <c r="AW1109" s="159">
        <v>45</v>
      </c>
      <c r="AX1109" s="165">
        <v>2022.2222222222222</v>
      </c>
      <c r="AY1109" s="384">
        <v>0.94864999999999999</v>
      </c>
      <c r="AZ1109" s="161"/>
      <c r="BA1109" s="149"/>
      <c r="BB1109" s="237"/>
      <c r="BC1109" s="238"/>
      <c r="BD1109" s="345">
        <v>67.229275741710296</v>
      </c>
      <c r="BE1109" s="165">
        <v>898.45079036871618</v>
      </c>
      <c r="BF1109" s="149">
        <v>1493.9839053713399</v>
      </c>
      <c r="BG1109" s="623"/>
      <c r="BH1109" s="166">
        <v>11.42</v>
      </c>
      <c r="BI1109" s="167">
        <v>13.25</v>
      </c>
      <c r="BJ1109" s="166"/>
      <c r="BK1109" s="166"/>
    </row>
    <row r="1110" spans="1:63" ht="70" hidden="1">
      <c r="A1110" s="40"/>
      <c r="B1110" s="40"/>
      <c r="C1110" s="40"/>
      <c r="D1110" s="247" t="s">
        <v>423</v>
      </c>
      <c r="E1110" s="127">
        <v>9227</v>
      </c>
      <c r="F1110" s="128" t="s">
        <v>424</v>
      </c>
      <c r="G1110" s="129" t="s">
        <v>2033</v>
      </c>
      <c r="H1110" s="130" t="s">
        <v>2034</v>
      </c>
      <c r="I1110" s="131" t="s">
        <v>1815</v>
      </c>
      <c r="J1110" s="132"/>
      <c r="K1110" s="129" t="s">
        <v>3947</v>
      </c>
      <c r="L1110" s="472" t="s">
        <v>2036</v>
      </c>
      <c r="M1110" s="134" t="s">
        <v>2037</v>
      </c>
      <c r="N1110" s="371" t="s">
        <v>2037</v>
      </c>
      <c r="O1110" s="136" t="s">
        <v>3785</v>
      </c>
      <c r="P1110" s="143">
        <v>10.254</v>
      </c>
      <c r="Q1110" s="138"/>
      <c r="R1110" s="339">
        <v>10</v>
      </c>
      <c r="S1110" s="139">
        <v>0</v>
      </c>
      <c r="T1110" s="152">
        <v>41274</v>
      </c>
      <c r="U1110" s="138">
        <v>3.0761999999999998E-2</v>
      </c>
      <c r="V1110" s="143">
        <v>82.088186301369859</v>
      </c>
      <c r="W1110" s="138">
        <v>102.53999999999999</v>
      </c>
      <c r="X1110" s="141" t="s">
        <v>3948</v>
      </c>
      <c r="Y1110" s="142"/>
      <c r="Z1110" s="143"/>
      <c r="AA1110" s="138"/>
      <c r="AB1110" s="138"/>
      <c r="AC1110" s="383"/>
      <c r="AD1110" s="360"/>
      <c r="AE1110" s="165"/>
      <c r="AF1110" s="147"/>
      <c r="AG1110" s="146">
        <v>19.433333333333334</v>
      </c>
      <c r="AH1110" s="149"/>
      <c r="AI1110" s="132"/>
      <c r="AJ1110" s="150" t="s">
        <v>1560</v>
      </c>
      <c r="AK1110" s="150"/>
      <c r="AL1110" s="151" t="s">
        <v>425</v>
      </c>
      <c r="AM1110" s="152">
        <v>40229</v>
      </c>
      <c r="AN1110" s="296"/>
      <c r="AO1110" s="154"/>
      <c r="AP1110" s="155"/>
      <c r="AQ1110" s="156">
        <v>40241</v>
      </c>
      <c r="AR1110" s="155">
        <v>41271</v>
      </c>
      <c r="AS1110" s="154">
        <v>41423</v>
      </c>
      <c r="AT1110" s="155">
        <v>41271</v>
      </c>
      <c r="AU1110" s="157"/>
      <c r="AV1110" s="158"/>
      <c r="AW1110" s="149">
        <v>4.5</v>
      </c>
      <c r="AX1110" s="191">
        <v>2412.4444444444443</v>
      </c>
      <c r="AY1110" s="416">
        <v>0.94460250000000001</v>
      </c>
      <c r="AZ1110" s="161"/>
      <c r="BA1110" s="149"/>
      <c r="BB1110" s="162"/>
      <c r="BC1110" s="163"/>
      <c r="BD1110" s="379">
        <v>6.326352530541012</v>
      </c>
      <c r="BE1110" s="191">
        <v>616.96435835196144</v>
      </c>
      <c r="BF1110" s="149">
        <v>1405.8561178980026</v>
      </c>
      <c r="BG1110" s="195"/>
      <c r="BH1110" s="197" t="s">
        <v>3967</v>
      </c>
      <c r="BI1110" s="198"/>
      <c r="BJ1110" s="197" t="s">
        <v>3967</v>
      </c>
      <c r="BK1110" s="197"/>
    </row>
    <row r="1111" spans="1:63" ht="28" hidden="1">
      <c r="A1111" s="40"/>
      <c r="B1111" s="40"/>
      <c r="C1111" s="40"/>
      <c r="D1111" s="303" t="s">
        <v>426</v>
      </c>
      <c r="E1111" s="595">
        <v>9230</v>
      </c>
      <c r="F1111" s="597" t="s">
        <v>427</v>
      </c>
      <c r="G1111" s="547" t="s">
        <v>2033</v>
      </c>
      <c r="H1111" s="548" t="s">
        <v>2034</v>
      </c>
      <c r="I1111" s="601" t="s">
        <v>1815</v>
      </c>
      <c r="J1111" s="601"/>
      <c r="K1111" s="475" t="s">
        <v>2494</v>
      </c>
      <c r="L1111" s="133" t="s">
        <v>2036</v>
      </c>
      <c r="M1111" s="174" t="s">
        <v>2037</v>
      </c>
      <c r="N1111" s="175" t="s">
        <v>2037</v>
      </c>
      <c r="O1111" s="347" t="s">
        <v>2038</v>
      </c>
      <c r="P1111" s="138">
        <v>184.53100000000001</v>
      </c>
      <c r="Q1111" s="138"/>
      <c r="R1111" s="650">
        <v>10</v>
      </c>
      <c r="S1111" s="139">
        <v>0</v>
      </c>
      <c r="T1111" s="454">
        <v>41394</v>
      </c>
      <c r="U1111" s="143">
        <v>0</v>
      </c>
      <c r="V1111" s="143">
        <v>1416.5914027397262</v>
      </c>
      <c r="W1111" s="138">
        <v>1845.31</v>
      </c>
      <c r="X1111" s="548" t="s">
        <v>1729</v>
      </c>
      <c r="Y1111" s="142"/>
      <c r="Z1111" s="146"/>
      <c r="AA1111" s="165"/>
      <c r="AB1111" s="165"/>
      <c r="AC1111" s="144"/>
      <c r="AD1111" s="360"/>
      <c r="AE1111" s="165"/>
      <c r="AF1111" s="147"/>
      <c r="AG1111" s="148">
        <v>15.433333333333334</v>
      </c>
      <c r="AH1111" s="149"/>
      <c r="AI1111" s="132"/>
      <c r="AJ1111" s="554" t="s">
        <v>3895</v>
      </c>
      <c r="AK1111" s="554"/>
      <c r="AL1111" s="555" t="s">
        <v>428</v>
      </c>
      <c r="AM1111" s="152">
        <v>41028</v>
      </c>
      <c r="AN1111" s="296"/>
      <c r="AO1111" s="154"/>
      <c r="AP1111" s="155"/>
      <c r="AQ1111" s="156">
        <v>41137</v>
      </c>
      <c r="AR1111" s="156">
        <v>41269</v>
      </c>
      <c r="AS1111" s="179">
        <v>41431</v>
      </c>
      <c r="AT1111" s="155">
        <v>41271</v>
      </c>
      <c r="AU1111" s="411"/>
      <c r="AV1111" s="358"/>
      <c r="AW1111" s="159">
        <v>98.7</v>
      </c>
      <c r="AX1111" s="165">
        <v>1962.2400202634244</v>
      </c>
      <c r="AY1111" s="384">
        <v>0.95285249999999999</v>
      </c>
      <c r="AZ1111" s="161"/>
      <c r="BA1111" s="149"/>
      <c r="BB1111" s="237"/>
      <c r="BC1111" s="238"/>
      <c r="BD1111" s="345">
        <v>134.60602094240838</v>
      </c>
      <c r="BE1111" s="165">
        <v>729.44936591905093</v>
      </c>
      <c r="BF1111" s="149">
        <v>1363.7894725674607</v>
      </c>
      <c r="BG1111" s="623"/>
      <c r="BH1111" s="166">
        <v>8.2799999999999994</v>
      </c>
      <c r="BI1111" s="167">
        <v>18.79</v>
      </c>
      <c r="BJ1111" s="166"/>
      <c r="BK1111" s="166"/>
    </row>
    <row r="1112" spans="1:63" ht="28" hidden="1">
      <c r="A1112" s="40"/>
      <c r="B1112" s="40"/>
      <c r="C1112" s="40"/>
      <c r="D1112" s="303" t="s">
        <v>429</v>
      </c>
      <c r="E1112" s="127">
        <v>9232</v>
      </c>
      <c r="F1112" s="234" t="s">
        <v>430</v>
      </c>
      <c r="G1112" s="547" t="s">
        <v>2033</v>
      </c>
      <c r="H1112" s="548" t="s">
        <v>2034</v>
      </c>
      <c r="I1112" s="549" t="s">
        <v>1815</v>
      </c>
      <c r="J1112" s="550"/>
      <c r="K1112" s="547" t="s">
        <v>1748</v>
      </c>
      <c r="L1112" s="133" t="s">
        <v>2036</v>
      </c>
      <c r="M1112" s="174" t="s">
        <v>2037</v>
      </c>
      <c r="N1112" s="342" t="s">
        <v>2037</v>
      </c>
      <c r="O1112" s="176" t="s">
        <v>3785</v>
      </c>
      <c r="P1112" s="143">
        <v>15.952999999999999</v>
      </c>
      <c r="Q1112" s="138"/>
      <c r="R1112" s="339">
        <v>10</v>
      </c>
      <c r="S1112" s="139">
        <v>0</v>
      </c>
      <c r="T1112" s="311">
        <v>41275</v>
      </c>
      <c r="U1112" s="138">
        <v>0</v>
      </c>
      <c r="V1112" s="143">
        <v>127.66770684931505</v>
      </c>
      <c r="W1112" s="138">
        <v>159.53</v>
      </c>
      <c r="X1112" s="556" t="s">
        <v>2718</v>
      </c>
      <c r="Y1112" s="142"/>
      <c r="Z1112" s="146"/>
      <c r="AA1112" s="165"/>
      <c r="AB1112" s="165"/>
      <c r="AC1112" s="383"/>
      <c r="AD1112" s="360"/>
      <c r="AE1112" s="165"/>
      <c r="AF1112" s="147"/>
      <c r="AG1112" s="146">
        <v>19.399999999999999</v>
      </c>
      <c r="AH1112" s="149"/>
      <c r="AI1112" s="132"/>
      <c r="AJ1112" s="554" t="s">
        <v>3895</v>
      </c>
      <c r="AK1112" s="554"/>
      <c r="AL1112" s="555" t="s">
        <v>838</v>
      </c>
      <c r="AM1112" s="152">
        <v>40974</v>
      </c>
      <c r="AN1112" s="296"/>
      <c r="AO1112" s="154"/>
      <c r="AP1112" s="155"/>
      <c r="AQ1112" s="156">
        <v>41162</v>
      </c>
      <c r="AR1112" s="155">
        <v>41269</v>
      </c>
      <c r="AS1112" s="154">
        <v>41404</v>
      </c>
      <c r="AT1112" s="155">
        <v>41270</v>
      </c>
      <c r="AU1112" s="157"/>
      <c r="AV1112" s="158"/>
      <c r="AW1112" s="159">
        <v>7.5</v>
      </c>
      <c r="AX1112" s="165">
        <v>2378.4</v>
      </c>
      <c r="AY1112" s="384">
        <v>0.89707500000000007</v>
      </c>
      <c r="AZ1112" s="161"/>
      <c r="BA1112" s="149"/>
      <c r="BB1112" s="237"/>
      <c r="BC1112" s="238"/>
      <c r="BD1112" s="345">
        <v>9.6313263525305395</v>
      </c>
      <c r="BE1112" s="165">
        <v>603.73135789698108</v>
      </c>
      <c r="BF1112" s="149">
        <v>1284.176847004072</v>
      </c>
      <c r="BG1112" s="623"/>
      <c r="BH1112" s="166">
        <v>12.25</v>
      </c>
      <c r="BI1112" s="167">
        <v>17.95</v>
      </c>
      <c r="BJ1112" s="166"/>
      <c r="BK1112" s="166"/>
    </row>
    <row r="1113" spans="1:63" ht="42" hidden="1">
      <c r="A1113" s="40"/>
      <c r="B1113" s="40"/>
      <c r="C1113" s="40"/>
      <c r="D1113" s="412" t="s">
        <v>431</v>
      </c>
      <c r="E1113" s="127">
        <v>9235</v>
      </c>
      <c r="F1113" s="234" t="s">
        <v>432</v>
      </c>
      <c r="G1113" s="547" t="s">
        <v>2033</v>
      </c>
      <c r="H1113" s="548" t="s">
        <v>2034</v>
      </c>
      <c r="I1113" s="549" t="s">
        <v>1815</v>
      </c>
      <c r="J1113" s="550"/>
      <c r="K1113" s="547" t="s">
        <v>2498</v>
      </c>
      <c r="L1113" s="472" t="s">
        <v>2036</v>
      </c>
      <c r="M1113" s="174" t="s">
        <v>3878</v>
      </c>
      <c r="N1113" s="342" t="s">
        <v>1723</v>
      </c>
      <c r="O1113" s="176" t="s">
        <v>2038</v>
      </c>
      <c r="P1113" s="143">
        <v>71.320999999999998</v>
      </c>
      <c r="Q1113" s="138"/>
      <c r="R1113" s="339">
        <v>10</v>
      </c>
      <c r="S1113" s="139">
        <v>0</v>
      </c>
      <c r="T1113" s="598">
        <v>41334</v>
      </c>
      <c r="U1113" s="138">
        <v>0</v>
      </c>
      <c r="V1113" s="143">
        <v>559.23479999999995</v>
      </c>
      <c r="W1113" s="138">
        <v>713.21</v>
      </c>
      <c r="X1113" s="556" t="s">
        <v>3888</v>
      </c>
      <c r="Y1113" s="142"/>
      <c r="Z1113" s="146"/>
      <c r="AA1113" s="165"/>
      <c r="AB1113" s="165"/>
      <c r="AC1113" s="383"/>
      <c r="AD1113" s="360"/>
      <c r="AE1113" s="165"/>
      <c r="AF1113" s="147"/>
      <c r="AG1113" s="146">
        <v>17.433333333333334</v>
      </c>
      <c r="AH1113" s="149"/>
      <c r="AI1113" s="132"/>
      <c r="AJ1113" s="554" t="s">
        <v>3895</v>
      </c>
      <c r="AK1113" s="554"/>
      <c r="AL1113" s="555" t="s">
        <v>433</v>
      </c>
      <c r="AM1113" s="152">
        <v>40961</v>
      </c>
      <c r="AN1113" s="296"/>
      <c r="AO1113" s="154"/>
      <c r="AP1113" s="155"/>
      <c r="AQ1113" s="156">
        <v>41257</v>
      </c>
      <c r="AR1113" s="155">
        <v>41271</v>
      </c>
      <c r="AS1113" s="154">
        <v>41431</v>
      </c>
      <c r="AT1113" s="155">
        <v>41271</v>
      </c>
      <c r="AU1113" s="157"/>
      <c r="AV1113" s="158"/>
      <c r="AW1113" s="159">
        <v>24.75</v>
      </c>
      <c r="AX1113" s="165">
        <v>3420</v>
      </c>
      <c r="AY1113" s="384">
        <v>0.84260000000000002</v>
      </c>
      <c r="AZ1113" s="161"/>
      <c r="BA1113" s="149"/>
      <c r="BB1113" s="237"/>
      <c r="BC1113" s="238"/>
      <c r="BD1113" s="345">
        <v>27.377835951134379</v>
      </c>
      <c r="BE1113" s="165">
        <v>383.86780823508337</v>
      </c>
      <c r="BF1113" s="149">
        <v>1106.1751899448234</v>
      </c>
      <c r="BG1113" s="623"/>
      <c r="BH1113" s="166">
        <v>10.68</v>
      </c>
      <c r="BI1113" s="167">
        <v>13.96</v>
      </c>
      <c r="BJ1113" s="166"/>
      <c r="BK1113" s="166"/>
    </row>
    <row r="1114" spans="1:63" ht="14" hidden="1">
      <c r="A1114" s="40"/>
      <c r="B1114" s="40"/>
      <c r="C1114" s="40"/>
      <c r="D1114" s="247" t="s">
        <v>434</v>
      </c>
      <c r="E1114" s="127">
        <v>9244</v>
      </c>
      <c r="F1114" s="128" t="s">
        <v>435</v>
      </c>
      <c r="G1114" s="129" t="s">
        <v>2033</v>
      </c>
      <c r="H1114" s="130" t="s">
        <v>3946</v>
      </c>
      <c r="I1114" s="131" t="s">
        <v>1815</v>
      </c>
      <c r="J1114" s="132"/>
      <c r="K1114" s="129" t="s">
        <v>1359</v>
      </c>
      <c r="L1114" s="133" t="s">
        <v>2036</v>
      </c>
      <c r="M1114" s="134" t="s">
        <v>3878</v>
      </c>
      <c r="N1114" s="371" t="s">
        <v>1723</v>
      </c>
      <c r="O1114" s="136" t="s">
        <v>3785</v>
      </c>
      <c r="P1114" s="143">
        <v>37.953000000000003</v>
      </c>
      <c r="Q1114" s="138"/>
      <c r="R1114" s="339">
        <v>7</v>
      </c>
      <c r="S1114" s="139">
        <v>0</v>
      </c>
      <c r="T1114" s="152">
        <v>41306</v>
      </c>
      <c r="U1114" s="138">
        <v>0</v>
      </c>
      <c r="V1114" s="143">
        <v>300.50457534246578</v>
      </c>
      <c r="W1114" s="138">
        <v>680.2425369863015</v>
      </c>
      <c r="X1114" s="141" t="s">
        <v>3988</v>
      </c>
      <c r="Y1114" s="142"/>
      <c r="Z1114" s="143"/>
      <c r="AA1114" s="138"/>
      <c r="AB1114" s="138"/>
      <c r="AC1114" s="383"/>
      <c r="AD1114" s="360"/>
      <c r="AE1114" s="165"/>
      <c r="AF1114" s="147"/>
      <c r="AG1114" s="146">
        <v>18.366666666666667</v>
      </c>
      <c r="AH1114" s="149"/>
      <c r="AI1114" s="132"/>
      <c r="AJ1114" s="554" t="s">
        <v>3895</v>
      </c>
      <c r="AK1114" s="554"/>
      <c r="AL1114" s="151" t="s">
        <v>3979</v>
      </c>
      <c r="AM1114" s="152">
        <v>40360</v>
      </c>
      <c r="AN1114" s="296"/>
      <c r="AO1114" s="154"/>
      <c r="AP1114" s="155"/>
      <c r="AQ1114" s="156">
        <v>41264</v>
      </c>
      <c r="AR1114" s="155">
        <v>41270</v>
      </c>
      <c r="AS1114" s="154">
        <v>41466</v>
      </c>
      <c r="AT1114" s="155">
        <v>41274</v>
      </c>
      <c r="AU1114" s="157"/>
      <c r="AV1114" s="158"/>
      <c r="AW1114" s="159">
        <v>8</v>
      </c>
      <c r="AX1114" s="165">
        <v>5647.875</v>
      </c>
      <c r="AY1114" s="384">
        <v>0.84050000000000002</v>
      </c>
      <c r="AZ1114" s="161"/>
      <c r="BA1114" s="149"/>
      <c r="BB1114" s="162"/>
      <c r="BC1114" s="163"/>
      <c r="BD1114" s="345">
        <v>11.799301919720767</v>
      </c>
      <c r="BE1114" s="165">
        <v>310.89247015310428</v>
      </c>
      <c r="BF1114" s="149">
        <v>1474.9127399650959</v>
      </c>
      <c r="BG1114" s="164"/>
      <c r="BH1114" s="166">
        <v>7.55</v>
      </c>
      <c r="BI1114" s="167">
        <v>14.96</v>
      </c>
      <c r="BJ1114" s="166"/>
      <c r="BK1114" s="166"/>
    </row>
    <row r="1115" spans="1:63" ht="28" hidden="1">
      <c r="A1115" s="40"/>
      <c r="B1115" s="40"/>
      <c r="C1115" s="40"/>
      <c r="D1115" s="303" t="s">
        <v>436</v>
      </c>
      <c r="E1115" s="595">
        <v>9249</v>
      </c>
      <c r="F1115" s="422" t="s">
        <v>437</v>
      </c>
      <c r="G1115" s="547" t="s">
        <v>2033</v>
      </c>
      <c r="H1115" s="548" t="s">
        <v>2034</v>
      </c>
      <c r="I1115" s="549" t="s">
        <v>1815</v>
      </c>
      <c r="J1115" s="550"/>
      <c r="K1115" s="547" t="s">
        <v>2035</v>
      </c>
      <c r="L1115" s="133" t="s">
        <v>2036</v>
      </c>
      <c r="M1115" s="174" t="s">
        <v>969</v>
      </c>
      <c r="N1115" s="342" t="s">
        <v>970</v>
      </c>
      <c r="O1115" s="176" t="s">
        <v>3785</v>
      </c>
      <c r="P1115" s="143">
        <v>9.9039999999999999</v>
      </c>
      <c r="Q1115" s="138"/>
      <c r="R1115" s="339">
        <v>7</v>
      </c>
      <c r="S1115" s="139">
        <v>0</v>
      </c>
      <c r="T1115" s="311">
        <v>41365</v>
      </c>
      <c r="U1115" s="138">
        <v>0</v>
      </c>
      <c r="V1115" s="143">
        <v>76.817052054794516</v>
      </c>
      <c r="W1115" s="138">
        <v>175.91132054794522</v>
      </c>
      <c r="X1115" s="556" t="s">
        <v>2718</v>
      </c>
      <c r="Y1115" s="142"/>
      <c r="Z1115" s="146"/>
      <c r="AA1115" s="165"/>
      <c r="AB1115" s="165"/>
      <c r="AC1115" s="383"/>
      <c r="AD1115" s="360"/>
      <c r="AE1115" s="165"/>
      <c r="AF1115" s="147"/>
      <c r="AG1115" s="146">
        <v>16.399999999999999</v>
      </c>
      <c r="AH1115" s="149"/>
      <c r="AI1115" s="132"/>
      <c r="AJ1115" s="554" t="s">
        <v>3895</v>
      </c>
      <c r="AK1115" s="554"/>
      <c r="AL1115" s="555" t="s">
        <v>3895</v>
      </c>
      <c r="AM1115" s="152">
        <v>41053</v>
      </c>
      <c r="AN1115" s="296"/>
      <c r="AO1115" s="154"/>
      <c r="AP1115" s="155"/>
      <c r="AQ1115" s="156">
        <v>41163</v>
      </c>
      <c r="AR1115" s="155">
        <v>41270</v>
      </c>
      <c r="AS1115" s="154">
        <v>41404</v>
      </c>
      <c r="AT1115" s="155">
        <v>41270</v>
      </c>
      <c r="AU1115" s="157"/>
      <c r="AV1115" s="158"/>
      <c r="AW1115" s="159">
        <v>5</v>
      </c>
      <c r="AX1115" s="165">
        <v>2079</v>
      </c>
      <c r="AY1115" s="384">
        <v>0.95284999999999997</v>
      </c>
      <c r="AZ1115" s="161"/>
      <c r="BA1115" s="149"/>
      <c r="BB1115" s="237" t="s">
        <v>39</v>
      </c>
      <c r="BC1115" s="238"/>
      <c r="BD1115" s="504"/>
      <c r="BE1115" s="165"/>
      <c r="BF1115" s="149"/>
      <c r="BG1115" s="623"/>
      <c r="BH1115" s="159"/>
      <c r="BI1115" s="164"/>
      <c r="BJ1115" s="159"/>
      <c r="BK1115" s="159"/>
    </row>
    <row r="1116" spans="1:63" ht="42" hidden="1">
      <c r="A1116" s="40"/>
      <c r="B1116" s="40"/>
      <c r="C1116" s="40"/>
      <c r="D1116" s="247" t="s">
        <v>438</v>
      </c>
      <c r="E1116" s="127">
        <v>9250</v>
      </c>
      <c r="F1116" s="128" t="s">
        <v>439</v>
      </c>
      <c r="G1116" s="129" t="s">
        <v>2033</v>
      </c>
      <c r="H1116" s="130" t="s">
        <v>2034</v>
      </c>
      <c r="I1116" s="131" t="s">
        <v>1815</v>
      </c>
      <c r="J1116" s="132"/>
      <c r="K1116" s="129" t="s">
        <v>1317</v>
      </c>
      <c r="L1116" s="133" t="s">
        <v>2036</v>
      </c>
      <c r="M1116" s="134" t="s">
        <v>2037</v>
      </c>
      <c r="N1116" s="371" t="s">
        <v>2037</v>
      </c>
      <c r="O1116" s="136" t="s">
        <v>3785</v>
      </c>
      <c r="P1116" s="143">
        <v>9.0559999999999992</v>
      </c>
      <c r="Q1116" s="138"/>
      <c r="R1116" s="339">
        <v>10</v>
      </c>
      <c r="S1116" s="139">
        <v>0</v>
      </c>
      <c r="T1116" s="152">
        <v>41274</v>
      </c>
      <c r="U1116" s="138">
        <v>2.7167999999999998E-2</v>
      </c>
      <c r="V1116" s="143">
        <v>72.497621917808218</v>
      </c>
      <c r="W1116" s="138">
        <v>90.559999999999988</v>
      </c>
      <c r="X1116" s="141" t="s">
        <v>3948</v>
      </c>
      <c r="Y1116" s="142"/>
      <c r="Z1116" s="143"/>
      <c r="AA1116" s="138"/>
      <c r="AB1116" s="138"/>
      <c r="AC1116" s="383"/>
      <c r="AD1116" s="360"/>
      <c r="AE1116" s="165"/>
      <c r="AF1116" s="147"/>
      <c r="AG1116" s="146">
        <v>19.433333333333334</v>
      </c>
      <c r="AH1116" s="149"/>
      <c r="AI1116" s="132"/>
      <c r="AJ1116" s="150" t="s">
        <v>1560</v>
      </c>
      <c r="AK1116" s="150"/>
      <c r="AL1116" s="151" t="s">
        <v>4071</v>
      </c>
      <c r="AM1116" s="152">
        <v>40332</v>
      </c>
      <c r="AN1116" s="296"/>
      <c r="AO1116" s="192"/>
      <c r="AP1116" s="152"/>
      <c r="AQ1116" s="235">
        <v>41192</v>
      </c>
      <c r="AR1116" s="152">
        <v>41274</v>
      </c>
      <c r="AS1116" s="192">
        <v>41474</v>
      </c>
      <c r="AT1116" s="152">
        <v>41274</v>
      </c>
      <c r="AU1116" s="206"/>
      <c r="AV1116" s="209"/>
      <c r="AW1116" s="149">
        <v>6</v>
      </c>
      <c r="AX1116" s="165">
        <v>1653.0119999999999</v>
      </c>
      <c r="AY1116" s="384">
        <v>0.92249250000000016</v>
      </c>
      <c r="AZ1116" s="196"/>
      <c r="BA1116" s="149"/>
      <c r="BB1116" s="210"/>
      <c r="BC1116" s="211"/>
      <c r="BD1116" s="379">
        <v>7.7340532286212911</v>
      </c>
      <c r="BE1116" s="165">
        <v>854.02531234775745</v>
      </c>
      <c r="BF1116" s="149" t="s">
        <v>2728</v>
      </c>
      <c r="BG1116" s="195"/>
      <c r="BH1116" s="197">
        <v>9.06</v>
      </c>
      <c r="BI1116" s="198">
        <v>13.95</v>
      </c>
      <c r="BJ1116" s="197">
        <v>14.72</v>
      </c>
      <c r="BK1116" s="197"/>
    </row>
    <row r="1117" spans="1:63" ht="42" hidden="1">
      <c r="A1117" s="40"/>
      <c r="B1117" s="40"/>
      <c r="C1117" s="40"/>
      <c r="D1117" s="247" t="s">
        <v>440</v>
      </c>
      <c r="E1117" s="127">
        <v>9254</v>
      </c>
      <c r="F1117" s="361" t="s">
        <v>441</v>
      </c>
      <c r="G1117" s="129" t="s">
        <v>3945</v>
      </c>
      <c r="H1117" s="130" t="s">
        <v>3946</v>
      </c>
      <c r="I1117" s="131" t="s">
        <v>1815</v>
      </c>
      <c r="J1117" s="132"/>
      <c r="K1117" s="129" t="s">
        <v>3964</v>
      </c>
      <c r="L1117" s="133" t="s">
        <v>2036</v>
      </c>
      <c r="M1117" s="134" t="s">
        <v>3665</v>
      </c>
      <c r="N1117" s="371" t="s">
        <v>1446</v>
      </c>
      <c r="O1117" s="136" t="s">
        <v>2529</v>
      </c>
      <c r="P1117" s="143">
        <v>6.7789999999999999</v>
      </c>
      <c r="Q1117" s="138"/>
      <c r="R1117" s="339">
        <v>10</v>
      </c>
      <c r="S1117" s="139">
        <v>0</v>
      </c>
      <c r="T1117" s="152">
        <v>41274</v>
      </c>
      <c r="U1117" s="138">
        <v>2.0337000000000001E-2</v>
      </c>
      <c r="V1117" s="143">
        <v>54.269145205479454</v>
      </c>
      <c r="W1117" s="138">
        <v>67.789999999999992</v>
      </c>
      <c r="X1117" s="141" t="s">
        <v>3651</v>
      </c>
      <c r="Y1117" s="142"/>
      <c r="Z1117" s="143"/>
      <c r="AA1117" s="138"/>
      <c r="AB1117" s="138"/>
      <c r="AC1117" s="383"/>
      <c r="AD1117" s="360"/>
      <c r="AE1117" s="165"/>
      <c r="AF1117" s="147"/>
      <c r="AG1117" s="146">
        <v>19.433333333333334</v>
      </c>
      <c r="AH1117" s="149"/>
      <c r="AI1117" s="132"/>
      <c r="AJ1117" s="375" t="s">
        <v>1560</v>
      </c>
      <c r="AK1117" s="375"/>
      <c r="AL1117" s="151" t="s">
        <v>442</v>
      </c>
      <c r="AM1117" s="152">
        <v>40411</v>
      </c>
      <c r="AN1117" s="296"/>
      <c r="AO1117" s="154"/>
      <c r="AP1117" s="155"/>
      <c r="AQ1117" s="156">
        <v>40646</v>
      </c>
      <c r="AR1117" s="155">
        <v>41270</v>
      </c>
      <c r="AS1117" s="154">
        <v>41404</v>
      </c>
      <c r="AT1117" s="155">
        <v>41270</v>
      </c>
      <c r="AU1117" s="157"/>
      <c r="AV1117" s="158"/>
      <c r="AW1117" s="159">
        <v>8.01</v>
      </c>
      <c r="AX1117" s="165"/>
      <c r="AY1117" s="384">
        <v>0.84</v>
      </c>
      <c r="AZ1117" s="161"/>
      <c r="BA1117" s="149"/>
      <c r="BB1117" s="162"/>
      <c r="BC1117" s="163"/>
      <c r="BD1117" s="345">
        <v>3.1743019197207674</v>
      </c>
      <c r="BE1117" s="165">
        <v>468.25518803964707</v>
      </c>
      <c r="BF1117" s="149"/>
      <c r="BG1117" s="195"/>
      <c r="BH1117" s="166"/>
      <c r="BI1117" s="167"/>
      <c r="BJ1117" s="166"/>
      <c r="BK1117" s="166"/>
    </row>
    <row r="1118" spans="1:63" ht="42" hidden="1">
      <c r="A1118" s="40"/>
      <c r="B1118" s="40"/>
      <c r="C1118" s="40"/>
      <c r="D1118" s="303" t="s">
        <v>4072</v>
      </c>
      <c r="E1118" s="595">
        <v>9256</v>
      </c>
      <c r="F1118" s="422" t="s">
        <v>4073</v>
      </c>
      <c r="G1118" s="547" t="s">
        <v>2033</v>
      </c>
      <c r="H1118" s="548" t="s">
        <v>2034</v>
      </c>
      <c r="I1118" s="549" t="s">
        <v>1815</v>
      </c>
      <c r="J1118" s="550"/>
      <c r="K1118" s="547" t="s">
        <v>2816</v>
      </c>
      <c r="L1118" s="492" t="s">
        <v>2036</v>
      </c>
      <c r="M1118" s="174" t="s">
        <v>2037</v>
      </c>
      <c r="N1118" s="342" t="s">
        <v>2037</v>
      </c>
      <c r="O1118" s="176" t="s">
        <v>3785</v>
      </c>
      <c r="P1118" s="143">
        <v>15.752000000000001</v>
      </c>
      <c r="Q1118" s="138"/>
      <c r="R1118" s="339">
        <v>7</v>
      </c>
      <c r="S1118" s="139">
        <v>0</v>
      </c>
      <c r="T1118" s="446">
        <v>41744</v>
      </c>
      <c r="U1118" s="191">
        <v>0</v>
      </c>
      <c r="V1118" s="143">
        <v>105.81891506849315</v>
      </c>
      <c r="W1118" s="138">
        <v>263.4252273972603</v>
      </c>
      <c r="X1118" s="556" t="s">
        <v>2718</v>
      </c>
      <c r="Y1118" s="142"/>
      <c r="Z1118" s="146"/>
      <c r="AA1118" s="165"/>
      <c r="AB1118" s="165"/>
      <c r="AC1118" s="383"/>
      <c r="AD1118" s="360"/>
      <c r="AE1118" s="165"/>
      <c r="AF1118" s="147"/>
      <c r="AG1118" s="146">
        <v>3.7666666666666666</v>
      </c>
      <c r="AH1118" s="149"/>
      <c r="AI1118" s="132"/>
      <c r="AJ1118" s="554" t="s">
        <v>3895</v>
      </c>
      <c r="AK1118" s="554"/>
      <c r="AL1118" s="555" t="s">
        <v>255</v>
      </c>
      <c r="AM1118" s="152">
        <v>41020</v>
      </c>
      <c r="AN1118" s="296"/>
      <c r="AO1118" s="154"/>
      <c r="AP1118" s="155"/>
      <c r="AQ1118" s="156">
        <v>41163</v>
      </c>
      <c r="AR1118" s="155">
        <v>41744</v>
      </c>
      <c r="AS1118" s="154">
        <v>41796</v>
      </c>
      <c r="AT1118" s="155">
        <v>41744</v>
      </c>
      <c r="AU1118" s="157"/>
      <c r="AV1118" s="158"/>
      <c r="AW1118" s="159">
        <v>10.199999999999999</v>
      </c>
      <c r="AX1118" s="165">
        <v>1849.9019607843138</v>
      </c>
      <c r="AY1118" s="384">
        <v>0.89710000000000001</v>
      </c>
      <c r="AZ1118" s="161"/>
      <c r="BA1118" s="149"/>
      <c r="BB1118" s="237"/>
      <c r="BC1118" s="238"/>
      <c r="BD1118" s="345">
        <v>11.767233856893544</v>
      </c>
      <c r="BE1118" s="165">
        <v>747.03109807602482</v>
      </c>
      <c r="BF1118" s="149">
        <v>1153.6503781268182</v>
      </c>
      <c r="BG1118" s="623"/>
      <c r="BH1118" s="166" t="s">
        <v>236</v>
      </c>
      <c r="BI1118" s="167" t="s">
        <v>236</v>
      </c>
      <c r="BJ1118" s="166" t="s">
        <v>236</v>
      </c>
      <c r="BK1118" s="159"/>
    </row>
    <row r="1119" spans="1:63" ht="14" hidden="1">
      <c r="A1119" s="40"/>
      <c r="B1119" s="40"/>
      <c r="C1119" s="40"/>
      <c r="D1119" s="303" t="s">
        <v>443</v>
      </c>
      <c r="E1119" s="127">
        <v>9266</v>
      </c>
      <c r="F1119" s="234" t="s">
        <v>444</v>
      </c>
      <c r="G1119" s="547" t="s">
        <v>2033</v>
      </c>
      <c r="H1119" s="548" t="s">
        <v>2034</v>
      </c>
      <c r="I1119" s="549" t="s">
        <v>1815</v>
      </c>
      <c r="J1119" s="550"/>
      <c r="K1119" s="547" t="s">
        <v>2035</v>
      </c>
      <c r="L1119" s="472" t="s">
        <v>2036</v>
      </c>
      <c r="M1119" s="174" t="s">
        <v>969</v>
      </c>
      <c r="N1119" s="342" t="s">
        <v>970</v>
      </c>
      <c r="O1119" s="176" t="s">
        <v>3785</v>
      </c>
      <c r="P1119" s="137">
        <v>8.0030000000000001</v>
      </c>
      <c r="Q1119" s="138"/>
      <c r="R1119" s="137">
        <v>7</v>
      </c>
      <c r="S1119" s="139">
        <v>0</v>
      </c>
      <c r="T1119" s="624">
        <v>41274</v>
      </c>
      <c r="U1119" s="138">
        <v>2.4009000000000003E-2</v>
      </c>
      <c r="V1119" s="137">
        <v>64.067852054794514</v>
      </c>
      <c r="W1119" s="138">
        <v>144.14170410958906</v>
      </c>
      <c r="X1119" s="548" t="s">
        <v>3889</v>
      </c>
      <c r="Y1119" s="142"/>
      <c r="Z1119" s="146"/>
      <c r="AA1119" s="165"/>
      <c r="AB1119" s="165"/>
      <c r="AC1119" s="144"/>
      <c r="AD1119" s="360"/>
      <c r="AE1119" s="165"/>
      <c r="AF1119" s="147"/>
      <c r="AG1119" s="148">
        <v>19.433333333333334</v>
      </c>
      <c r="AH1119" s="149"/>
      <c r="AI1119" s="132"/>
      <c r="AJ1119" s="554" t="s">
        <v>3895</v>
      </c>
      <c r="AK1119" s="554"/>
      <c r="AL1119" s="555" t="s">
        <v>3895</v>
      </c>
      <c r="AM1119" s="152">
        <v>40978</v>
      </c>
      <c r="AN1119" s="296"/>
      <c r="AO1119" s="154"/>
      <c r="AP1119" s="155"/>
      <c r="AQ1119" s="156">
        <v>41137</v>
      </c>
      <c r="AR1119" s="156">
        <v>41270</v>
      </c>
      <c r="AS1119" s="179">
        <v>41404</v>
      </c>
      <c r="AT1119" s="155">
        <v>41270</v>
      </c>
      <c r="AU1119" s="353"/>
      <c r="AV1119" s="158"/>
      <c r="AW1119" s="159">
        <v>5</v>
      </c>
      <c r="AX1119" s="165">
        <v>1680</v>
      </c>
      <c r="AY1119" s="384">
        <v>0.95284999999999997</v>
      </c>
      <c r="AZ1119" s="161"/>
      <c r="BA1119" s="149"/>
      <c r="BB1119" s="237" t="s">
        <v>39</v>
      </c>
      <c r="BC1119" s="238"/>
      <c r="BD1119" s="493"/>
      <c r="BE1119" s="165"/>
      <c r="BF1119" s="149"/>
      <c r="BG1119" s="623"/>
      <c r="BH1119" s="166"/>
      <c r="BI1119" s="167"/>
      <c r="BJ1119" s="166"/>
      <c r="BK1119" s="166"/>
    </row>
    <row r="1120" spans="1:63" ht="28">
      <c r="A1120" s="124" t="s">
        <v>3068</v>
      </c>
      <c r="B1120" s="40"/>
      <c r="C1120" s="40"/>
      <c r="D1120" s="303" t="s">
        <v>445</v>
      </c>
      <c r="E1120" s="127">
        <v>9271</v>
      </c>
      <c r="F1120" s="422" t="s">
        <v>446</v>
      </c>
      <c r="G1120" s="547" t="s">
        <v>2033</v>
      </c>
      <c r="H1120" s="548" t="s">
        <v>2034</v>
      </c>
      <c r="I1120" s="549" t="s">
        <v>1815</v>
      </c>
      <c r="J1120" s="550"/>
      <c r="K1120" s="547" t="s">
        <v>3893</v>
      </c>
      <c r="L1120" s="472" t="s">
        <v>2036</v>
      </c>
      <c r="M1120" s="551" t="s">
        <v>3878</v>
      </c>
      <c r="N1120" s="552" t="s">
        <v>1723</v>
      </c>
      <c r="O1120" s="553" t="s">
        <v>2038</v>
      </c>
      <c r="P1120" s="143">
        <v>300.76100000000002</v>
      </c>
      <c r="Q1120" s="138"/>
      <c r="R1120" s="339">
        <v>10</v>
      </c>
      <c r="S1120" s="139">
        <v>0</v>
      </c>
      <c r="T1120" s="152">
        <v>42644</v>
      </c>
      <c r="U1120" s="138">
        <v>0</v>
      </c>
      <c r="V1120" s="143">
        <v>1278.8522520547947</v>
      </c>
      <c r="W1120" s="138">
        <v>3007.61</v>
      </c>
      <c r="X1120" s="556" t="s">
        <v>3888</v>
      </c>
      <c r="Y1120" s="142"/>
      <c r="Z1120" s="146"/>
      <c r="AA1120" s="165"/>
      <c r="AB1120" s="165"/>
      <c r="AC1120" s="383"/>
      <c r="AD1120" s="360"/>
      <c r="AE1120" s="165"/>
      <c r="AF1120" s="147"/>
      <c r="AG1120" s="146">
        <v>-26.233333333333334</v>
      </c>
      <c r="AH1120" s="149"/>
      <c r="AI1120" s="132"/>
      <c r="AJ1120" s="554" t="s">
        <v>3895</v>
      </c>
      <c r="AK1120" s="554"/>
      <c r="AL1120" s="555" t="s">
        <v>230</v>
      </c>
      <c r="AM1120" s="152">
        <v>40879</v>
      </c>
      <c r="AN1120" s="296"/>
      <c r="AO1120" s="154"/>
      <c r="AP1120" s="155"/>
      <c r="AQ1120" s="156">
        <v>41270</v>
      </c>
      <c r="AR1120" s="155">
        <v>41272</v>
      </c>
      <c r="AS1120" s="155">
        <v>41467</v>
      </c>
      <c r="AT1120" s="155">
        <v>41274</v>
      </c>
      <c r="AU1120" s="157"/>
      <c r="AV1120" s="158"/>
      <c r="AW1120" s="159">
        <v>100</v>
      </c>
      <c r="AX1120" s="165">
        <v>3580.6</v>
      </c>
      <c r="AY1120" s="384">
        <v>0.90325</v>
      </c>
      <c r="AZ1120" s="161"/>
      <c r="BA1120" s="149"/>
      <c r="BB1120" s="237"/>
      <c r="BC1120" s="238"/>
      <c r="BD1120" s="345">
        <v>141.4157940663176</v>
      </c>
      <c r="BE1120" s="165">
        <v>470.19325665999781</v>
      </c>
      <c r="BF1120" s="149">
        <v>1414.1579406631761</v>
      </c>
      <c r="BG1120" s="623"/>
      <c r="BH1120" s="166">
        <v>7.85</v>
      </c>
      <c r="BI1120" s="167">
        <v>13.07</v>
      </c>
      <c r="BJ1120" s="166"/>
      <c r="BK1120" s="166"/>
    </row>
    <row r="1121" spans="1:63" ht="42" hidden="1">
      <c r="A1121" s="40"/>
      <c r="B1121" s="40"/>
      <c r="C1121" s="40"/>
      <c r="D1121" s="247" t="s">
        <v>447</v>
      </c>
      <c r="E1121" s="127">
        <v>9288</v>
      </c>
      <c r="F1121" s="234" t="s">
        <v>448</v>
      </c>
      <c r="G1121" s="129" t="s">
        <v>2033</v>
      </c>
      <c r="H1121" s="130" t="s">
        <v>2034</v>
      </c>
      <c r="I1121" s="131" t="s">
        <v>1815</v>
      </c>
      <c r="J1121" s="132"/>
      <c r="K1121" s="129" t="s">
        <v>1165</v>
      </c>
      <c r="L1121" s="472" t="s">
        <v>2036</v>
      </c>
      <c r="M1121" s="134" t="s">
        <v>2037</v>
      </c>
      <c r="N1121" s="371" t="s">
        <v>2037</v>
      </c>
      <c r="O1121" s="136" t="s">
        <v>3785</v>
      </c>
      <c r="P1121" s="381">
        <v>2.84</v>
      </c>
      <c r="Q1121" s="138"/>
      <c r="R1121" s="339">
        <v>10</v>
      </c>
      <c r="S1121" s="139">
        <v>0</v>
      </c>
      <c r="T1121" s="152">
        <v>41270</v>
      </c>
      <c r="U1121" s="138">
        <v>3.9759999999999997E-2</v>
      </c>
      <c r="V1121" s="143">
        <v>22.766684931506848</v>
      </c>
      <c r="W1121" s="138">
        <v>28.4</v>
      </c>
      <c r="X1121" s="141" t="s">
        <v>1729</v>
      </c>
      <c r="Y1121" s="142"/>
      <c r="Z1121" s="143"/>
      <c r="AA1121" s="138"/>
      <c r="AB1121" s="138"/>
      <c r="AC1121" s="383"/>
      <c r="AD1121" s="360"/>
      <c r="AE1121" s="165"/>
      <c r="AF1121" s="147"/>
      <c r="AG1121" s="146">
        <v>19.566666666666666</v>
      </c>
      <c r="AH1121" s="149"/>
      <c r="AI1121" s="132"/>
      <c r="AJ1121" s="150" t="s">
        <v>3895</v>
      </c>
      <c r="AK1121" s="150"/>
      <c r="AL1121" s="151" t="s">
        <v>3600</v>
      </c>
      <c r="AM1121" s="192">
        <v>40531</v>
      </c>
      <c r="AN1121" s="296"/>
      <c r="AO1121" s="154"/>
      <c r="AP1121" s="155"/>
      <c r="AQ1121" s="156">
        <v>41220</v>
      </c>
      <c r="AR1121" s="155">
        <v>41270</v>
      </c>
      <c r="AS1121" s="155">
        <v>41402</v>
      </c>
      <c r="AT1121" s="155">
        <v>41270</v>
      </c>
      <c r="AU1121" s="157"/>
      <c r="AV1121" s="158"/>
      <c r="AW1121" s="159">
        <v>1.6</v>
      </c>
      <c r="AX1121" s="165">
        <v>1878.75</v>
      </c>
      <c r="AY1121" s="384">
        <v>0.94479999999999997</v>
      </c>
      <c r="AZ1121" s="161"/>
      <c r="BA1121" s="149"/>
      <c r="BB1121" s="237"/>
      <c r="BC1121" s="238"/>
      <c r="BD1121" s="345">
        <v>2.0069808027923211</v>
      </c>
      <c r="BE1121" s="165">
        <v>706.68338126490187</v>
      </c>
      <c r="BF1121" s="149">
        <v>1254.3630017452006</v>
      </c>
      <c r="BG1121" s="195"/>
      <c r="BH1121" s="166">
        <v>9.27</v>
      </c>
      <c r="BI1121" s="167">
        <v>11.63</v>
      </c>
      <c r="BJ1121" s="166">
        <v>12.36</v>
      </c>
      <c r="BK1121" s="166">
        <v>14.212061966485114</v>
      </c>
    </row>
    <row r="1122" spans="1:63" ht="98" hidden="1">
      <c r="A1122" s="40"/>
      <c r="B1122" s="40"/>
      <c r="C1122" s="40"/>
      <c r="D1122" s="303" t="s">
        <v>449</v>
      </c>
      <c r="E1122" s="127">
        <v>9293</v>
      </c>
      <c r="F1122" s="234" t="s">
        <v>450</v>
      </c>
      <c r="G1122" s="129" t="s">
        <v>2033</v>
      </c>
      <c r="H1122" s="130" t="s">
        <v>2034</v>
      </c>
      <c r="I1122" s="131" t="s">
        <v>1815</v>
      </c>
      <c r="J1122" s="132"/>
      <c r="K1122" s="129" t="s">
        <v>2035</v>
      </c>
      <c r="L1122" s="472" t="s">
        <v>2036</v>
      </c>
      <c r="M1122" s="174" t="s">
        <v>969</v>
      </c>
      <c r="N1122" s="371" t="s">
        <v>1870</v>
      </c>
      <c r="O1122" s="136" t="s">
        <v>2038</v>
      </c>
      <c r="P1122" s="143">
        <v>215.13200000000001</v>
      </c>
      <c r="Q1122" s="138"/>
      <c r="R1122" s="339">
        <v>10</v>
      </c>
      <c r="S1122" s="139">
        <v>0</v>
      </c>
      <c r="T1122" s="152">
        <v>41401</v>
      </c>
      <c r="U1122" s="138">
        <v>0</v>
      </c>
      <c r="V1122" s="143">
        <v>1647.3806575342467</v>
      </c>
      <c r="W1122" s="138">
        <v>2151.3200000000002</v>
      </c>
      <c r="X1122" s="141" t="s">
        <v>3889</v>
      </c>
      <c r="Y1122" s="142"/>
      <c r="Z1122" s="143"/>
      <c r="AA1122" s="138"/>
      <c r="AB1122" s="138"/>
      <c r="AC1122" s="383"/>
      <c r="AD1122" s="360"/>
      <c r="AE1122" s="165"/>
      <c r="AF1122" s="147"/>
      <c r="AG1122" s="146">
        <v>15.2</v>
      </c>
      <c r="AH1122" s="149"/>
      <c r="AI1122" s="132"/>
      <c r="AJ1122" s="150" t="s">
        <v>4074</v>
      </c>
      <c r="AK1122" s="150"/>
      <c r="AL1122" s="151" t="s">
        <v>2495</v>
      </c>
      <c r="AM1122" s="152">
        <v>40673</v>
      </c>
      <c r="AN1122" s="296"/>
      <c r="AO1122" s="154"/>
      <c r="AP1122" s="155"/>
      <c r="AQ1122" s="156">
        <v>40974</v>
      </c>
      <c r="AR1122" s="155">
        <v>41270</v>
      </c>
      <c r="AS1122" s="155">
        <v>41432</v>
      </c>
      <c r="AT1122" s="155">
        <v>41271</v>
      </c>
      <c r="AU1122" s="157"/>
      <c r="AV1122" s="158"/>
      <c r="AW1122" s="159">
        <v>125</v>
      </c>
      <c r="AX1122" s="165">
        <v>2242.56</v>
      </c>
      <c r="AY1122" s="384">
        <v>0.94864999999999999</v>
      </c>
      <c r="AZ1122" s="161"/>
      <c r="BA1122" s="149"/>
      <c r="BB1122" s="237"/>
      <c r="BC1122" s="238"/>
      <c r="BD1122" s="345">
        <v>431.20091623036649</v>
      </c>
      <c r="BE1122" s="165">
        <v>2004.3550760945211</v>
      </c>
      <c r="BF1122" s="149">
        <v>3449.6073298429319</v>
      </c>
      <c r="BG1122" s="623"/>
      <c r="BH1122" s="166">
        <v>10.98</v>
      </c>
      <c r="BI1122" s="167">
        <v>12.5</v>
      </c>
      <c r="BJ1122" s="166"/>
      <c r="BK1122" s="166"/>
    </row>
    <row r="1123" spans="1:63" ht="14" hidden="1">
      <c r="A1123" s="40"/>
      <c r="B1123" s="40"/>
      <c r="C1123" s="40"/>
      <c r="D1123" s="303" t="s">
        <v>451</v>
      </c>
      <c r="E1123" s="595">
        <v>9297</v>
      </c>
      <c r="F1123" s="422" t="s">
        <v>452</v>
      </c>
      <c r="G1123" s="547" t="s">
        <v>2033</v>
      </c>
      <c r="H1123" s="548" t="s">
        <v>2034</v>
      </c>
      <c r="I1123" s="549" t="s">
        <v>1815</v>
      </c>
      <c r="J1123" s="550"/>
      <c r="K1123" s="547" t="s">
        <v>917</v>
      </c>
      <c r="L1123" s="133" t="s">
        <v>2036</v>
      </c>
      <c r="M1123" s="174" t="s">
        <v>2037</v>
      </c>
      <c r="N1123" s="342" t="s">
        <v>2037</v>
      </c>
      <c r="O1123" s="176" t="s">
        <v>2038</v>
      </c>
      <c r="P1123" s="143">
        <v>54.274000000000001</v>
      </c>
      <c r="Q1123" s="138"/>
      <c r="R1123" s="339">
        <v>10</v>
      </c>
      <c r="S1123" s="139">
        <v>0</v>
      </c>
      <c r="T1123" s="311">
        <v>41274</v>
      </c>
      <c r="U1123" s="138">
        <v>0.16282199999999999</v>
      </c>
      <c r="V1123" s="143">
        <v>434.4893917808219</v>
      </c>
      <c r="W1123" s="138">
        <v>542.74</v>
      </c>
      <c r="X1123" s="556" t="s">
        <v>3889</v>
      </c>
      <c r="Y1123" s="142"/>
      <c r="Z1123" s="146"/>
      <c r="AA1123" s="165"/>
      <c r="AB1123" s="165"/>
      <c r="AC1123" s="383"/>
      <c r="AD1123" s="360"/>
      <c r="AE1123" s="165"/>
      <c r="AF1123" s="147"/>
      <c r="AG1123" s="146">
        <v>19.433333333333334</v>
      </c>
      <c r="AH1123" s="149"/>
      <c r="AI1123" s="132"/>
      <c r="AJ1123" s="554" t="s">
        <v>3895</v>
      </c>
      <c r="AK1123" s="554"/>
      <c r="AL1123" s="555" t="s">
        <v>3895</v>
      </c>
      <c r="AM1123" s="152">
        <v>41019</v>
      </c>
      <c r="AN1123" s="296"/>
      <c r="AO1123" s="154"/>
      <c r="AP1123" s="155"/>
      <c r="AQ1123" s="156">
        <v>41220</v>
      </c>
      <c r="AR1123" s="155">
        <v>41270</v>
      </c>
      <c r="AS1123" s="155">
        <v>41467</v>
      </c>
      <c r="AT1123" s="155">
        <v>41274</v>
      </c>
      <c r="AU1123" s="157"/>
      <c r="AV1123" s="158"/>
      <c r="AW1123" s="159">
        <v>29.4</v>
      </c>
      <c r="AX1123" s="165">
        <v>1937.7551020408164</v>
      </c>
      <c r="AY1123" s="384">
        <v>0.95282500000000003</v>
      </c>
      <c r="AZ1123" s="161"/>
      <c r="BA1123" s="149"/>
      <c r="BB1123" s="237"/>
      <c r="BC1123" s="238"/>
      <c r="BD1123" s="345">
        <v>38.328970331588131</v>
      </c>
      <c r="BE1123" s="165">
        <v>706.21237298868948</v>
      </c>
      <c r="BF1123" s="149">
        <v>1303.706473863542</v>
      </c>
      <c r="BG1123" s="623"/>
      <c r="BH1123" s="166">
        <v>12.88</v>
      </c>
      <c r="BI1123" s="167">
        <v>17.25</v>
      </c>
      <c r="BJ1123" s="197"/>
      <c r="BK1123" s="197"/>
    </row>
    <row r="1124" spans="1:63" ht="28" hidden="1">
      <c r="A1124" s="40"/>
      <c r="B1124" s="40"/>
      <c r="C1124" s="40"/>
      <c r="D1124" s="303" t="s">
        <v>453</v>
      </c>
      <c r="E1124" s="595">
        <v>9321</v>
      </c>
      <c r="F1124" s="422" t="s">
        <v>454</v>
      </c>
      <c r="G1124" s="547" t="s">
        <v>2033</v>
      </c>
      <c r="H1124" s="548" t="s">
        <v>2034</v>
      </c>
      <c r="I1124" s="549" t="s">
        <v>1815</v>
      </c>
      <c r="J1124" s="550"/>
      <c r="K1124" s="622" t="s">
        <v>2035</v>
      </c>
      <c r="L1124" s="133" t="s">
        <v>2036</v>
      </c>
      <c r="M1124" s="174" t="s">
        <v>969</v>
      </c>
      <c r="N1124" s="620" t="s">
        <v>970</v>
      </c>
      <c r="O1124" s="176" t="s">
        <v>3785</v>
      </c>
      <c r="P1124" s="143">
        <v>16.494</v>
      </c>
      <c r="Q1124" s="138"/>
      <c r="R1124" s="339">
        <v>10</v>
      </c>
      <c r="S1124" s="139">
        <v>0</v>
      </c>
      <c r="T1124" s="311">
        <v>41275</v>
      </c>
      <c r="U1124" s="138">
        <v>0</v>
      </c>
      <c r="V1124" s="143">
        <v>131.99718904109591</v>
      </c>
      <c r="W1124" s="138">
        <v>164.94</v>
      </c>
      <c r="X1124" s="556" t="s">
        <v>1729</v>
      </c>
      <c r="Y1124" s="142"/>
      <c r="Z1124" s="146"/>
      <c r="AA1124" s="165"/>
      <c r="AB1124" s="165"/>
      <c r="AC1124" s="383"/>
      <c r="AD1124" s="360"/>
      <c r="AE1124" s="165"/>
      <c r="AF1124" s="147"/>
      <c r="AG1124" s="146">
        <v>19.399999999999999</v>
      </c>
      <c r="AH1124" s="149"/>
      <c r="AI1124" s="132"/>
      <c r="AJ1124" s="554" t="s">
        <v>3895</v>
      </c>
      <c r="AK1124" s="554"/>
      <c r="AL1124" s="555" t="s">
        <v>3895</v>
      </c>
      <c r="AM1124" s="152">
        <v>41122.083333333299</v>
      </c>
      <c r="AN1124" s="296"/>
      <c r="AO1124" s="154"/>
      <c r="AP1124" s="155"/>
      <c r="AQ1124" s="156">
        <v>41255</v>
      </c>
      <c r="AR1124" s="155">
        <v>41270</v>
      </c>
      <c r="AS1124" s="155">
        <v>41467</v>
      </c>
      <c r="AT1124" s="155">
        <v>41274</v>
      </c>
      <c r="AU1124" s="157"/>
      <c r="AV1124" s="158"/>
      <c r="AW1124" s="159">
        <v>10</v>
      </c>
      <c r="AX1124" s="165">
        <v>1731.15</v>
      </c>
      <c r="AY1124" s="384">
        <v>0.95285750000000002</v>
      </c>
      <c r="AZ1124" s="161"/>
      <c r="BA1124" s="149"/>
      <c r="BB1124" s="237" t="s">
        <v>39</v>
      </c>
      <c r="BC1124" s="238"/>
      <c r="BD1124" s="504"/>
      <c r="BE1124" s="165"/>
      <c r="BF1124" s="149"/>
      <c r="BG1124" s="623"/>
      <c r="BH1124" s="159"/>
      <c r="BI1124" s="164"/>
      <c r="BJ1124" s="166"/>
      <c r="BK1124" s="159"/>
    </row>
    <row r="1125" spans="1:63" ht="84" hidden="1">
      <c r="A1125" s="40"/>
      <c r="B1125" s="40"/>
      <c r="C1125" s="40"/>
      <c r="D1125" s="247" t="s">
        <v>455</v>
      </c>
      <c r="E1125" s="127">
        <v>9330</v>
      </c>
      <c r="F1125" s="361" t="s">
        <v>456</v>
      </c>
      <c r="G1125" s="129" t="s">
        <v>3945</v>
      </c>
      <c r="H1125" s="130" t="s">
        <v>3946</v>
      </c>
      <c r="I1125" s="131" t="s">
        <v>1815</v>
      </c>
      <c r="J1125" s="132"/>
      <c r="K1125" s="129" t="s">
        <v>1323</v>
      </c>
      <c r="L1125" s="133" t="s">
        <v>2036</v>
      </c>
      <c r="M1125" s="134" t="s">
        <v>2037</v>
      </c>
      <c r="N1125" s="371" t="s">
        <v>2037</v>
      </c>
      <c r="O1125" s="136" t="s">
        <v>3785</v>
      </c>
      <c r="P1125" s="143">
        <v>17.321000000000002</v>
      </c>
      <c r="Q1125" s="138"/>
      <c r="R1125" s="339">
        <v>10</v>
      </c>
      <c r="S1125" s="139">
        <v>0</v>
      </c>
      <c r="T1125" s="152">
        <v>41274</v>
      </c>
      <c r="U1125" s="138">
        <v>5.1963000000000002E-2</v>
      </c>
      <c r="V1125" s="143">
        <v>138.66290958904111</v>
      </c>
      <c r="W1125" s="138">
        <v>173.21</v>
      </c>
      <c r="X1125" s="141" t="s">
        <v>3966</v>
      </c>
      <c r="Y1125" s="142"/>
      <c r="Z1125" s="143"/>
      <c r="AA1125" s="138"/>
      <c r="AB1125" s="138"/>
      <c r="AC1125" s="383"/>
      <c r="AD1125" s="360"/>
      <c r="AE1125" s="165"/>
      <c r="AF1125" s="147"/>
      <c r="AG1125" s="146">
        <v>19.433333333333334</v>
      </c>
      <c r="AH1125" s="149"/>
      <c r="AI1125" s="132"/>
      <c r="AJ1125" s="150" t="s">
        <v>1560</v>
      </c>
      <c r="AK1125" s="150"/>
      <c r="AL1125" s="151" t="s">
        <v>1329</v>
      </c>
      <c r="AM1125" s="152">
        <v>40451</v>
      </c>
      <c r="AN1125" s="296"/>
      <c r="AO1125" s="154"/>
      <c r="AP1125" s="155"/>
      <c r="AQ1125" s="156">
        <v>40603</v>
      </c>
      <c r="AR1125" s="155">
        <v>41271</v>
      </c>
      <c r="AS1125" s="155">
        <v>41467</v>
      </c>
      <c r="AT1125" s="155">
        <v>41274</v>
      </c>
      <c r="AU1125" s="157"/>
      <c r="AV1125" s="158"/>
      <c r="AW1125" s="159">
        <v>10.9</v>
      </c>
      <c r="AX1125" s="165">
        <v>1667.7981651376147</v>
      </c>
      <c r="AY1125" s="384">
        <v>0.95284999999999997</v>
      </c>
      <c r="AZ1125" s="161"/>
      <c r="BA1125" s="149"/>
      <c r="BB1125" s="162"/>
      <c r="BC1125" s="163"/>
      <c r="BD1125" s="345">
        <v>7.8752181500872593</v>
      </c>
      <c r="BE1125" s="165">
        <v>454.66301888385539</v>
      </c>
      <c r="BF1125" s="149">
        <v>722.49707798965676</v>
      </c>
      <c r="BG1125" s="623"/>
      <c r="BH1125" s="166"/>
      <c r="BI1125" s="167"/>
      <c r="BJ1125" s="166"/>
      <c r="BK1125" s="166"/>
    </row>
    <row r="1126" spans="1:63" ht="28" hidden="1">
      <c r="A1126" s="40"/>
      <c r="B1126" s="40"/>
      <c r="C1126" s="40"/>
      <c r="D1126" s="303" t="s">
        <v>457</v>
      </c>
      <c r="E1126" s="595">
        <v>9342</v>
      </c>
      <c r="F1126" s="422" t="s">
        <v>458</v>
      </c>
      <c r="G1126" s="547" t="s">
        <v>2033</v>
      </c>
      <c r="H1126" s="548" t="s">
        <v>2034</v>
      </c>
      <c r="I1126" s="549" t="s">
        <v>1815</v>
      </c>
      <c r="J1126" s="550"/>
      <c r="K1126" s="547" t="s">
        <v>2035</v>
      </c>
      <c r="L1126" s="133" t="s">
        <v>2036</v>
      </c>
      <c r="M1126" s="174" t="s">
        <v>2037</v>
      </c>
      <c r="N1126" s="342" t="s">
        <v>2037</v>
      </c>
      <c r="O1126" s="176" t="s">
        <v>2038</v>
      </c>
      <c r="P1126" s="137">
        <v>126.81699999999999</v>
      </c>
      <c r="Q1126" s="138"/>
      <c r="R1126" s="137">
        <v>10</v>
      </c>
      <c r="S1126" s="139">
        <v>0</v>
      </c>
      <c r="T1126" s="455">
        <v>41274</v>
      </c>
      <c r="U1126" s="138">
        <v>0.38045099999999998</v>
      </c>
      <c r="V1126" s="137">
        <v>1015.2308876712328</v>
      </c>
      <c r="W1126" s="138">
        <v>1268.1699999999998</v>
      </c>
      <c r="X1126" s="548" t="s">
        <v>3889</v>
      </c>
      <c r="Y1126" s="142"/>
      <c r="Z1126" s="146"/>
      <c r="AA1126" s="165"/>
      <c r="AB1126" s="165"/>
      <c r="AC1126" s="144"/>
      <c r="AD1126" s="360"/>
      <c r="AE1126" s="165"/>
      <c r="AF1126" s="147"/>
      <c r="AG1126" s="148">
        <v>19.433333333333334</v>
      </c>
      <c r="AH1126" s="149"/>
      <c r="AI1126" s="132"/>
      <c r="AJ1126" s="554" t="s">
        <v>3895</v>
      </c>
      <c r="AK1126" s="554"/>
      <c r="AL1126" s="555" t="s">
        <v>459</v>
      </c>
      <c r="AM1126" s="152">
        <v>41019</v>
      </c>
      <c r="AN1126" s="296"/>
      <c r="AO1126" s="154"/>
      <c r="AP1126" s="155"/>
      <c r="AQ1126" s="156">
        <v>41220</v>
      </c>
      <c r="AR1126" s="155">
        <v>41271</v>
      </c>
      <c r="AS1126" s="155">
        <v>41473</v>
      </c>
      <c r="AT1126" s="155">
        <v>41274</v>
      </c>
      <c r="AU1126" s="157"/>
      <c r="AV1126" s="158"/>
      <c r="AW1126" s="159">
        <v>75.599999999999994</v>
      </c>
      <c r="AX1126" s="165">
        <v>1760.760052910053</v>
      </c>
      <c r="AY1126" s="384">
        <v>0.95274999999999999</v>
      </c>
      <c r="AZ1126" s="161"/>
      <c r="BA1126" s="149"/>
      <c r="BB1126" s="237"/>
      <c r="BC1126" s="238"/>
      <c r="BD1126" s="651">
        <v>103.03664921465968</v>
      </c>
      <c r="BE1126" s="165">
        <v>812.48294167705967</v>
      </c>
      <c r="BF1126" s="149">
        <v>1362.9186404055513</v>
      </c>
      <c r="BG1126" s="623"/>
      <c r="BH1126" s="166">
        <v>7.55</v>
      </c>
      <c r="BI1126" s="167">
        <v>17.25</v>
      </c>
      <c r="BJ1126" s="166">
        <v>10.25</v>
      </c>
      <c r="BK1126" s="197"/>
    </row>
    <row r="1127" spans="1:63" ht="42" hidden="1">
      <c r="A1127" s="40"/>
      <c r="B1127" s="40"/>
      <c r="C1127" s="40"/>
      <c r="D1127" s="412" t="s">
        <v>460</v>
      </c>
      <c r="E1127" s="127">
        <v>9345</v>
      </c>
      <c r="F1127" s="234" t="s">
        <v>461</v>
      </c>
      <c r="G1127" s="129" t="s">
        <v>2033</v>
      </c>
      <c r="H1127" s="130" t="s">
        <v>2034</v>
      </c>
      <c r="I1127" s="131" t="s">
        <v>1815</v>
      </c>
      <c r="J1127" s="132"/>
      <c r="K1127" s="129" t="s">
        <v>1748</v>
      </c>
      <c r="L1127" s="472" t="s">
        <v>2036</v>
      </c>
      <c r="M1127" s="134" t="s">
        <v>2037</v>
      </c>
      <c r="N1127" s="371" t="s">
        <v>2037</v>
      </c>
      <c r="O1127" s="136" t="s">
        <v>3785</v>
      </c>
      <c r="P1127" s="381">
        <v>2.9790000000000001</v>
      </c>
      <c r="Q1127" s="138"/>
      <c r="R1127" s="339">
        <v>10</v>
      </c>
      <c r="S1127" s="139">
        <v>0</v>
      </c>
      <c r="T1127" s="152">
        <v>41274</v>
      </c>
      <c r="U1127" s="138">
        <v>8.9370000000000005E-3</v>
      </c>
      <c r="V1127" s="143">
        <v>23.848323287671235</v>
      </c>
      <c r="W1127" s="138">
        <v>29.79</v>
      </c>
      <c r="X1127" s="141" t="s">
        <v>1729</v>
      </c>
      <c r="Y1127" s="142"/>
      <c r="Z1127" s="143"/>
      <c r="AA1127" s="138"/>
      <c r="AB1127" s="138"/>
      <c r="AC1127" s="383"/>
      <c r="AD1127" s="360"/>
      <c r="AE1127" s="165"/>
      <c r="AF1127" s="147"/>
      <c r="AG1127" s="146">
        <v>19.433333333333334</v>
      </c>
      <c r="AH1127" s="149"/>
      <c r="AI1127" s="132"/>
      <c r="AJ1127" s="150" t="s">
        <v>3895</v>
      </c>
      <c r="AK1127" s="150"/>
      <c r="AL1127" s="151" t="s">
        <v>462</v>
      </c>
      <c r="AM1127" s="152">
        <v>40612</v>
      </c>
      <c r="AN1127" s="296"/>
      <c r="AO1127" s="154"/>
      <c r="AP1127" s="155"/>
      <c r="AQ1127" s="156">
        <v>40687</v>
      </c>
      <c r="AR1127" s="155">
        <v>41271</v>
      </c>
      <c r="AS1127" s="155">
        <v>41439</v>
      </c>
      <c r="AT1127" s="155">
        <v>41271</v>
      </c>
      <c r="AU1127" s="157"/>
      <c r="AV1127" s="158"/>
      <c r="AW1127" s="159">
        <v>1.8</v>
      </c>
      <c r="AX1127" s="165">
        <v>1806.3111111111111</v>
      </c>
      <c r="AY1127" s="384">
        <v>0.91644999999999999</v>
      </c>
      <c r="AZ1127" s="161"/>
      <c r="BA1127" s="149"/>
      <c r="BB1127" s="237"/>
      <c r="BC1127" s="238"/>
      <c r="BD1127" s="345">
        <v>1.8979057591623034</v>
      </c>
      <c r="BE1127" s="165">
        <v>637.09491747643619</v>
      </c>
      <c r="BF1127" s="149">
        <v>1054.3920884235019</v>
      </c>
      <c r="BG1127" s="167"/>
      <c r="BH1127" s="166">
        <v>6.96</v>
      </c>
      <c r="BI1127" s="167">
        <v>11.81</v>
      </c>
      <c r="BJ1127" s="166"/>
      <c r="BK1127" s="166"/>
    </row>
    <row r="1128" spans="1:63" ht="42" hidden="1">
      <c r="A1128" s="40"/>
      <c r="B1128" s="40"/>
      <c r="C1128" s="40"/>
      <c r="D1128" s="303" t="s">
        <v>463</v>
      </c>
      <c r="E1128" s="127">
        <v>9347</v>
      </c>
      <c r="F1128" s="632" t="s">
        <v>464</v>
      </c>
      <c r="G1128" s="129" t="s">
        <v>2033</v>
      </c>
      <c r="H1128" s="130" t="s">
        <v>2034</v>
      </c>
      <c r="I1128" s="131" t="s">
        <v>1815</v>
      </c>
      <c r="J1128" s="132"/>
      <c r="K1128" s="129" t="s">
        <v>737</v>
      </c>
      <c r="L1128" s="133" t="s">
        <v>2036</v>
      </c>
      <c r="M1128" s="174" t="s">
        <v>2037</v>
      </c>
      <c r="N1128" s="371" t="s">
        <v>2037</v>
      </c>
      <c r="O1128" s="136" t="s">
        <v>3785</v>
      </c>
      <c r="P1128" s="143">
        <v>6.9210000000000003</v>
      </c>
      <c r="Q1128" s="138"/>
      <c r="R1128" s="339">
        <v>7</v>
      </c>
      <c r="S1128" s="139">
        <v>0</v>
      </c>
      <c r="T1128" s="152">
        <v>41274</v>
      </c>
      <c r="U1128" s="138">
        <v>2.0763E-2</v>
      </c>
      <c r="V1128" s="143">
        <v>55.405923287671236</v>
      </c>
      <c r="W1128" s="138">
        <v>124.65384657534247</v>
      </c>
      <c r="X1128" s="141" t="s">
        <v>3889</v>
      </c>
      <c r="Y1128" s="142"/>
      <c r="Z1128" s="146"/>
      <c r="AA1128" s="165"/>
      <c r="AB1128" s="165"/>
      <c r="AC1128" s="383"/>
      <c r="AD1128" s="360"/>
      <c r="AE1128" s="165"/>
      <c r="AF1128" s="147"/>
      <c r="AG1128" s="146">
        <v>19.433333333333334</v>
      </c>
      <c r="AH1128" s="149"/>
      <c r="AI1128" s="132"/>
      <c r="AJ1128" s="236" t="s">
        <v>3895</v>
      </c>
      <c r="AK1128" s="236"/>
      <c r="AL1128" s="151" t="s">
        <v>2681</v>
      </c>
      <c r="AM1128" s="152">
        <v>40739</v>
      </c>
      <c r="AN1128" s="296"/>
      <c r="AO1128" s="154"/>
      <c r="AP1128" s="155"/>
      <c r="AQ1128" s="156">
        <v>41038</v>
      </c>
      <c r="AR1128" s="155">
        <v>41272</v>
      </c>
      <c r="AS1128" s="155">
        <v>41439</v>
      </c>
      <c r="AT1128" s="155">
        <v>41272</v>
      </c>
      <c r="AU1128" s="157"/>
      <c r="AV1128" s="158"/>
      <c r="AW1128" s="159">
        <v>3.95</v>
      </c>
      <c r="AX1128" s="165">
        <v>1137.4683544303798</v>
      </c>
      <c r="AY1128" s="384" t="s">
        <v>236</v>
      </c>
      <c r="AZ1128" s="161"/>
      <c r="BA1128" s="149"/>
      <c r="BB1128" s="237"/>
      <c r="BC1128" s="238"/>
      <c r="BD1128" s="345">
        <v>4.8446771378708542</v>
      </c>
      <c r="BE1128" s="165">
        <v>699.99669670146716</v>
      </c>
      <c r="BF1128" s="149">
        <v>1226.5005412331275</v>
      </c>
      <c r="BG1128" s="623"/>
      <c r="BH1128" s="166" t="s">
        <v>236</v>
      </c>
      <c r="BI1128" s="167" t="s">
        <v>236</v>
      </c>
      <c r="BJ1128" s="166" t="s">
        <v>236</v>
      </c>
      <c r="BK1128" s="166" t="s">
        <v>236</v>
      </c>
    </row>
    <row r="1129" spans="1:63" ht="42" hidden="1">
      <c r="A1129" s="40"/>
      <c r="B1129" s="40"/>
      <c r="C1129" s="40"/>
      <c r="D1129" s="303" t="s">
        <v>465</v>
      </c>
      <c r="E1129" s="127">
        <v>9356</v>
      </c>
      <c r="F1129" s="234" t="s">
        <v>466</v>
      </c>
      <c r="G1129" s="547" t="s">
        <v>2033</v>
      </c>
      <c r="H1129" s="548" t="s">
        <v>2034</v>
      </c>
      <c r="I1129" s="549" t="s">
        <v>1815</v>
      </c>
      <c r="J1129" s="550"/>
      <c r="K1129" s="547" t="s">
        <v>235</v>
      </c>
      <c r="L1129" s="472" t="s">
        <v>2036</v>
      </c>
      <c r="M1129" s="174" t="s">
        <v>969</v>
      </c>
      <c r="N1129" s="342" t="s">
        <v>970</v>
      </c>
      <c r="O1129" s="176" t="s">
        <v>3785</v>
      </c>
      <c r="P1129" s="143">
        <v>17.113</v>
      </c>
      <c r="Q1129" s="138"/>
      <c r="R1129" s="339">
        <v>7</v>
      </c>
      <c r="S1129" s="139">
        <v>-0.1</v>
      </c>
      <c r="T1129" s="598">
        <v>41275</v>
      </c>
      <c r="U1129" s="138">
        <v>0</v>
      </c>
      <c r="V1129" s="143">
        <v>136.95088493150683</v>
      </c>
      <c r="W1129" s="138">
        <v>308.17465479452056</v>
      </c>
      <c r="X1129" s="556" t="s">
        <v>2309</v>
      </c>
      <c r="Y1129" s="142"/>
      <c r="Z1129" s="146"/>
      <c r="AA1129" s="165"/>
      <c r="AB1129" s="165"/>
      <c r="AC1129" s="383"/>
      <c r="AD1129" s="360"/>
      <c r="AE1129" s="165"/>
      <c r="AF1129" s="147"/>
      <c r="AG1129" s="146">
        <v>19.399999999999999</v>
      </c>
      <c r="AH1129" s="149"/>
      <c r="AI1129" s="132"/>
      <c r="AJ1129" s="554" t="s">
        <v>3895</v>
      </c>
      <c r="AK1129" s="554"/>
      <c r="AL1129" s="555" t="s">
        <v>467</v>
      </c>
      <c r="AM1129" s="152">
        <v>40950</v>
      </c>
      <c r="AN1129" s="296"/>
      <c r="AO1129" s="154"/>
      <c r="AP1129" s="155"/>
      <c r="AQ1129" s="156">
        <v>41257</v>
      </c>
      <c r="AR1129" s="155">
        <v>41271</v>
      </c>
      <c r="AS1129" s="155">
        <v>41473</v>
      </c>
      <c r="AT1129" s="155">
        <v>41274</v>
      </c>
      <c r="AU1129" s="157"/>
      <c r="AV1129" s="158"/>
      <c r="AW1129" s="159">
        <v>11.5</v>
      </c>
      <c r="AX1129" s="165">
        <v>1617.8260869565217</v>
      </c>
      <c r="AY1129" s="384">
        <v>0.95284999999999997</v>
      </c>
      <c r="AZ1129" s="161"/>
      <c r="BA1129" s="149"/>
      <c r="BB1129" s="237" t="s">
        <v>39</v>
      </c>
      <c r="BC1129" s="238"/>
      <c r="BD1129" s="504"/>
      <c r="BE1129" s="165"/>
      <c r="BF1129" s="149"/>
      <c r="BG1129" s="623"/>
      <c r="BH1129" s="159"/>
      <c r="BI1129" s="164"/>
      <c r="BJ1129" s="159"/>
      <c r="BK1129" s="159"/>
    </row>
    <row r="1130" spans="1:63" ht="42" hidden="1">
      <c r="A1130" s="40"/>
      <c r="B1130" s="40"/>
      <c r="C1130" s="40"/>
      <c r="D1130" s="303" t="s">
        <v>4075</v>
      </c>
      <c r="E1130" s="595">
        <v>9359</v>
      </c>
      <c r="F1130" s="422" t="s">
        <v>4076</v>
      </c>
      <c r="G1130" s="547" t="s">
        <v>2033</v>
      </c>
      <c r="H1130" s="548" t="s">
        <v>2034</v>
      </c>
      <c r="I1130" s="549" t="s">
        <v>1815</v>
      </c>
      <c r="J1130" s="550"/>
      <c r="K1130" s="547" t="s">
        <v>2498</v>
      </c>
      <c r="L1130" s="304" t="s">
        <v>2036</v>
      </c>
      <c r="M1130" s="174" t="s">
        <v>3878</v>
      </c>
      <c r="N1130" s="342" t="s">
        <v>1723</v>
      </c>
      <c r="O1130" s="176" t="s">
        <v>2038</v>
      </c>
      <c r="P1130" s="143">
        <v>61.381999999999998</v>
      </c>
      <c r="Q1130" s="138"/>
      <c r="R1130" s="339">
        <v>7</v>
      </c>
      <c r="S1130" s="139">
        <v>0</v>
      </c>
      <c r="T1130" s="311">
        <v>42156</v>
      </c>
      <c r="U1130" s="138">
        <v>0</v>
      </c>
      <c r="V1130" s="143">
        <v>343.06652054794517</v>
      </c>
      <c r="W1130" s="138">
        <v>957.22286027397251</v>
      </c>
      <c r="X1130" s="556" t="s">
        <v>3888</v>
      </c>
      <c r="Y1130" s="142"/>
      <c r="Z1130" s="146"/>
      <c r="AA1130" s="165"/>
      <c r="AB1130" s="165"/>
      <c r="AC1130" s="383"/>
      <c r="AD1130" s="360"/>
      <c r="AE1130" s="165"/>
      <c r="AF1130" s="147"/>
      <c r="AG1130" s="146">
        <v>-9.9666666666666668</v>
      </c>
      <c r="AH1130" s="149"/>
      <c r="AI1130" s="132"/>
      <c r="AJ1130" s="554" t="s">
        <v>3895</v>
      </c>
      <c r="AK1130" s="554"/>
      <c r="AL1130" s="555" t="s">
        <v>1726</v>
      </c>
      <c r="AM1130" s="152">
        <v>41024</v>
      </c>
      <c r="AN1130" s="296"/>
      <c r="AO1130" s="154"/>
      <c r="AP1130" s="155"/>
      <c r="AQ1130" s="156">
        <v>41198</v>
      </c>
      <c r="AR1130" s="155">
        <v>41271</v>
      </c>
      <c r="AS1130" s="155">
        <v>41474</v>
      </c>
      <c r="AT1130" s="155">
        <v>41529</v>
      </c>
      <c r="AU1130" s="206" t="s">
        <v>3596</v>
      </c>
      <c r="AV1130" s="158"/>
      <c r="AW1130" s="159">
        <v>24</v>
      </c>
      <c r="AX1130" s="165">
        <v>3035.3333333333335</v>
      </c>
      <c r="AY1130" s="384">
        <v>0.84299499999999994</v>
      </c>
      <c r="AZ1130" s="161"/>
      <c r="BA1130" s="149"/>
      <c r="BB1130" s="237"/>
      <c r="BC1130" s="238"/>
      <c r="BD1130" s="345">
        <v>26.485165794066315</v>
      </c>
      <c r="BE1130" s="165">
        <v>431.48098455681333</v>
      </c>
      <c r="BF1130" s="149">
        <v>1103.5485747527632</v>
      </c>
      <c r="BG1130" s="623"/>
      <c r="BH1130" s="166">
        <v>11.19</v>
      </c>
      <c r="BI1130" s="167">
        <v>13.49</v>
      </c>
      <c r="BJ1130" s="166">
        <v>13.22</v>
      </c>
      <c r="BK1130" s="159"/>
    </row>
    <row r="1131" spans="1:63" ht="42" hidden="1">
      <c r="A1131" s="40"/>
      <c r="B1131" s="40"/>
      <c r="C1131" s="40"/>
      <c r="D1131" s="410" t="s">
        <v>468</v>
      </c>
      <c r="E1131" s="127">
        <v>9365</v>
      </c>
      <c r="F1131" s="234" t="s">
        <v>469</v>
      </c>
      <c r="G1131" s="129" t="s">
        <v>2033</v>
      </c>
      <c r="H1131" s="130" t="s">
        <v>2034</v>
      </c>
      <c r="I1131" s="131" t="s">
        <v>1815</v>
      </c>
      <c r="J1131" s="132"/>
      <c r="K1131" s="129" t="s">
        <v>2699</v>
      </c>
      <c r="L1131" s="133" t="s">
        <v>2036</v>
      </c>
      <c r="M1131" s="134" t="s">
        <v>3510</v>
      </c>
      <c r="N1131" s="371" t="s">
        <v>2929</v>
      </c>
      <c r="O1131" s="136" t="s">
        <v>2694</v>
      </c>
      <c r="P1131" s="143">
        <v>89.024000000000001</v>
      </c>
      <c r="Q1131" s="138"/>
      <c r="R1131" s="339">
        <v>10</v>
      </c>
      <c r="S1131" s="139">
        <v>0</v>
      </c>
      <c r="T1131" s="152">
        <v>41274</v>
      </c>
      <c r="U1131" s="138">
        <v>0</v>
      </c>
      <c r="V1131" s="143">
        <v>712.67980273972603</v>
      </c>
      <c r="W1131" s="138">
        <v>890.24</v>
      </c>
      <c r="X1131" s="141" t="s">
        <v>2309</v>
      </c>
      <c r="Y1131" s="142"/>
      <c r="Z1131" s="143"/>
      <c r="AA1131" s="138"/>
      <c r="AB1131" s="138"/>
      <c r="AC1131" s="383"/>
      <c r="AD1131" s="360"/>
      <c r="AE1131" s="165"/>
      <c r="AF1131" s="147"/>
      <c r="AG1131" s="146">
        <v>19.433333333333334</v>
      </c>
      <c r="AH1131" s="149"/>
      <c r="AI1131" s="132"/>
      <c r="AJ1131" s="150" t="s">
        <v>3895</v>
      </c>
      <c r="AK1131" s="150"/>
      <c r="AL1131" s="151" t="s">
        <v>3895</v>
      </c>
      <c r="AM1131" s="152">
        <v>40548</v>
      </c>
      <c r="AN1131" s="296"/>
      <c r="AO1131" s="192"/>
      <c r="AP1131" s="152"/>
      <c r="AQ1131" s="235">
        <v>40687</v>
      </c>
      <c r="AR1131" s="152">
        <v>41271</v>
      </c>
      <c r="AS1131" s="152">
        <v>41474</v>
      </c>
      <c r="AT1131" s="155">
        <v>41274</v>
      </c>
      <c r="AU1131" s="206"/>
      <c r="AV1131" s="209"/>
      <c r="AW1131" s="149">
        <v>16</v>
      </c>
      <c r="AX1131" s="165">
        <v>5524.1875</v>
      </c>
      <c r="AY1131" s="384">
        <v>0.84089999999999998</v>
      </c>
      <c r="AZ1131" s="196"/>
      <c r="BA1131" s="149"/>
      <c r="BB1131" s="403"/>
      <c r="BC1131" s="404"/>
      <c r="BD1131" s="379">
        <v>18.069371727748688</v>
      </c>
      <c r="BE1131" s="165">
        <v>202.97191462693976</v>
      </c>
      <c r="BF1131" s="149">
        <v>1129.3357329842929</v>
      </c>
      <c r="BG1131" s="195"/>
      <c r="BH1131" s="197"/>
      <c r="BI1131" s="198"/>
      <c r="BJ1131" s="197"/>
      <c r="BK1131" s="197">
        <v>16.5807389608993</v>
      </c>
    </row>
    <row r="1132" spans="1:63" ht="42" hidden="1">
      <c r="A1132" s="40"/>
      <c r="B1132" s="40"/>
      <c r="C1132" s="40"/>
      <c r="D1132" s="303" t="s">
        <v>470</v>
      </c>
      <c r="E1132" s="127">
        <v>9368</v>
      </c>
      <c r="F1132" s="234" t="s">
        <v>471</v>
      </c>
      <c r="G1132" s="547" t="s">
        <v>2033</v>
      </c>
      <c r="H1132" s="548" t="s">
        <v>2034</v>
      </c>
      <c r="I1132" s="549" t="s">
        <v>1815</v>
      </c>
      <c r="J1132" s="550"/>
      <c r="K1132" s="547" t="s">
        <v>1748</v>
      </c>
      <c r="L1132" s="133" t="s">
        <v>2036</v>
      </c>
      <c r="M1132" s="174" t="s">
        <v>3510</v>
      </c>
      <c r="N1132" s="342" t="s">
        <v>3511</v>
      </c>
      <c r="O1132" s="176" t="s">
        <v>3785</v>
      </c>
      <c r="P1132" s="143">
        <v>30.744</v>
      </c>
      <c r="Q1132" s="138"/>
      <c r="R1132" s="339">
        <v>7</v>
      </c>
      <c r="S1132" s="139">
        <v>0</v>
      </c>
      <c r="T1132" s="598">
        <v>41365</v>
      </c>
      <c r="U1132" s="138">
        <v>0</v>
      </c>
      <c r="V1132" s="143">
        <v>238.45551780821916</v>
      </c>
      <c r="W1132" s="138">
        <v>546.06397808219185</v>
      </c>
      <c r="X1132" s="556" t="s">
        <v>2309</v>
      </c>
      <c r="Y1132" s="142"/>
      <c r="Z1132" s="146"/>
      <c r="AA1132" s="165"/>
      <c r="AB1132" s="165"/>
      <c r="AC1132" s="383"/>
      <c r="AD1132" s="360"/>
      <c r="AE1132" s="165"/>
      <c r="AF1132" s="147"/>
      <c r="AG1132" s="146">
        <v>16.399999999999999</v>
      </c>
      <c r="AH1132" s="149"/>
      <c r="AI1132" s="132"/>
      <c r="AJ1132" s="554" t="s">
        <v>3895</v>
      </c>
      <c r="AK1132" s="554"/>
      <c r="AL1132" s="555" t="s">
        <v>472</v>
      </c>
      <c r="AM1132" s="152">
        <v>40953</v>
      </c>
      <c r="AN1132" s="296"/>
      <c r="AO1132" s="154"/>
      <c r="AP1132" s="155"/>
      <c r="AQ1132" s="156">
        <v>41194</v>
      </c>
      <c r="AR1132" s="155">
        <v>41271</v>
      </c>
      <c r="AS1132" s="155">
        <v>41467</v>
      </c>
      <c r="AT1132" s="155">
        <v>41274</v>
      </c>
      <c r="AU1132" s="157"/>
      <c r="AV1132" s="158"/>
      <c r="AW1132" s="164">
        <v>5.85</v>
      </c>
      <c r="AX1132" s="165">
        <v>7183.2478632478633</v>
      </c>
      <c r="AY1132" s="384">
        <v>0.84265000000000001</v>
      </c>
      <c r="AZ1132" s="161"/>
      <c r="BA1132" s="149"/>
      <c r="BB1132" s="237"/>
      <c r="BC1132" s="238"/>
      <c r="BD1132" s="345">
        <v>10.271596858638743</v>
      </c>
      <c r="BE1132" s="165">
        <v>334.10086061146052</v>
      </c>
      <c r="BF1132" s="149">
        <v>1755.8285228442296</v>
      </c>
      <c r="BG1132" s="623"/>
      <c r="BH1132" s="166">
        <v>11.17</v>
      </c>
      <c r="BI1132" s="167">
        <v>18.87</v>
      </c>
      <c r="BJ1132" s="159"/>
      <c r="BK1132" s="159"/>
    </row>
    <row r="1133" spans="1:63" ht="42" hidden="1">
      <c r="A1133" s="40"/>
      <c r="B1133" s="40"/>
      <c r="C1133" s="40"/>
      <c r="D1133" s="303" t="s">
        <v>473</v>
      </c>
      <c r="E1133" s="127">
        <v>9371</v>
      </c>
      <c r="F1133" s="234" t="s">
        <v>474</v>
      </c>
      <c r="G1133" s="129" t="s">
        <v>2033</v>
      </c>
      <c r="H1133" s="130" t="s">
        <v>2034</v>
      </c>
      <c r="I1133" s="131" t="s">
        <v>1815</v>
      </c>
      <c r="J1133" s="132"/>
      <c r="K1133" s="129" t="s">
        <v>2816</v>
      </c>
      <c r="L1133" s="133" t="s">
        <v>2036</v>
      </c>
      <c r="M1133" s="174" t="s">
        <v>2037</v>
      </c>
      <c r="N1133" s="371" t="s">
        <v>2037</v>
      </c>
      <c r="O1133" s="136" t="s">
        <v>3785</v>
      </c>
      <c r="P1133" s="143">
        <v>18.87</v>
      </c>
      <c r="Q1133" s="138"/>
      <c r="R1133" s="339">
        <v>7</v>
      </c>
      <c r="S1133" s="139">
        <v>0</v>
      </c>
      <c r="T1133" s="152">
        <v>41274</v>
      </c>
      <c r="U1133" s="138">
        <v>0</v>
      </c>
      <c r="V1133" s="143">
        <v>151.06339726027397</v>
      </c>
      <c r="W1133" s="138">
        <v>339.86679452054796</v>
      </c>
      <c r="X1133" s="141" t="s">
        <v>2309</v>
      </c>
      <c r="Y1133" s="142"/>
      <c r="Z1133" s="146"/>
      <c r="AA1133" s="165"/>
      <c r="AB1133" s="165"/>
      <c r="AC1133" s="383"/>
      <c r="AD1133" s="360"/>
      <c r="AE1133" s="165"/>
      <c r="AF1133" s="147"/>
      <c r="AG1133" s="146">
        <v>19.433333333333334</v>
      </c>
      <c r="AH1133" s="149"/>
      <c r="AI1133" s="132"/>
      <c r="AJ1133" s="150" t="s">
        <v>3895</v>
      </c>
      <c r="AK1133" s="150"/>
      <c r="AL1133" s="151" t="s">
        <v>2681</v>
      </c>
      <c r="AM1133" s="152">
        <v>40712</v>
      </c>
      <c r="AN1133" s="296"/>
      <c r="AO1133" s="154"/>
      <c r="AP1133" s="155"/>
      <c r="AQ1133" s="156">
        <v>41089</v>
      </c>
      <c r="AR1133" s="155">
        <v>41271</v>
      </c>
      <c r="AS1133" s="155">
        <v>41474</v>
      </c>
      <c r="AT1133" s="155">
        <v>41274</v>
      </c>
      <c r="AU1133" s="157"/>
      <c r="AV1133" s="158"/>
      <c r="AW1133" s="164">
        <v>12.7</v>
      </c>
      <c r="AX1133" s="165">
        <v>1960.2362204724411</v>
      </c>
      <c r="AY1133" s="384">
        <v>0.99419999999999997</v>
      </c>
      <c r="AZ1133" s="161"/>
      <c r="BA1133" s="149"/>
      <c r="BB1133" s="237"/>
      <c r="BC1133" s="238"/>
      <c r="BD1133" s="345">
        <v>15.613438045375217</v>
      </c>
      <c r="BE1133" s="165">
        <v>827.42120007287838</v>
      </c>
      <c r="BF1133" s="149">
        <v>1229.4045705019855</v>
      </c>
      <c r="BG1133" s="623"/>
      <c r="BH1133" s="166" t="s">
        <v>236</v>
      </c>
      <c r="BI1133" s="167">
        <v>18.45</v>
      </c>
      <c r="BJ1133" s="166" t="s">
        <v>236</v>
      </c>
      <c r="BK1133" s="166">
        <v>17.765077458106393</v>
      </c>
    </row>
    <row r="1134" spans="1:63" ht="14" hidden="1">
      <c r="A1134" s="40"/>
      <c r="B1134" s="40"/>
      <c r="C1134" s="40"/>
      <c r="D1134" s="303" t="s">
        <v>475</v>
      </c>
      <c r="E1134" s="595">
        <v>9376</v>
      </c>
      <c r="F1134" s="422" t="s">
        <v>476</v>
      </c>
      <c r="G1134" s="547" t="s">
        <v>2033</v>
      </c>
      <c r="H1134" s="548" t="s">
        <v>2034</v>
      </c>
      <c r="I1134" s="549" t="s">
        <v>1815</v>
      </c>
      <c r="J1134" s="550"/>
      <c r="K1134" s="622" t="s">
        <v>2498</v>
      </c>
      <c r="L1134" s="472" t="s">
        <v>2036</v>
      </c>
      <c r="M1134" s="174" t="s">
        <v>2037</v>
      </c>
      <c r="N1134" s="620" t="s">
        <v>2037</v>
      </c>
      <c r="O1134" s="176" t="s">
        <v>2038</v>
      </c>
      <c r="P1134" s="143">
        <v>102.97499999999999</v>
      </c>
      <c r="Q1134" s="138"/>
      <c r="R1134" s="339">
        <v>7</v>
      </c>
      <c r="S1134" s="139">
        <v>0</v>
      </c>
      <c r="T1134" s="311">
        <v>41274</v>
      </c>
      <c r="U1134" s="138">
        <v>0.30892500000000001</v>
      </c>
      <c r="V1134" s="143">
        <v>824.36424657534246</v>
      </c>
      <c r="W1134" s="138">
        <v>1854.678493150685</v>
      </c>
      <c r="X1134" s="556" t="s">
        <v>1755</v>
      </c>
      <c r="Y1134" s="142"/>
      <c r="Z1134" s="146"/>
      <c r="AA1134" s="165"/>
      <c r="AB1134" s="165"/>
      <c r="AC1134" s="383"/>
      <c r="AD1134" s="360"/>
      <c r="AE1134" s="165"/>
      <c r="AF1134" s="147"/>
      <c r="AG1134" s="146">
        <v>19.433333333333334</v>
      </c>
      <c r="AH1134" s="149"/>
      <c r="AI1134" s="132"/>
      <c r="AJ1134" s="554" t="s">
        <v>3895</v>
      </c>
      <c r="AK1134" s="554"/>
      <c r="AL1134" s="555" t="s">
        <v>3895</v>
      </c>
      <c r="AM1134" s="152">
        <v>41110.083333333299</v>
      </c>
      <c r="AN1134" s="296"/>
      <c r="AO1134" s="154"/>
      <c r="AP1134" s="155"/>
      <c r="AQ1134" s="156">
        <v>41255</v>
      </c>
      <c r="AR1134" s="155">
        <v>41271</v>
      </c>
      <c r="AS1134" s="155">
        <v>41474</v>
      </c>
      <c r="AT1134" s="155">
        <v>41274</v>
      </c>
      <c r="AU1134" s="157"/>
      <c r="AV1134" s="158"/>
      <c r="AW1134" s="164">
        <v>50.400000000000006</v>
      </c>
      <c r="AX1134" s="165">
        <v>2277.5992063492063</v>
      </c>
      <c r="AY1134" s="384">
        <v>0.89702499999999996</v>
      </c>
      <c r="AZ1134" s="161"/>
      <c r="BA1134" s="149"/>
      <c r="BB1134" s="237"/>
      <c r="BC1134" s="238"/>
      <c r="BD1134" s="345">
        <v>60.883507853403138</v>
      </c>
      <c r="BE1134" s="165">
        <v>591.24552418939686</v>
      </c>
      <c r="BF1134" s="149">
        <v>1208.0061082024431</v>
      </c>
      <c r="BG1134" s="623"/>
      <c r="BH1134" s="166">
        <v>10.44</v>
      </c>
      <c r="BI1134" s="167">
        <v>11.33</v>
      </c>
      <c r="BJ1134" s="159"/>
      <c r="BK1134" s="159"/>
    </row>
    <row r="1135" spans="1:63" ht="28" hidden="1">
      <c r="A1135" s="40"/>
      <c r="B1135" s="40"/>
      <c r="C1135" s="40"/>
      <c r="D1135" s="247" t="s">
        <v>477</v>
      </c>
      <c r="E1135" s="127">
        <v>9379</v>
      </c>
      <c r="F1135" s="128" t="s">
        <v>478</v>
      </c>
      <c r="G1135" s="129" t="s">
        <v>2033</v>
      </c>
      <c r="H1135" s="130" t="s">
        <v>2034</v>
      </c>
      <c r="I1135" s="131" t="s">
        <v>1815</v>
      </c>
      <c r="J1135" s="132"/>
      <c r="K1135" s="129" t="s">
        <v>1339</v>
      </c>
      <c r="L1135" s="472" t="s">
        <v>2036</v>
      </c>
      <c r="M1135" s="134" t="s">
        <v>3510</v>
      </c>
      <c r="N1135" s="371" t="s">
        <v>3318</v>
      </c>
      <c r="O1135" s="136" t="s">
        <v>2529</v>
      </c>
      <c r="P1135" s="381">
        <v>4.1100000000000003</v>
      </c>
      <c r="Q1135" s="138"/>
      <c r="R1135" s="339">
        <v>7</v>
      </c>
      <c r="S1135" s="139">
        <v>0</v>
      </c>
      <c r="T1135" s="152">
        <v>41275</v>
      </c>
      <c r="U1135" s="138">
        <v>0</v>
      </c>
      <c r="V1135" s="143">
        <v>32.891260273972605</v>
      </c>
      <c r="W1135" s="138">
        <v>74.01378082191782</v>
      </c>
      <c r="X1135" s="141" t="s">
        <v>3988</v>
      </c>
      <c r="Y1135" s="142"/>
      <c r="Z1135" s="143"/>
      <c r="AA1135" s="138"/>
      <c r="AB1135" s="138"/>
      <c r="AC1135" s="383"/>
      <c r="AD1135" s="360"/>
      <c r="AE1135" s="165"/>
      <c r="AF1135" s="147"/>
      <c r="AG1135" s="146">
        <v>19.399999999999999</v>
      </c>
      <c r="AH1135" s="149"/>
      <c r="AI1135" s="132"/>
      <c r="AJ1135" s="150" t="s">
        <v>1560</v>
      </c>
      <c r="AK1135" s="150"/>
      <c r="AL1135" s="151" t="s">
        <v>479</v>
      </c>
      <c r="AM1135" s="152">
        <v>40305</v>
      </c>
      <c r="AN1135" s="296"/>
      <c r="AO1135" s="154"/>
      <c r="AP1135" s="155"/>
      <c r="AQ1135" s="156">
        <v>40402</v>
      </c>
      <c r="AR1135" s="155">
        <v>41272</v>
      </c>
      <c r="AS1135" s="155">
        <v>41439</v>
      </c>
      <c r="AT1135" s="155">
        <v>41272</v>
      </c>
      <c r="AU1135" s="157"/>
      <c r="AV1135" s="158"/>
      <c r="AW1135" s="195">
        <v>1.35</v>
      </c>
      <c r="AX1135" s="191">
        <v>4151.8518518518513</v>
      </c>
      <c r="AY1135" s="416">
        <v>0.90256000000000003</v>
      </c>
      <c r="AZ1135" s="161"/>
      <c r="BA1135" s="149"/>
      <c r="BB1135" s="162"/>
      <c r="BC1135" s="163"/>
      <c r="BD1135" s="379">
        <v>2.0986038394415356</v>
      </c>
      <c r="BE1135" s="191">
        <v>510.6092066767726</v>
      </c>
      <c r="BF1135" s="149">
        <v>1554.5213625492854</v>
      </c>
      <c r="BG1135" s="195"/>
      <c r="BH1135" s="197">
        <v>10.220000000000001</v>
      </c>
      <c r="BI1135" s="198">
        <v>12.25</v>
      </c>
      <c r="BJ1135" s="197">
        <v>14.73</v>
      </c>
      <c r="BK1135" s="197"/>
    </row>
    <row r="1136" spans="1:63" ht="28" hidden="1">
      <c r="A1136" s="40"/>
      <c r="B1136" s="40"/>
      <c r="C1136" s="40"/>
      <c r="D1136" s="303" t="s">
        <v>480</v>
      </c>
      <c r="E1136" s="127">
        <v>9380</v>
      </c>
      <c r="F1136" s="234" t="s">
        <v>481</v>
      </c>
      <c r="G1136" s="129" t="s">
        <v>2033</v>
      </c>
      <c r="H1136" s="130" t="s">
        <v>2034</v>
      </c>
      <c r="I1136" s="131" t="s">
        <v>1815</v>
      </c>
      <c r="J1136" s="132"/>
      <c r="K1136" s="129" t="s">
        <v>2816</v>
      </c>
      <c r="L1136" s="472" t="s">
        <v>2036</v>
      </c>
      <c r="M1136" s="174" t="s">
        <v>2037</v>
      </c>
      <c r="N1136" s="371" t="s">
        <v>2037</v>
      </c>
      <c r="O1136" s="136" t="s">
        <v>2038</v>
      </c>
      <c r="P1136" s="143">
        <v>64.543000000000006</v>
      </c>
      <c r="Q1136" s="138"/>
      <c r="R1136" s="339">
        <v>10</v>
      </c>
      <c r="S1136" s="139">
        <v>0</v>
      </c>
      <c r="T1136" s="152">
        <v>41274</v>
      </c>
      <c r="U1136" s="138">
        <v>0</v>
      </c>
      <c r="V1136" s="143">
        <v>516.69766027397259</v>
      </c>
      <c r="W1136" s="138">
        <v>645.43000000000006</v>
      </c>
      <c r="X1136" s="141" t="s">
        <v>2309</v>
      </c>
      <c r="Y1136" s="142"/>
      <c r="Z1136" s="146"/>
      <c r="AA1136" s="165"/>
      <c r="AB1136" s="165"/>
      <c r="AC1136" s="383"/>
      <c r="AD1136" s="360"/>
      <c r="AE1136" s="165"/>
      <c r="AF1136" s="147"/>
      <c r="AG1136" s="146">
        <v>19.433333333333334</v>
      </c>
      <c r="AH1136" s="149"/>
      <c r="AI1136" s="132"/>
      <c r="AJ1136" s="236" t="s">
        <v>3895</v>
      </c>
      <c r="AK1136" s="236"/>
      <c r="AL1136" s="151" t="s">
        <v>482</v>
      </c>
      <c r="AM1136" s="152">
        <v>40775</v>
      </c>
      <c r="AN1136" s="296"/>
      <c r="AO1136" s="154"/>
      <c r="AP1136" s="155"/>
      <c r="AQ1136" s="156">
        <v>41192</v>
      </c>
      <c r="AR1136" s="155">
        <v>41271</v>
      </c>
      <c r="AS1136" s="155">
        <v>41481</v>
      </c>
      <c r="AT1136" s="155">
        <v>41274</v>
      </c>
      <c r="AU1136" s="157"/>
      <c r="AV1136" s="158"/>
      <c r="AW1136" s="164">
        <v>34.65</v>
      </c>
      <c r="AX1136" s="165">
        <v>1719.5959595959596</v>
      </c>
      <c r="AY1136" s="384"/>
      <c r="AZ1136" s="161"/>
      <c r="BA1136" s="149"/>
      <c r="BB1136" s="237"/>
      <c r="BC1136" s="238"/>
      <c r="BD1136" s="345">
        <v>48.592931937172771</v>
      </c>
      <c r="BE1136" s="165">
        <v>752.87687180906937</v>
      </c>
      <c r="BF1136" s="149">
        <v>1402.3934181002244</v>
      </c>
      <c r="BG1136" s="623"/>
      <c r="BH1136" s="166" t="s">
        <v>236</v>
      </c>
      <c r="BI1136" s="167">
        <v>16.989999999999998</v>
      </c>
      <c r="BJ1136" s="166" t="s">
        <v>236</v>
      </c>
      <c r="BK1136" s="166"/>
    </row>
    <row r="1137" spans="1:63" ht="42" hidden="1">
      <c r="A1137" s="40"/>
      <c r="B1137" s="40"/>
      <c r="C1137" s="40"/>
      <c r="D1137" s="247" t="s">
        <v>483</v>
      </c>
      <c r="E1137" s="127">
        <v>9388</v>
      </c>
      <c r="F1137" s="199" t="s">
        <v>484</v>
      </c>
      <c r="G1137" s="170" t="s">
        <v>2033</v>
      </c>
      <c r="H1137" s="171" t="s">
        <v>2034</v>
      </c>
      <c r="I1137" s="346" t="s">
        <v>1815</v>
      </c>
      <c r="J1137" s="346"/>
      <c r="K1137" s="170" t="s">
        <v>238</v>
      </c>
      <c r="L1137" s="133" t="s">
        <v>2036</v>
      </c>
      <c r="M1137" s="174" t="s">
        <v>2037</v>
      </c>
      <c r="N1137" s="338" t="s">
        <v>2037</v>
      </c>
      <c r="O1137" s="176" t="s">
        <v>3785</v>
      </c>
      <c r="P1137" s="177">
        <v>5.1909999999999998</v>
      </c>
      <c r="Q1137" s="178"/>
      <c r="R1137" s="137">
        <v>10</v>
      </c>
      <c r="S1137" s="201">
        <v>0</v>
      </c>
      <c r="T1137" s="156">
        <v>41274</v>
      </c>
      <c r="U1137" s="178">
        <v>1.5573E-2</v>
      </c>
      <c r="V1137" s="177">
        <v>41.556443835616435</v>
      </c>
      <c r="W1137" s="178">
        <v>51.91</v>
      </c>
      <c r="X1137" s="175" t="s">
        <v>1755</v>
      </c>
      <c r="Y1137" s="180"/>
      <c r="Z1137" s="202"/>
      <c r="AA1137" s="178"/>
      <c r="AB1137" s="178"/>
      <c r="AC1137" s="179"/>
      <c r="AD1137" s="349"/>
      <c r="AE1137" s="191"/>
      <c r="AF1137" s="174"/>
      <c r="AG1137" s="183">
        <v>19.433333333333334</v>
      </c>
      <c r="AH1137" s="159"/>
      <c r="AI1137" s="175"/>
      <c r="AJ1137" s="204" t="s">
        <v>3895</v>
      </c>
      <c r="AK1137" s="204"/>
      <c r="AL1137" s="205" t="s">
        <v>485</v>
      </c>
      <c r="AM1137" s="156">
        <v>39968</v>
      </c>
      <c r="AN1137" s="293"/>
      <c r="AO1137" s="154"/>
      <c r="AP1137" s="155"/>
      <c r="AQ1137" s="156">
        <v>39842</v>
      </c>
      <c r="AR1137" s="155">
        <v>41271</v>
      </c>
      <c r="AS1137" s="155">
        <v>41426</v>
      </c>
      <c r="AT1137" s="155">
        <v>41271</v>
      </c>
      <c r="AU1137" s="157"/>
      <c r="AV1137" s="158"/>
      <c r="AW1137" s="164">
        <v>2.9</v>
      </c>
      <c r="AX1137" s="191">
        <v>2057.2413793103451</v>
      </c>
      <c r="AY1137" s="416"/>
      <c r="AZ1137" s="161"/>
      <c r="BA1137" s="149"/>
      <c r="BB1137" s="162"/>
      <c r="BC1137" s="163"/>
      <c r="BD1137" s="345">
        <v>3.4938917975567185</v>
      </c>
      <c r="BE1137" s="191">
        <v>673.06719274835643</v>
      </c>
      <c r="BF1137" s="159">
        <v>1204.7902750195581</v>
      </c>
      <c r="BG1137" s="164"/>
      <c r="BH1137" s="166">
        <v>9.23</v>
      </c>
      <c r="BI1137" s="167"/>
      <c r="BJ1137" s="166">
        <v>12.36</v>
      </c>
      <c r="BK1137" s="166"/>
    </row>
    <row r="1138" spans="1:63" ht="28" hidden="1">
      <c r="A1138" s="40"/>
      <c r="B1138" s="40"/>
      <c r="C1138" s="40"/>
      <c r="D1138" s="303" t="s">
        <v>486</v>
      </c>
      <c r="E1138" s="595">
        <v>9392</v>
      </c>
      <c r="F1138" s="422" t="s">
        <v>487</v>
      </c>
      <c r="G1138" s="547" t="s">
        <v>2033</v>
      </c>
      <c r="H1138" s="548" t="s">
        <v>2034</v>
      </c>
      <c r="I1138" s="549" t="s">
        <v>1815</v>
      </c>
      <c r="J1138" s="550"/>
      <c r="K1138" s="622" t="s">
        <v>2699</v>
      </c>
      <c r="L1138" s="472" t="s">
        <v>2036</v>
      </c>
      <c r="M1138" s="174" t="s">
        <v>969</v>
      </c>
      <c r="N1138" s="620" t="s">
        <v>970</v>
      </c>
      <c r="O1138" s="176" t="s">
        <v>3785</v>
      </c>
      <c r="P1138" s="143">
        <v>6.7140000000000004</v>
      </c>
      <c r="Q1138" s="138"/>
      <c r="R1138" s="339">
        <v>7</v>
      </c>
      <c r="S1138" s="139">
        <v>0</v>
      </c>
      <c r="T1138" s="311">
        <v>41275</v>
      </c>
      <c r="U1138" s="138">
        <v>0</v>
      </c>
      <c r="V1138" s="143">
        <v>53.730394520547947</v>
      </c>
      <c r="W1138" s="138">
        <v>120.90718356164385</v>
      </c>
      <c r="X1138" s="556" t="s">
        <v>1755</v>
      </c>
      <c r="Y1138" s="142"/>
      <c r="Z1138" s="146"/>
      <c r="AA1138" s="165"/>
      <c r="AB1138" s="165"/>
      <c r="AC1138" s="383"/>
      <c r="AD1138" s="360"/>
      <c r="AE1138" s="165"/>
      <c r="AF1138" s="147"/>
      <c r="AG1138" s="146">
        <v>19.399999999999999</v>
      </c>
      <c r="AH1138" s="149"/>
      <c r="AI1138" s="132"/>
      <c r="AJ1138" s="554" t="s">
        <v>3895</v>
      </c>
      <c r="AK1138" s="554"/>
      <c r="AL1138" s="555" t="s">
        <v>3895</v>
      </c>
      <c r="AM1138" s="152">
        <v>41110.083333333299</v>
      </c>
      <c r="AN1138" s="296"/>
      <c r="AO1138" s="154"/>
      <c r="AP1138" s="155"/>
      <c r="AQ1138" s="156">
        <v>40984</v>
      </c>
      <c r="AR1138" s="155">
        <v>41271</v>
      </c>
      <c r="AS1138" s="155">
        <v>41439</v>
      </c>
      <c r="AT1138" s="155">
        <v>41272</v>
      </c>
      <c r="AU1138" s="157"/>
      <c r="AV1138" s="158"/>
      <c r="AW1138" s="164">
        <v>5</v>
      </c>
      <c r="AX1138" s="165">
        <v>1409.5540000000001</v>
      </c>
      <c r="AY1138" s="384">
        <v>0.95494999999999997</v>
      </c>
      <c r="AZ1138" s="161"/>
      <c r="BA1138" s="149"/>
      <c r="BB1138" s="237" t="s">
        <v>39</v>
      </c>
      <c r="BC1138" s="238"/>
      <c r="BD1138" s="504"/>
      <c r="BE1138" s="165"/>
      <c r="BF1138" s="149"/>
      <c r="BG1138" s="623"/>
      <c r="BH1138" s="159"/>
      <c r="BI1138" s="164"/>
      <c r="BJ1138" s="159"/>
      <c r="BK1138" s="159"/>
    </row>
    <row r="1139" spans="1:63" ht="70">
      <c r="A1139" s="86" t="s">
        <v>3936</v>
      </c>
      <c r="B1139" s="694" t="s">
        <v>4278</v>
      </c>
      <c r="C1139" s="40"/>
      <c r="D1139" s="303" t="s">
        <v>4077</v>
      </c>
      <c r="E1139" s="127">
        <v>9396</v>
      </c>
      <c r="F1139" s="234" t="s">
        <v>4078</v>
      </c>
      <c r="G1139" s="129" t="s">
        <v>2033</v>
      </c>
      <c r="H1139" s="130" t="s">
        <v>2034</v>
      </c>
      <c r="I1139" s="131" t="s">
        <v>1815</v>
      </c>
      <c r="J1139" s="132"/>
      <c r="K1139" s="129" t="s">
        <v>1728</v>
      </c>
      <c r="L1139" s="304" t="s">
        <v>2036</v>
      </c>
      <c r="M1139" s="174" t="s">
        <v>1176</v>
      </c>
      <c r="N1139" s="371" t="s">
        <v>3452</v>
      </c>
      <c r="O1139" s="136" t="s">
        <v>1178</v>
      </c>
      <c r="P1139" s="143">
        <v>885.94399999999996</v>
      </c>
      <c r="Q1139" s="138"/>
      <c r="R1139" s="339">
        <v>10</v>
      </c>
      <c r="S1139" s="139">
        <v>0</v>
      </c>
      <c r="T1139" s="152">
        <v>41519</v>
      </c>
      <c r="U1139" s="138">
        <v>0</v>
      </c>
      <c r="V1139" s="143">
        <v>6497.7317479452058</v>
      </c>
      <c r="W1139" s="138">
        <v>8859.4399999999987</v>
      </c>
      <c r="X1139" s="141" t="s">
        <v>1729</v>
      </c>
      <c r="Y1139" s="142"/>
      <c r="Z1139" s="146"/>
      <c r="AA1139" s="165"/>
      <c r="AB1139" s="165"/>
      <c r="AC1139" s="383"/>
      <c r="AD1139" s="360"/>
      <c r="AE1139" s="165"/>
      <c r="AF1139" s="147"/>
      <c r="AG1139" s="146">
        <v>11.266666666666667</v>
      </c>
      <c r="AH1139" s="149"/>
      <c r="AI1139" s="132"/>
      <c r="AJ1139" s="236" t="s">
        <v>3895</v>
      </c>
      <c r="AK1139" s="236"/>
      <c r="AL1139" s="151" t="s">
        <v>3545</v>
      </c>
      <c r="AM1139" s="152">
        <v>40832</v>
      </c>
      <c r="AN1139" s="296"/>
      <c r="AO1139" s="154"/>
      <c r="AP1139" s="155"/>
      <c r="AQ1139" s="156">
        <v>41207</v>
      </c>
      <c r="AR1139" s="155">
        <v>41272</v>
      </c>
      <c r="AS1139" s="155">
        <v>41474</v>
      </c>
      <c r="AT1139" s="155">
        <v>41519</v>
      </c>
      <c r="AU1139" s="206" t="s">
        <v>3596</v>
      </c>
      <c r="AV1139" s="158"/>
      <c r="AW1139" s="164">
        <v>351.43</v>
      </c>
      <c r="AX1139" s="165">
        <v>6797.7605782090313</v>
      </c>
      <c r="AY1139" s="384">
        <v>0.90349999999999997</v>
      </c>
      <c r="AZ1139" s="161"/>
      <c r="BA1139" s="149"/>
      <c r="BB1139" s="237"/>
      <c r="BC1139" s="238"/>
      <c r="BD1139" s="345">
        <v>232.46073298429317</v>
      </c>
      <c r="BE1139" s="165">
        <v>262.38761477507967</v>
      </c>
      <c r="BF1139" s="149">
        <v>661.47094153684429</v>
      </c>
      <c r="BG1139" s="623"/>
      <c r="BH1139" s="166">
        <v>11.63</v>
      </c>
      <c r="BI1139" s="167">
        <v>12.85</v>
      </c>
      <c r="BJ1139" s="166"/>
      <c r="BK1139" s="166"/>
    </row>
    <row r="1140" spans="1:63" ht="70" hidden="1">
      <c r="A1140" s="86"/>
      <c r="B1140" s="40"/>
      <c r="C1140" s="40"/>
      <c r="D1140" s="303" t="s">
        <v>488</v>
      </c>
      <c r="E1140" s="127">
        <v>9398</v>
      </c>
      <c r="F1140" s="234" t="s">
        <v>489</v>
      </c>
      <c r="G1140" s="129" t="s">
        <v>2033</v>
      </c>
      <c r="H1140" s="130" t="s">
        <v>2034</v>
      </c>
      <c r="I1140" s="131" t="s">
        <v>1815</v>
      </c>
      <c r="J1140" s="132"/>
      <c r="K1140" s="129" t="s">
        <v>1748</v>
      </c>
      <c r="L1140" s="133" t="s">
        <v>2036</v>
      </c>
      <c r="M1140" s="174" t="s">
        <v>2037</v>
      </c>
      <c r="N1140" s="371" t="s">
        <v>2037</v>
      </c>
      <c r="O1140" s="136" t="s">
        <v>3785</v>
      </c>
      <c r="P1140" s="381">
        <v>3.165</v>
      </c>
      <c r="Q1140" s="138"/>
      <c r="R1140" s="339">
        <v>10</v>
      </c>
      <c r="S1140" s="139">
        <v>0</v>
      </c>
      <c r="T1140" s="152">
        <v>41274</v>
      </c>
      <c r="U1140" s="138">
        <v>9.495E-3</v>
      </c>
      <c r="V1140" s="143">
        <v>25.337342465753423</v>
      </c>
      <c r="W1140" s="138">
        <v>31.65</v>
      </c>
      <c r="X1140" s="141" t="s">
        <v>1729</v>
      </c>
      <c r="Y1140" s="142"/>
      <c r="Z1140" s="143"/>
      <c r="AA1140" s="138"/>
      <c r="AB1140" s="138"/>
      <c r="AC1140" s="383"/>
      <c r="AD1140" s="360"/>
      <c r="AE1140" s="165"/>
      <c r="AF1140" s="147"/>
      <c r="AG1140" s="146">
        <v>19.433333333333334</v>
      </c>
      <c r="AH1140" s="149"/>
      <c r="AI1140" s="132"/>
      <c r="AJ1140" s="150" t="s">
        <v>3895</v>
      </c>
      <c r="AK1140" s="150"/>
      <c r="AL1140" s="151" t="s">
        <v>1396</v>
      </c>
      <c r="AM1140" s="152">
        <v>40634</v>
      </c>
      <c r="AN1140" s="296"/>
      <c r="AO1140" s="154"/>
      <c r="AP1140" s="155"/>
      <c r="AQ1140" s="156">
        <v>40779</v>
      </c>
      <c r="AR1140" s="155">
        <v>41272</v>
      </c>
      <c r="AS1140" s="155">
        <v>41439</v>
      </c>
      <c r="AT1140" s="155">
        <v>41272</v>
      </c>
      <c r="AU1140" s="157"/>
      <c r="AV1140" s="158"/>
      <c r="AW1140" s="164">
        <v>1.5</v>
      </c>
      <c r="AX1140" s="165">
        <v>2304.6666666666665</v>
      </c>
      <c r="AY1140" s="384">
        <v>0.91539999999999999</v>
      </c>
      <c r="AZ1140" s="161"/>
      <c r="BA1140" s="149"/>
      <c r="BB1140" s="237"/>
      <c r="BC1140" s="238"/>
      <c r="BD1140" s="345">
        <v>2.2778795811518324</v>
      </c>
      <c r="BE1140" s="165">
        <v>719.70918835760904</v>
      </c>
      <c r="BF1140" s="149">
        <v>1518.5863874345548</v>
      </c>
      <c r="BG1140" s="623"/>
      <c r="BH1140" s="166">
        <v>7.37</v>
      </c>
      <c r="BI1140" s="167">
        <v>11</v>
      </c>
      <c r="BJ1140" s="166">
        <v>11.25</v>
      </c>
      <c r="BK1140" s="166">
        <v>17.765077458106393</v>
      </c>
    </row>
    <row r="1141" spans="1:63" ht="14" hidden="1">
      <c r="A1141" s="86"/>
      <c r="B1141" s="40"/>
      <c r="C1141" s="40"/>
      <c r="D1141" s="303" t="s">
        <v>490</v>
      </c>
      <c r="E1141" s="595">
        <v>9402</v>
      </c>
      <c r="F1141" s="422" t="s">
        <v>491</v>
      </c>
      <c r="G1141" s="547" t="s">
        <v>2033</v>
      </c>
      <c r="H1141" s="548" t="s">
        <v>2034</v>
      </c>
      <c r="I1141" s="549" t="s">
        <v>1815</v>
      </c>
      <c r="J1141" s="550"/>
      <c r="K1141" s="547" t="s">
        <v>2494</v>
      </c>
      <c r="L1141" s="133" t="s">
        <v>2036</v>
      </c>
      <c r="M1141" s="174" t="s">
        <v>2037</v>
      </c>
      <c r="N1141" s="342" t="s">
        <v>2037</v>
      </c>
      <c r="O1141" s="176" t="s">
        <v>3785</v>
      </c>
      <c r="P1141" s="143">
        <v>5.7169999999999996</v>
      </c>
      <c r="Q1141" s="138"/>
      <c r="R1141" s="339">
        <v>7</v>
      </c>
      <c r="S1141" s="139">
        <v>0</v>
      </c>
      <c r="T1141" s="311">
        <v>41275</v>
      </c>
      <c r="U1141" s="138">
        <v>0</v>
      </c>
      <c r="V1141" s="143">
        <v>45.751663013698632</v>
      </c>
      <c r="W1141" s="138">
        <v>102.95298904109589</v>
      </c>
      <c r="X1141" s="556" t="s">
        <v>3888</v>
      </c>
      <c r="Y1141" s="142"/>
      <c r="Z1141" s="146"/>
      <c r="AA1141" s="165"/>
      <c r="AB1141" s="165"/>
      <c r="AC1141" s="383"/>
      <c r="AD1141" s="360"/>
      <c r="AE1141" s="165"/>
      <c r="AF1141" s="147"/>
      <c r="AG1141" s="146">
        <v>19.399999999999999</v>
      </c>
      <c r="AH1141" s="149"/>
      <c r="AI1141" s="132"/>
      <c r="AJ1141" s="554" t="s">
        <v>3895</v>
      </c>
      <c r="AK1141" s="554"/>
      <c r="AL1141" s="555" t="s">
        <v>3895</v>
      </c>
      <c r="AM1141" s="152">
        <v>41055</v>
      </c>
      <c r="AN1141" s="296"/>
      <c r="AO1141" s="154"/>
      <c r="AP1141" s="155"/>
      <c r="AQ1141" s="156">
        <v>41193</v>
      </c>
      <c r="AR1141" s="155">
        <v>41272</v>
      </c>
      <c r="AS1141" s="155">
        <v>41430</v>
      </c>
      <c r="AT1141" s="155">
        <v>41272</v>
      </c>
      <c r="AU1141" s="157"/>
      <c r="AV1141" s="158"/>
      <c r="AW1141" s="164">
        <v>3</v>
      </c>
      <c r="AX1141" s="165">
        <v>2000</v>
      </c>
      <c r="AY1141" s="384">
        <v>0.95284999999999997</v>
      </c>
      <c r="AZ1141" s="161"/>
      <c r="BA1141" s="149"/>
      <c r="BB1141" s="237"/>
      <c r="BC1141" s="238"/>
      <c r="BD1141" s="345">
        <v>4.4232111692844676</v>
      </c>
      <c r="BE1141" s="165">
        <v>773.69444976114528</v>
      </c>
      <c r="BF1141" s="149">
        <v>1474.4037230948227</v>
      </c>
      <c r="BG1141" s="623"/>
      <c r="BH1141" s="166">
        <v>7.16</v>
      </c>
      <c r="BI1141" s="167">
        <v>12.09</v>
      </c>
      <c r="BJ1141" s="166">
        <v>10.15</v>
      </c>
      <c r="BK1141" s="159"/>
    </row>
    <row r="1142" spans="1:63" ht="28" hidden="1">
      <c r="A1142" s="86"/>
      <c r="B1142" s="40"/>
      <c r="C1142" s="40"/>
      <c r="D1142" s="303" t="s">
        <v>492</v>
      </c>
      <c r="E1142" s="595">
        <v>9403</v>
      </c>
      <c r="F1142" s="422" t="s">
        <v>493</v>
      </c>
      <c r="G1142" s="547" t="s">
        <v>2033</v>
      </c>
      <c r="H1142" s="548" t="s">
        <v>2034</v>
      </c>
      <c r="I1142" s="549" t="s">
        <v>1815</v>
      </c>
      <c r="J1142" s="550"/>
      <c r="K1142" s="547" t="s">
        <v>2494</v>
      </c>
      <c r="L1142" s="472" t="s">
        <v>2036</v>
      </c>
      <c r="M1142" s="174" t="s">
        <v>969</v>
      </c>
      <c r="N1142" s="342" t="s">
        <v>970</v>
      </c>
      <c r="O1142" s="176" t="s">
        <v>3785</v>
      </c>
      <c r="P1142" s="143">
        <v>9.3710000000000004</v>
      </c>
      <c r="Q1142" s="138"/>
      <c r="R1142" s="339">
        <v>7</v>
      </c>
      <c r="S1142" s="139">
        <v>0</v>
      </c>
      <c r="T1142" s="311">
        <v>41274</v>
      </c>
      <c r="U1142" s="138">
        <v>2.8113000000000003E-2</v>
      </c>
      <c r="V1142" s="143">
        <v>75.019347945205482</v>
      </c>
      <c r="W1142" s="138">
        <v>168.78069589041098</v>
      </c>
      <c r="X1142" s="556" t="s">
        <v>3889</v>
      </c>
      <c r="Y1142" s="142"/>
      <c r="Z1142" s="146"/>
      <c r="AA1142" s="165"/>
      <c r="AB1142" s="165"/>
      <c r="AC1142" s="383"/>
      <c r="AD1142" s="360"/>
      <c r="AE1142" s="165"/>
      <c r="AF1142" s="147"/>
      <c r="AG1142" s="146">
        <v>19.433333333333334</v>
      </c>
      <c r="AH1142" s="149"/>
      <c r="AI1142" s="132"/>
      <c r="AJ1142" s="554" t="s">
        <v>3895</v>
      </c>
      <c r="AK1142" s="554"/>
      <c r="AL1142" s="555" t="s">
        <v>3895</v>
      </c>
      <c r="AM1142" s="152">
        <v>41075</v>
      </c>
      <c r="AN1142" s="296"/>
      <c r="AO1142" s="154"/>
      <c r="AP1142" s="155"/>
      <c r="AQ1142" s="156">
        <v>41264</v>
      </c>
      <c r="AR1142" s="155">
        <v>41272</v>
      </c>
      <c r="AS1142" s="155">
        <v>41446</v>
      </c>
      <c r="AT1142" s="155">
        <v>41272</v>
      </c>
      <c r="AU1142" s="157"/>
      <c r="AV1142" s="158"/>
      <c r="AW1142" s="164">
        <v>6</v>
      </c>
      <c r="AX1142" s="165">
        <v>1639.1666666666667</v>
      </c>
      <c r="AY1142" s="384">
        <v>0.94750000000000001</v>
      </c>
      <c r="AZ1142" s="161"/>
      <c r="BA1142" s="149"/>
      <c r="BB1142" s="237" t="s">
        <v>39</v>
      </c>
      <c r="BC1142" s="238"/>
      <c r="BD1142" s="648"/>
      <c r="BE1142" s="165"/>
      <c r="BF1142" s="149"/>
      <c r="BG1142" s="623"/>
      <c r="BH1142" s="197"/>
      <c r="BI1142" s="198"/>
      <c r="BJ1142" s="197"/>
      <c r="BK1142" s="197"/>
    </row>
    <row r="1143" spans="1:63" ht="28" hidden="1">
      <c r="A1143" s="86"/>
      <c r="B1143" s="40"/>
      <c r="C1143" s="40"/>
      <c r="D1143" s="303" t="s">
        <v>494</v>
      </c>
      <c r="E1143" s="595">
        <v>9404</v>
      </c>
      <c r="F1143" s="422" t="s">
        <v>495</v>
      </c>
      <c r="G1143" s="547" t="s">
        <v>2033</v>
      </c>
      <c r="H1143" s="548" t="s">
        <v>2034</v>
      </c>
      <c r="I1143" s="549" t="s">
        <v>1815</v>
      </c>
      <c r="J1143" s="550"/>
      <c r="K1143" s="547" t="s">
        <v>2035</v>
      </c>
      <c r="L1143" s="472" t="s">
        <v>2036</v>
      </c>
      <c r="M1143" s="174" t="s">
        <v>969</v>
      </c>
      <c r="N1143" s="342" t="s">
        <v>970</v>
      </c>
      <c r="O1143" s="176" t="s">
        <v>3785</v>
      </c>
      <c r="P1143" s="143">
        <v>7.5</v>
      </c>
      <c r="Q1143" s="138"/>
      <c r="R1143" s="339">
        <v>10</v>
      </c>
      <c r="S1143" s="139">
        <v>-2.5000000000000001E-2</v>
      </c>
      <c r="T1143" s="311">
        <v>41275</v>
      </c>
      <c r="U1143" s="138">
        <v>0</v>
      </c>
      <c r="V1143" s="143">
        <v>60.020547945205479</v>
      </c>
      <c r="W1143" s="138">
        <v>75</v>
      </c>
      <c r="X1143" s="556" t="s">
        <v>2718</v>
      </c>
      <c r="Y1143" s="142"/>
      <c r="Z1143" s="146"/>
      <c r="AA1143" s="165"/>
      <c r="AB1143" s="165"/>
      <c r="AC1143" s="383"/>
      <c r="AD1143" s="360"/>
      <c r="AE1143" s="165"/>
      <c r="AF1143" s="147"/>
      <c r="AG1143" s="146">
        <v>19.399999999999999</v>
      </c>
      <c r="AH1143" s="149"/>
      <c r="AI1143" s="132"/>
      <c r="AJ1143" s="554" t="s">
        <v>3895</v>
      </c>
      <c r="AK1143" s="554"/>
      <c r="AL1143" s="555" t="s">
        <v>3895</v>
      </c>
      <c r="AM1143" s="152">
        <v>41082.083333333299</v>
      </c>
      <c r="AN1143" s="296"/>
      <c r="AO1143" s="154"/>
      <c r="AP1143" s="155"/>
      <c r="AQ1143" s="156">
        <v>41192</v>
      </c>
      <c r="AR1143" s="155">
        <v>41272</v>
      </c>
      <c r="AS1143" s="155">
        <v>41446</v>
      </c>
      <c r="AT1143" s="155">
        <v>41272</v>
      </c>
      <c r="AU1143" s="157"/>
      <c r="AV1143" s="158"/>
      <c r="AW1143" s="164">
        <v>5</v>
      </c>
      <c r="AX1143" s="165">
        <v>1574.6</v>
      </c>
      <c r="AY1143" s="384">
        <v>0.94868750000000002</v>
      </c>
      <c r="AZ1143" s="161"/>
      <c r="BA1143" s="149"/>
      <c r="BB1143" s="237" t="s">
        <v>39</v>
      </c>
      <c r="BC1143" s="238"/>
      <c r="BD1143" s="504"/>
      <c r="BE1143" s="165"/>
      <c r="BF1143" s="149"/>
      <c r="BG1143" s="623"/>
      <c r="BH1143" s="159"/>
      <c r="BI1143" s="164"/>
      <c r="BJ1143" s="159"/>
      <c r="BK1143" s="159"/>
    </row>
    <row r="1144" spans="1:63" ht="28" hidden="1">
      <c r="A1144" s="86"/>
      <c r="B1144" s="40"/>
      <c r="C1144" s="40"/>
      <c r="D1144" s="247" t="s">
        <v>496</v>
      </c>
      <c r="E1144" s="127">
        <v>9405</v>
      </c>
      <c r="F1144" s="128" t="s">
        <v>497</v>
      </c>
      <c r="G1144" s="129" t="s">
        <v>2033</v>
      </c>
      <c r="H1144" s="130" t="s">
        <v>2034</v>
      </c>
      <c r="I1144" s="131" t="s">
        <v>1815</v>
      </c>
      <c r="J1144" s="132"/>
      <c r="K1144" s="129" t="s">
        <v>2498</v>
      </c>
      <c r="L1144" s="133" t="s">
        <v>2036</v>
      </c>
      <c r="M1144" s="134" t="s">
        <v>2037</v>
      </c>
      <c r="N1144" s="141" t="s">
        <v>2037</v>
      </c>
      <c r="O1144" s="136" t="s">
        <v>3785</v>
      </c>
      <c r="P1144" s="143">
        <v>8.8079999999999998</v>
      </c>
      <c r="Q1144" s="138"/>
      <c r="R1144" s="339">
        <v>10</v>
      </c>
      <c r="S1144" s="139">
        <v>0</v>
      </c>
      <c r="T1144" s="152">
        <v>41274</v>
      </c>
      <c r="U1144" s="138">
        <v>2.6424E-2</v>
      </c>
      <c r="V1144" s="143">
        <v>70.512263013698629</v>
      </c>
      <c r="W1144" s="138">
        <v>88.08</v>
      </c>
      <c r="X1144" s="141" t="s">
        <v>3948</v>
      </c>
      <c r="Y1144" s="142"/>
      <c r="Z1144" s="143"/>
      <c r="AA1144" s="138"/>
      <c r="AB1144" s="138"/>
      <c r="AC1144" s="235"/>
      <c r="AD1144" s="152"/>
      <c r="AE1144" s="165"/>
      <c r="AF1144" s="147"/>
      <c r="AG1144" s="146">
        <v>19.433333333333334</v>
      </c>
      <c r="AH1144" s="149"/>
      <c r="AI1144" s="132"/>
      <c r="AJ1144" s="150" t="s">
        <v>1560</v>
      </c>
      <c r="AK1144" s="150"/>
      <c r="AL1144" s="151" t="s">
        <v>498</v>
      </c>
      <c r="AM1144" s="152">
        <v>40066</v>
      </c>
      <c r="AN1144" s="296"/>
      <c r="AO1144" s="192"/>
      <c r="AP1144" s="152"/>
      <c r="AQ1144" s="156">
        <v>40226</v>
      </c>
      <c r="AR1144" s="152">
        <v>41272</v>
      </c>
      <c r="AS1144" s="152">
        <v>41446</v>
      </c>
      <c r="AT1144" s="155">
        <v>41272</v>
      </c>
      <c r="AU1144" s="153"/>
      <c r="AV1144" s="209"/>
      <c r="AW1144" s="195">
        <v>4</v>
      </c>
      <c r="AX1144" s="165">
        <v>2400.7395000000001</v>
      </c>
      <c r="AY1144" s="384">
        <v>0.91662500000000002</v>
      </c>
      <c r="AZ1144" s="196"/>
      <c r="BA1144" s="149"/>
      <c r="BB1144" s="210"/>
      <c r="BC1144" s="211"/>
      <c r="BD1144" s="379">
        <v>5.2574171029668406</v>
      </c>
      <c r="BE1144" s="191">
        <v>596.89113339768858</v>
      </c>
      <c r="BF1144" s="149">
        <v>1314.3542757417101</v>
      </c>
      <c r="BG1144" s="195"/>
      <c r="BH1144" s="197">
        <v>10.61</v>
      </c>
      <c r="BI1144" s="198"/>
      <c r="BJ1144" s="197">
        <v>13.64</v>
      </c>
      <c r="BK1144" s="197"/>
    </row>
    <row r="1145" spans="1:63" ht="28" hidden="1">
      <c r="A1145" s="86"/>
      <c r="B1145" s="40"/>
      <c r="C1145" s="40"/>
      <c r="D1145" s="412" t="s">
        <v>499</v>
      </c>
      <c r="E1145" s="127">
        <v>9408</v>
      </c>
      <c r="F1145" s="234" t="s">
        <v>500</v>
      </c>
      <c r="G1145" s="129" t="s">
        <v>2033</v>
      </c>
      <c r="H1145" s="130" t="s">
        <v>2034</v>
      </c>
      <c r="I1145" s="131" t="s">
        <v>1815</v>
      </c>
      <c r="J1145" s="132"/>
      <c r="K1145" s="129" t="s">
        <v>2035</v>
      </c>
      <c r="L1145" s="133" t="s">
        <v>2036</v>
      </c>
      <c r="M1145" s="174" t="s">
        <v>2037</v>
      </c>
      <c r="N1145" s="371" t="s">
        <v>2037</v>
      </c>
      <c r="O1145" s="136" t="s">
        <v>3785</v>
      </c>
      <c r="P1145" s="143">
        <v>4.6459999999999999</v>
      </c>
      <c r="Q1145" s="138"/>
      <c r="R1145" s="339">
        <v>7</v>
      </c>
      <c r="S1145" s="139">
        <v>0</v>
      </c>
      <c r="T1145" s="152">
        <v>41274</v>
      </c>
      <c r="U1145" s="138">
        <v>1.3938000000000001E-2</v>
      </c>
      <c r="V1145" s="143">
        <v>37.193457534246576</v>
      </c>
      <c r="W1145" s="138">
        <v>83.678915068493154</v>
      </c>
      <c r="X1145" s="141" t="s">
        <v>3889</v>
      </c>
      <c r="Y1145" s="142"/>
      <c r="Z1145" s="143"/>
      <c r="AA1145" s="138"/>
      <c r="AB1145" s="138"/>
      <c r="AC1145" s="383"/>
      <c r="AD1145" s="360"/>
      <c r="AE1145" s="165"/>
      <c r="AF1145" s="147"/>
      <c r="AG1145" s="146">
        <v>19.433333333333334</v>
      </c>
      <c r="AH1145" s="149"/>
      <c r="AI1145" s="132"/>
      <c r="AJ1145" s="150" t="s">
        <v>3895</v>
      </c>
      <c r="AK1145" s="150"/>
      <c r="AL1145" s="151" t="s">
        <v>501</v>
      </c>
      <c r="AM1145" s="152">
        <v>40632</v>
      </c>
      <c r="AN1145" s="296"/>
      <c r="AO1145" s="154"/>
      <c r="AP1145" s="155"/>
      <c r="AQ1145" s="156">
        <v>40918</v>
      </c>
      <c r="AR1145" s="155">
        <v>41272</v>
      </c>
      <c r="AS1145" s="155">
        <v>41445</v>
      </c>
      <c r="AT1145" s="155">
        <v>41272</v>
      </c>
      <c r="AU1145" s="157"/>
      <c r="AV1145" s="158"/>
      <c r="AW1145" s="164">
        <v>3.05</v>
      </c>
      <c r="AX1145" s="165">
        <v>2000.0000000000002</v>
      </c>
      <c r="AY1145" s="384">
        <v>0.948075</v>
      </c>
      <c r="AZ1145" s="161"/>
      <c r="BA1145" s="149"/>
      <c r="BB1145" s="237"/>
      <c r="BC1145" s="238"/>
      <c r="BD1145" s="345">
        <v>4.0990401396160561</v>
      </c>
      <c r="BE1145" s="165">
        <v>882.2729529952768</v>
      </c>
      <c r="BF1145" s="149">
        <v>1343.9475867593626</v>
      </c>
      <c r="BG1145" s="623"/>
      <c r="BH1145" s="166" t="s">
        <v>236</v>
      </c>
      <c r="BI1145" s="167" t="s">
        <v>236</v>
      </c>
      <c r="BJ1145" s="166" t="s">
        <v>236</v>
      </c>
      <c r="BK1145" s="166"/>
    </row>
    <row r="1146" spans="1:63" ht="42" hidden="1">
      <c r="A1146" s="86"/>
      <c r="B1146" s="40"/>
      <c r="C1146" s="40"/>
      <c r="D1146" s="410" t="s">
        <v>502</v>
      </c>
      <c r="E1146" s="434">
        <v>9410</v>
      </c>
      <c r="F1146" s="435" t="s">
        <v>503</v>
      </c>
      <c r="G1146" s="436" t="s">
        <v>3998</v>
      </c>
      <c r="H1146" s="437" t="s">
        <v>4079</v>
      </c>
      <c r="I1146" s="438" t="s">
        <v>1815</v>
      </c>
      <c r="J1146" s="420"/>
      <c r="K1146" s="436" t="s">
        <v>4000</v>
      </c>
      <c r="L1146" s="472" t="s">
        <v>2036</v>
      </c>
      <c r="M1146" s="439" t="s">
        <v>2037</v>
      </c>
      <c r="N1146" s="440" t="s">
        <v>2037</v>
      </c>
      <c r="O1146" s="441" t="s">
        <v>3785</v>
      </c>
      <c r="P1146" s="442">
        <v>8.9730000000000008</v>
      </c>
      <c r="Q1146" s="443"/>
      <c r="R1146" s="444">
        <v>7</v>
      </c>
      <c r="S1146" s="445">
        <v>0</v>
      </c>
      <c r="T1146" s="446">
        <v>41274</v>
      </c>
      <c r="U1146" s="443">
        <v>2.6919000000000002E-2</v>
      </c>
      <c r="V1146" s="442">
        <v>71.83316712328768</v>
      </c>
      <c r="W1146" s="443">
        <v>161.61233424657536</v>
      </c>
      <c r="X1146" s="602" t="s">
        <v>4080</v>
      </c>
      <c r="Y1146" s="447"/>
      <c r="Z1146" s="442"/>
      <c r="AA1146" s="443"/>
      <c r="AB1146" s="443"/>
      <c r="AC1146" s="448"/>
      <c r="AD1146" s="449"/>
      <c r="AE1146" s="432"/>
      <c r="AF1146" s="450"/>
      <c r="AG1146" s="451">
        <v>19.433333333333334</v>
      </c>
      <c r="AH1146" s="433"/>
      <c r="AI1146" s="420"/>
      <c r="AJ1146" s="268" t="s">
        <v>4081</v>
      </c>
      <c r="AK1146" s="268"/>
      <c r="AL1146" s="452" t="s">
        <v>504</v>
      </c>
      <c r="AM1146" s="446">
        <v>40498</v>
      </c>
      <c r="AN1146" s="296"/>
      <c r="AO1146" s="454"/>
      <c r="AP1146" s="311"/>
      <c r="AQ1146" s="455">
        <v>40689</v>
      </c>
      <c r="AR1146" s="311">
        <v>41273</v>
      </c>
      <c r="AS1146" s="311">
        <v>41445</v>
      </c>
      <c r="AT1146" s="155">
        <v>41273</v>
      </c>
      <c r="AU1146" s="503"/>
      <c r="AV1146" s="457"/>
      <c r="AW1146" s="652">
        <v>4.25</v>
      </c>
      <c r="AX1146" s="432">
        <v>2235.294117647059</v>
      </c>
      <c r="AY1146" s="653">
        <v>0.94457499999999994</v>
      </c>
      <c r="AZ1146" s="459"/>
      <c r="BA1146" s="149"/>
      <c r="BB1146" s="460"/>
      <c r="BC1146" s="461"/>
      <c r="BD1146" s="462">
        <v>5.8430410122164052</v>
      </c>
      <c r="BE1146" s="432">
        <v>651.18032009544231</v>
      </c>
      <c r="BF1146" s="433">
        <v>1374.8331793450366</v>
      </c>
      <c r="BG1146" s="654"/>
      <c r="BH1146" s="464">
        <v>9.17</v>
      </c>
      <c r="BI1146" s="465">
        <v>11.5</v>
      </c>
      <c r="BJ1146" s="464">
        <v>12.78</v>
      </c>
      <c r="BK1146" s="464">
        <v>14.212061966485114</v>
      </c>
    </row>
    <row r="1147" spans="1:63" ht="28" hidden="1">
      <c r="A1147" s="86"/>
      <c r="B1147" s="40"/>
      <c r="C1147" s="40"/>
      <c r="D1147" s="303" t="s">
        <v>505</v>
      </c>
      <c r="E1147" s="595">
        <v>9415</v>
      </c>
      <c r="F1147" s="422" t="s">
        <v>506</v>
      </c>
      <c r="G1147" s="547" t="s">
        <v>2033</v>
      </c>
      <c r="H1147" s="548" t="s">
        <v>2034</v>
      </c>
      <c r="I1147" s="549" t="s">
        <v>1815</v>
      </c>
      <c r="J1147" s="550"/>
      <c r="K1147" s="547" t="s">
        <v>1728</v>
      </c>
      <c r="L1147" s="472" t="s">
        <v>2036</v>
      </c>
      <c r="M1147" s="174" t="s">
        <v>3878</v>
      </c>
      <c r="N1147" s="342" t="s">
        <v>1166</v>
      </c>
      <c r="O1147" s="176" t="s">
        <v>3785</v>
      </c>
      <c r="P1147" s="143">
        <v>4.9889999999999999</v>
      </c>
      <c r="Q1147" s="138"/>
      <c r="R1147" s="339">
        <v>10</v>
      </c>
      <c r="S1147" s="139">
        <v>0</v>
      </c>
      <c r="T1147" s="311">
        <v>41273</v>
      </c>
      <c r="U1147" s="637">
        <v>2.4944999999999998E-2</v>
      </c>
      <c r="V1147" s="143">
        <v>39.953005479452052</v>
      </c>
      <c r="W1147" s="138">
        <v>49.89</v>
      </c>
      <c r="X1147" s="556" t="s">
        <v>2718</v>
      </c>
      <c r="Y1147" s="142"/>
      <c r="Z1147" s="146"/>
      <c r="AA1147" s="165"/>
      <c r="AB1147" s="165"/>
      <c r="AC1147" s="383"/>
      <c r="AD1147" s="360"/>
      <c r="AE1147" s="165"/>
      <c r="AF1147" s="147"/>
      <c r="AG1147" s="146">
        <v>19.466666666666665</v>
      </c>
      <c r="AH1147" s="149"/>
      <c r="AI1147" s="132"/>
      <c r="AJ1147" s="554" t="s">
        <v>3895</v>
      </c>
      <c r="AK1147" s="554"/>
      <c r="AL1147" s="555" t="s">
        <v>3895</v>
      </c>
      <c r="AM1147" s="152">
        <v>41026</v>
      </c>
      <c r="AN1147" s="296"/>
      <c r="AO1147" s="154"/>
      <c r="AP1147" s="155"/>
      <c r="AQ1147" s="156">
        <v>41162</v>
      </c>
      <c r="AR1147" s="155">
        <v>41272</v>
      </c>
      <c r="AS1147" s="155">
        <v>41454</v>
      </c>
      <c r="AT1147" s="155">
        <v>41272</v>
      </c>
      <c r="AU1147" s="157"/>
      <c r="AV1147" s="158"/>
      <c r="AW1147" s="164">
        <v>1</v>
      </c>
      <c r="AX1147" s="165">
        <v>5415</v>
      </c>
      <c r="AY1147" s="384">
        <v>0.92144999999999999</v>
      </c>
      <c r="AZ1147" s="161"/>
      <c r="BA1147" s="149"/>
      <c r="BB1147" s="237"/>
      <c r="BC1147" s="238"/>
      <c r="BD1147" s="345">
        <v>1.7591623036649213</v>
      </c>
      <c r="BE1147" s="165">
        <v>352.60819877027893</v>
      </c>
      <c r="BF1147" s="149">
        <v>1759.1623036649214</v>
      </c>
      <c r="BG1147" s="623"/>
      <c r="BH1147" s="166">
        <v>9.57</v>
      </c>
      <c r="BI1147" s="167">
        <v>15.23</v>
      </c>
      <c r="BJ1147" s="159"/>
      <c r="BK1147" s="159"/>
    </row>
    <row r="1148" spans="1:63" ht="56" hidden="1">
      <c r="A1148" s="86"/>
      <c r="B1148" s="40"/>
      <c r="C1148" s="40"/>
      <c r="D1148" s="410" t="s">
        <v>507</v>
      </c>
      <c r="E1148" s="127">
        <v>9418</v>
      </c>
      <c r="F1148" s="422" t="s">
        <v>508</v>
      </c>
      <c r="G1148" s="129" t="s">
        <v>2033</v>
      </c>
      <c r="H1148" s="130" t="s">
        <v>2034</v>
      </c>
      <c r="I1148" s="131" t="s">
        <v>1815</v>
      </c>
      <c r="J1148" s="132"/>
      <c r="K1148" s="129" t="s">
        <v>1748</v>
      </c>
      <c r="L1148" s="472" t="s">
        <v>2036</v>
      </c>
      <c r="M1148" s="134" t="s">
        <v>2037</v>
      </c>
      <c r="N1148" s="371" t="s">
        <v>2037</v>
      </c>
      <c r="O1148" s="136" t="s">
        <v>2038</v>
      </c>
      <c r="P1148" s="143">
        <v>53.802999999999997</v>
      </c>
      <c r="Q1148" s="138"/>
      <c r="R1148" s="339">
        <v>10</v>
      </c>
      <c r="S1148" s="139">
        <v>0</v>
      </c>
      <c r="T1148" s="152">
        <v>41306</v>
      </c>
      <c r="U1148" s="138">
        <v>0</v>
      </c>
      <c r="V1148" s="143">
        <v>426.00183561643831</v>
      </c>
      <c r="W1148" s="138">
        <v>538.03</v>
      </c>
      <c r="X1148" s="141" t="s">
        <v>1729</v>
      </c>
      <c r="Y1148" s="142"/>
      <c r="Z1148" s="143"/>
      <c r="AA1148" s="138"/>
      <c r="AB1148" s="138"/>
      <c r="AC1148" s="383"/>
      <c r="AD1148" s="360"/>
      <c r="AE1148" s="165"/>
      <c r="AF1148" s="147"/>
      <c r="AG1148" s="146">
        <v>18.366666666666667</v>
      </c>
      <c r="AH1148" s="149"/>
      <c r="AI1148" s="132"/>
      <c r="AJ1148" s="150" t="s">
        <v>3895</v>
      </c>
      <c r="AK1148" s="150"/>
      <c r="AL1148" s="151" t="s">
        <v>2900</v>
      </c>
      <c r="AM1148" s="152">
        <v>40591</v>
      </c>
      <c r="AN1148" s="296"/>
      <c r="AO1148" s="154"/>
      <c r="AP1148" s="155"/>
      <c r="AQ1148" s="156">
        <v>41192</v>
      </c>
      <c r="AR1148" s="155">
        <v>41273</v>
      </c>
      <c r="AS1148" s="155">
        <v>41474</v>
      </c>
      <c r="AT1148" s="155">
        <v>41274</v>
      </c>
      <c r="AU1148" s="157"/>
      <c r="AV1148" s="158"/>
      <c r="AW1148" s="164">
        <v>24.75</v>
      </c>
      <c r="AX1148" s="165">
        <v>2312.6464646464647</v>
      </c>
      <c r="AY1148" s="384">
        <v>0.94510000000000005</v>
      </c>
      <c r="AZ1148" s="161"/>
      <c r="BA1148" s="149"/>
      <c r="BB1148" s="237"/>
      <c r="BC1148" s="238"/>
      <c r="BD1148" s="345">
        <v>33.427137870855148</v>
      </c>
      <c r="BE1148" s="165">
        <v>621.28762096639878</v>
      </c>
      <c r="BF1148" s="149">
        <v>1350.5914291254605</v>
      </c>
      <c r="BG1148" s="501"/>
      <c r="BH1148" s="166">
        <v>7.07</v>
      </c>
      <c r="BI1148" s="167">
        <v>10.66</v>
      </c>
      <c r="BJ1148" s="166">
        <v>9.26</v>
      </c>
      <c r="BK1148" s="166"/>
    </row>
    <row r="1149" spans="1:63" ht="28" hidden="1">
      <c r="A1149" s="86"/>
      <c r="B1149" s="40"/>
      <c r="C1149" s="40"/>
      <c r="D1149" s="410" t="s">
        <v>509</v>
      </c>
      <c r="E1149" s="127">
        <v>9419</v>
      </c>
      <c r="F1149" s="234" t="s">
        <v>510</v>
      </c>
      <c r="G1149" s="129" t="s">
        <v>2033</v>
      </c>
      <c r="H1149" s="130" t="s">
        <v>2034</v>
      </c>
      <c r="I1149" s="131" t="s">
        <v>1815</v>
      </c>
      <c r="J1149" s="132"/>
      <c r="K1149" s="129" t="s">
        <v>1748</v>
      </c>
      <c r="L1149" s="133" t="s">
        <v>2036</v>
      </c>
      <c r="M1149" s="134" t="s">
        <v>2037</v>
      </c>
      <c r="N1149" s="371" t="s">
        <v>2037</v>
      </c>
      <c r="O1149" s="136" t="s">
        <v>3785</v>
      </c>
      <c r="P1149" s="381">
        <v>5.0709999999999997</v>
      </c>
      <c r="Q1149" s="138"/>
      <c r="R1149" s="339">
        <v>10</v>
      </c>
      <c r="S1149" s="139">
        <v>0</v>
      </c>
      <c r="T1149" s="152">
        <v>41305</v>
      </c>
      <c r="U1149" s="138">
        <v>0</v>
      </c>
      <c r="V1149" s="143">
        <v>40.165098630136981</v>
      </c>
      <c r="W1149" s="138">
        <v>50.709999999999994</v>
      </c>
      <c r="X1149" s="141" t="s">
        <v>3889</v>
      </c>
      <c r="Y1149" s="142"/>
      <c r="Z1149" s="143"/>
      <c r="AA1149" s="138"/>
      <c r="AB1149" s="138"/>
      <c r="AC1149" s="383"/>
      <c r="AD1149" s="360"/>
      <c r="AE1149" s="165"/>
      <c r="AF1149" s="147"/>
      <c r="AG1149" s="146">
        <v>18.399999999999999</v>
      </c>
      <c r="AH1149" s="149"/>
      <c r="AI1149" s="132"/>
      <c r="AJ1149" s="150" t="s">
        <v>3895</v>
      </c>
      <c r="AK1149" s="150"/>
      <c r="AL1149" s="151" t="s">
        <v>511</v>
      </c>
      <c r="AM1149" s="152">
        <v>40584</v>
      </c>
      <c r="AN1149" s="296"/>
      <c r="AO1149" s="154"/>
      <c r="AP1149" s="155"/>
      <c r="AQ1149" s="156">
        <v>41088</v>
      </c>
      <c r="AR1149" s="155">
        <v>41305</v>
      </c>
      <c r="AS1149" s="155">
        <v>41516</v>
      </c>
      <c r="AT1149" s="155">
        <v>41305</v>
      </c>
      <c r="AU1149" s="157"/>
      <c r="AV1149" s="158"/>
      <c r="AW1149" s="164">
        <v>2.5</v>
      </c>
      <c r="AX1149" s="165">
        <v>2147.9520000000002</v>
      </c>
      <c r="AY1149" s="384">
        <v>0.94457499999999994</v>
      </c>
      <c r="AZ1149" s="161"/>
      <c r="BA1149" s="149"/>
      <c r="BB1149" s="237"/>
      <c r="BC1149" s="238"/>
      <c r="BD1149" s="345">
        <v>6.4376090750436301</v>
      </c>
      <c r="BE1149" s="165">
        <v>1269.4949862046203</v>
      </c>
      <c r="BF1149" s="149">
        <v>2575.043630017452</v>
      </c>
      <c r="BG1149" s="501"/>
      <c r="BH1149" s="166">
        <v>10.59</v>
      </c>
      <c r="BI1149" s="167">
        <v>12</v>
      </c>
      <c r="BJ1149" s="166">
        <v>13.4</v>
      </c>
      <c r="BK1149" s="166"/>
    </row>
    <row r="1150" spans="1:63" ht="42" hidden="1">
      <c r="A1150" s="86"/>
      <c r="B1150" s="40"/>
      <c r="C1150" s="40"/>
      <c r="D1150" s="303" t="s">
        <v>512</v>
      </c>
      <c r="E1150" s="127">
        <v>9420</v>
      </c>
      <c r="F1150" s="422" t="s">
        <v>513</v>
      </c>
      <c r="G1150" s="129" t="s">
        <v>2033</v>
      </c>
      <c r="H1150" s="130" t="s">
        <v>2034</v>
      </c>
      <c r="I1150" s="131" t="s">
        <v>1815</v>
      </c>
      <c r="J1150" s="132"/>
      <c r="K1150" s="129" t="s">
        <v>1748</v>
      </c>
      <c r="L1150" s="472" t="s">
        <v>2036</v>
      </c>
      <c r="M1150" s="174" t="s">
        <v>2037</v>
      </c>
      <c r="N1150" s="371" t="s">
        <v>2037</v>
      </c>
      <c r="O1150" s="136" t="s">
        <v>3785</v>
      </c>
      <c r="P1150" s="143">
        <v>6.0670000000000002</v>
      </c>
      <c r="Q1150" s="138"/>
      <c r="R1150" s="339">
        <v>10</v>
      </c>
      <c r="S1150" s="139">
        <v>0</v>
      </c>
      <c r="T1150" s="152">
        <v>41275</v>
      </c>
      <c r="U1150" s="138">
        <v>0</v>
      </c>
      <c r="V1150" s="143">
        <v>48.552621917808224</v>
      </c>
      <c r="W1150" s="138">
        <v>60.67</v>
      </c>
      <c r="X1150" s="141" t="s">
        <v>3889</v>
      </c>
      <c r="Y1150" s="142"/>
      <c r="Z1150" s="146"/>
      <c r="AA1150" s="165"/>
      <c r="AB1150" s="165"/>
      <c r="AC1150" s="383"/>
      <c r="AD1150" s="360"/>
      <c r="AE1150" s="165"/>
      <c r="AF1150" s="147"/>
      <c r="AG1150" s="146">
        <v>19.399999999999999</v>
      </c>
      <c r="AH1150" s="149"/>
      <c r="AI1150" s="132"/>
      <c r="AJ1150" s="236" t="s">
        <v>3895</v>
      </c>
      <c r="AK1150" s="236"/>
      <c r="AL1150" s="151" t="s">
        <v>514</v>
      </c>
      <c r="AM1150" s="152">
        <v>40823</v>
      </c>
      <c r="AN1150" s="296"/>
      <c r="AO1150" s="154"/>
      <c r="AP1150" s="155"/>
      <c r="AQ1150" s="156">
        <v>41193</v>
      </c>
      <c r="AR1150" s="155">
        <v>41273</v>
      </c>
      <c r="AS1150" s="155">
        <v>41446</v>
      </c>
      <c r="AT1150" s="155">
        <v>41273</v>
      </c>
      <c r="AU1150" s="157"/>
      <c r="AV1150" s="158"/>
      <c r="AW1150" s="164">
        <v>3</v>
      </c>
      <c r="AX1150" s="165">
        <v>2207.3333333333335</v>
      </c>
      <c r="AY1150" s="384">
        <v>0.91712500000000008</v>
      </c>
      <c r="AZ1150" s="161"/>
      <c r="BA1150" s="149"/>
      <c r="BB1150" s="237"/>
      <c r="BC1150" s="238"/>
      <c r="BD1150" s="345">
        <v>4.3673647469458983</v>
      </c>
      <c r="BE1150" s="165">
        <v>719.85573544517854</v>
      </c>
      <c r="BF1150" s="149">
        <v>1455.788248981966</v>
      </c>
      <c r="BG1150" s="623"/>
      <c r="BH1150" s="166" t="s">
        <v>236</v>
      </c>
      <c r="BI1150" s="167">
        <v>17.25</v>
      </c>
      <c r="BJ1150" s="166" t="s">
        <v>236</v>
      </c>
      <c r="BK1150" s="166"/>
    </row>
    <row r="1151" spans="1:63" ht="42" hidden="1">
      <c r="A1151" s="86"/>
      <c r="B1151" s="40"/>
      <c r="C1151" s="40"/>
      <c r="D1151" s="303" t="s">
        <v>4082</v>
      </c>
      <c r="E1151" s="595">
        <v>9424</v>
      </c>
      <c r="F1151" s="422" t="s">
        <v>4083</v>
      </c>
      <c r="G1151" s="547" t="s">
        <v>2033</v>
      </c>
      <c r="H1151" s="548" t="s">
        <v>2034</v>
      </c>
      <c r="I1151" s="549" t="s">
        <v>1815</v>
      </c>
      <c r="J1151" s="550"/>
      <c r="K1151" s="622" t="s">
        <v>2035</v>
      </c>
      <c r="L1151" s="492" t="s">
        <v>2036</v>
      </c>
      <c r="M1151" s="174" t="s">
        <v>969</v>
      </c>
      <c r="N1151" s="620" t="s">
        <v>970</v>
      </c>
      <c r="O1151" s="176" t="s">
        <v>3785</v>
      </c>
      <c r="P1151" s="381">
        <v>5.109</v>
      </c>
      <c r="Q1151" s="138"/>
      <c r="R1151" s="339">
        <v>10</v>
      </c>
      <c r="S1151" s="139">
        <v>0</v>
      </c>
      <c r="T1151" s="311">
        <v>41365</v>
      </c>
      <c r="U1151" s="138">
        <v>0</v>
      </c>
      <c r="V1151" s="143">
        <v>39.626243835616435</v>
      </c>
      <c r="W1151" s="138">
        <v>51.09</v>
      </c>
      <c r="X1151" s="556" t="s">
        <v>3889</v>
      </c>
      <c r="Y1151" s="142"/>
      <c r="Z1151" s="146"/>
      <c r="AA1151" s="165"/>
      <c r="AB1151" s="165"/>
      <c r="AC1151" s="383"/>
      <c r="AD1151" s="360"/>
      <c r="AE1151" s="165"/>
      <c r="AF1151" s="147"/>
      <c r="AG1151" s="146">
        <v>16.399999999999999</v>
      </c>
      <c r="AH1151" s="149"/>
      <c r="AI1151" s="132"/>
      <c r="AJ1151" s="554" t="s">
        <v>3895</v>
      </c>
      <c r="AK1151" s="554"/>
      <c r="AL1151" s="555" t="s">
        <v>3895</v>
      </c>
      <c r="AM1151" s="152">
        <v>41122.083333333299</v>
      </c>
      <c r="AN1151" s="296"/>
      <c r="AO1151" s="154"/>
      <c r="AP1151" s="155"/>
      <c r="AQ1151" s="156">
        <v>41269</v>
      </c>
      <c r="AR1151" s="155">
        <v>41347</v>
      </c>
      <c r="AS1151" s="155">
        <v>41524</v>
      </c>
      <c r="AT1151" s="155">
        <v>41347</v>
      </c>
      <c r="AU1151" s="157"/>
      <c r="AV1151" s="158"/>
      <c r="AW1151" s="164">
        <v>3</v>
      </c>
      <c r="AX1151" s="165">
        <v>1787.6666666666667</v>
      </c>
      <c r="AY1151" s="384">
        <v>0.95284999999999997</v>
      </c>
      <c r="AZ1151" s="161"/>
      <c r="BA1151" s="149"/>
      <c r="BB1151" s="237" t="s">
        <v>39</v>
      </c>
      <c r="BC1151" s="238"/>
      <c r="BD1151" s="504"/>
      <c r="BE1151" s="165"/>
      <c r="BF1151" s="149"/>
      <c r="BG1151" s="623"/>
      <c r="BH1151" s="159"/>
      <c r="BI1151" s="164"/>
      <c r="BJ1151" s="166"/>
      <c r="BK1151" s="159"/>
    </row>
    <row r="1152" spans="1:63" ht="28" hidden="1">
      <c r="A1152" s="86"/>
      <c r="B1152" s="40"/>
      <c r="C1152" s="40"/>
      <c r="D1152" s="303" t="s">
        <v>515</v>
      </c>
      <c r="E1152" s="595">
        <v>9430</v>
      </c>
      <c r="F1152" s="422" t="s">
        <v>516</v>
      </c>
      <c r="G1152" s="547" t="s">
        <v>2033</v>
      </c>
      <c r="H1152" s="548" t="s">
        <v>2034</v>
      </c>
      <c r="I1152" s="549" t="s">
        <v>1815</v>
      </c>
      <c r="J1152" s="550"/>
      <c r="K1152" s="622" t="s">
        <v>2498</v>
      </c>
      <c r="L1152" s="472" t="s">
        <v>2036</v>
      </c>
      <c r="M1152" s="174" t="s">
        <v>3510</v>
      </c>
      <c r="N1152" s="480" t="s">
        <v>2929</v>
      </c>
      <c r="O1152" s="176" t="s">
        <v>3785</v>
      </c>
      <c r="P1152" s="143">
        <v>40.54</v>
      </c>
      <c r="Q1152" s="138"/>
      <c r="R1152" s="339">
        <v>7</v>
      </c>
      <c r="S1152" s="139">
        <v>0</v>
      </c>
      <c r="T1152" s="311">
        <v>41730</v>
      </c>
      <c r="U1152" s="138">
        <v>0</v>
      </c>
      <c r="V1152" s="143">
        <v>273.89490410958905</v>
      </c>
      <c r="W1152" s="138">
        <v>679.51704109589048</v>
      </c>
      <c r="X1152" s="556" t="s">
        <v>2718</v>
      </c>
      <c r="Y1152" s="142"/>
      <c r="Z1152" s="146"/>
      <c r="AA1152" s="165"/>
      <c r="AB1152" s="165"/>
      <c r="AC1152" s="383"/>
      <c r="AD1152" s="360"/>
      <c r="AE1152" s="165"/>
      <c r="AF1152" s="147"/>
      <c r="AG1152" s="146">
        <v>4.2333333333333334</v>
      </c>
      <c r="AH1152" s="149"/>
      <c r="AI1152" s="132"/>
      <c r="AJ1152" s="554" t="s">
        <v>3895</v>
      </c>
      <c r="AK1152" s="554"/>
      <c r="AL1152" s="555" t="s">
        <v>3895</v>
      </c>
      <c r="AM1152" s="152">
        <v>41115.083333333299</v>
      </c>
      <c r="AN1152" s="296"/>
      <c r="AO1152" s="154"/>
      <c r="AP1152" s="155"/>
      <c r="AQ1152" s="156">
        <v>41235</v>
      </c>
      <c r="AR1152" s="155">
        <v>41273</v>
      </c>
      <c r="AS1152" s="155">
        <v>41473</v>
      </c>
      <c r="AT1152" s="155">
        <v>41274</v>
      </c>
      <c r="AU1152" s="157"/>
      <c r="AV1152" s="158"/>
      <c r="AW1152" s="164">
        <v>9</v>
      </c>
      <c r="AX1152" s="165">
        <v>6336</v>
      </c>
      <c r="AY1152" s="384">
        <v>0.84</v>
      </c>
      <c r="AZ1152" s="161"/>
      <c r="BA1152" s="149"/>
      <c r="BB1152" s="237"/>
      <c r="BC1152" s="238"/>
      <c r="BD1152" s="345">
        <v>11.612129144851655</v>
      </c>
      <c r="BE1152" s="165">
        <v>286.43633805751494</v>
      </c>
      <c r="BF1152" s="149">
        <v>1290.236571650184</v>
      </c>
      <c r="BG1152" s="623"/>
      <c r="BH1152" s="166">
        <v>9.52</v>
      </c>
      <c r="BI1152" s="167">
        <v>13.8</v>
      </c>
      <c r="BJ1152" s="166">
        <v>11.06</v>
      </c>
      <c r="BK1152" s="159"/>
    </row>
    <row r="1153" spans="1:63" ht="42" hidden="1">
      <c r="A1153" s="86"/>
      <c r="B1153" s="40"/>
      <c r="C1153" s="40"/>
      <c r="D1153" s="247" t="s">
        <v>517</v>
      </c>
      <c r="E1153" s="127">
        <v>9433</v>
      </c>
      <c r="F1153" s="234" t="s">
        <v>518</v>
      </c>
      <c r="G1153" s="129" t="s">
        <v>2033</v>
      </c>
      <c r="H1153" s="130" t="s">
        <v>2034</v>
      </c>
      <c r="I1153" s="131" t="s">
        <v>1815</v>
      </c>
      <c r="J1153" s="132"/>
      <c r="K1153" s="129" t="s">
        <v>2816</v>
      </c>
      <c r="L1153" s="133" t="s">
        <v>2036</v>
      </c>
      <c r="M1153" s="134" t="s">
        <v>2037</v>
      </c>
      <c r="N1153" s="371" t="s">
        <v>2037</v>
      </c>
      <c r="O1153" s="136" t="s">
        <v>3785</v>
      </c>
      <c r="P1153" s="143">
        <v>13.112</v>
      </c>
      <c r="Q1153" s="138"/>
      <c r="R1153" s="339">
        <v>10</v>
      </c>
      <c r="S1153" s="139">
        <v>0</v>
      </c>
      <c r="T1153" s="152">
        <v>41275</v>
      </c>
      <c r="U1153" s="138">
        <v>0</v>
      </c>
      <c r="V1153" s="143">
        <v>104.93192328767124</v>
      </c>
      <c r="W1153" s="138">
        <v>131.12</v>
      </c>
      <c r="X1153" s="141" t="s">
        <v>3889</v>
      </c>
      <c r="Y1153" s="142"/>
      <c r="Z1153" s="143"/>
      <c r="AA1153" s="138"/>
      <c r="AB1153" s="138"/>
      <c r="AC1153" s="383"/>
      <c r="AD1153" s="360"/>
      <c r="AE1153" s="165"/>
      <c r="AF1153" s="147"/>
      <c r="AG1153" s="146">
        <v>19.399999999999999</v>
      </c>
      <c r="AH1153" s="149"/>
      <c r="AI1153" s="132"/>
      <c r="AJ1153" s="150" t="s">
        <v>3895</v>
      </c>
      <c r="AK1153" s="150"/>
      <c r="AL1153" s="151" t="s">
        <v>3013</v>
      </c>
      <c r="AM1153" s="152">
        <v>40589</v>
      </c>
      <c r="AN1153" s="296"/>
      <c r="AO1153" s="154"/>
      <c r="AP1153" s="155"/>
      <c r="AQ1153" s="156">
        <v>41114</v>
      </c>
      <c r="AR1153" s="155">
        <v>41273</v>
      </c>
      <c r="AS1153" s="155">
        <v>41443</v>
      </c>
      <c r="AT1153" s="155">
        <v>41273</v>
      </c>
      <c r="AU1153" s="157"/>
      <c r="AV1153" s="158"/>
      <c r="AW1153" s="164">
        <v>6.4</v>
      </c>
      <c r="AX1153" s="165">
        <v>2177.34375</v>
      </c>
      <c r="AY1153" s="384" t="s">
        <v>236</v>
      </c>
      <c r="AZ1153" s="161"/>
      <c r="BA1153" s="149"/>
      <c r="BB1153" s="237"/>
      <c r="BC1153" s="238"/>
      <c r="BD1153" s="345">
        <v>5.5618328970331579</v>
      </c>
      <c r="BE1153" s="165">
        <v>424.17883595432869</v>
      </c>
      <c r="BF1153" s="149">
        <v>869.03639016143086</v>
      </c>
      <c r="BG1153" s="501"/>
      <c r="BH1153" s="166" t="s">
        <v>236</v>
      </c>
      <c r="BI1153" s="167" t="s">
        <v>236</v>
      </c>
      <c r="BJ1153" s="166" t="s">
        <v>236</v>
      </c>
      <c r="BK1153" s="166"/>
    </row>
    <row r="1154" spans="1:63" ht="14" hidden="1">
      <c r="A1154" s="86"/>
      <c r="B1154" s="40"/>
      <c r="C1154" s="40"/>
      <c r="D1154" s="303" t="s">
        <v>519</v>
      </c>
      <c r="E1154" s="595">
        <v>9445</v>
      </c>
      <c r="F1154" s="422" t="s">
        <v>520</v>
      </c>
      <c r="G1154" s="547" t="s">
        <v>2033</v>
      </c>
      <c r="H1154" s="548" t="s">
        <v>2034</v>
      </c>
      <c r="I1154" s="549" t="s">
        <v>1815</v>
      </c>
      <c r="J1154" s="550"/>
      <c r="K1154" s="547" t="s">
        <v>2035</v>
      </c>
      <c r="L1154" s="133" t="s">
        <v>2036</v>
      </c>
      <c r="M1154" s="174" t="s">
        <v>969</v>
      </c>
      <c r="N1154" s="342" t="s">
        <v>970</v>
      </c>
      <c r="O1154" s="176" t="s">
        <v>3785</v>
      </c>
      <c r="P1154" s="143">
        <v>8.2140000000000004</v>
      </c>
      <c r="Q1154" s="138"/>
      <c r="R1154" s="339">
        <v>7</v>
      </c>
      <c r="S1154" s="139">
        <v>-0.1</v>
      </c>
      <c r="T1154" s="311">
        <v>41274</v>
      </c>
      <c r="U1154" s="138">
        <v>2.4642000000000001E-2</v>
      </c>
      <c r="V1154" s="143">
        <v>65.75700821917809</v>
      </c>
      <c r="W1154" s="138">
        <v>147.94201643835618</v>
      </c>
      <c r="X1154" s="556" t="s">
        <v>2324</v>
      </c>
      <c r="Y1154" s="142"/>
      <c r="Z1154" s="146"/>
      <c r="AA1154" s="165"/>
      <c r="AB1154" s="165"/>
      <c r="AC1154" s="383"/>
      <c r="AD1154" s="360"/>
      <c r="AE1154" s="165"/>
      <c r="AF1154" s="147"/>
      <c r="AG1154" s="146">
        <v>19.433333333333334</v>
      </c>
      <c r="AH1154" s="149"/>
      <c r="AI1154" s="132"/>
      <c r="AJ1154" s="554" t="s">
        <v>3895</v>
      </c>
      <c r="AK1154" s="554"/>
      <c r="AL1154" s="555" t="s">
        <v>3895</v>
      </c>
      <c r="AM1154" s="152">
        <v>41040</v>
      </c>
      <c r="AN1154" s="296"/>
      <c r="AO1154" s="154"/>
      <c r="AP1154" s="155"/>
      <c r="AQ1154" s="156">
        <v>41193</v>
      </c>
      <c r="AR1154" s="155">
        <v>41274</v>
      </c>
      <c r="AS1154" s="155">
        <v>41474</v>
      </c>
      <c r="AT1154" s="155">
        <v>41274</v>
      </c>
      <c r="AU1154" s="157"/>
      <c r="AV1154" s="158"/>
      <c r="AW1154" s="164">
        <v>5.1437549999999996</v>
      </c>
      <c r="AX1154" s="165">
        <v>1788.1878122111182</v>
      </c>
      <c r="AY1154" s="384">
        <v>0.95284999999999997</v>
      </c>
      <c r="AZ1154" s="161"/>
      <c r="BA1154" s="149"/>
      <c r="BB1154" s="237" t="s">
        <v>39</v>
      </c>
      <c r="BC1154" s="238"/>
      <c r="BD1154" s="493"/>
      <c r="BE1154" s="165"/>
      <c r="BF1154" s="149"/>
      <c r="BG1154" s="623"/>
      <c r="BH1154" s="159"/>
      <c r="BI1154" s="164"/>
      <c r="BJ1154" s="159"/>
      <c r="BK1154" s="159"/>
    </row>
    <row r="1155" spans="1:63" ht="28" hidden="1">
      <c r="A1155" s="86"/>
      <c r="B1155" s="40"/>
      <c r="C1155" s="40"/>
      <c r="D1155" s="303" t="s">
        <v>4084</v>
      </c>
      <c r="E1155" s="595">
        <v>9447</v>
      </c>
      <c r="F1155" s="422" t="s">
        <v>4085</v>
      </c>
      <c r="G1155" s="547" t="s">
        <v>2033</v>
      </c>
      <c r="H1155" s="548" t="s">
        <v>2034</v>
      </c>
      <c r="I1155" s="549" t="s">
        <v>1815</v>
      </c>
      <c r="J1155" s="550"/>
      <c r="K1155" s="475" t="s">
        <v>2458</v>
      </c>
      <c r="L1155" s="492" t="s">
        <v>2036</v>
      </c>
      <c r="M1155" s="174" t="s">
        <v>3878</v>
      </c>
      <c r="N1155" s="342" t="s">
        <v>1723</v>
      </c>
      <c r="O1155" s="176" t="s">
        <v>3785</v>
      </c>
      <c r="P1155" s="143">
        <v>18.972999999999999</v>
      </c>
      <c r="Q1155" s="138"/>
      <c r="R1155" s="339">
        <v>7</v>
      </c>
      <c r="S1155" s="139">
        <v>0</v>
      </c>
      <c r="T1155" s="446">
        <v>41730</v>
      </c>
      <c r="U1155" s="191">
        <v>0</v>
      </c>
      <c r="V1155" s="143">
        <v>128.18470684931506</v>
      </c>
      <c r="W1155" s="138">
        <v>318.0186684931507</v>
      </c>
      <c r="X1155" s="556" t="s">
        <v>2324</v>
      </c>
      <c r="Y1155" s="142"/>
      <c r="Z1155" s="146"/>
      <c r="AA1155" s="165"/>
      <c r="AB1155" s="165"/>
      <c r="AC1155" s="383"/>
      <c r="AD1155" s="360"/>
      <c r="AE1155" s="165"/>
      <c r="AF1155" s="147"/>
      <c r="AG1155" s="146">
        <v>4.2333333333333334</v>
      </c>
      <c r="AH1155" s="149"/>
      <c r="AI1155" s="132"/>
      <c r="AJ1155" s="554" t="s">
        <v>3895</v>
      </c>
      <c r="AK1155" s="554"/>
      <c r="AL1155" s="555" t="s">
        <v>3895</v>
      </c>
      <c r="AM1155" s="152">
        <v>41075</v>
      </c>
      <c r="AN1155" s="296"/>
      <c r="AO1155" s="154"/>
      <c r="AP1155" s="155"/>
      <c r="AQ1155" s="156">
        <v>40591</v>
      </c>
      <c r="AR1155" s="155">
        <v>41662</v>
      </c>
      <c r="AS1155" s="155">
        <v>41720</v>
      </c>
      <c r="AT1155" s="155">
        <v>41663</v>
      </c>
      <c r="AU1155" s="157"/>
      <c r="AV1155" s="158"/>
      <c r="AW1155" s="164">
        <v>7.5</v>
      </c>
      <c r="AX1155" s="165">
        <v>3002.2666666666669</v>
      </c>
      <c r="AY1155" s="384">
        <v>0.84260000000000002</v>
      </c>
      <c r="AZ1155" s="161"/>
      <c r="BA1155" s="149"/>
      <c r="BB1155" s="237"/>
      <c r="BC1155" s="238"/>
      <c r="BD1155" s="345">
        <v>14.87674520069808</v>
      </c>
      <c r="BE1155" s="165">
        <v>784.10083806978764</v>
      </c>
      <c r="BF1155" s="149">
        <v>1983.5660267597439</v>
      </c>
      <c r="BG1155" s="623"/>
      <c r="BH1155" s="166">
        <v>10.06</v>
      </c>
      <c r="BI1155" s="167">
        <v>11.88</v>
      </c>
      <c r="BJ1155" s="159"/>
      <c r="BK1155" s="159">
        <v>29.608462430177322</v>
      </c>
    </row>
    <row r="1156" spans="1:63" ht="28" hidden="1">
      <c r="A1156" s="86"/>
      <c r="B1156" s="40"/>
      <c r="C1156" s="40"/>
      <c r="D1156" s="303" t="s">
        <v>4086</v>
      </c>
      <c r="E1156" s="595">
        <v>9448</v>
      </c>
      <c r="F1156" s="422" t="s">
        <v>4087</v>
      </c>
      <c r="G1156" s="547" t="s">
        <v>2033</v>
      </c>
      <c r="H1156" s="548" t="s">
        <v>2034</v>
      </c>
      <c r="I1156" s="549" t="s">
        <v>1815</v>
      </c>
      <c r="J1156" s="550"/>
      <c r="K1156" s="475" t="s">
        <v>2458</v>
      </c>
      <c r="L1156" s="494" t="s">
        <v>2036</v>
      </c>
      <c r="M1156" s="174" t="s">
        <v>3878</v>
      </c>
      <c r="N1156" s="342" t="s">
        <v>1723</v>
      </c>
      <c r="O1156" s="176" t="s">
        <v>3785</v>
      </c>
      <c r="P1156" s="143">
        <v>12.372999999999999</v>
      </c>
      <c r="Q1156" s="138"/>
      <c r="R1156" s="339">
        <v>7</v>
      </c>
      <c r="S1156" s="139">
        <v>0</v>
      </c>
      <c r="T1156" s="446">
        <v>42156</v>
      </c>
      <c r="U1156" s="191">
        <v>0</v>
      </c>
      <c r="V1156" s="143">
        <v>69.153205479452055</v>
      </c>
      <c r="W1156" s="138">
        <v>192.95100273972602</v>
      </c>
      <c r="X1156" s="556" t="s">
        <v>2324</v>
      </c>
      <c r="Y1156" s="142"/>
      <c r="Z1156" s="146"/>
      <c r="AA1156" s="165"/>
      <c r="AB1156" s="165"/>
      <c r="AC1156" s="383"/>
      <c r="AD1156" s="360"/>
      <c r="AE1156" s="165"/>
      <c r="AF1156" s="147"/>
      <c r="AG1156" s="146">
        <v>-9.9666666666666668</v>
      </c>
      <c r="AH1156" s="149"/>
      <c r="AI1156" s="132"/>
      <c r="AJ1156" s="554" t="s">
        <v>3895</v>
      </c>
      <c r="AK1156" s="554"/>
      <c r="AL1156" s="555" t="s">
        <v>3895</v>
      </c>
      <c r="AM1156" s="152">
        <v>41075</v>
      </c>
      <c r="AN1156" s="296"/>
      <c r="AO1156" s="154"/>
      <c r="AP1156" s="155"/>
      <c r="AQ1156" s="156">
        <v>41687</v>
      </c>
      <c r="AR1156" s="155">
        <v>41662</v>
      </c>
      <c r="AS1156" s="155">
        <v>41719</v>
      </c>
      <c r="AT1156" s="155">
        <v>41663</v>
      </c>
      <c r="AU1156" s="157"/>
      <c r="AV1156" s="158"/>
      <c r="AW1156" s="164">
        <v>6</v>
      </c>
      <c r="AX1156" s="165">
        <v>2447.5</v>
      </c>
      <c r="AY1156" s="384">
        <v>0.84260000000000002</v>
      </c>
      <c r="AZ1156" s="161"/>
      <c r="BA1156" s="149"/>
      <c r="BB1156" s="237"/>
      <c r="BC1156" s="238"/>
      <c r="BD1156" s="345">
        <v>12.549301919720767</v>
      </c>
      <c r="BE1156" s="165">
        <v>1014.2489226315985</v>
      </c>
      <c r="BF1156" s="149">
        <v>2091.5503199534614</v>
      </c>
      <c r="BG1156" s="623"/>
      <c r="BH1156" s="166">
        <v>7.2</v>
      </c>
      <c r="BI1156" s="167">
        <v>11.88</v>
      </c>
      <c r="BJ1156" s="159"/>
      <c r="BK1156" s="159">
        <v>17.765077458106393</v>
      </c>
    </row>
    <row r="1157" spans="1:63" ht="28" hidden="1">
      <c r="A1157" s="86"/>
      <c r="B1157" s="40"/>
      <c r="C1157" s="40"/>
      <c r="D1157" s="303" t="s">
        <v>4088</v>
      </c>
      <c r="E1157" s="595">
        <v>9451</v>
      </c>
      <c r="F1157" s="422" t="s">
        <v>4089</v>
      </c>
      <c r="G1157" s="547" t="s">
        <v>2033</v>
      </c>
      <c r="H1157" s="548" t="s">
        <v>2034</v>
      </c>
      <c r="I1157" s="549" t="s">
        <v>1815</v>
      </c>
      <c r="J1157" s="550"/>
      <c r="K1157" s="622" t="s">
        <v>1728</v>
      </c>
      <c r="L1157" s="492" t="s">
        <v>2036</v>
      </c>
      <c r="M1157" s="174" t="s">
        <v>2037</v>
      </c>
      <c r="N1157" s="620" t="s">
        <v>2037</v>
      </c>
      <c r="O1157" s="569" t="s">
        <v>3785</v>
      </c>
      <c r="P1157" s="143">
        <v>12.66</v>
      </c>
      <c r="Q1157" s="138"/>
      <c r="R1157" s="339">
        <v>10</v>
      </c>
      <c r="S1157" s="139">
        <v>0</v>
      </c>
      <c r="T1157" s="446">
        <v>41633</v>
      </c>
      <c r="U1157" s="191">
        <v>0</v>
      </c>
      <c r="V1157" s="143">
        <v>88.897479452054796</v>
      </c>
      <c r="W1157" s="138">
        <v>126.6</v>
      </c>
      <c r="X1157" s="556" t="s">
        <v>2324</v>
      </c>
      <c r="Y1157" s="142"/>
      <c r="Z1157" s="146"/>
      <c r="AA1157" s="165"/>
      <c r="AB1157" s="165"/>
      <c r="AC1157" s="383"/>
      <c r="AD1157" s="360"/>
      <c r="AE1157" s="165"/>
      <c r="AF1157" s="147"/>
      <c r="AG1157" s="146">
        <v>7.4666666666666668</v>
      </c>
      <c r="AH1157" s="149"/>
      <c r="AI1157" s="130"/>
      <c r="AJ1157" s="554" t="s">
        <v>3895</v>
      </c>
      <c r="AK1157" s="554"/>
      <c r="AL1157" s="555" t="s">
        <v>3895</v>
      </c>
      <c r="AM1157" s="152">
        <v>41454</v>
      </c>
      <c r="AN1157" s="297"/>
      <c r="AO1157" s="154"/>
      <c r="AP1157" s="155"/>
      <c r="AQ1157" s="156">
        <v>41576</v>
      </c>
      <c r="AR1157" s="155">
        <v>41633</v>
      </c>
      <c r="AS1157" s="155">
        <v>41691</v>
      </c>
      <c r="AT1157" s="155">
        <v>41633</v>
      </c>
      <c r="AU1157" s="157"/>
      <c r="AV1157" s="158"/>
      <c r="AW1157" s="164">
        <v>7.2</v>
      </c>
      <c r="AX1157" s="165">
        <v>1866.25</v>
      </c>
      <c r="AY1157" s="384">
        <v>0.94442500000000007</v>
      </c>
      <c r="AZ1157" s="161"/>
      <c r="BA1157" s="238"/>
      <c r="BB1157" s="237"/>
      <c r="BC1157" s="142"/>
      <c r="BD1157" s="345">
        <v>9.323734729493891</v>
      </c>
      <c r="BE1157" s="165">
        <v>736.47193755875924</v>
      </c>
      <c r="BF1157" s="149">
        <v>1294.9631568741515</v>
      </c>
      <c r="BG1157" s="623"/>
      <c r="BH1157" s="197" t="s">
        <v>236</v>
      </c>
      <c r="BI1157" s="198" t="s">
        <v>236</v>
      </c>
      <c r="BJ1157" s="197" t="s">
        <v>236</v>
      </c>
      <c r="BK1157" s="655"/>
    </row>
    <row r="1158" spans="1:63" ht="28" hidden="1">
      <c r="A1158" s="86"/>
      <c r="B1158" s="40"/>
      <c r="C1158" s="40"/>
      <c r="D1158" s="303" t="s">
        <v>4090</v>
      </c>
      <c r="E1158" s="595">
        <v>9453</v>
      </c>
      <c r="F1158" s="422" t="s">
        <v>4091</v>
      </c>
      <c r="G1158" s="547" t="s">
        <v>2033</v>
      </c>
      <c r="H1158" s="548" t="s">
        <v>2034</v>
      </c>
      <c r="I1158" s="549" t="s">
        <v>1815</v>
      </c>
      <c r="J1158" s="550"/>
      <c r="K1158" s="622" t="s">
        <v>1728</v>
      </c>
      <c r="L1158" s="492" t="s">
        <v>2036</v>
      </c>
      <c r="M1158" s="174" t="s">
        <v>2037</v>
      </c>
      <c r="N1158" s="620" t="s">
        <v>2037</v>
      </c>
      <c r="O1158" s="569" t="s">
        <v>3785</v>
      </c>
      <c r="P1158" s="381">
        <v>3.1080000000000001</v>
      </c>
      <c r="Q1158" s="138"/>
      <c r="R1158" s="339">
        <v>10</v>
      </c>
      <c r="S1158" s="139">
        <v>0</v>
      </c>
      <c r="T1158" s="446">
        <v>41582</v>
      </c>
      <c r="U1158" s="138">
        <v>0</v>
      </c>
      <c r="V1158" s="143">
        <v>22.258389041095889</v>
      </c>
      <c r="W1158" s="138">
        <v>31.080000000000002</v>
      </c>
      <c r="X1158" s="556" t="s">
        <v>2324</v>
      </c>
      <c r="Y1158" s="142"/>
      <c r="Z1158" s="146"/>
      <c r="AA1158" s="165"/>
      <c r="AB1158" s="165"/>
      <c r="AC1158" s="383"/>
      <c r="AD1158" s="360"/>
      <c r="AE1158" s="165"/>
      <c r="AF1158" s="147"/>
      <c r="AG1158" s="146">
        <v>9.1666666666666661</v>
      </c>
      <c r="AH1158" s="149"/>
      <c r="AI1158" s="132"/>
      <c r="AJ1158" s="554" t="s">
        <v>3895</v>
      </c>
      <c r="AK1158" s="554"/>
      <c r="AL1158" s="555" t="s">
        <v>3895</v>
      </c>
      <c r="AM1158" s="152">
        <v>41317</v>
      </c>
      <c r="AN1158" s="297"/>
      <c r="AO1158" s="154"/>
      <c r="AP1158" s="155"/>
      <c r="AQ1158" s="156">
        <v>41576</v>
      </c>
      <c r="AR1158" s="155">
        <v>41580</v>
      </c>
      <c r="AS1158" s="155">
        <v>41614</v>
      </c>
      <c r="AT1158" s="155">
        <v>41580</v>
      </c>
      <c r="AU1158" s="157"/>
      <c r="AV1158" s="158"/>
      <c r="AW1158" s="164">
        <v>1.6</v>
      </c>
      <c r="AX1158" s="165">
        <v>2061.875</v>
      </c>
      <c r="AY1158" s="384">
        <v>0.94225000000000003</v>
      </c>
      <c r="AZ1158" s="161"/>
      <c r="BA1158" s="149"/>
      <c r="BB1158" s="237"/>
      <c r="BC1158" s="238"/>
      <c r="BD1158" s="345">
        <v>1.950261780104712</v>
      </c>
      <c r="BE1158" s="165">
        <v>627.49735524604625</v>
      </c>
      <c r="BF1158" s="149">
        <v>1218.913612565445</v>
      </c>
      <c r="BG1158" s="623"/>
      <c r="BH1158" s="197">
        <v>10.24</v>
      </c>
      <c r="BI1158" s="198">
        <v>18.34</v>
      </c>
      <c r="BJ1158" s="159"/>
      <c r="BK1158" s="159"/>
    </row>
    <row r="1159" spans="1:63" ht="28" hidden="1">
      <c r="A1159" s="86"/>
      <c r="B1159" s="40"/>
      <c r="C1159" s="40"/>
      <c r="D1159" s="303" t="s">
        <v>4092</v>
      </c>
      <c r="E1159" s="595">
        <v>9455</v>
      </c>
      <c r="F1159" s="422" t="s">
        <v>4093</v>
      </c>
      <c r="G1159" s="547" t="s">
        <v>2033</v>
      </c>
      <c r="H1159" s="548" t="s">
        <v>2034</v>
      </c>
      <c r="I1159" s="549" t="s">
        <v>1815</v>
      </c>
      <c r="J1159" s="550"/>
      <c r="K1159" s="622" t="s">
        <v>1728</v>
      </c>
      <c r="L1159" s="492" t="s">
        <v>2036</v>
      </c>
      <c r="M1159" s="174" t="s">
        <v>969</v>
      </c>
      <c r="N1159" s="620" t="s">
        <v>970</v>
      </c>
      <c r="O1159" s="569" t="s">
        <v>3785</v>
      </c>
      <c r="P1159" s="143">
        <v>22.948</v>
      </c>
      <c r="Q1159" s="138"/>
      <c r="R1159" s="339">
        <v>7</v>
      </c>
      <c r="S1159" s="139">
        <v>0</v>
      </c>
      <c r="T1159" s="446">
        <v>41717</v>
      </c>
      <c r="U1159" s="191">
        <v>0</v>
      </c>
      <c r="V1159" s="143">
        <v>155.85778630136988</v>
      </c>
      <c r="W1159" s="138">
        <v>385.46352876712331</v>
      </c>
      <c r="X1159" s="556" t="s">
        <v>2324</v>
      </c>
      <c r="Y1159" s="142"/>
      <c r="Z1159" s="146"/>
      <c r="AA1159" s="165"/>
      <c r="AB1159" s="165"/>
      <c r="AC1159" s="383"/>
      <c r="AD1159" s="360"/>
      <c r="AE1159" s="165"/>
      <c r="AF1159" s="147"/>
      <c r="AG1159" s="146">
        <v>4.666666666666667</v>
      </c>
      <c r="AH1159" s="149"/>
      <c r="AI1159" s="132"/>
      <c r="AJ1159" s="554" t="s">
        <v>3895</v>
      </c>
      <c r="AK1159" s="554"/>
      <c r="AL1159" s="555" t="s">
        <v>3895</v>
      </c>
      <c r="AM1159" s="152">
        <v>41293</v>
      </c>
      <c r="AN1159" s="297"/>
      <c r="AO1159" s="154"/>
      <c r="AP1159" s="155"/>
      <c r="AQ1159" s="156">
        <v>41628</v>
      </c>
      <c r="AR1159" s="155">
        <v>41702</v>
      </c>
      <c r="AS1159" s="238"/>
      <c r="AT1159" s="155">
        <v>41717</v>
      </c>
      <c r="AU1159" s="157"/>
      <c r="AV1159" s="158"/>
      <c r="AW1159" s="164">
        <v>15</v>
      </c>
      <c r="AX1159" s="165">
        <v>1605.5333333333333</v>
      </c>
      <c r="AY1159" s="384">
        <v>0.95474999999999999</v>
      </c>
      <c r="AZ1159" s="161"/>
      <c r="BA1159" s="149"/>
      <c r="BB1159" s="237" t="s">
        <v>39</v>
      </c>
      <c r="BC1159" s="238"/>
      <c r="BD1159" s="493"/>
      <c r="BE1159" s="165"/>
      <c r="BF1159" s="149"/>
      <c r="BG1159" s="623"/>
      <c r="BH1159" s="655"/>
      <c r="BI1159" s="590"/>
      <c r="BJ1159" s="655"/>
      <c r="BK1159" s="655"/>
    </row>
    <row r="1160" spans="1:63" ht="28" hidden="1">
      <c r="A1160" s="86"/>
      <c r="B1160" s="40"/>
      <c r="C1160" s="40"/>
      <c r="D1160" s="303" t="s">
        <v>1249</v>
      </c>
      <c r="E1160" s="595">
        <v>9464</v>
      </c>
      <c r="F1160" s="234" t="s">
        <v>1250</v>
      </c>
      <c r="G1160" s="129" t="s">
        <v>2033</v>
      </c>
      <c r="H1160" s="130" t="s">
        <v>2034</v>
      </c>
      <c r="I1160" s="477" t="s">
        <v>1815</v>
      </c>
      <c r="J1160" s="550"/>
      <c r="K1160" s="475" t="s">
        <v>2699</v>
      </c>
      <c r="L1160" s="133" t="s">
        <v>2036</v>
      </c>
      <c r="M1160" s="551" t="s">
        <v>3510</v>
      </c>
      <c r="N1160" s="620" t="s">
        <v>2571</v>
      </c>
      <c r="O1160" s="176" t="s">
        <v>3785</v>
      </c>
      <c r="P1160" s="143">
        <v>58.12</v>
      </c>
      <c r="Q1160" s="138"/>
      <c r="R1160" s="339">
        <v>10</v>
      </c>
      <c r="S1160" s="139">
        <v>0</v>
      </c>
      <c r="T1160" s="311">
        <v>41640</v>
      </c>
      <c r="U1160" s="138">
        <v>0</v>
      </c>
      <c r="V1160" s="143">
        <v>406.99923287671231</v>
      </c>
      <c r="W1160" s="138">
        <v>581.19999999999993</v>
      </c>
      <c r="X1160" s="556" t="s">
        <v>2718</v>
      </c>
      <c r="Y1160" s="142"/>
      <c r="Z1160" s="146"/>
      <c r="AA1160" s="165"/>
      <c r="AB1160" s="165"/>
      <c r="AC1160" s="383"/>
      <c r="AD1160" s="360"/>
      <c r="AE1160" s="165"/>
      <c r="AF1160" s="147"/>
      <c r="AG1160" s="146">
        <v>7.2333333333333334</v>
      </c>
      <c r="AH1160" s="149"/>
      <c r="AI1160" s="132"/>
      <c r="AJ1160" s="554" t="s">
        <v>3895</v>
      </c>
      <c r="AK1160" s="554"/>
      <c r="AL1160" s="555" t="s">
        <v>3895</v>
      </c>
      <c r="AM1160" s="152">
        <v>41180</v>
      </c>
      <c r="AN1160" s="296"/>
      <c r="AO1160" s="154"/>
      <c r="AP1160" s="155"/>
      <c r="AQ1160" s="156">
        <v>41270</v>
      </c>
      <c r="AR1160" s="155">
        <v>41274</v>
      </c>
      <c r="AS1160" s="155">
        <v>41471</v>
      </c>
      <c r="AT1160" s="155">
        <v>41274</v>
      </c>
      <c r="AU1160" s="157"/>
      <c r="AV1160" s="158"/>
      <c r="AW1160" s="164">
        <v>10</v>
      </c>
      <c r="AX1160" s="165">
        <v>6307.2</v>
      </c>
      <c r="AY1160" s="384">
        <v>0.92149999999999999</v>
      </c>
      <c r="AZ1160" s="239"/>
      <c r="BA1160" s="149"/>
      <c r="BB1160" s="623"/>
      <c r="BC1160" s="238"/>
      <c r="BD1160" s="345">
        <v>13.128643106457242</v>
      </c>
      <c r="BE1160" s="165">
        <v>225.88855998722025</v>
      </c>
      <c r="BF1160" s="149">
        <v>1312.8643106457241</v>
      </c>
      <c r="BG1160" s="623"/>
      <c r="BH1160" s="166">
        <v>9.36</v>
      </c>
      <c r="BI1160" s="167">
        <v>14.25</v>
      </c>
      <c r="BJ1160" s="159"/>
      <c r="BK1160" s="159">
        <v>10.291901540729636</v>
      </c>
    </row>
    <row r="1161" spans="1:63" ht="42" hidden="1">
      <c r="A1161" s="86"/>
      <c r="B1161" s="40"/>
      <c r="C1161" s="40"/>
      <c r="D1161" s="303" t="s">
        <v>1251</v>
      </c>
      <c r="E1161" s="127">
        <v>9465</v>
      </c>
      <c r="F1161" s="422" t="s">
        <v>1252</v>
      </c>
      <c r="G1161" s="547" t="s">
        <v>2033</v>
      </c>
      <c r="H1161" s="548" t="s">
        <v>2034</v>
      </c>
      <c r="I1161" s="549" t="s">
        <v>1815</v>
      </c>
      <c r="J1161" s="550"/>
      <c r="K1161" s="547" t="s">
        <v>1253</v>
      </c>
      <c r="L1161" s="472" t="s">
        <v>2036</v>
      </c>
      <c r="M1161" s="174" t="s">
        <v>2037</v>
      </c>
      <c r="N1161" s="342" t="s">
        <v>2037</v>
      </c>
      <c r="O1161" s="176" t="s">
        <v>3785</v>
      </c>
      <c r="P1161" s="143">
        <v>14.519</v>
      </c>
      <c r="Q1161" s="138"/>
      <c r="R1161" s="339">
        <v>7</v>
      </c>
      <c r="S1161" s="139">
        <v>0</v>
      </c>
      <c r="T1161" s="311">
        <v>41274</v>
      </c>
      <c r="U1161" s="138">
        <v>4.3556999999999998E-2</v>
      </c>
      <c r="V1161" s="143">
        <v>116.23155616438358</v>
      </c>
      <c r="W1161" s="138">
        <v>261.50111232876714</v>
      </c>
      <c r="X1161" s="556" t="s">
        <v>2718</v>
      </c>
      <c r="Y1161" s="142"/>
      <c r="Z1161" s="146"/>
      <c r="AA1161" s="165"/>
      <c r="AB1161" s="165"/>
      <c r="AC1161" s="383"/>
      <c r="AD1161" s="360"/>
      <c r="AE1161" s="165"/>
      <c r="AF1161" s="147"/>
      <c r="AG1161" s="146">
        <v>19.433333333333334</v>
      </c>
      <c r="AH1161" s="149"/>
      <c r="AI1161" s="132"/>
      <c r="AJ1161" s="554" t="s">
        <v>3895</v>
      </c>
      <c r="AK1161" s="554"/>
      <c r="AL1161" s="555" t="s">
        <v>3013</v>
      </c>
      <c r="AM1161" s="152">
        <v>41018</v>
      </c>
      <c r="AN1161" s="187"/>
      <c r="AO1161" s="154"/>
      <c r="AP1161" s="155"/>
      <c r="AQ1161" s="156">
        <v>41192</v>
      </c>
      <c r="AR1161" s="155">
        <v>41274</v>
      </c>
      <c r="AS1161" s="155">
        <v>41466</v>
      </c>
      <c r="AT1161" s="155">
        <v>41274</v>
      </c>
      <c r="AU1161" s="157"/>
      <c r="AV1161" s="158"/>
      <c r="AW1161" s="164">
        <v>7.5</v>
      </c>
      <c r="AX1161" s="165">
        <v>2149.1999999999998</v>
      </c>
      <c r="AY1161" s="384" t="s">
        <v>236</v>
      </c>
      <c r="AZ1161" s="161"/>
      <c r="BA1161" s="149"/>
      <c r="BB1161" s="237"/>
      <c r="BC1161" s="238"/>
      <c r="BD1161" s="345">
        <v>9.8276614310645716</v>
      </c>
      <c r="BE1161" s="165">
        <v>676.8828039854377</v>
      </c>
      <c r="BF1161" s="149">
        <v>1310.354857475276</v>
      </c>
      <c r="BG1161" s="623"/>
      <c r="BH1161" s="166" t="s">
        <v>236</v>
      </c>
      <c r="BI1161" s="167" t="s">
        <v>236</v>
      </c>
      <c r="BJ1161" s="166" t="s">
        <v>236</v>
      </c>
      <c r="BK1161" s="197"/>
    </row>
    <row r="1162" spans="1:63" ht="28" hidden="1">
      <c r="A1162" s="86"/>
      <c r="B1162" s="40"/>
      <c r="C1162" s="40"/>
      <c r="D1162" s="303" t="s">
        <v>229</v>
      </c>
      <c r="E1162" s="595">
        <v>9466</v>
      </c>
      <c r="F1162" s="422" t="s">
        <v>1254</v>
      </c>
      <c r="G1162" s="547" t="s">
        <v>2033</v>
      </c>
      <c r="H1162" s="548" t="s">
        <v>2034</v>
      </c>
      <c r="I1162" s="549" t="s">
        <v>1815</v>
      </c>
      <c r="J1162" s="550"/>
      <c r="K1162" s="622" t="s">
        <v>917</v>
      </c>
      <c r="L1162" s="133" t="s">
        <v>2036</v>
      </c>
      <c r="M1162" s="174" t="s">
        <v>3510</v>
      </c>
      <c r="N1162" s="342" t="s">
        <v>2693</v>
      </c>
      <c r="O1162" s="569" t="s">
        <v>2529</v>
      </c>
      <c r="P1162" s="143">
        <v>29.748999999999999</v>
      </c>
      <c r="Q1162" s="138"/>
      <c r="R1162" s="339">
        <v>7</v>
      </c>
      <c r="S1162" s="139">
        <v>0</v>
      </c>
      <c r="T1162" s="446">
        <v>41275</v>
      </c>
      <c r="U1162" s="138">
        <v>0</v>
      </c>
      <c r="V1162" s="143">
        <v>238.07350410958904</v>
      </c>
      <c r="W1162" s="138">
        <v>535.72651232876717</v>
      </c>
      <c r="X1162" s="556" t="s">
        <v>2718</v>
      </c>
      <c r="Y1162" s="142"/>
      <c r="Z1162" s="146"/>
      <c r="AA1162" s="165"/>
      <c r="AB1162" s="165"/>
      <c r="AC1162" s="383"/>
      <c r="AD1162" s="360"/>
      <c r="AE1162" s="165"/>
      <c r="AF1162" s="147"/>
      <c r="AG1162" s="146">
        <v>19.399999999999999</v>
      </c>
      <c r="AH1162" s="149"/>
      <c r="AI1162" s="132"/>
      <c r="AJ1162" s="554" t="s">
        <v>3895</v>
      </c>
      <c r="AK1162" s="554"/>
      <c r="AL1162" s="555" t="s">
        <v>3895</v>
      </c>
      <c r="AM1162" s="155">
        <v>39778</v>
      </c>
      <c r="AN1162" s="296">
        <v>41205</v>
      </c>
      <c r="AO1162" s="154" t="s">
        <v>228</v>
      </c>
      <c r="AP1162" s="155"/>
      <c r="AQ1162" s="156">
        <v>40070</v>
      </c>
      <c r="AR1162" s="155">
        <v>41274</v>
      </c>
      <c r="AS1162" s="154">
        <v>41481</v>
      </c>
      <c r="AT1162" s="155">
        <v>41274</v>
      </c>
      <c r="AU1162" s="157"/>
      <c r="AV1162" s="158"/>
      <c r="AW1162" s="164">
        <v>3</v>
      </c>
      <c r="AX1162" s="165">
        <v>5388.333333333333</v>
      </c>
      <c r="AY1162" s="384"/>
      <c r="AZ1162" s="161"/>
      <c r="BA1162" s="149"/>
      <c r="BB1162" s="237"/>
      <c r="BC1162" s="238"/>
      <c r="BD1162" s="345">
        <v>6.6494328097731232</v>
      </c>
      <c r="BE1162" s="165">
        <v>223.51785975236558</v>
      </c>
      <c r="BF1162" s="149">
        <v>2216.4776032577074</v>
      </c>
      <c r="BG1162" s="623"/>
      <c r="BH1162" s="159"/>
      <c r="BI1162" s="164"/>
      <c r="BJ1162" s="159"/>
      <c r="BK1162" s="159"/>
    </row>
    <row r="1163" spans="1:63" ht="28" hidden="1">
      <c r="A1163" s="86"/>
      <c r="B1163" s="40"/>
      <c r="C1163" s="40"/>
      <c r="D1163" s="303" t="s">
        <v>262</v>
      </c>
      <c r="E1163" s="595">
        <v>9467</v>
      </c>
      <c r="F1163" s="234" t="s">
        <v>261</v>
      </c>
      <c r="G1163" s="129" t="s">
        <v>2033</v>
      </c>
      <c r="H1163" s="130" t="s">
        <v>2034</v>
      </c>
      <c r="I1163" s="477" t="s">
        <v>1815</v>
      </c>
      <c r="J1163" s="550"/>
      <c r="K1163" s="475" t="s">
        <v>2498</v>
      </c>
      <c r="L1163" s="133" t="s">
        <v>2036</v>
      </c>
      <c r="M1163" s="551" t="s">
        <v>3878</v>
      </c>
      <c r="N1163" s="480" t="s">
        <v>3894</v>
      </c>
      <c r="O1163" s="176" t="s">
        <v>3785</v>
      </c>
      <c r="P1163" s="143">
        <v>29.655000000000001</v>
      </c>
      <c r="Q1163" s="138"/>
      <c r="R1163" s="339">
        <v>10</v>
      </c>
      <c r="S1163" s="139">
        <v>0</v>
      </c>
      <c r="T1163" s="446">
        <v>41275</v>
      </c>
      <c r="U1163" s="138">
        <v>0</v>
      </c>
      <c r="V1163" s="143">
        <v>237.32124657534249</v>
      </c>
      <c r="W1163" s="138">
        <v>296.55</v>
      </c>
      <c r="X1163" s="556" t="s">
        <v>2718</v>
      </c>
      <c r="Y1163" s="142"/>
      <c r="Z1163" s="146"/>
      <c r="AA1163" s="165"/>
      <c r="AB1163" s="165"/>
      <c r="AC1163" s="383"/>
      <c r="AD1163" s="360"/>
      <c r="AE1163" s="165"/>
      <c r="AF1163" s="147"/>
      <c r="AG1163" s="146">
        <v>19.399999999999999</v>
      </c>
      <c r="AH1163" s="149"/>
      <c r="AI1163" s="132"/>
      <c r="AJ1163" s="554" t="s">
        <v>3895</v>
      </c>
      <c r="AK1163" s="554"/>
      <c r="AL1163" s="555" t="s">
        <v>205</v>
      </c>
      <c r="AM1163" s="155">
        <v>39739</v>
      </c>
      <c r="AN1163" s="296">
        <v>41180</v>
      </c>
      <c r="AO1163" s="154" t="s">
        <v>260</v>
      </c>
      <c r="AP1163" s="155"/>
      <c r="AQ1163" s="156">
        <v>39694</v>
      </c>
      <c r="AR1163" s="155">
        <v>41274</v>
      </c>
      <c r="AS1163" s="155">
        <v>41481</v>
      </c>
      <c r="AT1163" s="155">
        <v>41274</v>
      </c>
      <c r="AU1163" s="157"/>
      <c r="AV1163" s="158"/>
      <c r="AW1163" s="164">
        <v>10</v>
      </c>
      <c r="AX1163" s="146">
        <v>3570</v>
      </c>
      <c r="AY1163" s="384">
        <v>0.84299499999999994</v>
      </c>
      <c r="AZ1163" s="239"/>
      <c r="BA1163" s="149"/>
      <c r="BB1163" s="623"/>
      <c r="BC1163" s="238"/>
      <c r="BD1163" s="345">
        <v>13.252617801047119</v>
      </c>
      <c r="BE1163" s="165">
        <v>446.89319848413822</v>
      </c>
      <c r="BF1163" s="149">
        <v>1325.261780104712</v>
      </c>
      <c r="BG1163" s="623"/>
      <c r="BH1163" s="159"/>
      <c r="BI1163" s="167">
        <v>12.78</v>
      </c>
      <c r="BJ1163" s="159"/>
      <c r="BK1163" s="159"/>
    </row>
    <row r="1164" spans="1:63" ht="28" hidden="1">
      <c r="A1164" s="86"/>
      <c r="B1164" s="40"/>
      <c r="C1164" s="40"/>
      <c r="D1164" s="303" t="s">
        <v>1255</v>
      </c>
      <c r="E1164" s="595">
        <v>9471</v>
      </c>
      <c r="F1164" s="422" t="s">
        <v>1256</v>
      </c>
      <c r="G1164" s="547" t="s">
        <v>2033</v>
      </c>
      <c r="H1164" s="548" t="s">
        <v>2034</v>
      </c>
      <c r="I1164" s="549" t="s">
        <v>1815</v>
      </c>
      <c r="J1164" s="550"/>
      <c r="K1164" s="622" t="s">
        <v>2498</v>
      </c>
      <c r="L1164" s="472" t="s">
        <v>2036</v>
      </c>
      <c r="M1164" s="174" t="s">
        <v>3510</v>
      </c>
      <c r="N1164" s="656" t="s">
        <v>2571</v>
      </c>
      <c r="O1164" s="176" t="s">
        <v>3785</v>
      </c>
      <c r="P1164" s="143">
        <v>46.9</v>
      </c>
      <c r="Q1164" s="138"/>
      <c r="R1164" s="339">
        <v>10</v>
      </c>
      <c r="S1164" s="139">
        <v>0</v>
      </c>
      <c r="T1164" s="311">
        <v>41274</v>
      </c>
      <c r="U1164" s="138">
        <v>0.14070300000000002</v>
      </c>
      <c r="V1164" s="143">
        <v>375.45698630136985</v>
      </c>
      <c r="W1164" s="138">
        <v>469</v>
      </c>
      <c r="X1164" s="556" t="s">
        <v>1729</v>
      </c>
      <c r="Y1164" s="142"/>
      <c r="Z1164" s="146"/>
      <c r="AA1164" s="165"/>
      <c r="AB1164" s="165"/>
      <c r="AC1164" s="383"/>
      <c r="AD1164" s="360"/>
      <c r="AE1164" s="165"/>
      <c r="AF1164" s="147"/>
      <c r="AG1164" s="146">
        <v>19.433333333333334</v>
      </c>
      <c r="AH1164" s="149"/>
      <c r="AI1164" s="132"/>
      <c r="AJ1164" s="554" t="s">
        <v>3895</v>
      </c>
      <c r="AK1164" s="554"/>
      <c r="AL1164" s="555" t="s">
        <v>3895</v>
      </c>
      <c r="AM1164" s="152">
        <v>41122.083333333299</v>
      </c>
      <c r="AN1164" s="296"/>
      <c r="AO1164" s="154"/>
      <c r="AP1164" s="155"/>
      <c r="AQ1164" s="156">
        <v>41194</v>
      </c>
      <c r="AR1164" s="155">
        <v>41274</v>
      </c>
      <c r="AS1164" s="155">
        <v>41485</v>
      </c>
      <c r="AT1164" s="155">
        <v>41274</v>
      </c>
      <c r="AU1164" s="157"/>
      <c r="AV1164" s="158"/>
      <c r="AW1164" s="164">
        <v>10</v>
      </c>
      <c r="AX1164" s="165">
        <v>5569.2</v>
      </c>
      <c r="AY1164" s="384">
        <v>0.84214999999999995</v>
      </c>
      <c r="AZ1164" s="161"/>
      <c r="BA1164" s="149"/>
      <c r="BB1164" s="237"/>
      <c r="BC1164" s="238"/>
      <c r="BD1164" s="345">
        <v>10.804973821989527</v>
      </c>
      <c r="BE1164" s="165">
        <v>230.38323714263387</v>
      </c>
      <c r="BF1164" s="149">
        <v>1080.4973821989527</v>
      </c>
      <c r="BG1164" s="623"/>
      <c r="BH1164" s="166">
        <v>11.07</v>
      </c>
      <c r="BI1164" s="167">
        <v>12.31</v>
      </c>
      <c r="BJ1164" s="166">
        <v>15.72</v>
      </c>
      <c r="BK1164" s="159"/>
    </row>
    <row r="1165" spans="1:63" ht="28" hidden="1">
      <c r="A1165" s="86"/>
      <c r="B1165" s="40"/>
      <c r="C1165" s="40"/>
      <c r="D1165" s="303" t="s">
        <v>1257</v>
      </c>
      <c r="E1165" s="595">
        <v>9472</v>
      </c>
      <c r="F1165" s="422" t="s">
        <v>1258</v>
      </c>
      <c r="G1165" s="547" t="s">
        <v>2033</v>
      </c>
      <c r="H1165" s="548" t="s">
        <v>2034</v>
      </c>
      <c r="I1165" s="549" t="s">
        <v>1815</v>
      </c>
      <c r="J1165" s="550"/>
      <c r="K1165" s="547" t="s">
        <v>917</v>
      </c>
      <c r="L1165" s="472" t="s">
        <v>2036</v>
      </c>
      <c r="M1165" s="174" t="s">
        <v>2037</v>
      </c>
      <c r="N1165" s="342" t="s">
        <v>2037</v>
      </c>
      <c r="O1165" s="176" t="s">
        <v>2038</v>
      </c>
      <c r="P1165" s="143">
        <v>74.307000000000002</v>
      </c>
      <c r="Q1165" s="138"/>
      <c r="R1165" s="339">
        <v>10</v>
      </c>
      <c r="S1165" s="139">
        <v>0</v>
      </c>
      <c r="T1165" s="311">
        <v>41276</v>
      </c>
      <c r="U1165" s="138">
        <v>0</v>
      </c>
      <c r="V1165" s="143">
        <v>594.45600000000002</v>
      </c>
      <c r="W1165" s="138">
        <v>743.07</v>
      </c>
      <c r="X1165" s="556" t="s">
        <v>1729</v>
      </c>
      <c r="Y1165" s="142"/>
      <c r="Z1165" s="146"/>
      <c r="AA1165" s="165"/>
      <c r="AB1165" s="165"/>
      <c r="AC1165" s="383"/>
      <c r="AD1165" s="360"/>
      <c r="AE1165" s="165"/>
      <c r="AF1165" s="147"/>
      <c r="AG1165" s="146">
        <v>19.366666666666667</v>
      </c>
      <c r="AH1165" s="149"/>
      <c r="AI1165" s="132"/>
      <c r="AJ1165" s="554" t="s">
        <v>3895</v>
      </c>
      <c r="AK1165" s="554"/>
      <c r="AL1165" s="555" t="s">
        <v>459</v>
      </c>
      <c r="AM1165" s="152">
        <v>41030</v>
      </c>
      <c r="AN1165" s="296"/>
      <c r="AO1165" s="154"/>
      <c r="AP1165" s="155"/>
      <c r="AQ1165" s="156">
        <v>41220</v>
      </c>
      <c r="AR1165" s="155">
        <v>41274</v>
      </c>
      <c r="AS1165" s="154">
        <v>41494</v>
      </c>
      <c r="AT1165" s="155">
        <v>41274</v>
      </c>
      <c r="AU1165" s="157"/>
      <c r="AV1165" s="158"/>
      <c r="AW1165" s="164">
        <v>39</v>
      </c>
      <c r="AX1165" s="165">
        <v>1999.9079487179488</v>
      </c>
      <c r="AY1165" s="384">
        <v>0.95350000000000001</v>
      </c>
      <c r="AZ1165" s="161"/>
      <c r="BA1165" s="149"/>
      <c r="BB1165" s="237"/>
      <c r="BC1165" s="238"/>
      <c r="BD1165" s="345">
        <v>55.301047120418843</v>
      </c>
      <c r="BE1165" s="165">
        <v>744.22392399664693</v>
      </c>
      <c r="BF1165" s="149">
        <v>1417.9755671902267</v>
      </c>
      <c r="BG1165" s="623"/>
      <c r="BH1165" s="166">
        <v>9.2100000000000009</v>
      </c>
      <c r="BI1165" s="167">
        <v>17.899999999999999</v>
      </c>
      <c r="BJ1165" s="159"/>
      <c r="BK1165" s="159"/>
    </row>
    <row r="1166" spans="1:63" ht="28" hidden="1">
      <c r="A1166" s="86"/>
      <c r="B1166" s="40"/>
      <c r="C1166" s="40"/>
      <c r="D1166" s="303" t="s">
        <v>1259</v>
      </c>
      <c r="E1166" s="127">
        <v>9476</v>
      </c>
      <c r="F1166" s="234" t="s">
        <v>1260</v>
      </c>
      <c r="G1166" s="129" t="s">
        <v>2033</v>
      </c>
      <c r="H1166" s="130" t="s">
        <v>2034</v>
      </c>
      <c r="I1166" s="131" t="s">
        <v>1815</v>
      </c>
      <c r="J1166" s="132"/>
      <c r="K1166" s="129" t="s">
        <v>2035</v>
      </c>
      <c r="L1166" s="133" t="s">
        <v>2036</v>
      </c>
      <c r="M1166" s="174" t="s">
        <v>2037</v>
      </c>
      <c r="N1166" s="371" t="s">
        <v>2037</v>
      </c>
      <c r="O1166" s="136" t="s">
        <v>3785</v>
      </c>
      <c r="P1166" s="143">
        <v>5.1970000000000001</v>
      </c>
      <c r="Q1166" s="138"/>
      <c r="R1166" s="339">
        <v>10</v>
      </c>
      <c r="S1166" s="139">
        <v>0</v>
      </c>
      <c r="T1166" s="152">
        <v>41278</v>
      </c>
      <c r="U1166" s="138">
        <v>0</v>
      </c>
      <c r="V1166" s="143">
        <v>41.547523287671233</v>
      </c>
      <c r="W1166" s="138">
        <v>51.97</v>
      </c>
      <c r="X1166" s="141" t="s">
        <v>2540</v>
      </c>
      <c r="Y1166" s="142"/>
      <c r="Z1166" s="146"/>
      <c r="AA1166" s="165"/>
      <c r="AB1166" s="165"/>
      <c r="AC1166" s="383"/>
      <c r="AD1166" s="360"/>
      <c r="AE1166" s="165"/>
      <c r="AF1166" s="147"/>
      <c r="AG1166" s="146">
        <v>19.3</v>
      </c>
      <c r="AH1166" s="149"/>
      <c r="AI1166" s="132"/>
      <c r="AJ1166" s="236" t="s">
        <v>3895</v>
      </c>
      <c r="AK1166" s="236"/>
      <c r="AL1166" s="151" t="s">
        <v>1261</v>
      </c>
      <c r="AM1166" s="152">
        <v>40836</v>
      </c>
      <c r="AN1166" s="296"/>
      <c r="AO1166" s="154"/>
      <c r="AP1166" s="155"/>
      <c r="AQ1166" s="156">
        <v>40987</v>
      </c>
      <c r="AR1166" s="155">
        <v>41274</v>
      </c>
      <c r="AS1166" s="154">
        <v>41481</v>
      </c>
      <c r="AT1166" s="155">
        <v>41274</v>
      </c>
      <c r="AU1166" s="157"/>
      <c r="AV1166" s="158"/>
      <c r="AW1166" s="164">
        <v>3</v>
      </c>
      <c r="AX1166" s="165">
        <v>1826</v>
      </c>
      <c r="AY1166" s="384">
        <v>0.94872499999999993</v>
      </c>
      <c r="AZ1166" s="161"/>
      <c r="BA1166" s="149"/>
      <c r="BB1166" s="237"/>
      <c r="BC1166" s="238"/>
      <c r="BD1166" s="345">
        <v>3.9559336823734723</v>
      </c>
      <c r="BE1166" s="165">
        <v>761.19562870376615</v>
      </c>
      <c r="BF1166" s="149">
        <v>1318.6445607911573</v>
      </c>
      <c r="BG1166" s="623"/>
      <c r="BH1166" s="166">
        <v>7.21</v>
      </c>
      <c r="BI1166" s="167">
        <v>12.85</v>
      </c>
      <c r="BJ1166" s="166">
        <v>9.59</v>
      </c>
      <c r="BK1166" s="166">
        <v>16.355714646429952</v>
      </c>
    </row>
    <row r="1167" spans="1:63" ht="14" hidden="1">
      <c r="A1167" s="86"/>
      <c r="B1167" s="40"/>
      <c r="C1167" s="40"/>
      <c r="D1167" s="303" t="s">
        <v>1262</v>
      </c>
      <c r="E1167" s="595">
        <v>9480</v>
      </c>
      <c r="F1167" s="422" t="s">
        <v>1263</v>
      </c>
      <c r="G1167" s="547" t="s">
        <v>2033</v>
      </c>
      <c r="H1167" s="548" t="s">
        <v>2034</v>
      </c>
      <c r="I1167" s="549" t="s">
        <v>1815</v>
      </c>
      <c r="J1167" s="550"/>
      <c r="K1167" s="622" t="s">
        <v>2035</v>
      </c>
      <c r="L1167" s="133" t="s">
        <v>2036</v>
      </c>
      <c r="M1167" s="174" t="s">
        <v>2037</v>
      </c>
      <c r="N1167" s="620" t="s">
        <v>2037</v>
      </c>
      <c r="O1167" s="176" t="s">
        <v>3785</v>
      </c>
      <c r="P1167" s="143">
        <v>15.03</v>
      </c>
      <c r="Q1167" s="138"/>
      <c r="R1167" s="339">
        <v>10</v>
      </c>
      <c r="S1167" s="139">
        <v>0</v>
      </c>
      <c r="T1167" s="311">
        <v>41276</v>
      </c>
      <c r="U1167" s="138">
        <v>0</v>
      </c>
      <c r="V1167" s="143">
        <v>120.24</v>
      </c>
      <c r="W1167" s="138">
        <v>150.29999999999998</v>
      </c>
      <c r="X1167" s="556" t="s">
        <v>2039</v>
      </c>
      <c r="Y1167" s="142"/>
      <c r="Z1167" s="146"/>
      <c r="AA1167" s="165"/>
      <c r="AB1167" s="165"/>
      <c r="AC1167" s="383"/>
      <c r="AD1167" s="360"/>
      <c r="AE1167" s="165"/>
      <c r="AF1167" s="147"/>
      <c r="AG1167" s="146">
        <v>19.366666666666667</v>
      </c>
      <c r="AH1167" s="149"/>
      <c r="AI1167" s="132"/>
      <c r="AJ1167" s="554" t="s">
        <v>3895</v>
      </c>
      <c r="AK1167" s="554"/>
      <c r="AL1167" s="555" t="s">
        <v>3895</v>
      </c>
      <c r="AM1167" s="152">
        <v>41095.083333333299</v>
      </c>
      <c r="AN1167" s="296"/>
      <c r="AO1167" s="154"/>
      <c r="AP1167" s="155"/>
      <c r="AQ1167" s="156">
        <v>41193</v>
      </c>
      <c r="AR1167" s="155">
        <v>41274</v>
      </c>
      <c r="AS1167" s="154">
        <v>41488</v>
      </c>
      <c r="AT1167" s="155">
        <v>41276</v>
      </c>
      <c r="AU1167" s="157"/>
      <c r="AV1167" s="158"/>
      <c r="AW1167" s="164">
        <v>9</v>
      </c>
      <c r="AX1167" s="165">
        <v>1670</v>
      </c>
      <c r="AY1167" s="653">
        <v>0.95284999999999997</v>
      </c>
      <c r="AZ1167" s="161"/>
      <c r="BA1167" s="149"/>
      <c r="BB1167" s="237"/>
      <c r="BC1167" s="238"/>
      <c r="BD1167" s="345">
        <v>12.107329842931936</v>
      </c>
      <c r="BE1167" s="165">
        <v>805.54423439334244</v>
      </c>
      <c r="BF1167" s="149">
        <v>1345.2588714368819</v>
      </c>
      <c r="BG1167" s="623"/>
      <c r="BH1167" s="166">
        <v>10.039999999999999</v>
      </c>
      <c r="BI1167" s="167">
        <v>16.25</v>
      </c>
      <c r="BJ1167" s="166"/>
      <c r="BK1167" s="159"/>
    </row>
    <row r="1168" spans="1:63" ht="42" hidden="1">
      <c r="A1168" s="86"/>
      <c r="B1168" s="40"/>
      <c r="C1168" s="40"/>
      <c r="D1168" s="303" t="s">
        <v>1264</v>
      </c>
      <c r="E1168" s="127">
        <v>9481</v>
      </c>
      <c r="F1168" s="234" t="s">
        <v>1265</v>
      </c>
      <c r="G1168" s="547" t="s">
        <v>2033</v>
      </c>
      <c r="H1168" s="548" t="s">
        <v>2034</v>
      </c>
      <c r="I1168" s="549" t="s">
        <v>1815</v>
      </c>
      <c r="J1168" s="550"/>
      <c r="K1168" s="547" t="s">
        <v>2491</v>
      </c>
      <c r="L1168" s="472" t="s">
        <v>2036</v>
      </c>
      <c r="M1168" s="500" t="s">
        <v>2037</v>
      </c>
      <c r="N1168" s="621" t="s">
        <v>2037</v>
      </c>
      <c r="O1168" s="176" t="s">
        <v>3785</v>
      </c>
      <c r="P1168" s="143">
        <v>6.8239999999999998</v>
      </c>
      <c r="Q1168" s="138"/>
      <c r="R1168" s="339">
        <v>7</v>
      </c>
      <c r="S1168" s="139">
        <v>0</v>
      </c>
      <c r="T1168" s="311">
        <v>41275</v>
      </c>
      <c r="U1168" s="138">
        <v>0</v>
      </c>
      <c r="V1168" s="143">
        <v>54.610695890410952</v>
      </c>
      <c r="W1168" s="138">
        <v>122.88808767123288</v>
      </c>
      <c r="X1168" s="556" t="s">
        <v>2718</v>
      </c>
      <c r="Y1168" s="142"/>
      <c r="Z1168" s="146"/>
      <c r="AA1168" s="165"/>
      <c r="AB1168" s="165"/>
      <c r="AC1168" s="383"/>
      <c r="AD1168" s="360"/>
      <c r="AE1168" s="165"/>
      <c r="AF1168" s="147"/>
      <c r="AG1168" s="146">
        <v>19.399999999999999</v>
      </c>
      <c r="AH1168" s="149"/>
      <c r="AI1168" s="132"/>
      <c r="AJ1168" s="554" t="s">
        <v>3895</v>
      </c>
      <c r="AK1168" s="554"/>
      <c r="AL1168" s="555" t="s">
        <v>3013</v>
      </c>
      <c r="AM1168" s="152">
        <v>40981</v>
      </c>
      <c r="AN1168" s="296"/>
      <c r="AO1168" s="154"/>
      <c r="AP1168" s="155"/>
      <c r="AQ1168" s="156">
        <v>41162</v>
      </c>
      <c r="AR1168" s="155">
        <v>41274</v>
      </c>
      <c r="AS1168" s="155">
        <v>41481</v>
      </c>
      <c r="AT1168" s="155">
        <v>41274</v>
      </c>
      <c r="AU1168" s="157"/>
      <c r="AV1168" s="158"/>
      <c r="AW1168" s="164">
        <v>3.9</v>
      </c>
      <c r="AX1168" s="165">
        <v>1891.7948717948718</v>
      </c>
      <c r="AY1168" s="384" t="s">
        <v>236</v>
      </c>
      <c r="AZ1168" s="161"/>
      <c r="BA1168" s="149"/>
      <c r="BB1168" s="237"/>
      <c r="BC1168" s="238"/>
      <c r="BD1168" s="345">
        <v>4.6757198952879575</v>
      </c>
      <c r="BE1168" s="165">
        <v>685.18755792613672</v>
      </c>
      <c r="BF1168" s="149">
        <v>1198.9025372533224</v>
      </c>
      <c r="BG1168" s="623"/>
      <c r="BH1168" s="166" t="s">
        <v>236</v>
      </c>
      <c r="BI1168" s="167">
        <v>18.25</v>
      </c>
      <c r="BJ1168" s="166"/>
      <c r="BK1168" s="166"/>
    </row>
    <row r="1169" spans="1:63" ht="42" hidden="1">
      <c r="A1169" s="86"/>
      <c r="B1169" s="40"/>
      <c r="C1169" s="40"/>
      <c r="D1169" s="412" t="s">
        <v>4094</v>
      </c>
      <c r="E1169" s="127">
        <v>9482</v>
      </c>
      <c r="F1169" s="234" t="s">
        <v>4095</v>
      </c>
      <c r="G1169" s="547" t="s">
        <v>2033</v>
      </c>
      <c r="H1169" s="548" t="s">
        <v>2034</v>
      </c>
      <c r="I1169" s="549" t="s">
        <v>1815</v>
      </c>
      <c r="J1169" s="550"/>
      <c r="K1169" s="547" t="s">
        <v>917</v>
      </c>
      <c r="L1169" s="344" t="s">
        <v>2036</v>
      </c>
      <c r="M1169" s="551" t="s">
        <v>2037</v>
      </c>
      <c r="N1169" s="552" t="s">
        <v>2037</v>
      </c>
      <c r="O1169" s="553" t="s">
        <v>3785</v>
      </c>
      <c r="P1169" s="143">
        <v>11.49</v>
      </c>
      <c r="Q1169" s="138"/>
      <c r="R1169" s="339">
        <v>7</v>
      </c>
      <c r="S1169" s="139">
        <v>0</v>
      </c>
      <c r="T1169" s="152">
        <v>41558</v>
      </c>
      <c r="U1169" s="138">
        <v>0</v>
      </c>
      <c r="V1169" s="143">
        <v>83.042794520547943</v>
      </c>
      <c r="W1169" s="138">
        <v>198.00575342465754</v>
      </c>
      <c r="X1169" s="556" t="s">
        <v>2718</v>
      </c>
      <c r="Y1169" s="142"/>
      <c r="Z1169" s="146"/>
      <c r="AA1169" s="657"/>
      <c r="AB1169" s="165"/>
      <c r="AC1169" s="383"/>
      <c r="AD1169" s="360"/>
      <c r="AE1169" s="165"/>
      <c r="AF1169" s="147"/>
      <c r="AG1169" s="146">
        <v>9.9666666666666668</v>
      </c>
      <c r="AH1169" s="149"/>
      <c r="AI1169" s="132"/>
      <c r="AJ1169" s="554" t="s">
        <v>3895</v>
      </c>
      <c r="AK1169" s="554"/>
      <c r="AL1169" s="555" t="s">
        <v>255</v>
      </c>
      <c r="AM1169" s="152">
        <v>40929</v>
      </c>
      <c r="AN1169" s="296"/>
      <c r="AO1169" s="154"/>
      <c r="AP1169" s="155"/>
      <c r="AQ1169" s="156">
        <v>41166</v>
      </c>
      <c r="AR1169" s="155">
        <v>41274</v>
      </c>
      <c r="AS1169" s="155">
        <v>41481</v>
      </c>
      <c r="AT1169" s="155">
        <v>41558</v>
      </c>
      <c r="AU1169" s="206" t="s">
        <v>3596</v>
      </c>
      <c r="AV1169" s="158"/>
      <c r="AW1169" s="164">
        <v>8.75</v>
      </c>
      <c r="AX1169" s="146">
        <v>1384.2285714285715</v>
      </c>
      <c r="AY1169" s="160">
        <v>0.94872499999999993</v>
      </c>
      <c r="AZ1169" s="161"/>
      <c r="BA1169" s="149"/>
      <c r="BB1169" s="237"/>
      <c r="BC1169" s="238"/>
      <c r="BD1169" s="345">
        <v>10.912303664921465</v>
      </c>
      <c r="BE1169" s="165">
        <v>949.72181592005779</v>
      </c>
      <c r="BF1169" s="149">
        <v>1247.1204188481674</v>
      </c>
      <c r="BG1169" s="623"/>
      <c r="BH1169" s="166" t="s">
        <v>236</v>
      </c>
      <c r="BI1169" s="167">
        <v>18.12</v>
      </c>
      <c r="BJ1169" s="166"/>
      <c r="BK1169" s="166"/>
    </row>
    <row r="1170" spans="1:63" ht="14" hidden="1">
      <c r="A1170" s="86"/>
      <c r="B1170" s="40"/>
      <c r="C1170" s="40"/>
      <c r="D1170" s="303" t="s">
        <v>1266</v>
      </c>
      <c r="E1170" s="595">
        <v>9483</v>
      </c>
      <c r="F1170" s="597" t="s">
        <v>1267</v>
      </c>
      <c r="G1170" s="547" t="s">
        <v>2033</v>
      </c>
      <c r="H1170" s="548" t="s">
        <v>2034</v>
      </c>
      <c r="I1170" s="549" t="s">
        <v>1815</v>
      </c>
      <c r="J1170" s="601"/>
      <c r="K1170" s="547" t="s">
        <v>1728</v>
      </c>
      <c r="L1170" s="133" t="s">
        <v>2036</v>
      </c>
      <c r="M1170" s="174" t="s">
        <v>2037</v>
      </c>
      <c r="N1170" s="342" t="s">
        <v>2037</v>
      </c>
      <c r="O1170" s="176" t="s">
        <v>2038</v>
      </c>
      <c r="P1170" s="143">
        <v>99.897000000000006</v>
      </c>
      <c r="Q1170" s="138"/>
      <c r="R1170" s="339">
        <v>10</v>
      </c>
      <c r="S1170" s="139">
        <v>0</v>
      </c>
      <c r="T1170" s="311">
        <v>41276</v>
      </c>
      <c r="U1170" s="138">
        <v>0.29969100000000004</v>
      </c>
      <c r="V1170" s="143">
        <v>799.17599999999993</v>
      </c>
      <c r="W1170" s="138">
        <v>998.97</v>
      </c>
      <c r="X1170" s="556" t="s">
        <v>1729</v>
      </c>
      <c r="Y1170" s="142"/>
      <c r="Z1170" s="146"/>
      <c r="AA1170" s="165"/>
      <c r="AB1170" s="165"/>
      <c r="AC1170" s="383"/>
      <c r="AD1170" s="360"/>
      <c r="AE1170" s="165"/>
      <c r="AF1170" s="147"/>
      <c r="AG1170" s="146">
        <v>19.366666666666667</v>
      </c>
      <c r="AH1170" s="149"/>
      <c r="AI1170" s="132"/>
      <c r="AJ1170" s="554" t="s">
        <v>3895</v>
      </c>
      <c r="AK1170" s="554"/>
      <c r="AL1170" s="555" t="s">
        <v>3895</v>
      </c>
      <c r="AM1170" s="152">
        <v>41059</v>
      </c>
      <c r="AN1170" s="296"/>
      <c r="AO1170" s="154"/>
      <c r="AP1170" s="155"/>
      <c r="AQ1170" s="156">
        <v>41193</v>
      </c>
      <c r="AR1170" s="155">
        <v>41274</v>
      </c>
      <c r="AS1170" s="155">
        <v>41488</v>
      </c>
      <c r="AT1170" s="155">
        <v>41276</v>
      </c>
      <c r="AU1170" s="157"/>
      <c r="AV1170" s="158"/>
      <c r="AW1170" s="159">
        <v>52.5</v>
      </c>
      <c r="AX1170" s="146">
        <v>1997.2761904761905</v>
      </c>
      <c r="AY1170" s="160">
        <v>0.95284999999999997</v>
      </c>
      <c r="AZ1170" s="161"/>
      <c r="BA1170" s="149"/>
      <c r="BB1170" s="237"/>
      <c r="BC1170" s="238"/>
      <c r="BD1170" s="345">
        <v>68.455497382198942</v>
      </c>
      <c r="BE1170" s="165">
        <v>685.26079243820072</v>
      </c>
      <c r="BF1170" s="149">
        <v>1303.9142358514084</v>
      </c>
      <c r="BG1170" s="623"/>
      <c r="BH1170" s="166">
        <v>5.89</v>
      </c>
      <c r="BI1170" s="167">
        <v>17.899999999999999</v>
      </c>
      <c r="BJ1170" s="159"/>
      <c r="BK1170" s="159"/>
    </row>
    <row r="1171" spans="1:63" ht="42" hidden="1">
      <c r="A1171" s="86"/>
      <c r="B1171" s="40"/>
      <c r="C1171" s="40"/>
      <c r="D1171" s="410" t="s">
        <v>1268</v>
      </c>
      <c r="E1171" s="434">
        <v>9484</v>
      </c>
      <c r="F1171" s="435" t="s">
        <v>1269</v>
      </c>
      <c r="G1171" s="436" t="s">
        <v>3998</v>
      </c>
      <c r="H1171" s="437" t="s">
        <v>3999</v>
      </c>
      <c r="I1171" s="438" t="s">
        <v>1815</v>
      </c>
      <c r="J1171" s="420"/>
      <c r="K1171" s="436" t="s">
        <v>4096</v>
      </c>
      <c r="L1171" s="133" t="s">
        <v>2036</v>
      </c>
      <c r="M1171" s="439" t="s">
        <v>3510</v>
      </c>
      <c r="N1171" s="440" t="s">
        <v>2929</v>
      </c>
      <c r="O1171" s="441" t="s">
        <v>2529</v>
      </c>
      <c r="P1171" s="442">
        <v>12.96</v>
      </c>
      <c r="Q1171" s="443"/>
      <c r="R1171" s="444">
        <v>10</v>
      </c>
      <c r="S1171" s="445">
        <v>0</v>
      </c>
      <c r="T1171" s="446">
        <v>41274</v>
      </c>
      <c r="U1171" s="443">
        <v>3.8880000000000005E-2</v>
      </c>
      <c r="V1171" s="442">
        <v>103.75101369863015</v>
      </c>
      <c r="W1171" s="443">
        <v>129.60000000000002</v>
      </c>
      <c r="X1171" s="602" t="s">
        <v>4097</v>
      </c>
      <c r="Y1171" s="447"/>
      <c r="Z1171" s="442"/>
      <c r="AA1171" s="443"/>
      <c r="AB1171" s="443"/>
      <c r="AC1171" s="448"/>
      <c r="AD1171" s="449"/>
      <c r="AE1171" s="432"/>
      <c r="AF1171" s="450"/>
      <c r="AG1171" s="451">
        <v>19.433333333333334</v>
      </c>
      <c r="AH1171" s="433"/>
      <c r="AI1171" s="420"/>
      <c r="AJ1171" s="268" t="s">
        <v>4003</v>
      </c>
      <c r="AK1171" s="268"/>
      <c r="AL1171" s="452" t="s">
        <v>1270</v>
      </c>
      <c r="AM1171" s="446">
        <v>40495</v>
      </c>
      <c r="AN1171" s="296"/>
      <c r="AO1171" s="454"/>
      <c r="AP1171" s="311"/>
      <c r="AQ1171" s="455">
        <v>40661</v>
      </c>
      <c r="AR1171" s="311">
        <v>41274</v>
      </c>
      <c r="AS1171" s="454">
        <v>41481</v>
      </c>
      <c r="AT1171" s="155">
        <v>41274</v>
      </c>
      <c r="AU1171" s="503"/>
      <c r="AV1171" s="457"/>
      <c r="AW1171" s="652">
        <v>3</v>
      </c>
      <c r="AX1171" s="432">
        <v>5400</v>
      </c>
      <c r="AY1171" s="653"/>
      <c r="AZ1171" s="459"/>
      <c r="BA1171" s="149"/>
      <c r="BB1171" s="460"/>
      <c r="BC1171" s="461"/>
      <c r="BD1171" s="462">
        <v>1.6077661431064572</v>
      </c>
      <c r="BE1171" s="432">
        <v>124.05602956068341</v>
      </c>
      <c r="BF1171" s="433">
        <v>535.92204770215233</v>
      </c>
      <c r="BG1171" s="654"/>
      <c r="BH1171" s="464"/>
      <c r="BI1171" s="465"/>
      <c r="BJ1171" s="464"/>
      <c r="BK1171" s="464"/>
    </row>
    <row r="1172" spans="1:63" ht="42" hidden="1">
      <c r="A1172" s="86"/>
      <c r="B1172" s="40"/>
      <c r="C1172" s="40"/>
      <c r="D1172" s="247" t="s">
        <v>4098</v>
      </c>
      <c r="E1172" s="127">
        <v>9485</v>
      </c>
      <c r="F1172" s="128" t="s">
        <v>4099</v>
      </c>
      <c r="G1172" s="129" t="s">
        <v>2033</v>
      </c>
      <c r="H1172" s="130" t="s">
        <v>2034</v>
      </c>
      <c r="I1172" s="131" t="s">
        <v>1815</v>
      </c>
      <c r="J1172" s="132"/>
      <c r="K1172" s="129" t="s">
        <v>1351</v>
      </c>
      <c r="L1172" s="304" t="s">
        <v>2036</v>
      </c>
      <c r="M1172" s="134" t="s">
        <v>2037</v>
      </c>
      <c r="N1172" s="371" t="s">
        <v>2037</v>
      </c>
      <c r="O1172" s="136" t="s">
        <v>3785</v>
      </c>
      <c r="P1172" s="143">
        <v>5.992</v>
      </c>
      <c r="Q1172" s="138"/>
      <c r="R1172" s="339">
        <v>7</v>
      </c>
      <c r="S1172" s="139">
        <v>0</v>
      </c>
      <c r="T1172" s="152">
        <v>41512</v>
      </c>
      <c r="U1172" s="138">
        <v>0</v>
      </c>
      <c r="V1172" s="143">
        <v>44.061720547945207</v>
      </c>
      <c r="W1172" s="138">
        <v>104.01455342465754</v>
      </c>
      <c r="X1172" s="141" t="s">
        <v>3990</v>
      </c>
      <c r="Y1172" s="142"/>
      <c r="Z1172" s="143"/>
      <c r="AA1172" s="138"/>
      <c r="AB1172" s="138"/>
      <c r="AC1172" s="383"/>
      <c r="AD1172" s="360"/>
      <c r="AE1172" s="165"/>
      <c r="AF1172" s="147"/>
      <c r="AG1172" s="146">
        <v>11.5</v>
      </c>
      <c r="AH1172" s="149"/>
      <c r="AI1172" s="132"/>
      <c r="AJ1172" s="150" t="s">
        <v>1560</v>
      </c>
      <c r="AK1172" s="150"/>
      <c r="AL1172" s="151" t="s">
        <v>4100</v>
      </c>
      <c r="AM1172" s="152">
        <v>40304</v>
      </c>
      <c r="AN1172" s="296"/>
      <c r="AO1172" s="154"/>
      <c r="AP1172" s="155"/>
      <c r="AQ1172" s="156">
        <v>40661</v>
      </c>
      <c r="AR1172" s="155">
        <v>41274</v>
      </c>
      <c r="AS1172" s="154">
        <v>41481</v>
      </c>
      <c r="AT1172" s="194">
        <v>41512</v>
      </c>
      <c r="AU1172" s="206" t="s">
        <v>3596</v>
      </c>
      <c r="AV1172" s="158"/>
      <c r="AW1172" s="195">
        <v>3.45</v>
      </c>
      <c r="AX1172" s="191">
        <v>674.20289855072463</v>
      </c>
      <c r="AY1172" s="416" t="s">
        <v>236</v>
      </c>
      <c r="AZ1172" s="161"/>
      <c r="BA1172" s="149"/>
      <c r="BB1172" s="162"/>
      <c r="BC1172" s="163"/>
      <c r="BD1172" s="389"/>
      <c r="BE1172" s="191"/>
      <c r="BF1172" s="149"/>
      <c r="BG1172" s="195"/>
      <c r="BH1172" s="197" t="s">
        <v>3967</v>
      </c>
      <c r="BI1172" s="198"/>
      <c r="BJ1172" s="197"/>
      <c r="BK1172" s="197"/>
    </row>
    <row r="1173" spans="1:63" ht="56" hidden="1">
      <c r="A1173" s="86"/>
      <c r="B1173" s="40"/>
      <c r="C1173" s="40"/>
      <c r="D1173" s="303" t="s">
        <v>4101</v>
      </c>
      <c r="E1173" s="127">
        <v>9487</v>
      </c>
      <c r="F1173" s="234" t="s">
        <v>4102</v>
      </c>
      <c r="G1173" s="129" t="s">
        <v>2033</v>
      </c>
      <c r="H1173" s="130" t="s">
        <v>2034</v>
      </c>
      <c r="I1173" s="131" t="s">
        <v>1815</v>
      </c>
      <c r="J1173" s="132"/>
      <c r="K1173" s="129" t="s">
        <v>1748</v>
      </c>
      <c r="L1173" s="376" t="s">
        <v>2036</v>
      </c>
      <c r="M1173" s="174" t="s">
        <v>2037</v>
      </c>
      <c r="N1173" s="371" t="s">
        <v>2037</v>
      </c>
      <c r="O1173" s="136" t="s">
        <v>3785</v>
      </c>
      <c r="P1173" s="143">
        <v>24.36</v>
      </c>
      <c r="Q1173" s="138"/>
      <c r="R1173" s="339">
        <v>10</v>
      </c>
      <c r="S1173" s="139">
        <v>0</v>
      </c>
      <c r="T1173" s="152">
        <v>41540</v>
      </c>
      <c r="U1173" s="138">
        <v>0</v>
      </c>
      <c r="V1173" s="143">
        <v>177.26071232876711</v>
      </c>
      <c r="W1173" s="138">
        <v>243.6</v>
      </c>
      <c r="X1173" s="141" t="s">
        <v>1729</v>
      </c>
      <c r="Y1173" s="142"/>
      <c r="Z1173" s="146"/>
      <c r="AA1173" s="165"/>
      <c r="AB1173" s="165"/>
      <c r="AC1173" s="383"/>
      <c r="AD1173" s="360"/>
      <c r="AE1173" s="165"/>
      <c r="AF1173" s="147"/>
      <c r="AG1173" s="146">
        <v>10.566666666666666</v>
      </c>
      <c r="AH1173" s="149"/>
      <c r="AI1173" s="132"/>
      <c r="AJ1173" s="236" t="s">
        <v>3895</v>
      </c>
      <c r="AK1173" s="236"/>
      <c r="AL1173" s="151" t="s">
        <v>2758</v>
      </c>
      <c r="AM1173" s="152">
        <v>40807</v>
      </c>
      <c r="AN1173" s="296"/>
      <c r="AO1173" s="154"/>
      <c r="AP1173" s="155"/>
      <c r="AQ1173" s="156">
        <v>41115</v>
      </c>
      <c r="AR1173" s="155">
        <v>41274</v>
      </c>
      <c r="AS1173" s="154">
        <v>41489</v>
      </c>
      <c r="AT1173" s="155">
        <v>41540</v>
      </c>
      <c r="AU1173" s="206" t="s">
        <v>3596</v>
      </c>
      <c r="AV1173" s="158"/>
      <c r="AW1173" s="164">
        <v>9.9</v>
      </c>
      <c r="AX1173" s="165">
        <v>2606.060606060606</v>
      </c>
      <c r="AY1173" s="384">
        <v>0.94562500000000005</v>
      </c>
      <c r="AZ1173" s="161"/>
      <c r="BA1173" s="149"/>
      <c r="BB1173" s="237"/>
      <c r="BC1173" s="238"/>
      <c r="BD1173" s="345">
        <v>14.523996509598602</v>
      </c>
      <c r="BE1173" s="165">
        <v>596.22317362884246</v>
      </c>
      <c r="BF1173" s="149">
        <v>1467.0703545049093</v>
      </c>
      <c r="BG1173" s="623"/>
      <c r="BH1173" s="166">
        <v>9.85</v>
      </c>
      <c r="BI1173" s="167">
        <v>12.9</v>
      </c>
      <c r="BJ1173" s="166">
        <v>13.68</v>
      </c>
      <c r="BK1173" s="166"/>
    </row>
    <row r="1174" spans="1:63" ht="28" hidden="1">
      <c r="A1174" s="86"/>
      <c r="B1174" s="40"/>
      <c r="C1174" s="40"/>
      <c r="D1174" s="303" t="s">
        <v>1271</v>
      </c>
      <c r="E1174" s="595">
        <v>9508</v>
      </c>
      <c r="F1174" s="422" t="s">
        <v>1272</v>
      </c>
      <c r="G1174" s="547" t="s">
        <v>2033</v>
      </c>
      <c r="H1174" s="548" t="s">
        <v>2034</v>
      </c>
      <c r="I1174" s="549" t="s">
        <v>1815</v>
      </c>
      <c r="J1174" s="550"/>
      <c r="K1174" s="547" t="s">
        <v>917</v>
      </c>
      <c r="L1174" s="133" t="s">
        <v>2036</v>
      </c>
      <c r="M1174" s="174" t="s">
        <v>2037</v>
      </c>
      <c r="N1174" s="342" t="s">
        <v>2037</v>
      </c>
      <c r="O1174" s="176" t="s">
        <v>3785</v>
      </c>
      <c r="P1174" s="143">
        <v>4.7830000000000004</v>
      </c>
      <c r="Q1174" s="138"/>
      <c r="R1174" s="339">
        <v>7</v>
      </c>
      <c r="S1174" s="139">
        <v>0</v>
      </c>
      <c r="T1174" s="311">
        <v>41274</v>
      </c>
      <c r="U1174" s="138">
        <v>1.4349000000000001E-2</v>
      </c>
      <c r="V1174" s="143">
        <v>38.290208219178083</v>
      </c>
      <c r="W1174" s="138">
        <v>86.146416438356169</v>
      </c>
      <c r="X1174" s="556" t="s">
        <v>2718</v>
      </c>
      <c r="Y1174" s="142"/>
      <c r="Z1174" s="146"/>
      <c r="AA1174" s="165"/>
      <c r="AB1174" s="165"/>
      <c r="AC1174" s="383"/>
      <c r="AD1174" s="360"/>
      <c r="AE1174" s="165"/>
      <c r="AF1174" s="147"/>
      <c r="AG1174" s="146">
        <v>19.433333333333334</v>
      </c>
      <c r="AH1174" s="149"/>
      <c r="AI1174" s="132"/>
      <c r="AJ1174" s="554" t="s">
        <v>3895</v>
      </c>
      <c r="AK1174" s="554"/>
      <c r="AL1174" s="555" t="s">
        <v>3895</v>
      </c>
      <c r="AM1174" s="152">
        <v>41048</v>
      </c>
      <c r="AN1174" s="296"/>
      <c r="AO1174" s="154"/>
      <c r="AP1174" s="155"/>
      <c r="AQ1174" s="156">
        <v>40984</v>
      </c>
      <c r="AR1174" s="155">
        <v>41274</v>
      </c>
      <c r="AS1174" s="154">
        <v>41482</v>
      </c>
      <c r="AT1174" s="155">
        <v>41274</v>
      </c>
      <c r="AU1174" s="157"/>
      <c r="AV1174" s="158"/>
      <c r="AW1174" s="164">
        <v>3</v>
      </c>
      <c r="AX1174" s="165">
        <v>1673.3333333333333</v>
      </c>
      <c r="AY1174" s="384">
        <v>0.95284999999999997</v>
      </c>
      <c r="AZ1174" s="161"/>
      <c r="BA1174" s="149"/>
      <c r="BB1174" s="237"/>
      <c r="BC1174" s="238"/>
      <c r="BD1174" s="345">
        <v>4.2979930191972073</v>
      </c>
      <c r="BE1174" s="165">
        <v>898.59774601656011</v>
      </c>
      <c r="BF1174" s="149">
        <v>1432.6643397324024</v>
      </c>
      <c r="BG1174" s="623"/>
      <c r="BH1174" s="166">
        <v>10.11</v>
      </c>
      <c r="BI1174" s="167">
        <v>14.25</v>
      </c>
      <c r="BJ1174" s="166"/>
      <c r="BK1174" s="166"/>
    </row>
    <row r="1175" spans="1:63" ht="42" hidden="1">
      <c r="A1175" s="86"/>
      <c r="B1175" s="40"/>
      <c r="C1175" s="40"/>
      <c r="D1175" s="247" t="s">
        <v>1273</v>
      </c>
      <c r="E1175" s="127">
        <v>9515</v>
      </c>
      <c r="F1175" s="169" t="s">
        <v>1274</v>
      </c>
      <c r="G1175" s="131" t="s">
        <v>2033</v>
      </c>
      <c r="H1175" s="132" t="s">
        <v>2034</v>
      </c>
      <c r="I1175" s="172" t="s">
        <v>1815</v>
      </c>
      <c r="J1175" s="175"/>
      <c r="K1175" s="172" t="s">
        <v>1739</v>
      </c>
      <c r="L1175" s="133" t="s">
        <v>2036</v>
      </c>
      <c r="M1175" s="174" t="s">
        <v>2037</v>
      </c>
      <c r="N1175" s="338" t="s">
        <v>2037</v>
      </c>
      <c r="O1175" s="176" t="s">
        <v>2038</v>
      </c>
      <c r="P1175" s="202">
        <v>31.538</v>
      </c>
      <c r="Q1175" s="178"/>
      <c r="R1175" s="339">
        <v>10</v>
      </c>
      <c r="S1175" s="201">
        <v>0</v>
      </c>
      <c r="T1175" s="156">
        <v>41320</v>
      </c>
      <c r="U1175" s="178">
        <v>0</v>
      </c>
      <c r="V1175" s="202">
        <v>248.50215890410959</v>
      </c>
      <c r="W1175" s="178">
        <v>315.38</v>
      </c>
      <c r="X1175" s="342" t="s">
        <v>2039</v>
      </c>
      <c r="Y1175" s="180"/>
      <c r="Z1175" s="202"/>
      <c r="AA1175" s="178"/>
      <c r="AB1175" s="178"/>
      <c r="AC1175" s="156"/>
      <c r="AD1175" s="155"/>
      <c r="AE1175" s="191"/>
      <c r="AF1175" s="203"/>
      <c r="AG1175" s="181">
        <v>17.899999999999999</v>
      </c>
      <c r="AH1175" s="159"/>
      <c r="AI1175" s="175"/>
      <c r="AJ1175" s="204" t="s">
        <v>3895</v>
      </c>
      <c r="AK1175" s="204"/>
      <c r="AL1175" s="205" t="s">
        <v>1275</v>
      </c>
      <c r="AM1175" s="155">
        <v>39786</v>
      </c>
      <c r="AN1175" s="296"/>
      <c r="AO1175" s="154"/>
      <c r="AP1175" s="155"/>
      <c r="AQ1175" s="156">
        <v>39650</v>
      </c>
      <c r="AR1175" s="155">
        <v>41283</v>
      </c>
      <c r="AS1175" s="154">
        <v>41494</v>
      </c>
      <c r="AT1175" s="155">
        <v>41289</v>
      </c>
      <c r="AU1175" s="187"/>
      <c r="AV1175" s="158"/>
      <c r="AW1175" s="658">
        <v>18</v>
      </c>
      <c r="AX1175" s="191">
        <v>1934.2222222222222</v>
      </c>
      <c r="AY1175" s="416">
        <v>0.90587499999999999</v>
      </c>
      <c r="AZ1175" s="161"/>
      <c r="BA1175" s="149"/>
      <c r="BB1175" s="162"/>
      <c r="BC1175" s="163"/>
      <c r="BD1175" s="345">
        <v>22.822862129144852</v>
      </c>
      <c r="BE1175" s="165">
        <v>723.66231622629368</v>
      </c>
      <c r="BF1175" s="149">
        <v>1267.9367849524917</v>
      </c>
      <c r="BG1175" s="164"/>
      <c r="BH1175" s="166">
        <v>8.86</v>
      </c>
      <c r="BI1175" s="167">
        <v>13.92</v>
      </c>
      <c r="BJ1175" s="166"/>
      <c r="BK1175" s="166"/>
    </row>
    <row r="1176" spans="1:63" ht="70" hidden="1">
      <c r="A1176" s="86"/>
      <c r="B1176" s="40"/>
      <c r="C1176" s="40"/>
      <c r="D1176" s="303" t="s">
        <v>1276</v>
      </c>
      <c r="E1176" s="127">
        <v>9521</v>
      </c>
      <c r="F1176" s="234" t="s">
        <v>1277</v>
      </c>
      <c r="G1176" s="129" t="s">
        <v>2033</v>
      </c>
      <c r="H1176" s="130" t="s">
        <v>2034</v>
      </c>
      <c r="I1176" s="131" t="s">
        <v>1815</v>
      </c>
      <c r="J1176" s="132"/>
      <c r="K1176" s="129" t="s">
        <v>2035</v>
      </c>
      <c r="L1176" s="133" t="s">
        <v>2036</v>
      </c>
      <c r="M1176" s="174" t="s">
        <v>2037</v>
      </c>
      <c r="N1176" s="371" t="s">
        <v>2037</v>
      </c>
      <c r="O1176" s="136" t="s">
        <v>3785</v>
      </c>
      <c r="P1176" s="137">
        <v>6.1440000000000001</v>
      </c>
      <c r="Q1176" s="138"/>
      <c r="R1176" s="137">
        <v>10</v>
      </c>
      <c r="S1176" s="139">
        <v>0</v>
      </c>
      <c r="T1176" s="235">
        <v>41289</v>
      </c>
      <c r="U1176" s="138">
        <v>0</v>
      </c>
      <c r="V1176" s="137">
        <v>48.933172602739724</v>
      </c>
      <c r="W1176" s="138">
        <v>61.44</v>
      </c>
      <c r="X1176" s="130" t="s">
        <v>2039</v>
      </c>
      <c r="Y1176" s="142"/>
      <c r="Z1176" s="143"/>
      <c r="AA1176" s="138"/>
      <c r="AB1176" s="138"/>
      <c r="AC1176" s="144"/>
      <c r="AD1176" s="360"/>
      <c r="AE1176" s="165"/>
      <c r="AF1176" s="147"/>
      <c r="AG1176" s="148">
        <v>18.933333333333334</v>
      </c>
      <c r="AH1176" s="149"/>
      <c r="AI1176" s="132"/>
      <c r="AJ1176" s="150" t="s">
        <v>3895</v>
      </c>
      <c r="AK1176" s="150"/>
      <c r="AL1176" s="151" t="s">
        <v>2451</v>
      </c>
      <c r="AM1176" s="152">
        <v>40653</v>
      </c>
      <c r="AN1176" s="296"/>
      <c r="AO1176" s="154"/>
      <c r="AP1176" s="155"/>
      <c r="AQ1176" s="156">
        <v>41166</v>
      </c>
      <c r="AR1176" s="156">
        <v>41289</v>
      </c>
      <c r="AS1176" s="179">
        <v>41489</v>
      </c>
      <c r="AT1176" s="155">
        <v>41289</v>
      </c>
      <c r="AU1176" s="157"/>
      <c r="AV1176" s="358"/>
      <c r="AW1176" s="159">
        <v>3.6</v>
      </c>
      <c r="AX1176" s="165">
        <v>1850.1111111111109</v>
      </c>
      <c r="AY1176" s="384"/>
      <c r="AZ1176" s="161"/>
      <c r="BA1176" s="149"/>
      <c r="BB1176" s="237"/>
      <c r="BC1176" s="238"/>
      <c r="BD1176" s="345">
        <v>4.5656631762652697</v>
      </c>
      <c r="BE1176" s="165">
        <v>743.10924092859204</v>
      </c>
      <c r="BF1176" s="149">
        <v>1268.2397711847971</v>
      </c>
      <c r="BG1176" s="623"/>
      <c r="BH1176" s="166" t="s">
        <v>236</v>
      </c>
      <c r="BI1176" s="167">
        <v>11</v>
      </c>
      <c r="BJ1176" s="166" t="s">
        <v>236</v>
      </c>
      <c r="BK1176" s="166"/>
    </row>
    <row r="1177" spans="1:63" ht="14" hidden="1">
      <c r="A1177" s="86"/>
      <c r="B1177" s="40"/>
      <c r="C1177" s="40"/>
      <c r="D1177" s="303" t="s">
        <v>1278</v>
      </c>
      <c r="E1177" s="595">
        <v>9523</v>
      </c>
      <c r="F1177" s="422" t="s">
        <v>1279</v>
      </c>
      <c r="G1177" s="547" t="s">
        <v>2033</v>
      </c>
      <c r="H1177" s="548" t="s">
        <v>2034</v>
      </c>
      <c r="I1177" s="549" t="s">
        <v>1815</v>
      </c>
      <c r="J1177" s="550"/>
      <c r="K1177" s="547" t="s">
        <v>2498</v>
      </c>
      <c r="L1177" s="133" t="s">
        <v>2036</v>
      </c>
      <c r="M1177" s="174" t="s">
        <v>3878</v>
      </c>
      <c r="N1177" s="342" t="s">
        <v>1723</v>
      </c>
      <c r="O1177" s="176" t="s">
        <v>3785</v>
      </c>
      <c r="P1177" s="138">
        <v>33.271000000000001</v>
      </c>
      <c r="Q1177" s="138"/>
      <c r="R1177" s="339">
        <v>7</v>
      </c>
      <c r="S1177" s="139">
        <v>0</v>
      </c>
      <c r="T1177" s="311">
        <v>41791</v>
      </c>
      <c r="U1177" s="137">
        <v>0</v>
      </c>
      <c r="V1177" s="143">
        <v>219.22398630136988</v>
      </c>
      <c r="W1177" s="138">
        <v>552.1162931506849</v>
      </c>
      <c r="X1177" s="556" t="s">
        <v>1729</v>
      </c>
      <c r="Y1177" s="142"/>
      <c r="Z1177" s="146"/>
      <c r="AA1177" s="165"/>
      <c r="AB1177" s="165"/>
      <c r="AC1177" s="383"/>
      <c r="AD1177" s="360"/>
      <c r="AE1177" s="165"/>
      <c r="AF1177" s="147"/>
      <c r="AG1177" s="146">
        <v>2.2000000000000002</v>
      </c>
      <c r="AH1177" s="149"/>
      <c r="AI1177" s="132"/>
      <c r="AJ1177" s="554" t="s">
        <v>3895</v>
      </c>
      <c r="AK1177" s="554"/>
      <c r="AL1177" s="555" t="s">
        <v>3895</v>
      </c>
      <c r="AM1177" s="140">
        <v>41071</v>
      </c>
      <c r="AN1177" s="187"/>
      <c r="AO1177" s="154"/>
      <c r="AP1177" s="155"/>
      <c r="AQ1177" s="156">
        <v>41264</v>
      </c>
      <c r="AR1177" s="155">
        <v>41289</v>
      </c>
      <c r="AS1177" s="154">
        <v>41479</v>
      </c>
      <c r="AT1177" s="155">
        <v>41296</v>
      </c>
      <c r="AU1177" s="157"/>
      <c r="AV1177" s="158"/>
      <c r="AW1177" s="164">
        <v>12.5</v>
      </c>
      <c r="AX1177" s="165">
        <v>3211.2</v>
      </c>
      <c r="AY1177" s="384">
        <v>0.84150000000000003</v>
      </c>
      <c r="AZ1177" s="161"/>
      <c r="BA1177" s="149"/>
      <c r="BB1177" s="237"/>
      <c r="BC1177" s="238"/>
      <c r="BD1177" s="345">
        <v>17.470876963350783</v>
      </c>
      <c r="BE1177" s="165">
        <v>525.10826134924662</v>
      </c>
      <c r="BF1177" s="149">
        <v>1397.6701570680625</v>
      </c>
      <c r="BG1177" s="623"/>
      <c r="BH1177" s="166">
        <v>12.89</v>
      </c>
      <c r="BI1177" s="167">
        <v>15.64</v>
      </c>
      <c r="BJ1177" s="197"/>
      <c r="BK1177" s="197"/>
    </row>
    <row r="1178" spans="1:63" ht="14" hidden="1">
      <c r="A1178" s="86"/>
      <c r="B1178" s="40"/>
      <c r="C1178" s="40"/>
      <c r="D1178" s="303" t="s">
        <v>1280</v>
      </c>
      <c r="E1178" s="595">
        <v>9524</v>
      </c>
      <c r="F1178" s="422" t="s">
        <v>1281</v>
      </c>
      <c r="G1178" s="547" t="s">
        <v>2033</v>
      </c>
      <c r="H1178" s="548" t="s">
        <v>2034</v>
      </c>
      <c r="I1178" s="549" t="s">
        <v>1815</v>
      </c>
      <c r="J1178" s="550"/>
      <c r="K1178" s="622" t="s">
        <v>1282</v>
      </c>
      <c r="L1178" s="133" t="s">
        <v>2036</v>
      </c>
      <c r="M1178" s="174" t="s">
        <v>969</v>
      </c>
      <c r="N1178" s="620" t="s">
        <v>970</v>
      </c>
      <c r="O1178" s="569" t="s">
        <v>3785</v>
      </c>
      <c r="P1178" s="143">
        <v>6.4109999999999996</v>
      </c>
      <c r="Q1178" s="138"/>
      <c r="R1178" s="339">
        <v>7</v>
      </c>
      <c r="S1178" s="139">
        <v>0</v>
      </c>
      <c r="T1178" s="446">
        <v>41364</v>
      </c>
      <c r="U1178" s="138">
        <v>0</v>
      </c>
      <c r="V1178" s="143">
        <v>49.742334246575332</v>
      </c>
      <c r="W1178" s="138">
        <v>113.88746301369862</v>
      </c>
      <c r="X1178" s="556" t="s">
        <v>191</v>
      </c>
      <c r="Y1178" s="142"/>
      <c r="Z1178" s="146"/>
      <c r="AA1178" s="165"/>
      <c r="AB1178" s="165"/>
      <c r="AC1178" s="383"/>
      <c r="AD1178" s="360"/>
      <c r="AE1178" s="165"/>
      <c r="AF1178" s="147"/>
      <c r="AG1178" s="146">
        <v>16.433333333333334</v>
      </c>
      <c r="AH1178" s="149"/>
      <c r="AI1178" s="132"/>
      <c r="AJ1178" s="554" t="s">
        <v>3895</v>
      </c>
      <c r="AK1178" s="554"/>
      <c r="AL1178" s="555" t="s">
        <v>3895</v>
      </c>
      <c r="AM1178" s="152">
        <v>41208</v>
      </c>
      <c r="AN1178" s="297"/>
      <c r="AO1178" s="154"/>
      <c r="AP1178" s="155"/>
      <c r="AQ1178" s="156">
        <v>41072</v>
      </c>
      <c r="AR1178" s="155">
        <v>41289</v>
      </c>
      <c r="AS1178" s="154">
        <v>41493</v>
      </c>
      <c r="AT1178" s="155">
        <v>41289</v>
      </c>
      <c r="AU1178" s="157"/>
      <c r="AV1178" s="158"/>
      <c r="AW1178" s="164">
        <v>5</v>
      </c>
      <c r="AX1178" s="165">
        <v>1345.9559999999999</v>
      </c>
      <c r="AY1178" s="384">
        <v>0.95284999999999997</v>
      </c>
      <c r="AZ1178" s="161"/>
      <c r="BA1178" s="149"/>
      <c r="BB1178" s="237" t="s">
        <v>39</v>
      </c>
      <c r="BC1178" s="238"/>
      <c r="BD1178" s="493"/>
      <c r="BE1178" s="165"/>
      <c r="BF1178" s="149"/>
      <c r="BG1178" s="623"/>
      <c r="BH1178" s="159"/>
      <c r="BI1178" s="164"/>
      <c r="BJ1178" s="159"/>
      <c r="BK1178" s="159"/>
    </row>
    <row r="1179" spans="1:63" ht="56" hidden="1">
      <c r="A1179" s="86"/>
      <c r="B1179" s="40"/>
      <c r="C1179" s="40"/>
      <c r="D1179" s="303" t="s">
        <v>1283</v>
      </c>
      <c r="E1179" s="127">
        <v>9527</v>
      </c>
      <c r="F1179" s="422" t="s">
        <v>1284</v>
      </c>
      <c r="G1179" s="547" t="s">
        <v>2033</v>
      </c>
      <c r="H1179" s="548" t="s">
        <v>2034</v>
      </c>
      <c r="I1179" s="549" t="s">
        <v>1815</v>
      </c>
      <c r="J1179" s="550"/>
      <c r="K1179" s="547" t="s">
        <v>1728</v>
      </c>
      <c r="L1179" s="133" t="s">
        <v>2036</v>
      </c>
      <c r="M1179" s="174" t="s">
        <v>969</v>
      </c>
      <c r="N1179" s="342" t="s">
        <v>970</v>
      </c>
      <c r="O1179" s="176" t="s">
        <v>3785</v>
      </c>
      <c r="P1179" s="143">
        <v>8.4890000000000008</v>
      </c>
      <c r="Q1179" s="138"/>
      <c r="R1179" s="339">
        <v>7</v>
      </c>
      <c r="S1179" s="139">
        <v>0</v>
      </c>
      <c r="T1179" s="311">
        <v>41292</v>
      </c>
      <c r="U1179" s="138">
        <v>0</v>
      </c>
      <c r="V1179" s="143">
        <v>67.539879452054791</v>
      </c>
      <c r="W1179" s="138">
        <v>152.47639452054796</v>
      </c>
      <c r="X1179" s="556" t="s">
        <v>1729</v>
      </c>
      <c r="Y1179" s="142"/>
      <c r="Z1179" s="146"/>
      <c r="AA1179" s="165"/>
      <c r="AB1179" s="165"/>
      <c r="AC1179" s="383"/>
      <c r="AD1179" s="360"/>
      <c r="AE1179" s="165"/>
      <c r="AF1179" s="147"/>
      <c r="AG1179" s="146">
        <v>18.833333333333332</v>
      </c>
      <c r="AH1179" s="149"/>
      <c r="AI1179" s="132"/>
      <c r="AJ1179" s="554" t="s">
        <v>3895</v>
      </c>
      <c r="AK1179" s="554"/>
      <c r="AL1179" s="555" t="s">
        <v>1285</v>
      </c>
      <c r="AM1179" s="152">
        <v>41027</v>
      </c>
      <c r="AN1179" s="296"/>
      <c r="AO1179" s="154"/>
      <c r="AP1179" s="155"/>
      <c r="AQ1179" s="156">
        <v>41072</v>
      </c>
      <c r="AR1179" s="155">
        <v>41292</v>
      </c>
      <c r="AS1179" s="154">
        <v>41494</v>
      </c>
      <c r="AT1179" s="155">
        <v>41292</v>
      </c>
      <c r="AU1179" s="157"/>
      <c r="AV1179" s="158"/>
      <c r="AW1179" s="164">
        <v>5.04</v>
      </c>
      <c r="AX1179" s="165">
        <v>1767.8571428571429</v>
      </c>
      <c r="AY1179" s="384">
        <v>0.95284999999999997</v>
      </c>
      <c r="AZ1179" s="161"/>
      <c r="BA1179" s="149"/>
      <c r="BB1179" s="237" t="s">
        <v>39</v>
      </c>
      <c r="BC1179" s="238"/>
      <c r="BD1179" s="493"/>
      <c r="BE1179" s="165"/>
      <c r="BF1179" s="149"/>
      <c r="BG1179" s="623"/>
      <c r="BH1179" s="166"/>
      <c r="BI1179" s="167"/>
      <c r="BJ1179" s="166"/>
      <c r="BK1179" s="166"/>
    </row>
    <row r="1180" spans="1:63" ht="28" hidden="1">
      <c r="A1180" s="86"/>
      <c r="B1180" s="40"/>
      <c r="C1180" s="40"/>
      <c r="D1180" s="303" t="s">
        <v>1286</v>
      </c>
      <c r="E1180" s="127">
        <v>9528</v>
      </c>
      <c r="F1180" s="234" t="s">
        <v>1287</v>
      </c>
      <c r="G1180" s="129" t="s">
        <v>2033</v>
      </c>
      <c r="H1180" s="130" t="s">
        <v>2034</v>
      </c>
      <c r="I1180" s="131" t="s">
        <v>1815</v>
      </c>
      <c r="J1180" s="132"/>
      <c r="K1180" s="129" t="s">
        <v>2494</v>
      </c>
      <c r="L1180" s="133" t="s">
        <v>2036</v>
      </c>
      <c r="M1180" s="174" t="s">
        <v>2037</v>
      </c>
      <c r="N1180" s="371" t="s">
        <v>2037</v>
      </c>
      <c r="O1180" s="136" t="s">
        <v>3785</v>
      </c>
      <c r="P1180" s="143">
        <v>10.038</v>
      </c>
      <c r="Q1180" s="138"/>
      <c r="R1180" s="339">
        <v>10</v>
      </c>
      <c r="S1180" s="139">
        <v>0</v>
      </c>
      <c r="T1180" s="152">
        <v>41299</v>
      </c>
      <c r="U1180" s="138">
        <v>0</v>
      </c>
      <c r="V1180" s="143">
        <v>79.671468493150684</v>
      </c>
      <c r="W1180" s="138">
        <v>100.38</v>
      </c>
      <c r="X1180" s="141" t="s">
        <v>3889</v>
      </c>
      <c r="Y1180" s="142"/>
      <c r="Z1180" s="146"/>
      <c r="AA1180" s="165"/>
      <c r="AB1180" s="165"/>
      <c r="AC1180" s="383"/>
      <c r="AD1180" s="360"/>
      <c r="AE1180" s="165"/>
      <c r="AF1180" s="147"/>
      <c r="AG1180" s="146">
        <v>18.600000000000001</v>
      </c>
      <c r="AH1180" s="149"/>
      <c r="AI1180" s="132"/>
      <c r="AJ1180" s="236" t="s">
        <v>3895</v>
      </c>
      <c r="AK1180" s="236"/>
      <c r="AL1180" s="151" t="s">
        <v>2012</v>
      </c>
      <c r="AM1180" s="152">
        <v>40820</v>
      </c>
      <c r="AN1180" s="296"/>
      <c r="AO1180" s="154"/>
      <c r="AP1180" s="155"/>
      <c r="AQ1180" s="156">
        <v>41219</v>
      </c>
      <c r="AR1180" s="155">
        <v>41295</v>
      </c>
      <c r="AS1180" s="154">
        <v>41496</v>
      </c>
      <c r="AT1180" s="155">
        <v>41295</v>
      </c>
      <c r="AU1180" s="157"/>
      <c r="AV1180" s="158"/>
      <c r="AW1180" s="164">
        <v>5.25</v>
      </c>
      <c r="AX1180" s="165">
        <v>2014.6666666666667</v>
      </c>
      <c r="AY1180" s="384">
        <v>0.94850000000000012</v>
      </c>
      <c r="AZ1180" s="161"/>
      <c r="BA1180" s="149"/>
      <c r="BB1180" s="237"/>
      <c r="BC1180" s="238"/>
      <c r="BD1180" s="345">
        <v>7.1771378708551481</v>
      </c>
      <c r="BE1180" s="165">
        <v>714.99679924837096</v>
      </c>
      <c r="BF1180" s="149">
        <v>1367.0738801628854</v>
      </c>
      <c r="BG1180" s="623"/>
      <c r="BH1180" s="166">
        <v>12.33</v>
      </c>
      <c r="BI1180" s="167">
        <v>14.74</v>
      </c>
      <c r="BJ1180" s="166">
        <v>15.04</v>
      </c>
      <c r="BK1180" s="166"/>
    </row>
    <row r="1181" spans="1:63" ht="14" hidden="1">
      <c r="A1181" s="86"/>
      <c r="B1181" s="40"/>
      <c r="C1181" s="40"/>
      <c r="D1181" s="303" t="s">
        <v>1288</v>
      </c>
      <c r="E1181" s="595">
        <v>9531</v>
      </c>
      <c r="F1181" s="422" t="s">
        <v>1289</v>
      </c>
      <c r="G1181" s="547" t="s">
        <v>2033</v>
      </c>
      <c r="H1181" s="548" t="s">
        <v>2034</v>
      </c>
      <c r="I1181" s="549" t="s">
        <v>1815</v>
      </c>
      <c r="J1181" s="550"/>
      <c r="K1181" s="622" t="s">
        <v>2035</v>
      </c>
      <c r="L1181" s="472" t="s">
        <v>2036</v>
      </c>
      <c r="M1181" s="174" t="s">
        <v>969</v>
      </c>
      <c r="N1181" s="620" t="s">
        <v>970</v>
      </c>
      <c r="O1181" s="176" t="s">
        <v>3785</v>
      </c>
      <c r="P1181" s="143">
        <v>8.6020000000000003</v>
      </c>
      <c r="Q1181" s="138"/>
      <c r="R1181" s="339">
        <v>10</v>
      </c>
      <c r="S1181" s="139">
        <v>0</v>
      </c>
      <c r="T1181" s="311">
        <v>41334</v>
      </c>
      <c r="U1181" s="138">
        <v>0</v>
      </c>
      <c r="V1181" s="143">
        <v>67.449106849315072</v>
      </c>
      <c r="W1181" s="138">
        <v>86.02000000000001</v>
      </c>
      <c r="X1181" s="556" t="s">
        <v>2039</v>
      </c>
      <c r="Y1181" s="142"/>
      <c r="Z1181" s="146"/>
      <c r="AA1181" s="165"/>
      <c r="AB1181" s="165"/>
      <c r="AC1181" s="383"/>
      <c r="AD1181" s="360"/>
      <c r="AE1181" s="165"/>
      <c r="AF1181" s="147"/>
      <c r="AG1181" s="146">
        <v>17.433333333333334</v>
      </c>
      <c r="AH1181" s="149"/>
      <c r="AI1181" s="132"/>
      <c r="AJ1181" s="554" t="s">
        <v>3895</v>
      </c>
      <c r="AK1181" s="554"/>
      <c r="AL1181" s="555" t="s">
        <v>3895</v>
      </c>
      <c r="AM1181" s="152">
        <v>41123.083333333299</v>
      </c>
      <c r="AN1181" s="296"/>
      <c r="AO1181" s="154"/>
      <c r="AP1181" s="155"/>
      <c r="AQ1181" s="156">
        <v>41235</v>
      </c>
      <c r="AR1181" s="155">
        <v>41298</v>
      </c>
      <c r="AS1181" s="154">
        <v>41475</v>
      </c>
      <c r="AT1181" s="155">
        <v>41298</v>
      </c>
      <c r="AU1181" s="157"/>
      <c r="AV1181" s="158"/>
      <c r="AW1181" s="164">
        <v>5</v>
      </c>
      <c r="AX1181" s="165">
        <v>1839.6</v>
      </c>
      <c r="AY1181" s="384">
        <v>0.92674999999999996</v>
      </c>
      <c r="AZ1181" s="161"/>
      <c r="BA1181" s="149"/>
      <c r="BB1181" s="237" t="s">
        <v>39</v>
      </c>
      <c r="BC1181" s="238"/>
      <c r="BD1181" s="504"/>
      <c r="BE1181" s="165"/>
      <c r="BF1181" s="149"/>
      <c r="BG1181" s="623"/>
      <c r="BH1181" s="159"/>
      <c r="BI1181" s="164"/>
      <c r="BJ1181" s="166"/>
      <c r="BK1181" s="159"/>
    </row>
    <row r="1182" spans="1:63" ht="42" hidden="1">
      <c r="A1182" s="86"/>
      <c r="B1182" s="40"/>
      <c r="C1182" s="40"/>
      <c r="D1182" s="247" t="s">
        <v>1290</v>
      </c>
      <c r="E1182" s="127">
        <v>9534</v>
      </c>
      <c r="F1182" s="361" t="s">
        <v>1291</v>
      </c>
      <c r="G1182" s="129" t="s">
        <v>3970</v>
      </c>
      <c r="H1182" s="130" t="s">
        <v>3971</v>
      </c>
      <c r="I1182" s="131" t="s">
        <v>1815</v>
      </c>
      <c r="J1182" s="132"/>
      <c r="K1182" s="129" t="s">
        <v>4103</v>
      </c>
      <c r="L1182" s="133" t="s">
        <v>2036</v>
      </c>
      <c r="M1182" s="134" t="s">
        <v>2037</v>
      </c>
      <c r="N1182" s="371" t="s">
        <v>2037</v>
      </c>
      <c r="O1182" s="136" t="s">
        <v>2038</v>
      </c>
      <c r="P1182" s="143">
        <v>26.065000000000001</v>
      </c>
      <c r="Q1182" s="138"/>
      <c r="R1182" s="339">
        <v>10</v>
      </c>
      <c r="S1182" s="139">
        <v>0</v>
      </c>
      <c r="T1182" s="235">
        <v>41306</v>
      </c>
      <c r="U1182" s="138">
        <v>0</v>
      </c>
      <c r="V1182" s="143">
        <v>206.37767123287674</v>
      </c>
      <c r="W1182" s="138">
        <v>260.65000000000003</v>
      </c>
      <c r="X1182" s="141" t="s">
        <v>2540</v>
      </c>
      <c r="Y1182" s="142"/>
      <c r="Z1182" s="143"/>
      <c r="AA1182" s="138"/>
      <c r="AB1182" s="138"/>
      <c r="AC1182" s="383"/>
      <c r="AD1182" s="360"/>
      <c r="AE1182" s="165"/>
      <c r="AF1182" s="147"/>
      <c r="AG1182" s="146">
        <v>18.366666666666667</v>
      </c>
      <c r="AH1182" s="149"/>
      <c r="AI1182" s="132"/>
      <c r="AJ1182" s="150" t="s">
        <v>3975</v>
      </c>
      <c r="AK1182" s="150"/>
      <c r="AL1182" s="151" t="s">
        <v>4104</v>
      </c>
      <c r="AM1182" s="152">
        <v>40464</v>
      </c>
      <c r="AN1182" s="296"/>
      <c r="AO1182" s="154"/>
      <c r="AP1182" s="155"/>
      <c r="AQ1182" s="156">
        <v>39994</v>
      </c>
      <c r="AR1182" s="155">
        <v>41302</v>
      </c>
      <c r="AS1182" s="154">
        <v>41509</v>
      </c>
      <c r="AT1182" s="194">
        <v>41304</v>
      </c>
      <c r="AU1182" s="157"/>
      <c r="AV1182" s="158"/>
      <c r="AW1182" s="164">
        <v>15.85</v>
      </c>
      <c r="AX1182" s="146">
        <v>1782.6498422712934</v>
      </c>
      <c r="AY1182" s="160">
        <v>0.92247499999999993</v>
      </c>
      <c r="AZ1182" s="161"/>
      <c r="BA1182" s="149"/>
      <c r="BB1182" s="162"/>
      <c r="BC1182" s="163"/>
      <c r="BD1182" s="345">
        <v>19.491710296684118</v>
      </c>
      <c r="BE1182" s="165">
        <v>747.81163616666481</v>
      </c>
      <c r="BF1182" s="149">
        <v>1229.7609019989982</v>
      </c>
      <c r="BG1182" s="195"/>
      <c r="BH1182" s="166" t="s">
        <v>4046</v>
      </c>
      <c r="BI1182" s="167" t="s">
        <v>236</v>
      </c>
      <c r="BJ1182" s="166" t="s">
        <v>236</v>
      </c>
      <c r="BK1182" s="166"/>
    </row>
    <row r="1183" spans="1:63" ht="28" hidden="1">
      <c r="A1183" s="86"/>
      <c r="B1183" s="40"/>
      <c r="C1183" s="40"/>
      <c r="D1183" s="303" t="s">
        <v>1292</v>
      </c>
      <c r="E1183" s="127">
        <v>9538</v>
      </c>
      <c r="F1183" s="234" t="s">
        <v>1293</v>
      </c>
      <c r="G1183" s="129" t="s">
        <v>2033</v>
      </c>
      <c r="H1183" s="130" t="s">
        <v>2034</v>
      </c>
      <c r="I1183" s="131" t="s">
        <v>1815</v>
      </c>
      <c r="J1183" s="132"/>
      <c r="K1183" s="129" t="s">
        <v>1748</v>
      </c>
      <c r="L1183" s="133" t="s">
        <v>2036</v>
      </c>
      <c r="M1183" s="174" t="s">
        <v>2037</v>
      </c>
      <c r="N1183" s="371" t="s">
        <v>2037</v>
      </c>
      <c r="O1183" s="136" t="s">
        <v>2038</v>
      </c>
      <c r="P1183" s="143">
        <v>109.306</v>
      </c>
      <c r="Q1183" s="138"/>
      <c r="R1183" s="339">
        <v>10</v>
      </c>
      <c r="S1183" s="139">
        <v>0.77</v>
      </c>
      <c r="T1183" s="152">
        <v>41305</v>
      </c>
      <c r="U1183" s="138">
        <v>0</v>
      </c>
      <c r="V1183" s="143">
        <v>865.76341369863019</v>
      </c>
      <c r="W1183" s="138">
        <v>1093.06</v>
      </c>
      <c r="X1183" s="141" t="s">
        <v>2039</v>
      </c>
      <c r="Y1183" s="142"/>
      <c r="Z1183" s="146"/>
      <c r="AA1183" s="165"/>
      <c r="AB1183" s="165"/>
      <c r="AC1183" s="383"/>
      <c r="AD1183" s="360"/>
      <c r="AE1183" s="165"/>
      <c r="AF1183" s="147"/>
      <c r="AG1183" s="146">
        <v>18.399999999999999</v>
      </c>
      <c r="AH1183" s="149"/>
      <c r="AI1183" s="132"/>
      <c r="AJ1183" s="236" t="s">
        <v>3895</v>
      </c>
      <c r="AK1183" s="236"/>
      <c r="AL1183" s="151" t="s">
        <v>230</v>
      </c>
      <c r="AM1183" s="152">
        <v>40814</v>
      </c>
      <c r="AN1183" s="296"/>
      <c r="AO1183" s="154"/>
      <c r="AP1183" s="155"/>
      <c r="AQ1183" s="156">
        <v>41191</v>
      </c>
      <c r="AR1183" s="155">
        <v>41389</v>
      </c>
      <c r="AS1183" s="154">
        <v>41510</v>
      </c>
      <c r="AT1183" s="155">
        <v>41303</v>
      </c>
      <c r="AU1183" s="157"/>
      <c r="AV1183" s="158"/>
      <c r="AW1183" s="164">
        <v>49.5</v>
      </c>
      <c r="AX1183" s="165">
        <v>2408.9898989898988</v>
      </c>
      <c r="AY1183" s="384">
        <v>0.91662500000000002</v>
      </c>
      <c r="AZ1183" s="161"/>
      <c r="BA1183" s="149"/>
      <c r="BB1183" s="237"/>
      <c r="BC1183" s="238"/>
      <c r="BD1183" s="345">
        <v>68.390052356020931</v>
      </c>
      <c r="BE1183" s="165">
        <v>625.67519034655857</v>
      </c>
      <c r="BF1183" s="149">
        <v>1381.6172193135542</v>
      </c>
      <c r="BG1183" s="623"/>
      <c r="BH1183" s="166">
        <v>8.7100000000000009</v>
      </c>
      <c r="BI1183" s="167">
        <v>10.3</v>
      </c>
      <c r="BJ1183" s="166"/>
      <c r="BK1183" s="166"/>
    </row>
    <row r="1184" spans="1:63" ht="42" hidden="1">
      <c r="A1184" s="86"/>
      <c r="B1184" s="40"/>
      <c r="C1184" s="40"/>
      <c r="D1184" s="303" t="s">
        <v>4105</v>
      </c>
      <c r="E1184" s="127">
        <v>9541</v>
      </c>
      <c r="F1184" s="422" t="s">
        <v>4106</v>
      </c>
      <c r="G1184" s="547" t="s">
        <v>2033</v>
      </c>
      <c r="H1184" s="548" t="s">
        <v>2034</v>
      </c>
      <c r="I1184" s="549" t="s">
        <v>1815</v>
      </c>
      <c r="J1184" s="550"/>
      <c r="K1184" s="547" t="s">
        <v>3893</v>
      </c>
      <c r="L1184" s="492" t="s">
        <v>2036</v>
      </c>
      <c r="M1184" s="551" t="s">
        <v>3878</v>
      </c>
      <c r="N1184" s="552" t="s">
        <v>1723</v>
      </c>
      <c r="O1184" s="553" t="s">
        <v>3785</v>
      </c>
      <c r="P1184" s="143">
        <v>26.169</v>
      </c>
      <c r="Q1184" s="138"/>
      <c r="R1184" s="339">
        <v>10</v>
      </c>
      <c r="S1184" s="139">
        <v>0</v>
      </c>
      <c r="T1184" s="152">
        <v>41659</v>
      </c>
      <c r="U1184" s="138">
        <v>0</v>
      </c>
      <c r="V1184" s="143">
        <v>181.89247397260274</v>
      </c>
      <c r="W1184" s="138">
        <v>261.69</v>
      </c>
      <c r="X1184" s="556" t="s">
        <v>2039</v>
      </c>
      <c r="Y1184" s="142"/>
      <c r="Z1184" s="146"/>
      <c r="AA1184" s="165"/>
      <c r="AB1184" s="165"/>
      <c r="AC1184" s="383"/>
      <c r="AD1184" s="360"/>
      <c r="AE1184" s="165"/>
      <c r="AF1184" s="147"/>
      <c r="AG1184" s="146">
        <v>6.6</v>
      </c>
      <c r="AH1184" s="149"/>
      <c r="AI1184" s="132"/>
      <c r="AJ1184" s="554" t="s">
        <v>3895</v>
      </c>
      <c r="AK1184" s="554"/>
      <c r="AL1184" s="555" t="s">
        <v>4107</v>
      </c>
      <c r="AM1184" s="152">
        <v>40891</v>
      </c>
      <c r="AN1184" s="296"/>
      <c r="AO1184" s="154"/>
      <c r="AP1184" s="155"/>
      <c r="AQ1184" s="156">
        <v>40932</v>
      </c>
      <c r="AR1184" s="155">
        <v>41302</v>
      </c>
      <c r="AS1184" s="154">
        <v>41521</v>
      </c>
      <c r="AT1184" s="155">
        <v>41325</v>
      </c>
      <c r="AU1184" s="157"/>
      <c r="AV1184" s="158"/>
      <c r="AW1184" s="164">
        <v>5</v>
      </c>
      <c r="AX1184" s="146">
        <v>6132</v>
      </c>
      <c r="AY1184" s="160">
        <v>0.90325</v>
      </c>
      <c r="AZ1184" s="161"/>
      <c r="BA1184" s="149"/>
      <c r="BB1184" s="237"/>
      <c r="BC1184" s="238"/>
      <c r="BD1184" s="345">
        <v>8.6278359511343794</v>
      </c>
      <c r="BE1184" s="165">
        <v>329.69681497704835</v>
      </c>
      <c r="BF1184" s="149">
        <v>1725.5671902268759</v>
      </c>
      <c r="BG1184" s="623"/>
      <c r="BH1184" s="166">
        <v>11.04</v>
      </c>
      <c r="BI1184" s="167">
        <v>13.09</v>
      </c>
      <c r="BJ1184" s="166"/>
      <c r="BK1184" s="166"/>
    </row>
    <row r="1185" spans="1:63" ht="28" hidden="1">
      <c r="A1185" s="86"/>
      <c r="B1185" s="40"/>
      <c r="C1185" s="40"/>
      <c r="D1185" s="303" t="s">
        <v>1294</v>
      </c>
      <c r="E1185" s="595">
        <v>9542</v>
      </c>
      <c r="F1185" s="422" t="s">
        <v>1295</v>
      </c>
      <c r="G1185" s="547" t="s">
        <v>2033</v>
      </c>
      <c r="H1185" s="548" t="s">
        <v>2034</v>
      </c>
      <c r="I1185" s="549" t="s">
        <v>1815</v>
      </c>
      <c r="J1185" s="550"/>
      <c r="K1185" s="622" t="s">
        <v>1728</v>
      </c>
      <c r="L1185" s="133" t="s">
        <v>2036</v>
      </c>
      <c r="M1185" s="174" t="s">
        <v>969</v>
      </c>
      <c r="N1185" s="620" t="s">
        <v>970</v>
      </c>
      <c r="O1185" s="176" t="s">
        <v>3785</v>
      </c>
      <c r="P1185" s="135">
        <v>3.1890000000000001</v>
      </c>
      <c r="Q1185" s="138"/>
      <c r="R1185" s="143">
        <v>10</v>
      </c>
      <c r="S1185" s="139">
        <v>0</v>
      </c>
      <c r="T1185" s="455">
        <v>41320</v>
      </c>
      <c r="U1185" s="138">
        <v>0</v>
      </c>
      <c r="V1185" s="137">
        <v>25.127572602739725</v>
      </c>
      <c r="W1185" s="138">
        <v>31.89</v>
      </c>
      <c r="X1185" s="548" t="s">
        <v>3889</v>
      </c>
      <c r="Y1185" s="142"/>
      <c r="Z1185" s="146"/>
      <c r="AA1185" s="165"/>
      <c r="AB1185" s="165"/>
      <c r="AC1185" s="383"/>
      <c r="AD1185" s="360"/>
      <c r="AE1185" s="165"/>
      <c r="AF1185" s="147"/>
      <c r="AG1185" s="146">
        <v>17.899999999999999</v>
      </c>
      <c r="AH1185" s="149"/>
      <c r="AI1185" s="132"/>
      <c r="AJ1185" s="554" t="s">
        <v>3895</v>
      </c>
      <c r="AK1185" s="554"/>
      <c r="AL1185" s="555" t="s">
        <v>3895</v>
      </c>
      <c r="AM1185" s="152">
        <v>41096.083333333299</v>
      </c>
      <c r="AN1185" s="296"/>
      <c r="AO1185" s="154"/>
      <c r="AP1185" s="155"/>
      <c r="AQ1185" s="156">
        <v>41270</v>
      </c>
      <c r="AR1185" s="155">
        <v>41302</v>
      </c>
      <c r="AS1185" s="659">
        <v>41509</v>
      </c>
      <c r="AT1185" s="155">
        <v>41302</v>
      </c>
      <c r="AU1185" s="157"/>
      <c r="AV1185" s="158"/>
      <c r="AW1185" s="164">
        <v>2.0039999999999996</v>
      </c>
      <c r="AX1185" s="146">
        <v>1670.1596806387229</v>
      </c>
      <c r="AY1185" s="397">
        <v>0.95284999999999997</v>
      </c>
      <c r="AZ1185" s="161"/>
      <c r="BA1185" s="149"/>
      <c r="BB1185" s="237" t="s">
        <v>39</v>
      </c>
      <c r="BC1185" s="238"/>
      <c r="BD1185" s="504"/>
      <c r="BE1185" s="165"/>
      <c r="BF1185" s="149"/>
      <c r="BG1185" s="623"/>
      <c r="BH1185" s="159"/>
      <c r="BI1185" s="164"/>
      <c r="BJ1185" s="166"/>
      <c r="BK1185" s="159"/>
    </row>
    <row r="1186" spans="1:63" ht="42" hidden="1">
      <c r="A1186" s="86"/>
      <c r="B1186" s="40"/>
      <c r="C1186" s="40"/>
      <c r="D1186" s="247" t="s">
        <v>1296</v>
      </c>
      <c r="E1186" s="127">
        <v>9544</v>
      </c>
      <c r="F1186" s="128" t="s">
        <v>1297</v>
      </c>
      <c r="G1186" s="129" t="s">
        <v>2033</v>
      </c>
      <c r="H1186" s="130" t="s">
        <v>2034</v>
      </c>
      <c r="I1186" s="131" t="s">
        <v>1815</v>
      </c>
      <c r="J1186" s="132"/>
      <c r="K1186" s="129" t="s">
        <v>4108</v>
      </c>
      <c r="L1186" s="133" t="s">
        <v>2036</v>
      </c>
      <c r="M1186" s="134" t="s">
        <v>2037</v>
      </c>
      <c r="N1186" s="371" t="s">
        <v>2037</v>
      </c>
      <c r="O1186" s="136" t="s">
        <v>3785</v>
      </c>
      <c r="P1186" s="381">
        <v>4.0949999999999998</v>
      </c>
      <c r="Q1186" s="138"/>
      <c r="R1186" s="339">
        <v>7</v>
      </c>
      <c r="S1186" s="139">
        <v>0</v>
      </c>
      <c r="T1186" s="152">
        <v>41305</v>
      </c>
      <c r="U1186" s="138">
        <v>0</v>
      </c>
      <c r="V1186" s="143">
        <v>32.434643835616434</v>
      </c>
      <c r="W1186" s="138">
        <v>73.407082191780816</v>
      </c>
      <c r="X1186" s="141" t="s">
        <v>3990</v>
      </c>
      <c r="Y1186" s="142"/>
      <c r="Z1186" s="143"/>
      <c r="AA1186" s="138"/>
      <c r="AB1186" s="138"/>
      <c r="AC1186" s="383"/>
      <c r="AD1186" s="360"/>
      <c r="AE1186" s="165"/>
      <c r="AF1186" s="147"/>
      <c r="AG1186" s="146">
        <v>18.399999999999999</v>
      </c>
      <c r="AH1186" s="149"/>
      <c r="AI1186" s="132"/>
      <c r="AJ1186" s="150" t="s">
        <v>1560</v>
      </c>
      <c r="AK1186" s="150"/>
      <c r="AL1186" s="151" t="s">
        <v>4100</v>
      </c>
      <c r="AM1186" s="152">
        <v>40305</v>
      </c>
      <c r="AN1186" s="296"/>
      <c r="AO1186" s="154"/>
      <c r="AP1186" s="155"/>
      <c r="AQ1186" s="156">
        <v>41198</v>
      </c>
      <c r="AR1186" s="155">
        <v>41302</v>
      </c>
      <c r="AS1186" s="154">
        <v>41506</v>
      </c>
      <c r="AT1186" s="194">
        <v>41302</v>
      </c>
      <c r="AU1186" s="157"/>
      <c r="AV1186" s="158"/>
      <c r="AW1186" s="195">
        <v>2.2250000000000001</v>
      </c>
      <c r="AX1186" s="165">
        <v>1980.2247191011236</v>
      </c>
      <c r="AY1186" s="384">
        <v>0.94457499999999994</v>
      </c>
      <c r="AZ1186" s="161"/>
      <c r="BA1186" s="149"/>
      <c r="BB1186" s="162"/>
      <c r="BC1186" s="163"/>
      <c r="BD1186" s="379">
        <v>2.789921465968586</v>
      </c>
      <c r="BE1186" s="165">
        <v>681.29950328903203</v>
      </c>
      <c r="BF1186" s="149">
        <v>1253.897288075769</v>
      </c>
      <c r="BG1186" s="195"/>
      <c r="BH1186" s="197" t="s">
        <v>3967</v>
      </c>
      <c r="BI1186" s="198" t="s">
        <v>236</v>
      </c>
      <c r="BJ1186" s="197" t="s">
        <v>236</v>
      </c>
      <c r="BK1186" s="197"/>
    </row>
    <row r="1187" spans="1:63" ht="28" hidden="1">
      <c r="A1187" s="86"/>
      <c r="B1187" s="40"/>
      <c r="C1187" s="40"/>
      <c r="D1187" s="303" t="s">
        <v>1298</v>
      </c>
      <c r="E1187" s="127">
        <v>9546</v>
      </c>
      <c r="F1187" s="234" t="s">
        <v>1299</v>
      </c>
      <c r="G1187" s="129" t="s">
        <v>2033</v>
      </c>
      <c r="H1187" s="130" t="s">
        <v>2034</v>
      </c>
      <c r="I1187" s="131" t="s">
        <v>1815</v>
      </c>
      <c r="J1187" s="132"/>
      <c r="K1187" s="129" t="s">
        <v>1748</v>
      </c>
      <c r="L1187" s="133" t="s">
        <v>2036</v>
      </c>
      <c r="M1187" s="174" t="s">
        <v>2037</v>
      </c>
      <c r="N1187" s="371" t="s">
        <v>2037</v>
      </c>
      <c r="O1187" s="136" t="s">
        <v>3785</v>
      </c>
      <c r="P1187" s="143">
        <v>7.6050000000000004</v>
      </c>
      <c r="Q1187" s="138"/>
      <c r="R1187" s="339">
        <v>10</v>
      </c>
      <c r="S1187" s="139">
        <v>0</v>
      </c>
      <c r="T1187" s="152">
        <v>41305</v>
      </c>
      <c r="U1187" s="138">
        <v>0</v>
      </c>
      <c r="V1187" s="143">
        <v>60.235767123287673</v>
      </c>
      <c r="W1187" s="138">
        <v>76.050000000000011</v>
      </c>
      <c r="X1187" s="141" t="s">
        <v>3156</v>
      </c>
      <c r="Y1187" s="142"/>
      <c r="Z1187" s="146"/>
      <c r="AA1187" s="165"/>
      <c r="AB1187" s="165"/>
      <c r="AC1187" s="383"/>
      <c r="AD1187" s="360"/>
      <c r="AE1187" s="165"/>
      <c r="AF1187" s="147"/>
      <c r="AG1187" s="146">
        <v>18.399999999999999</v>
      </c>
      <c r="AH1187" s="149"/>
      <c r="AI1187" s="132"/>
      <c r="AJ1187" s="236" t="s">
        <v>3895</v>
      </c>
      <c r="AK1187" s="236"/>
      <c r="AL1187" s="151" t="s">
        <v>244</v>
      </c>
      <c r="AM1187" s="152">
        <v>40425</v>
      </c>
      <c r="AN1187" s="297">
        <v>40838</v>
      </c>
      <c r="AO1187" s="154" t="s">
        <v>300</v>
      </c>
      <c r="AP1187" s="155"/>
      <c r="AQ1187" s="156">
        <v>40791</v>
      </c>
      <c r="AR1187" s="155">
        <v>41305</v>
      </c>
      <c r="AS1187" s="154">
        <v>41507</v>
      </c>
      <c r="AT1187" s="155">
        <v>41305</v>
      </c>
      <c r="AU1187" s="157"/>
      <c r="AV1187" s="158"/>
      <c r="AW1187" s="164">
        <v>3.9</v>
      </c>
      <c r="AX1187" s="165">
        <v>2125.897435897436</v>
      </c>
      <c r="AY1187" s="384">
        <v>0.91715000000000002</v>
      </c>
      <c r="AZ1187" s="161"/>
      <c r="BA1187" s="149"/>
      <c r="BB1187" s="237"/>
      <c r="BC1187" s="238"/>
      <c r="BD1187" s="345">
        <v>5.4057591623036645</v>
      </c>
      <c r="BE1187" s="165">
        <v>710.81645789660274</v>
      </c>
      <c r="BF1187" s="149">
        <v>1386.0920928983755</v>
      </c>
      <c r="BG1187" s="623"/>
      <c r="BH1187" s="166" t="s">
        <v>236</v>
      </c>
      <c r="BI1187" s="167" t="s">
        <v>236</v>
      </c>
      <c r="BJ1187" s="166" t="s">
        <v>236</v>
      </c>
      <c r="BK1187" s="166"/>
    </row>
    <row r="1188" spans="1:63" ht="42" hidden="1">
      <c r="A1188" s="86"/>
      <c r="B1188" s="40"/>
      <c r="C1188" s="40"/>
      <c r="D1188" s="303" t="s">
        <v>1300</v>
      </c>
      <c r="E1188" s="127">
        <v>9553</v>
      </c>
      <c r="F1188" s="234" t="s">
        <v>1301</v>
      </c>
      <c r="G1188" s="129" t="s">
        <v>2033</v>
      </c>
      <c r="H1188" s="130" t="s">
        <v>2034</v>
      </c>
      <c r="I1188" s="131" t="s">
        <v>1815</v>
      </c>
      <c r="J1188" s="132"/>
      <c r="K1188" s="129" t="s">
        <v>1748</v>
      </c>
      <c r="L1188" s="472" t="s">
        <v>2036</v>
      </c>
      <c r="M1188" s="174" t="s">
        <v>2037</v>
      </c>
      <c r="N1188" s="371" t="s">
        <v>2037</v>
      </c>
      <c r="O1188" s="136" t="s">
        <v>3785</v>
      </c>
      <c r="P1188" s="143">
        <v>19.332999999999998</v>
      </c>
      <c r="Q1188" s="138"/>
      <c r="R1188" s="339">
        <v>10</v>
      </c>
      <c r="S1188" s="139">
        <v>0</v>
      </c>
      <c r="T1188" s="152">
        <v>41305</v>
      </c>
      <c r="U1188" s="138">
        <v>0</v>
      </c>
      <c r="V1188" s="143">
        <v>153.12795342465751</v>
      </c>
      <c r="W1188" s="138">
        <v>193.32999999999998</v>
      </c>
      <c r="X1188" s="141" t="s">
        <v>1755</v>
      </c>
      <c r="Y1188" s="142"/>
      <c r="Z1188" s="146"/>
      <c r="AA1188" s="165"/>
      <c r="AB1188" s="165"/>
      <c r="AC1188" s="383"/>
      <c r="AD1188" s="360"/>
      <c r="AE1188" s="165"/>
      <c r="AF1188" s="147"/>
      <c r="AG1188" s="146">
        <v>18.399999999999999</v>
      </c>
      <c r="AH1188" s="149"/>
      <c r="AI1188" s="132"/>
      <c r="AJ1188" s="236" t="s">
        <v>3895</v>
      </c>
      <c r="AK1188" s="236"/>
      <c r="AL1188" s="151" t="s">
        <v>218</v>
      </c>
      <c r="AM1188" s="152">
        <v>40836</v>
      </c>
      <c r="AN1188" s="187"/>
      <c r="AO1188" s="154"/>
      <c r="AP1188" s="155"/>
      <c r="AQ1188" s="156">
        <v>41088</v>
      </c>
      <c r="AR1188" s="155">
        <v>41304</v>
      </c>
      <c r="AS1188" s="154">
        <v>41516</v>
      </c>
      <c r="AT1188" s="155">
        <v>41305</v>
      </c>
      <c r="AU1188" s="157"/>
      <c r="AV1188" s="158"/>
      <c r="AW1188" s="164">
        <v>9.6999999999999993</v>
      </c>
      <c r="AX1188" s="165">
        <v>2175.6701030927838</v>
      </c>
      <c r="AY1188" s="384">
        <v>0.91617499999999996</v>
      </c>
      <c r="AZ1188" s="161"/>
      <c r="BA1188" s="149"/>
      <c r="BB1188" s="237"/>
      <c r="BC1188" s="238"/>
      <c r="BD1188" s="345">
        <v>12.9885907504363</v>
      </c>
      <c r="BE1188" s="165">
        <v>671.8352428715823</v>
      </c>
      <c r="BF1188" s="149">
        <v>1339.0299742717837</v>
      </c>
      <c r="BG1188" s="623"/>
      <c r="BH1188" s="166">
        <v>8.51</v>
      </c>
      <c r="BI1188" s="167">
        <v>16.55</v>
      </c>
      <c r="BJ1188" s="166"/>
      <c r="BK1188" s="166">
        <v>13.915977342183341</v>
      </c>
    </row>
    <row r="1189" spans="1:63" ht="14" hidden="1">
      <c r="A1189" s="86"/>
      <c r="B1189" s="40"/>
      <c r="C1189" s="40"/>
      <c r="D1189" s="303" t="s">
        <v>1302</v>
      </c>
      <c r="E1189" s="127">
        <v>9561</v>
      </c>
      <c r="F1189" s="234" t="s">
        <v>1303</v>
      </c>
      <c r="G1189" s="129" t="s">
        <v>2033</v>
      </c>
      <c r="H1189" s="130" t="s">
        <v>2034</v>
      </c>
      <c r="I1189" s="131" t="s">
        <v>1815</v>
      </c>
      <c r="J1189" s="132"/>
      <c r="K1189" s="129" t="s">
        <v>1748</v>
      </c>
      <c r="L1189" s="133" t="s">
        <v>2036</v>
      </c>
      <c r="M1189" s="174" t="s">
        <v>2037</v>
      </c>
      <c r="N1189" s="371" t="s">
        <v>2037</v>
      </c>
      <c r="O1189" s="136" t="s">
        <v>3785</v>
      </c>
      <c r="P1189" s="143">
        <v>14.289</v>
      </c>
      <c r="Q1189" s="138"/>
      <c r="R1189" s="339">
        <v>10</v>
      </c>
      <c r="S1189" s="139">
        <v>0</v>
      </c>
      <c r="T1189" s="152">
        <v>41348</v>
      </c>
      <c r="U1189" s="138">
        <v>0</v>
      </c>
      <c r="V1189" s="143">
        <v>111.49334794520549</v>
      </c>
      <c r="W1189" s="138">
        <v>142.88999999999999</v>
      </c>
      <c r="X1189" s="141" t="s">
        <v>1729</v>
      </c>
      <c r="Y1189" s="142"/>
      <c r="Z1189" s="146"/>
      <c r="AA1189" s="165"/>
      <c r="AB1189" s="165"/>
      <c r="AC1189" s="383"/>
      <c r="AD1189" s="360"/>
      <c r="AE1189" s="165"/>
      <c r="AF1189" s="147"/>
      <c r="AG1189" s="146">
        <v>16.966666666666665</v>
      </c>
      <c r="AH1189" s="149"/>
      <c r="AI1189" s="132"/>
      <c r="AJ1189" s="236" t="s">
        <v>3895</v>
      </c>
      <c r="AK1189" s="236"/>
      <c r="AL1189" s="151" t="s">
        <v>3895</v>
      </c>
      <c r="AM1189" s="152">
        <v>40743</v>
      </c>
      <c r="AN1189" s="296"/>
      <c r="AO1189" s="154"/>
      <c r="AP1189" s="155"/>
      <c r="AQ1189" s="156">
        <v>41255</v>
      </c>
      <c r="AR1189" s="155">
        <v>41305</v>
      </c>
      <c r="AS1189" s="154">
        <v>41516</v>
      </c>
      <c r="AT1189" s="155">
        <v>41305</v>
      </c>
      <c r="AU1189" s="157"/>
      <c r="AV1189" s="158"/>
      <c r="AW1189" s="164">
        <v>6.6</v>
      </c>
      <c r="AX1189" s="165">
        <v>2148.939393939394</v>
      </c>
      <c r="AY1189" s="384">
        <v>0.91607499999999997</v>
      </c>
      <c r="AZ1189" s="161"/>
      <c r="BA1189" s="149"/>
      <c r="BB1189" s="237"/>
      <c r="BC1189" s="238"/>
      <c r="BD1189" s="345">
        <v>9.5224694589877821</v>
      </c>
      <c r="BE1189" s="165">
        <v>666.41958562445109</v>
      </c>
      <c r="BF1189" s="149">
        <v>1442.7984028769367</v>
      </c>
      <c r="BG1189" s="623"/>
      <c r="BH1189" s="166" t="s">
        <v>236</v>
      </c>
      <c r="BI1189" s="167" t="s">
        <v>236</v>
      </c>
      <c r="BJ1189" s="166"/>
      <c r="BK1189" s="166"/>
    </row>
    <row r="1190" spans="1:63" ht="42" hidden="1">
      <c r="A1190" s="86"/>
      <c r="B1190" s="40"/>
      <c r="C1190" s="40"/>
      <c r="D1190" s="303" t="s">
        <v>1304</v>
      </c>
      <c r="E1190" s="127">
        <v>9562</v>
      </c>
      <c r="F1190" s="234" t="s">
        <v>1305</v>
      </c>
      <c r="G1190" s="129" t="s">
        <v>2033</v>
      </c>
      <c r="H1190" s="130" t="s">
        <v>2034</v>
      </c>
      <c r="I1190" s="131" t="s">
        <v>1815</v>
      </c>
      <c r="J1190" s="132"/>
      <c r="K1190" s="129" t="s">
        <v>2498</v>
      </c>
      <c r="L1190" s="133" t="s">
        <v>2036</v>
      </c>
      <c r="M1190" s="174" t="s">
        <v>2037</v>
      </c>
      <c r="N1190" s="371" t="s">
        <v>2037</v>
      </c>
      <c r="O1190" s="136" t="s">
        <v>3785</v>
      </c>
      <c r="P1190" s="143">
        <v>9.6780000000000008</v>
      </c>
      <c r="Q1190" s="138"/>
      <c r="R1190" s="339">
        <v>10</v>
      </c>
      <c r="S1190" s="139">
        <v>0</v>
      </c>
      <c r="T1190" s="152">
        <v>41305</v>
      </c>
      <c r="U1190" s="138">
        <v>0</v>
      </c>
      <c r="V1190" s="143">
        <v>76.655063013698637</v>
      </c>
      <c r="W1190" s="138">
        <v>96.78</v>
      </c>
      <c r="X1190" s="141" t="s">
        <v>2039</v>
      </c>
      <c r="Y1190" s="142"/>
      <c r="Z1190" s="146"/>
      <c r="AA1190" s="165"/>
      <c r="AB1190" s="165"/>
      <c r="AC1190" s="383"/>
      <c r="AD1190" s="360"/>
      <c r="AE1190" s="165"/>
      <c r="AF1190" s="147"/>
      <c r="AG1190" s="146">
        <v>18.399999999999999</v>
      </c>
      <c r="AH1190" s="149"/>
      <c r="AI1190" s="132"/>
      <c r="AJ1190" s="236" t="s">
        <v>3895</v>
      </c>
      <c r="AK1190" s="236"/>
      <c r="AL1190" s="151" t="s">
        <v>3600</v>
      </c>
      <c r="AM1190" s="152">
        <v>40781</v>
      </c>
      <c r="AN1190" s="296"/>
      <c r="AO1190" s="154"/>
      <c r="AP1190" s="155"/>
      <c r="AQ1190" s="156">
        <v>41192</v>
      </c>
      <c r="AR1190" s="155">
        <v>41305</v>
      </c>
      <c r="AS1190" s="154">
        <v>41516</v>
      </c>
      <c r="AT1190" s="155">
        <v>41305</v>
      </c>
      <c r="AU1190" s="157"/>
      <c r="AV1190" s="158"/>
      <c r="AW1190" s="164">
        <v>4.8</v>
      </c>
      <c r="AX1190" s="165">
        <v>2200.8333333333335</v>
      </c>
      <c r="AY1190" s="384">
        <v>0.91617499999999996</v>
      </c>
      <c r="AZ1190" s="161"/>
      <c r="BA1190" s="149"/>
      <c r="BB1190" s="237"/>
      <c r="BC1190" s="238"/>
      <c r="BD1190" s="345">
        <v>6.2827225130890048</v>
      </c>
      <c r="BE1190" s="165">
        <v>649.1757091433152</v>
      </c>
      <c r="BF1190" s="149">
        <v>1308.9005235602094</v>
      </c>
      <c r="BG1190" s="623"/>
      <c r="BH1190" s="166">
        <v>8.7200000000000006</v>
      </c>
      <c r="BI1190" s="167">
        <v>10.37</v>
      </c>
      <c r="BJ1190" s="166"/>
      <c r="BK1190" s="166">
        <v>14.212061966485114</v>
      </c>
    </row>
    <row r="1191" spans="1:63" ht="42" hidden="1">
      <c r="A1191" s="86"/>
      <c r="B1191" s="40"/>
      <c r="C1191" s="40"/>
      <c r="D1191" s="247" t="s">
        <v>1306</v>
      </c>
      <c r="E1191" s="127">
        <v>9564</v>
      </c>
      <c r="F1191" s="169" t="s">
        <v>1307</v>
      </c>
      <c r="G1191" s="131" t="s">
        <v>2033</v>
      </c>
      <c r="H1191" s="132" t="s">
        <v>2034</v>
      </c>
      <c r="I1191" s="170" t="s">
        <v>1815</v>
      </c>
      <c r="J1191" s="171"/>
      <c r="K1191" s="172" t="s">
        <v>1165</v>
      </c>
      <c r="L1191" s="133" t="s">
        <v>2036</v>
      </c>
      <c r="M1191" s="174" t="s">
        <v>3878</v>
      </c>
      <c r="N1191" s="342" t="s">
        <v>1166</v>
      </c>
      <c r="O1191" s="176" t="s">
        <v>3785</v>
      </c>
      <c r="P1191" s="202">
        <v>7.4779999999999998</v>
      </c>
      <c r="Q1191" s="178"/>
      <c r="R1191" s="138">
        <v>7</v>
      </c>
      <c r="S1191" s="201">
        <v>0</v>
      </c>
      <c r="T1191" s="155">
        <v>41329</v>
      </c>
      <c r="U1191" s="178">
        <v>0</v>
      </c>
      <c r="V1191" s="202">
        <v>58.738153424657533</v>
      </c>
      <c r="W1191" s="178">
        <v>133.5591287671233</v>
      </c>
      <c r="X1191" s="130" t="s">
        <v>3889</v>
      </c>
      <c r="Y1191" s="180"/>
      <c r="Z1191" s="143"/>
      <c r="AA1191" s="138"/>
      <c r="AB1191" s="138"/>
      <c r="AC1191" s="156"/>
      <c r="AD1191" s="155"/>
      <c r="AE1191" s="191"/>
      <c r="AF1191" s="191"/>
      <c r="AG1191" s="181">
        <v>17.600000000000001</v>
      </c>
      <c r="AH1191" s="159"/>
      <c r="AI1191" s="184"/>
      <c r="AJ1191" s="185" t="s">
        <v>3895</v>
      </c>
      <c r="AK1191" s="185"/>
      <c r="AL1191" s="186" t="s">
        <v>1308</v>
      </c>
      <c r="AM1191" s="155">
        <v>39766</v>
      </c>
      <c r="AN1191" s="296"/>
      <c r="AO1191" s="154"/>
      <c r="AP1191" s="155"/>
      <c r="AQ1191" s="156">
        <v>39994</v>
      </c>
      <c r="AR1191" s="155">
        <v>41305</v>
      </c>
      <c r="AS1191" s="154">
        <v>41516</v>
      </c>
      <c r="AT1191" s="155">
        <v>41305</v>
      </c>
      <c r="AU1191" s="187"/>
      <c r="AV1191" s="158"/>
      <c r="AW1191" s="188">
        <v>1.5</v>
      </c>
      <c r="AX1191" s="430">
        <v>5030</v>
      </c>
      <c r="AY1191" s="431">
        <v>0.85570000000000002</v>
      </c>
      <c r="AZ1191" s="161"/>
      <c r="BA1191" s="149"/>
      <c r="BB1191" s="162"/>
      <c r="BC1191" s="163"/>
      <c r="BD1191" s="345">
        <v>1.5126527050610821</v>
      </c>
      <c r="BE1191" s="191">
        <v>202.28038313199815</v>
      </c>
      <c r="BF1191" s="159">
        <v>1008.4351367073881</v>
      </c>
      <c r="BG1191" s="164"/>
      <c r="BH1191" s="159">
        <v>10.41</v>
      </c>
      <c r="BI1191" s="164">
        <v>12.25</v>
      </c>
      <c r="BJ1191" s="166">
        <v>15.89</v>
      </c>
      <c r="BK1191" s="166"/>
    </row>
    <row r="1192" spans="1:63" ht="42" hidden="1">
      <c r="A1192" s="86"/>
      <c r="B1192" s="40"/>
      <c r="C1192" s="40"/>
      <c r="D1192" s="247" t="s">
        <v>1309</v>
      </c>
      <c r="E1192" s="127">
        <v>9565</v>
      </c>
      <c r="F1192" s="428" t="s">
        <v>1310</v>
      </c>
      <c r="G1192" s="129" t="s">
        <v>2033</v>
      </c>
      <c r="H1192" s="130" t="s">
        <v>2034</v>
      </c>
      <c r="I1192" s="131" t="s">
        <v>1815</v>
      </c>
      <c r="J1192" s="132"/>
      <c r="K1192" s="129" t="s">
        <v>2035</v>
      </c>
      <c r="L1192" s="133" t="s">
        <v>2036</v>
      </c>
      <c r="M1192" s="134" t="s">
        <v>2037</v>
      </c>
      <c r="N1192" s="371" t="s">
        <v>2037</v>
      </c>
      <c r="O1192" s="136" t="s">
        <v>3785</v>
      </c>
      <c r="P1192" s="143">
        <v>17.309999999999999</v>
      </c>
      <c r="Q1192" s="138"/>
      <c r="R1192" s="339">
        <v>10</v>
      </c>
      <c r="S1192" s="139">
        <v>0</v>
      </c>
      <c r="T1192" s="152">
        <v>41306</v>
      </c>
      <c r="U1192" s="138">
        <v>0</v>
      </c>
      <c r="V1192" s="143">
        <v>137.05726027397259</v>
      </c>
      <c r="W1192" s="138">
        <v>173.1</v>
      </c>
      <c r="X1192" s="141" t="s">
        <v>1729</v>
      </c>
      <c r="Y1192" s="142"/>
      <c r="Z1192" s="143"/>
      <c r="AA1192" s="138"/>
      <c r="AB1192" s="138"/>
      <c r="AC1192" s="383"/>
      <c r="AD1192" s="360"/>
      <c r="AE1192" s="165"/>
      <c r="AF1192" s="147"/>
      <c r="AG1192" s="146">
        <v>18.366666666666667</v>
      </c>
      <c r="AH1192" s="149"/>
      <c r="AI1192" s="132"/>
      <c r="AJ1192" s="150" t="s">
        <v>3895</v>
      </c>
      <c r="AK1192" s="150"/>
      <c r="AL1192" s="151" t="s">
        <v>3595</v>
      </c>
      <c r="AM1192" s="155">
        <v>39078</v>
      </c>
      <c r="AN1192" s="296"/>
      <c r="AO1192" s="192"/>
      <c r="AP1192" s="152"/>
      <c r="AQ1192" s="156">
        <v>41024</v>
      </c>
      <c r="AR1192" s="155">
        <v>41305</v>
      </c>
      <c r="AS1192" s="154">
        <v>41513</v>
      </c>
      <c r="AT1192" s="155">
        <v>41306</v>
      </c>
      <c r="AU1192" s="157"/>
      <c r="AV1192" s="158"/>
      <c r="AW1192" s="164">
        <v>10.199999999999999</v>
      </c>
      <c r="AX1192" s="165">
        <v>1839.607843137255</v>
      </c>
      <c r="AY1192" s="384">
        <v>0.92254999999999998</v>
      </c>
      <c r="AZ1192" s="161"/>
      <c r="BA1192" s="149"/>
      <c r="BB1192" s="237"/>
      <c r="BC1192" s="238"/>
      <c r="BD1192" s="345">
        <v>11.681937172774868</v>
      </c>
      <c r="BE1192" s="165">
        <v>674.86638779750831</v>
      </c>
      <c r="BF1192" s="149">
        <v>1145.2879581151831</v>
      </c>
      <c r="BG1192" s="167"/>
      <c r="BH1192" s="166">
        <v>9.27</v>
      </c>
      <c r="BI1192" s="167">
        <v>11</v>
      </c>
      <c r="BJ1192" s="166">
        <v>13.01</v>
      </c>
      <c r="BK1192" s="166">
        <v>15.396400463692208</v>
      </c>
    </row>
    <row r="1193" spans="1:63" ht="42" hidden="1">
      <c r="A1193" s="86"/>
      <c r="B1193" s="40"/>
      <c r="C1193" s="40"/>
      <c r="D1193" s="247" t="s">
        <v>4109</v>
      </c>
      <c r="E1193" s="127">
        <v>9567</v>
      </c>
      <c r="F1193" s="128" t="s">
        <v>4110</v>
      </c>
      <c r="G1193" s="129" t="s">
        <v>2033</v>
      </c>
      <c r="H1193" s="130" t="s">
        <v>2034</v>
      </c>
      <c r="I1193" s="131" t="s">
        <v>1815</v>
      </c>
      <c r="J1193" s="132"/>
      <c r="K1193" s="129" t="s">
        <v>1351</v>
      </c>
      <c r="L1193" s="344" t="s">
        <v>2036</v>
      </c>
      <c r="M1193" s="134" t="s">
        <v>2037</v>
      </c>
      <c r="N1193" s="371" t="s">
        <v>2037</v>
      </c>
      <c r="O1193" s="136" t="s">
        <v>3785</v>
      </c>
      <c r="P1193" s="143">
        <v>7.4790000000000001</v>
      </c>
      <c r="Q1193" s="138"/>
      <c r="R1193" s="339">
        <v>7</v>
      </c>
      <c r="S1193" s="139">
        <v>0</v>
      </c>
      <c r="T1193" s="152">
        <v>41554</v>
      </c>
      <c r="U1193" s="138">
        <v>0</v>
      </c>
      <c r="V1193" s="143">
        <v>54.135665753424661</v>
      </c>
      <c r="W1193" s="138">
        <v>128.96664657534248</v>
      </c>
      <c r="X1193" s="141" t="s">
        <v>3990</v>
      </c>
      <c r="Y1193" s="142"/>
      <c r="Z1193" s="143"/>
      <c r="AA1193" s="138"/>
      <c r="AB1193" s="138"/>
      <c r="AC1193" s="383"/>
      <c r="AD1193" s="360"/>
      <c r="AE1193" s="165"/>
      <c r="AF1193" s="147"/>
      <c r="AG1193" s="146">
        <v>10.1</v>
      </c>
      <c r="AH1193" s="149"/>
      <c r="AI1193" s="132"/>
      <c r="AJ1193" s="150" t="s">
        <v>1560</v>
      </c>
      <c r="AK1193" s="150"/>
      <c r="AL1193" s="151" t="s">
        <v>4100</v>
      </c>
      <c r="AM1193" s="152">
        <v>40305</v>
      </c>
      <c r="AN1193" s="296"/>
      <c r="AO1193" s="154"/>
      <c r="AP1193" s="155"/>
      <c r="AQ1193" s="156">
        <v>41198</v>
      </c>
      <c r="AR1193" s="155">
        <v>41305</v>
      </c>
      <c r="AS1193" s="154">
        <v>41515</v>
      </c>
      <c r="AT1193" s="194">
        <v>41554</v>
      </c>
      <c r="AU1193" s="157" t="s">
        <v>3596</v>
      </c>
      <c r="AV1193" s="158"/>
      <c r="AW1193" s="195">
        <v>4.2</v>
      </c>
      <c r="AX1193" s="191">
        <v>1913.0952380952381</v>
      </c>
      <c r="AY1193" s="416">
        <v>0.92249999999999988</v>
      </c>
      <c r="AZ1193" s="161"/>
      <c r="BA1193" s="149"/>
      <c r="BB1193" s="162"/>
      <c r="BC1193" s="163"/>
      <c r="BD1193" s="379"/>
      <c r="BE1193" s="191"/>
      <c r="BF1193" s="149"/>
      <c r="BG1193" s="195"/>
      <c r="BH1193" s="197" t="s">
        <v>3967</v>
      </c>
      <c r="BI1193" s="198" t="s">
        <v>236</v>
      </c>
      <c r="BJ1193" s="197"/>
      <c r="BK1193" s="197"/>
    </row>
    <row r="1194" spans="1:63" ht="28" hidden="1">
      <c r="A1194" s="86"/>
      <c r="B1194" s="40"/>
      <c r="C1194" s="40"/>
      <c r="D1194" s="303" t="s">
        <v>4111</v>
      </c>
      <c r="E1194" s="127">
        <v>9571</v>
      </c>
      <c r="F1194" s="422" t="s">
        <v>4112</v>
      </c>
      <c r="G1194" s="547" t="s">
        <v>2033</v>
      </c>
      <c r="H1194" s="548" t="s">
        <v>2034</v>
      </c>
      <c r="I1194" s="549" t="s">
        <v>1815</v>
      </c>
      <c r="J1194" s="550"/>
      <c r="K1194" s="547" t="s">
        <v>2498</v>
      </c>
      <c r="L1194" s="492" t="s">
        <v>2036</v>
      </c>
      <c r="M1194" s="174" t="s">
        <v>3878</v>
      </c>
      <c r="N1194" s="342" t="s">
        <v>1723</v>
      </c>
      <c r="O1194" s="176" t="s">
        <v>3785</v>
      </c>
      <c r="P1194" s="143">
        <v>24.832999999999998</v>
      </c>
      <c r="Q1194" s="138"/>
      <c r="R1194" s="339">
        <v>7</v>
      </c>
      <c r="S1194" s="139">
        <v>0</v>
      </c>
      <c r="T1194" s="311">
        <v>41380</v>
      </c>
      <c r="U1194" s="138">
        <v>0</v>
      </c>
      <c r="V1194" s="143">
        <v>191.58829589041096</v>
      </c>
      <c r="W1194" s="138">
        <v>440.05436712328759</v>
      </c>
      <c r="X1194" s="556" t="s">
        <v>1729</v>
      </c>
      <c r="Y1194" s="142"/>
      <c r="Z1194" s="146"/>
      <c r="AA1194" s="165"/>
      <c r="AB1194" s="165"/>
      <c r="AC1194" s="383"/>
      <c r="AD1194" s="360"/>
      <c r="AE1194" s="165"/>
      <c r="AF1194" s="147"/>
      <c r="AG1194" s="146">
        <v>15.9</v>
      </c>
      <c r="AH1194" s="149"/>
      <c r="AI1194" s="132"/>
      <c r="AJ1194" s="554" t="s">
        <v>3895</v>
      </c>
      <c r="AK1194" s="554"/>
      <c r="AL1194" s="555" t="s">
        <v>3895</v>
      </c>
      <c r="AM1194" s="152">
        <v>41015</v>
      </c>
      <c r="AN1194" s="296"/>
      <c r="AO1194" s="154"/>
      <c r="AP1194" s="155"/>
      <c r="AQ1194" s="156">
        <v>41137</v>
      </c>
      <c r="AR1194" s="155">
        <v>41305</v>
      </c>
      <c r="AS1194" s="154">
        <v>41537</v>
      </c>
      <c r="AT1194" s="155">
        <v>41380</v>
      </c>
      <c r="AU1194" s="157"/>
      <c r="AV1194" s="158"/>
      <c r="AW1194" s="164">
        <v>10.5</v>
      </c>
      <c r="AX1194" s="165">
        <v>2840.9523809523807</v>
      </c>
      <c r="AY1194" s="384">
        <v>0.84265000000000001</v>
      </c>
      <c r="AZ1194" s="161"/>
      <c r="BA1194" s="149"/>
      <c r="BB1194" s="237"/>
      <c r="BC1194" s="238"/>
      <c r="BD1194" s="345">
        <v>12.476003490401395</v>
      </c>
      <c r="BE1194" s="165">
        <v>502.39614587047055</v>
      </c>
      <c r="BF1194" s="149">
        <v>1188.1908086096566</v>
      </c>
      <c r="BG1194" s="623"/>
      <c r="BH1194" s="166">
        <v>10.16</v>
      </c>
      <c r="BI1194" s="167">
        <v>11.45</v>
      </c>
      <c r="BJ1194" s="159"/>
      <c r="BK1194" s="166"/>
    </row>
    <row r="1195" spans="1:63" ht="42" hidden="1">
      <c r="A1195" s="86"/>
      <c r="B1195" s="40"/>
      <c r="C1195" s="40"/>
      <c r="D1195" s="247" t="s">
        <v>4113</v>
      </c>
      <c r="E1195" s="127">
        <v>9573</v>
      </c>
      <c r="F1195" s="361" t="s">
        <v>4114</v>
      </c>
      <c r="G1195" s="129" t="s">
        <v>3945</v>
      </c>
      <c r="H1195" s="130" t="s">
        <v>3946</v>
      </c>
      <c r="I1195" s="131" t="s">
        <v>1815</v>
      </c>
      <c r="J1195" s="132"/>
      <c r="K1195" s="129" t="s">
        <v>1317</v>
      </c>
      <c r="L1195" s="492" t="s">
        <v>2036</v>
      </c>
      <c r="M1195" s="134" t="s">
        <v>2037</v>
      </c>
      <c r="N1195" s="371" t="s">
        <v>2037</v>
      </c>
      <c r="O1195" s="136" t="s">
        <v>1340</v>
      </c>
      <c r="P1195" s="143">
        <v>33.454999999999998</v>
      </c>
      <c r="Q1195" s="138"/>
      <c r="R1195" s="339">
        <v>7</v>
      </c>
      <c r="S1195" s="139">
        <v>0</v>
      </c>
      <c r="T1195" s="152">
        <v>41365</v>
      </c>
      <c r="U1195" s="138">
        <v>0</v>
      </c>
      <c r="V1195" s="143">
        <v>259.4824794520548</v>
      </c>
      <c r="W1195" s="138">
        <v>594.215794520548</v>
      </c>
      <c r="X1195" s="141" t="s">
        <v>3948</v>
      </c>
      <c r="Y1195" s="142"/>
      <c r="Z1195" s="143"/>
      <c r="AA1195" s="138"/>
      <c r="AB1195" s="138"/>
      <c r="AC1195" s="383"/>
      <c r="AD1195" s="360"/>
      <c r="AE1195" s="165"/>
      <c r="AF1195" s="147"/>
      <c r="AG1195" s="146">
        <v>16.399999999999999</v>
      </c>
      <c r="AH1195" s="149"/>
      <c r="AI1195" s="132"/>
      <c r="AJ1195" s="150" t="s">
        <v>1560</v>
      </c>
      <c r="AK1195" s="150"/>
      <c r="AL1195" s="151" t="s">
        <v>3738</v>
      </c>
      <c r="AM1195" s="152">
        <v>40446</v>
      </c>
      <c r="AN1195" s="296"/>
      <c r="AO1195" s="154"/>
      <c r="AP1195" s="155"/>
      <c r="AQ1195" s="156">
        <v>40444</v>
      </c>
      <c r="AR1195" s="155">
        <v>41305</v>
      </c>
      <c r="AS1195" s="154">
        <v>41523</v>
      </c>
      <c r="AT1195" s="194">
        <v>41313</v>
      </c>
      <c r="AU1195" s="157"/>
      <c r="AV1195" s="158"/>
      <c r="AW1195" s="164">
        <v>19.5</v>
      </c>
      <c r="AX1195" s="165">
        <v>1878.9743589743589</v>
      </c>
      <c r="AY1195" s="384">
        <v>0.92247499999999993</v>
      </c>
      <c r="AZ1195" s="161"/>
      <c r="BA1195" s="149"/>
      <c r="BB1195" s="162"/>
      <c r="BC1195" s="163"/>
      <c r="BD1195" s="345">
        <v>27.650523560209422</v>
      </c>
      <c r="BE1195" s="165">
        <v>826.49898550917419</v>
      </c>
      <c r="BF1195" s="149">
        <v>1417.9755671902267</v>
      </c>
      <c r="BG1195" s="195"/>
      <c r="BH1195" s="166">
        <v>6.91</v>
      </c>
      <c r="BI1195" s="167">
        <v>14.82</v>
      </c>
      <c r="BJ1195" s="166"/>
      <c r="BK1195" s="166">
        <v>23.33146839497973</v>
      </c>
    </row>
    <row r="1196" spans="1:63" ht="28" hidden="1">
      <c r="A1196" s="86"/>
      <c r="B1196" s="40"/>
      <c r="C1196" s="40"/>
      <c r="D1196" s="247" t="s">
        <v>1311</v>
      </c>
      <c r="E1196" s="127">
        <v>9575</v>
      </c>
      <c r="F1196" s="128" t="s">
        <v>1312</v>
      </c>
      <c r="G1196" s="129" t="s">
        <v>2033</v>
      </c>
      <c r="H1196" s="130" t="s">
        <v>2034</v>
      </c>
      <c r="I1196" s="131" t="s">
        <v>1815</v>
      </c>
      <c r="J1196" s="132"/>
      <c r="K1196" s="129" t="s">
        <v>3947</v>
      </c>
      <c r="L1196" s="133" t="s">
        <v>2036</v>
      </c>
      <c r="M1196" s="134" t="s">
        <v>2037</v>
      </c>
      <c r="N1196" s="141" t="s">
        <v>2037</v>
      </c>
      <c r="O1196" s="136" t="s">
        <v>3785</v>
      </c>
      <c r="P1196" s="143">
        <v>8.1560000000000006</v>
      </c>
      <c r="Q1196" s="138"/>
      <c r="R1196" s="339">
        <v>10</v>
      </c>
      <c r="S1196" s="139">
        <v>0</v>
      </c>
      <c r="T1196" s="152">
        <v>41305</v>
      </c>
      <c r="U1196" s="138">
        <v>0</v>
      </c>
      <c r="V1196" s="143">
        <v>64.599989041095895</v>
      </c>
      <c r="W1196" s="138">
        <v>81.56</v>
      </c>
      <c r="X1196" s="141" t="s">
        <v>3889</v>
      </c>
      <c r="Y1196" s="142"/>
      <c r="Z1196" s="143"/>
      <c r="AA1196" s="138"/>
      <c r="AB1196" s="138"/>
      <c r="AC1196" s="235"/>
      <c r="AD1196" s="152"/>
      <c r="AE1196" s="165"/>
      <c r="AF1196" s="147"/>
      <c r="AG1196" s="146">
        <v>18.399999999999999</v>
      </c>
      <c r="AH1196" s="149"/>
      <c r="AI1196" s="132"/>
      <c r="AJ1196" s="150" t="s">
        <v>1560</v>
      </c>
      <c r="AK1196" s="150"/>
      <c r="AL1196" s="151" t="s">
        <v>1313</v>
      </c>
      <c r="AM1196" s="152">
        <v>40073</v>
      </c>
      <c r="AN1196" s="296"/>
      <c r="AO1196" s="192"/>
      <c r="AP1196" s="152"/>
      <c r="AQ1196" s="156">
        <v>39934</v>
      </c>
      <c r="AR1196" s="152">
        <v>41305</v>
      </c>
      <c r="AS1196" s="192">
        <v>41517</v>
      </c>
      <c r="AT1196" s="155">
        <v>41305</v>
      </c>
      <c r="AU1196" s="153"/>
      <c r="AV1196" s="209"/>
      <c r="AW1196" s="195">
        <v>3.75</v>
      </c>
      <c r="AX1196" s="146">
        <v>2346.6666666666665</v>
      </c>
      <c r="AY1196" s="384">
        <v>0.9269750000000001</v>
      </c>
      <c r="AZ1196" s="196"/>
      <c r="BA1196" s="149"/>
      <c r="BB1196" s="210"/>
      <c r="BC1196" s="211"/>
      <c r="BD1196" s="379">
        <v>4.4638961605584635</v>
      </c>
      <c r="BE1196" s="165">
        <v>547.31438947504455</v>
      </c>
      <c r="BF1196" s="149">
        <v>1190.3723094822569</v>
      </c>
      <c r="BG1196" s="195"/>
      <c r="BH1196" s="197" t="s">
        <v>236</v>
      </c>
      <c r="BI1196" s="198" t="s">
        <v>236</v>
      </c>
      <c r="BJ1196" s="197" t="s">
        <v>236</v>
      </c>
      <c r="BK1196" s="197"/>
    </row>
    <row r="1197" spans="1:63" ht="42" hidden="1">
      <c r="A1197" s="86"/>
      <c r="B1197" s="40"/>
      <c r="C1197" s="40"/>
      <c r="D1197" s="303" t="s">
        <v>4115</v>
      </c>
      <c r="E1197" s="127">
        <v>9580</v>
      </c>
      <c r="F1197" s="234" t="s">
        <v>4116</v>
      </c>
      <c r="G1197" s="547" t="s">
        <v>2033</v>
      </c>
      <c r="H1197" s="548" t="s">
        <v>2034</v>
      </c>
      <c r="I1197" s="549" t="s">
        <v>1815</v>
      </c>
      <c r="J1197" s="550"/>
      <c r="K1197" s="547" t="s">
        <v>4117</v>
      </c>
      <c r="L1197" s="492" t="s">
        <v>2036</v>
      </c>
      <c r="M1197" s="500" t="s">
        <v>2037</v>
      </c>
      <c r="N1197" s="621" t="s">
        <v>2037</v>
      </c>
      <c r="O1197" s="176" t="s">
        <v>3785</v>
      </c>
      <c r="P1197" s="381">
        <v>3.3809999999999998</v>
      </c>
      <c r="Q1197" s="138"/>
      <c r="R1197" s="339">
        <v>7</v>
      </c>
      <c r="S1197" s="139">
        <v>0</v>
      </c>
      <c r="T1197" s="311">
        <v>41364</v>
      </c>
      <c r="U1197" s="138">
        <v>0</v>
      </c>
      <c r="V1197" s="143">
        <v>26.232854794520549</v>
      </c>
      <c r="W1197" s="138">
        <v>60.061380821917808</v>
      </c>
      <c r="X1197" s="556" t="s">
        <v>191</v>
      </c>
      <c r="Y1197" s="142"/>
      <c r="Z1197" s="146"/>
      <c r="AA1197" s="165"/>
      <c r="AB1197" s="165"/>
      <c r="AC1197" s="383"/>
      <c r="AD1197" s="360"/>
      <c r="AE1197" s="165"/>
      <c r="AF1197" s="147"/>
      <c r="AG1197" s="146">
        <v>16.433333333333334</v>
      </c>
      <c r="AH1197" s="149"/>
      <c r="AI1197" s="132"/>
      <c r="AJ1197" s="554" t="s">
        <v>3895</v>
      </c>
      <c r="AK1197" s="554"/>
      <c r="AL1197" s="555" t="s">
        <v>255</v>
      </c>
      <c r="AM1197" s="152">
        <v>40998</v>
      </c>
      <c r="AN1197" s="296"/>
      <c r="AO1197" s="154"/>
      <c r="AP1197" s="155"/>
      <c r="AQ1197" s="156">
        <v>41163</v>
      </c>
      <c r="AR1197" s="155">
        <v>41305</v>
      </c>
      <c r="AS1197" s="154">
        <v>41521</v>
      </c>
      <c r="AT1197" s="155">
        <v>41305</v>
      </c>
      <c r="AU1197" s="157"/>
      <c r="AV1197" s="158"/>
      <c r="AW1197" s="164">
        <v>1.85</v>
      </c>
      <c r="AX1197" s="165">
        <v>1918.3783783783783</v>
      </c>
      <c r="AY1197" s="384">
        <v>0.95284999999999997</v>
      </c>
      <c r="AZ1197" s="161"/>
      <c r="BA1197" s="149"/>
      <c r="BB1197" s="237"/>
      <c r="BC1197" s="238"/>
      <c r="BD1197" s="345">
        <v>2.2369109947643979</v>
      </c>
      <c r="BE1197" s="165">
        <v>661.61224334942267</v>
      </c>
      <c r="BF1197" s="149">
        <v>1209.1410782510259</v>
      </c>
      <c r="BG1197" s="623"/>
      <c r="BH1197" s="166" t="s">
        <v>236</v>
      </c>
      <c r="BI1197" s="167" t="s">
        <v>236</v>
      </c>
      <c r="BJ1197" s="166" t="s">
        <v>236</v>
      </c>
      <c r="BK1197" s="172"/>
    </row>
    <row r="1198" spans="1:63" ht="28" hidden="1">
      <c r="A1198" s="86"/>
      <c r="B1198" s="40"/>
      <c r="C1198" s="40"/>
      <c r="D1198" s="303" t="s">
        <v>4118</v>
      </c>
      <c r="E1198" s="595">
        <v>9586</v>
      </c>
      <c r="F1198" s="422" t="s">
        <v>4119</v>
      </c>
      <c r="G1198" s="547" t="s">
        <v>2033</v>
      </c>
      <c r="H1198" s="548" t="s">
        <v>2034</v>
      </c>
      <c r="I1198" s="549" t="s">
        <v>1815</v>
      </c>
      <c r="J1198" s="550"/>
      <c r="K1198" s="547" t="s">
        <v>2035</v>
      </c>
      <c r="L1198" s="492" t="s">
        <v>2036</v>
      </c>
      <c r="M1198" s="174" t="s">
        <v>2037</v>
      </c>
      <c r="N1198" s="342" t="s">
        <v>2037</v>
      </c>
      <c r="O1198" s="176" t="s">
        <v>3785</v>
      </c>
      <c r="P1198" s="381">
        <v>2.4359999999999999</v>
      </c>
      <c r="Q1198" s="138"/>
      <c r="R1198" s="339">
        <v>10</v>
      </c>
      <c r="S1198" s="139">
        <v>0</v>
      </c>
      <c r="T1198" s="446">
        <v>41653</v>
      </c>
      <c r="U1198" s="191">
        <v>0</v>
      </c>
      <c r="V1198" s="143">
        <v>16.971912328767122</v>
      </c>
      <c r="W1198" s="138">
        <v>24.36</v>
      </c>
      <c r="X1198" s="556" t="s">
        <v>191</v>
      </c>
      <c r="Y1198" s="142"/>
      <c r="Z1198" s="146"/>
      <c r="AA1198" s="165"/>
      <c r="AB1198" s="165"/>
      <c r="AC1198" s="383"/>
      <c r="AD1198" s="360"/>
      <c r="AE1198" s="165"/>
      <c r="AF1198" s="147"/>
      <c r="AG1198" s="146">
        <v>6.8</v>
      </c>
      <c r="AH1198" s="149"/>
      <c r="AI1198" s="132"/>
      <c r="AJ1198" s="554" t="s">
        <v>3895</v>
      </c>
      <c r="AK1198" s="554"/>
      <c r="AL1198" s="555" t="s">
        <v>3895</v>
      </c>
      <c r="AM1198" s="152">
        <v>41065</v>
      </c>
      <c r="AN1198" s="296"/>
      <c r="AO1198" s="154"/>
      <c r="AP1198" s="155"/>
      <c r="AQ1198" s="156">
        <v>41193</v>
      </c>
      <c r="AR1198" s="155">
        <v>41653</v>
      </c>
      <c r="AS1198" s="154">
        <v>41705</v>
      </c>
      <c r="AT1198" s="155">
        <v>41653</v>
      </c>
      <c r="AU1198" s="157"/>
      <c r="AV1198" s="158"/>
      <c r="AW1198" s="164">
        <v>1.5</v>
      </c>
      <c r="AX1198" s="165">
        <v>1704.6666666666667</v>
      </c>
      <c r="AY1198" s="384">
        <v>0.95284999999999997</v>
      </c>
      <c r="AZ1198" s="161"/>
      <c r="BA1198" s="149"/>
      <c r="BB1198" s="237"/>
      <c r="BC1198" s="238"/>
      <c r="BD1198" s="345">
        <v>2.2033158813263523</v>
      </c>
      <c r="BE1198" s="165">
        <v>904.48106786796063</v>
      </c>
      <c r="BF1198" s="149">
        <v>1468.8772542175682</v>
      </c>
      <c r="BG1198" s="623"/>
      <c r="BH1198" s="166">
        <v>9.86</v>
      </c>
      <c r="BI1198" s="167">
        <v>18.46</v>
      </c>
      <c r="BJ1198" s="166">
        <v>20.99</v>
      </c>
      <c r="BK1198" s="159"/>
    </row>
    <row r="1199" spans="1:63" ht="28" hidden="1">
      <c r="A1199" s="86"/>
      <c r="B1199" s="40"/>
      <c r="C1199" s="40"/>
      <c r="D1199" s="303" t="s">
        <v>4120</v>
      </c>
      <c r="E1199" s="595">
        <v>9592</v>
      </c>
      <c r="F1199" s="597" t="s">
        <v>4121</v>
      </c>
      <c r="G1199" s="547" t="s">
        <v>2033</v>
      </c>
      <c r="H1199" s="548" t="s">
        <v>2034</v>
      </c>
      <c r="I1199" s="549" t="s">
        <v>1815</v>
      </c>
      <c r="J1199" s="550"/>
      <c r="K1199" s="622" t="s">
        <v>2498</v>
      </c>
      <c r="L1199" s="492" t="s">
        <v>2036</v>
      </c>
      <c r="M1199" s="174" t="s">
        <v>3878</v>
      </c>
      <c r="N1199" s="620" t="s">
        <v>1723</v>
      </c>
      <c r="O1199" s="176" t="s">
        <v>2038</v>
      </c>
      <c r="P1199" s="137">
        <v>53.982999999999997</v>
      </c>
      <c r="Q1199" s="138"/>
      <c r="R1199" s="143">
        <v>10</v>
      </c>
      <c r="S1199" s="139">
        <v>0</v>
      </c>
      <c r="T1199" s="624">
        <v>41365</v>
      </c>
      <c r="U1199" s="138">
        <v>0</v>
      </c>
      <c r="V1199" s="143">
        <v>418.70102191780819</v>
      </c>
      <c r="W1199" s="138">
        <v>539.82999999999993</v>
      </c>
      <c r="X1199" s="556" t="s">
        <v>2718</v>
      </c>
      <c r="Y1199" s="142"/>
      <c r="Z1199" s="146"/>
      <c r="AA1199" s="165"/>
      <c r="AB1199" s="165"/>
      <c r="AC1199" s="383"/>
      <c r="AD1199" s="360"/>
      <c r="AE1199" s="165"/>
      <c r="AF1199" s="147"/>
      <c r="AG1199" s="146">
        <v>16.399999999999999</v>
      </c>
      <c r="AH1199" s="149"/>
      <c r="AI1199" s="132"/>
      <c r="AJ1199" s="554" t="s">
        <v>3895</v>
      </c>
      <c r="AK1199" s="554"/>
      <c r="AL1199" s="555" t="s">
        <v>3895</v>
      </c>
      <c r="AM1199" s="192">
        <v>41136</v>
      </c>
      <c r="AN1199" s="296"/>
      <c r="AO1199" s="154"/>
      <c r="AP1199" s="155"/>
      <c r="AQ1199" s="156">
        <v>41269</v>
      </c>
      <c r="AR1199" s="155">
        <v>41337</v>
      </c>
      <c r="AS1199" s="154">
        <v>41530</v>
      </c>
      <c r="AT1199" s="155">
        <v>41347</v>
      </c>
      <c r="AU1199" s="157"/>
      <c r="AV1199" s="158"/>
      <c r="AW1199" s="164">
        <v>24.75</v>
      </c>
      <c r="AX1199" s="146">
        <v>2626.2626262626263</v>
      </c>
      <c r="AY1199" s="160">
        <v>0.84289999999999998</v>
      </c>
      <c r="AZ1199" s="161"/>
      <c r="BA1199" s="149"/>
      <c r="BB1199" s="237"/>
      <c r="BC1199" s="238"/>
      <c r="BD1199" s="345">
        <v>31.508944153577655</v>
      </c>
      <c r="BE1199" s="165">
        <v>583.68271777370023</v>
      </c>
      <c r="BF1199" s="149">
        <v>1273.0886526698041</v>
      </c>
      <c r="BG1199" s="623"/>
      <c r="BH1199" s="166">
        <v>7.65</v>
      </c>
      <c r="BI1199" s="167">
        <v>18.12</v>
      </c>
      <c r="BJ1199" s="166">
        <v>9.26</v>
      </c>
      <c r="BK1199" s="197"/>
    </row>
    <row r="1200" spans="1:63" ht="28" hidden="1">
      <c r="A1200" s="86"/>
      <c r="B1200" s="40"/>
      <c r="C1200" s="40"/>
      <c r="D1200" s="247" t="s">
        <v>4122</v>
      </c>
      <c r="E1200" s="127">
        <v>9598</v>
      </c>
      <c r="F1200" s="361" t="s">
        <v>4123</v>
      </c>
      <c r="G1200" s="129" t="s">
        <v>3970</v>
      </c>
      <c r="H1200" s="130" t="s">
        <v>3971</v>
      </c>
      <c r="I1200" s="131" t="s">
        <v>1815</v>
      </c>
      <c r="J1200" s="132"/>
      <c r="K1200" s="129" t="s">
        <v>3972</v>
      </c>
      <c r="L1200" s="492" t="s">
        <v>2036</v>
      </c>
      <c r="M1200" s="134" t="s">
        <v>2037</v>
      </c>
      <c r="N1200" s="371" t="s">
        <v>2037</v>
      </c>
      <c r="O1200" s="136" t="s">
        <v>3973</v>
      </c>
      <c r="P1200" s="143">
        <v>7.0330000000000004</v>
      </c>
      <c r="Q1200" s="138"/>
      <c r="R1200" s="339">
        <v>10</v>
      </c>
      <c r="S1200" s="139">
        <v>0</v>
      </c>
      <c r="T1200" s="446">
        <v>41640</v>
      </c>
      <c r="U1200" s="191">
        <v>0</v>
      </c>
      <c r="V1200" s="143">
        <v>49.250268493150692</v>
      </c>
      <c r="W1200" s="138">
        <v>70.33</v>
      </c>
      <c r="X1200" s="141" t="s">
        <v>3974</v>
      </c>
      <c r="Y1200" s="142"/>
      <c r="Z1200" s="143"/>
      <c r="AA1200" s="138"/>
      <c r="AB1200" s="138"/>
      <c r="AC1200" s="383"/>
      <c r="AD1200" s="360"/>
      <c r="AE1200" s="165"/>
      <c r="AF1200" s="147"/>
      <c r="AG1200" s="146">
        <v>7.2333333333333334</v>
      </c>
      <c r="AH1200" s="149"/>
      <c r="AI1200" s="132"/>
      <c r="AJ1200" s="150" t="s">
        <v>3975</v>
      </c>
      <c r="AK1200" s="150"/>
      <c r="AL1200" s="151" t="s">
        <v>3976</v>
      </c>
      <c r="AM1200" s="152">
        <v>40470</v>
      </c>
      <c r="AN1200" s="296"/>
      <c r="AO1200" s="154"/>
      <c r="AP1200" s="155"/>
      <c r="AQ1200" s="156">
        <v>40616</v>
      </c>
      <c r="AR1200" s="155">
        <v>41354</v>
      </c>
      <c r="AS1200" s="154">
        <v>41676</v>
      </c>
      <c r="AT1200" s="194">
        <v>41624</v>
      </c>
      <c r="AU1200" s="157"/>
      <c r="AV1200" s="158"/>
      <c r="AW1200" s="164">
        <v>5.45</v>
      </c>
      <c r="AX1200" s="165">
        <v>1612.1100917431193</v>
      </c>
      <c r="AY1200" s="384">
        <v>0.92200000000000004</v>
      </c>
      <c r="AZ1200" s="161"/>
      <c r="BA1200" s="149"/>
      <c r="BB1200" s="162"/>
      <c r="BC1200" s="163"/>
      <c r="BD1200" s="504"/>
      <c r="BE1200" s="165"/>
      <c r="BF1200" s="149"/>
      <c r="BG1200" s="195"/>
      <c r="BH1200" s="308" t="s">
        <v>4046</v>
      </c>
      <c r="BI1200" s="292" t="s">
        <v>4046</v>
      </c>
      <c r="BJ1200" s="308" t="s">
        <v>4046</v>
      </c>
      <c r="BK1200" s="308"/>
    </row>
    <row r="1201" spans="1:63" ht="70" hidden="1">
      <c r="A1201" s="86"/>
      <c r="B1201" s="40"/>
      <c r="C1201" s="40"/>
      <c r="D1201" s="303" t="s">
        <v>4124</v>
      </c>
      <c r="E1201" s="595">
        <v>9601</v>
      </c>
      <c r="F1201" s="422" t="s">
        <v>4125</v>
      </c>
      <c r="G1201" s="547" t="s">
        <v>2033</v>
      </c>
      <c r="H1201" s="548" t="s">
        <v>2034</v>
      </c>
      <c r="I1201" s="549" t="s">
        <v>1815</v>
      </c>
      <c r="J1201" s="550"/>
      <c r="K1201" s="547" t="s">
        <v>1748</v>
      </c>
      <c r="L1201" s="492" t="s">
        <v>2036</v>
      </c>
      <c r="M1201" s="174" t="s">
        <v>2037</v>
      </c>
      <c r="N1201" s="342" t="s">
        <v>2037</v>
      </c>
      <c r="O1201" s="176" t="s">
        <v>3785</v>
      </c>
      <c r="P1201" s="143">
        <v>8.7550000000000008</v>
      </c>
      <c r="Q1201" s="138"/>
      <c r="R1201" s="339">
        <v>10</v>
      </c>
      <c r="S1201" s="139">
        <v>0</v>
      </c>
      <c r="T1201" s="311">
        <v>41541</v>
      </c>
      <c r="U1201" s="138">
        <v>0</v>
      </c>
      <c r="V1201" s="143">
        <v>63.683630136986302</v>
      </c>
      <c r="W1201" s="138">
        <v>87.550000000000011</v>
      </c>
      <c r="X1201" s="556" t="s">
        <v>1729</v>
      </c>
      <c r="Y1201" s="142"/>
      <c r="Z1201" s="146"/>
      <c r="AA1201" s="165"/>
      <c r="AB1201" s="165"/>
      <c r="AC1201" s="383"/>
      <c r="AD1201" s="360"/>
      <c r="AE1201" s="165"/>
      <c r="AF1201" s="147"/>
      <c r="AG1201" s="146">
        <v>10.533333333333333</v>
      </c>
      <c r="AH1201" s="149"/>
      <c r="AI1201" s="132"/>
      <c r="AJ1201" s="554" t="s">
        <v>3895</v>
      </c>
      <c r="AK1201" s="554"/>
      <c r="AL1201" s="555" t="s">
        <v>3895</v>
      </c>
      <c r="AM1201" s="152">
        <v>41058</v>
      </c>
      <c r="AN1201" s="296"/>
      <c r="AO1201" s="154"/>
      <c r="AP1201" s="155"/>
      <c r="AQ1201" s="156">
        <v>41235</v>
      </c>
      <c r="AR1201" s="155">
        <v>41541</v>
      </c>
      <c r="AS1201" s="154">
        <v>41583</v>
      </c>
      <c r="AT1201" s="155">
        <v>41541</v>
      </c>
      <c r="AU1201" s="157"/>
      <c r="AV1201" s="158"/>
      <c r="AW1201" s="164">
        <v>4.25</v>
      </c>
      <c r="AX1201" s="165">
        <v>2321.4117647058824</v>
      </c>
      <c r="AY1201" s="384">
        <v>0.89755000000000007</v>
      </c>
      <c r="AZ1201" s="161"/>
      <c r="BA1201" s="149"/>
      <c r="BB1201" s="237"/>
      <c r="BC1201" s="238"/>
      <c r="BD1201" s="345">
        <v>5.7292757417102962</v>
      </c>
      <c r="BE1201" s="165">
        <v>654.40042737981685</v>
      </c>
      <c r="BF1201" s="149">
        <v>1348.0648804024227</v>
      </c>
      <c r="BG1201" s="623"/>
      <c r="BH1201" s="166">
        <v>6.34</v>
      </c>
      <c r="BI1201" s="167">
        <v>15.3</v>
      </c>
      <c r="BJ1201" s="159">
        <v>14.7</v>
      </c>
      <c r="BK1201" s="159"/>
    </row>
    <row r="1202" spans="1:63" ht="28" hidden="1">
      <c r="A1202" s="86"/>
      <c r="B1202" s="40"/>
      <c r="C1202" s="40"/>
      <c r="D1202" s="303" t="s">
        <v>4126</v>
      </c>
      <c r="E1202" s="595">
        <v>9602</v>
      </c>
      <c r="F1202" s="422" t="s">
        <v>4127</v>
      </c>
      <c r="G1202" s="547" t="s">
        <v>2033</v>
      </c>
      <c r="H1202" s="548" t="s">
        <v>2034</v>
      </c>
      <c r="I1202" s="549" t="s">
        <v>1815</v>
      </c>
      <c r="J1202" s="550"/>
      <c r="K1202" s="622" t="s">
        <v>2035</v>
      </c>
      <c r="L1202" s="492" t="s">
        <v>2036</v>
      </c>
      <c r="M1202" s="174" t="s">
        <v>969</v>
      </c>
      <c r="N1202" s="620" t="s">
        <v>970</v>
      </c>
      <c r="O1202" s="176" t="s">
        <v>2038</v>
      </c>
      <c r="P1202" s="143">
        <v>34.261000000000003</v>
      </c>
      <c r="Q1202" s="138"/>
      <c r="R1202" s="339">
        <v>10</v>
      </c>
      <c r="S1202" s="139">
        <v>-0.125</v>
      </c>
      <c r="T1202" s="311">
        <v>41368</v>
      </c>
      <c r="U1202" s="138">
        <v>0</v>
      </c>
      <c r="V1202" s="143">
        <v>265.4523506849315</v>
      </c>
      <c r="W1202" s="138">
        <v>342.61</v>
      </c>
      <c r="X1202" s="556" t="s">
        <v>1755</v>
      </c>
      <c r="Y1202" s="142"/>
      <c r="Z1202" s="146"/>
      <c r="AA1202" s="165"/>
      <c r="AB1202" s="165"/>
      <c r="AC1202" s="383"/>
      <c r="AD1202" s="360"/>
      <c r="AE1202" s="165"/>
      <c r="AF1202" s="147"/>
      <c r="AG1202" s="146">
        <v>16.3</v>
      </c>
      <c r="AH1202" s="149"/>
      <c r="AI1202" s="132"/>
      <c r="AJ1202" s="554" t="s">
        <v>3895</v>
      </c>
      <c r="AK1202" s="554"/>
      <c r="AL1202" s="555" t="s">
        <v>3895</v>
      </c>
      <c r="AM1202" s="152">
        <v>41094.083333333299</v>
      </c>
      <c r="AN1202" s="296"/>
      <c r="AO1202" s="154"/>
      <c r="AP1202" s="155"/>
      <c r="AQ1202" s="156">
        <v>41334</v>
      </c>
      <c r="AR1202" s="155">
        <v>41352</v>
      </c>
      <c r="AS1202" s="154">
        <v>41529</v>
      </c>
      <c r="AT1202" s="155">
        <v>41368</v>
      </c>
      <c r="AU1202" s="157"/>
      <c r="AV1202" s="158"/>
      <c r="AW1202" s="164">
        <v>23</v>
      </c>
      <c r="AX1202" s="165">
        <v>1599.5652173913043</v>
      </c>
      <c r="AY1202" s="653">
        <v>0.95284999999999997</v>
      </c>
      <c r="AZ1202" s="161"/>
      <c r="BA1202" s="149"/>
      <c r="BB1202" s="237"/>
      <c r="BC1202" s="238"/>
      <c r="BD1202" s="345">
        <v>44.814703315881324</v>
      </c>
      <c r="BE1202" s="165">
        <v>1308.0383910534229</v>
      </c>
      <c r="BF1202" s="149">
        <v>1948.4653615600575</v>
      </c>
      <c r="BG1202" s="623"/>
      <c r="BH1202" s="166">
        <v>10.27</v>
      </c>
      <c r="BI1202" s="167">
        <v>18.46</v>
      </c>
      <c r="BJ1202" s="166"/>
      <c r="BK1202" s="159">
        <v>5.9216924860354645</v>
      </c>
    </row>
    <row r="1203" spans="1:63" ht="28" hidden="1">
      <c r="A1203" s="86"/>
      <c r="B1203" s="40"/>
      <c r="C1203" s="40"/>
      <c r="D1203" s="303" t="s">
        <v>4128</v>
      </c>
      <c r="E1203" s="595">
        <v>9604</v>
      </c>
      <c r="F1203" s="422" t="s">
        <v>4129</v>
      </c>
      <c r="G1203" s="547" t="s">
        <v>2033</v>
      </c>
      <c r="H1203" s="548" t="s">
        <v>2034</v>
      </c>
      <c r="I1203" s="549" t="s">
        <v>1815</v>
      </c>
      <c r="J1203" s="550"/>
      <c r="K1203" s="622" t="s">
        <v>2035</v>
      </c>
      <c r="L1203" s="492" t="s">
        <v>2036</v>
      </c>
      <c r="M1203" s="174" t="s">
        <v>969</v>
      </c>
      <c r="N1203" s="620" t="s">
        <v>970</v>
      </c>
      <c r="O1203" s="176" t="s">
        <v>3785</v>
      </c>
      <c r="P1203" s="143">
        <v>19.196999999999999</v>
      </c>
      <c r="Q1203" s="138"/>
      <c r="R1203" s="339">
        <v>7</v>
      </c>
      <c r="S1203" s="139">
        <v>-0.05</v>
      </c>
      <c r="T1203" s="311">
        <v>41369</v>
      </c>
      <c r="U1203" s="483">
        <v>0</v>
      </c>
      <c r="V1203" s="143">
        <v>148.68470958904109</v>
      </c>
      <c r="W1203" s="138">
        <v>340.759898630137</v>
      </c>
      <c r="X1203" s="556" t="s">
        <v>1729</v>
      </c>
      <c r="Y1203" s="142"/>
      <c r="Z1203" s="146"/>
      <c r="AA1203" s="165"/>
      <c r="AB1203" s="165"/>
      <c r="AC1203" s="383"/>
      <c r="AD1203" s="360"/>
      <c r="AE1203" s="165"/>
      <c r="AF1203" s="147"/>
      <c r="AG1203" s="146">
        <v>16.266666666666666</v>
      </c>
      <c r="AH1203" s="149"/>
      <c r="AI1203" s="132"/>
      <c r="AJ1203" s="554" t="s">
        <v>3895</v>
      </c>
      <c r="AK1203" s="554"/>
      <c r="AL1203" s="555" t="s">
        <v>3895</v>
      </c>
      <c r="AM1203" s="152">
        <v>41104.083333333299</v>
      </c>
      <c r="AN1203" s="296"/>
      <c r="AO1203" s="154"/>
      <c r="AP1203" s="155"/>
      <c r="AQ1203" s="156">
        <v>41334</v>
      </c>
      <c r="AR1203" s="155">
        <v>41358</v>
      </c>
      <c r="AS1203" s="154">
        <v>41527</v>
      </c>
      <c r="AT1203" s="155">
        <v>41369</v>
      </c>
      <c r="AU1203" s="157"/>
      <c r="AV1203" s="158"/>
      <c r="AW1203" s="164">
        <v>10</v>
      </c>
      <c r="AX1203" s="146">
        <v>2014.8</v>
      </c>
      <c r="AY1203" s="160">
        <v>0.95284999999999997</v>
      </c>
      <c r="AZ1203" s="161"/>
      <c r="BA1203" s="149"/>
      <c r="BB1203" s="237" t="s">
        <v>39</v>
      </c>
      <c r="BC1203" s="238"/>
      <c r="BD1203" s="493"/>
      <c r="BE1203" s="165"/>
      <c r="BF1203" s="149"/>
      <c r="BG1203" s="623"/>
      <c r="BH1203" s="159"/>
      <c r="BI1203" s="164"/>
      <c r="BJ1203" s="159"/>
      <c r="BK1203" s="159"/>
    </row>
    <row r="1204" spans="1:63" ht="28" hidden="1">
      <c r="A1204" s="86"/>
      <c r="B1204" s="40"/>
      <c r="C1204" s="40"/>
      <c r="D1204" s="303" t="s">
        <v>4130</v>
      </c>
      <c r="E1204" s="595">
        <v>9605</v>
      </c>
      <c r="F1204" s="422" t="s">
        <v>4131</v>
      </c>
      <c r="G1204" s="547" t="s">
        <v>2033</v>
      </c>
      <c r="H1204" s="548" t="s">
        <v>2034</v>
      </c>
      <c r="I1204" s="549" t="s">
        <v>1815</v>
      </c>
      <c r="J1204" s="550"/>
      <c r="K1204" s="622" t="s">
        <v>2035</v>
      </c>
      <c r="L1204" s="492" t="s">
        <v>2036</v>
      </c>
      <c r="M1204" s="174" t="s">
        <v>969</v>
      </c>
      <c r="N1204" s="620" t="s">
        <v>970</v>
      </c>
      <c r="O1204" s="176" t="s">
        <v>3785</v>
      </c>
      <c r="P1204" s="143">
        <v>19.196999999999999</v>
      </c>
      <c r="Q1204" s="138"/>
      <c r="R1204" s="339">
        <v>7</v>
      </c>
      <c r="S1204" s="139">
        <v>-0.1</v>
      </c>
      <c r="T1204" s="311">
        <v>41369</v>
      </c>
      <c r="U1204" s="483">
        <v>0</v>
      </c>
      <c r="V1204" s="143">
        <v>148.68470958904109</v>
      </c>
      <c r="W1204" s="138">
        <v>340.759898630137</v>
      </c>
      <c r="X1204" s="556" t="s">
        <v>1729</v>
      </c>
      <c r="Y1204" s="142"/>
      <c r="Z1204" s="146"/>
      <c r="AA1204" s="165"/>
      <c r="AB1204" s="165"/>
      <c r="AC1204" s="383"/>
      <c r="AD1204" s="360"/>
      <c r="AE1204" s="165"/>
      <c r="AF1204" s="147"/>
      <c r="AG1204" s="146">
        <v>16.266666666666666</v>
      </c>
      <c r="AH1204" s="149"/>
      <c r="AI1204" s="132"/>
      <c r="AJ1204" s="554" t="s">
        <v>3895</v>
      </c>
      <c r="AK1204" s="554"/>
      <c r="AL1204" s="555" t="s">
        <v>3895</v>
      </c>
      <c r="AM1204" s="152">
        <v>41104.083333333299</v>
      </c>
      <c r="AN1204" s="296"/>
      <c r="AO1204" s="154"/>
      <c r="AP1204" s="155"/>
      <c r="AQ1204" s="156">
        <v>41334</v>
      </c>
      <c r="AR1204" s="155">
        <v>41358</v>
      </c>
      <c r="AS1204" s="154">
        <v>41527</v>
      </c>
      <c r="AT1204" s="155">
        <v>41369</v>
      </c>
      <c r="AU1204" s="157"/>
      <c r="AV1204" s="158"/>
      <c r="AW1204" s="164">
        <v>10</v>
      </c>
      <c r="AX1204" s="146">
        <v>2014.8</v>
      </c>
      <c r="AY1204" s="160">
        <v>0.95284999999999997</v>
      </c>
      <c r="AZ1204" s="161"/>
      <c r="BA1204" s="149"/>
      <c r="BB1204" s="237" t="s">
        <v>39</v>
      </c>
      <c r="BC1204" s="238"/>
      <c r="BD1204" s="504"/>
      <c r="BE1204" s="165"/>
      <c r="BF1204" s="149"/>
      <c r="BG1204" s="623"/>
      <c r="BH1204" s="159"/>
      <c r="BI1204" s="164"/>
      <c r="BJ1204" s="159"/>
      <c r="BK1204" s="159"/>
    </row>
    <row r="1205" spans="1:63" ht="28" hidden="1">
      <c r="A1205" s="86"/>
      <c r="B1205" s="40"/>
      <c r="C1205" s="40"/>
      <c r="D1205" s="303" t="s">
        <v>4132</v>
      </c>
      <c r="E1205" s="595">
        <v>9608</v>
      </c>
      <c r="F1205" s="422" t="s">
        <v>4133</v>
      </c>
      <c r="G1205" s="547" t="s">
        <v>2033</v>
      </c>
      <c r="H1205" s="548" t="s">
        <v>2034</v>
      </c>
      <c r="I1205" s="549" t="s">
        <v>1815</v>
      </c>
      <c r="J1205" s="550"/>
      <c r="K1205" s="547" t="s">
        <v>1748</v>
      </c>
      <c r="L1205" s="494" t="s">
        <v>2036</v>
      </c>
      <c r="M1205" s="174" t="s">
        <v>2037</v>
      </c>
      <c r="N1205" s="342" t="s">
        <v>2037</v>
      </c>
      <c r="O1205" s="176" t="s">
        <v>3785</v>
      </c>
      <c r="P1205" s="143">
        <v>22.439</v>
      </c>
      <c r="Q1205" s="138"/>
      <c r="R1205" s="339">
        <v>10</v>
      </c>
      <c r="S1205" s="139">
        <v>0</v>
      </c>
      <c r="T1205" s="311">
        <v>41011</v>
      </c>
      <c r="U1205" s="138">
        <v>0</v>
      </c>
      <c r="V1205" s="143">
        <v>195.80332876712328</v>
      </c>
      <c r="W1205" s="138">
        <v>224.39</v>
      </c>
      <c r="X1205" s="556" t="s">
        <v>1729</v>
      </c>
      <c r="Y1205" s="142"/>
      <c r="Z1205" s="146"/>
      <c r="AA1205" s="165"/>
      <c r="AB1205" s="165"/>
      <c r="AC1205" s="383"/>
      <c r="AD1205" s="360"/>
      <c r="AE1205" s="165"/>
      <c r="AF1205" s="147"/>
      <c r="AG1205" s="146">
        <v>16.033333333333335</v>
      </c>
      <c r="AH1205" s="149"/>
      <c r="AI1205" s="132"/>
      <c r="AJ1205" s="554" t="s">
        <v>3895</v>
      </c>
      <c r="AK1205" s="554"/>
      <c r="AL1205" s="555" t="s">
        <v>3895</v>
      </c>
      <c r="AM1205" s="152">
        <v>41082.083333333299</v>
      </c>
      <c r="AN1205" s="296"/>
      <c r="AO1205" s="154"/>
      <c r="AP1205" s="155"/>
      <c r="AQ1205" s="156">
        <v>41334</v>
      </c>
      <c r="AR1205" s="155">
        <v>41373</v>
      </c>
      <c r="AS1205" s="154">
        <v>41536</v>
      </c>
      <c r="AT1205" s="155">
        <v>41376</v>
      </c>
      <c r="AU1205" s="157"/>
      <c r="AV1205" s="158"/>
      <c r="AW1205" s="164">
        <v>11.9</v>
      </c>
      <c r="AX1205" s="165">
        <v>2102.4369747899159</v>
      </c>
      <c r="AY1205" s="653">
        <v>0.89695000000000014</v>
      </c>
      <c r="AZ1205" s="161"/>
      <c r="BA1205" s="149"/>
      <c r="BB1205" s="237"/>
      <c r="BC1205" s="238"/>
      <c r="BD1205" s="345">
        <v>17.805410122164048</v>
      </c>
      <c r="BE1205" s="165">
        <v>793.50283533865365</v>
      </c>
      <c r="BF1205" s="149">
        <v>1496.2529514423568</v>
      </c>
      <c r="BG1205" s="623"/>
      <c r="BH1205" s="166">
        <v>6.97</v>
      </c>
      <c r="BI1205" s="167">
        <v>12.4</v>
      </c>
      <c r="BJ1205" s="166">
        <v>8.81</v>
      </c>
      <c r="BK1205" s="159"/>
    </row>
    <row r="1206" spans="1:63" ht="28" hidden="1">
      <c r="A1206" s="86"/>
      <c r="B1206" s="40"/>
      <c r="C1206" s="40"/>
      <c r="D1206" s="303" t="s">
        <v>4134</v>
      </c>
      <c r="E1206" s="595">
        <v>9610</v>
      </c>
      <c r="F1206" s="422" t="s">
        <v>4135</v>
      </c>
      <c r="G1206" s="547" t="s">
        <v>2033</v>
      </c>
      <c r="H1206" s="548" t="s">
        <v>2034</v>
      </c>
      <c r="I1206" s="549" t="s">
        <v>1815</v>
      </c>
      <c r="J1206" s="550"/>
      <c r="K1206" s="622" t="s">
        <v>2035</v>
      </c>
      <c r="L1206" s="494" t="s">
        <v>2036</v>
      </c>
      <c r="M1206" s="174" t="s">
        <v>969</v>
      </c>
      <c r="N1206" s="620" t="s">
        <v>970</v>
      </c>
      <c r="O1206" s="176" t="s">
        <v>3785</v>
      </c>
      <c r="P1206" s="143">
        <v>8.6969999999999992</v>
      </c>
      <c r="Q1206" s="138"/>
      <c r="R1206" s="339">
        <v>7</v>
      </c>
      <c r="S1206" s="139">
        <v>0</v>
      </c>
      <c r="T1206" s="311">
        <v>41376</v>
      </c>
      <c r="U1206" s="138">
        <v>0</v>
      </c>
      <c r="V1206" s="143">
        <v>67.193260273972598</v>
      </c>
      <c r="W1206" s="138">
        <v>154.21091506849314</v>
      </c>
      <c r="X1206" s="556" t="s">
        <v>1729</v>
      </c>
      <c r="Y1206" s="142"/>
      <c r="Z1206" s="146"/>
      <c r="AA1206" s="165"/>
      <c r="AB1206" s="165"/>
      <c r="AC1206" s="383"/>
      <c r="AD1206" s="360"/>
      <c r="AE1206" s="165"/>
      <c r="AF1206" s="147"/>
      <c r="AG1206" s="146">
        <v>16.033333333333335</v>
      </c>
      <c r="AH1206" s="149"/>
      <c r="AI1206" s="132"/>
      <c r="AJ1206" s="554" t="s">
        <v>3895</v>
      </c>
      <c r="AK1206" s="554"/>
      <c r="AL1206" s="555" t="s">
        <v>3895</v>
      </c>
      <c r="AM1206" s="152">
        <v>41142</v>
      </c>
      <c r="AN1206" s="296"/>
      <c r="AO1206" s="154"/>
      <c r="AP1206" s="155"/>
      <c r="AQ1206" s="156">
        <v>41163</v>
      </c>
      <c r="AR1206" s="155">
        <v>41376</v>
      </c>
      <c r="AS1206" s="154">
        <v>41537</v>
      </c>
      <c r="AT1206" s="155">
        <v>41376</v>
      </c>
      <c r="AU1206" s="157"/>
      <c r="AV1206" s="158"/>
      <c r="AW1206" s="164">
        <v>5</v>
      </c>
      <c r="AX1206" s="165">
        <v>1825.6</v>
      </c>
      <c r="AY1206" s="384">
        <v>0.95284999999999997</v>
      </c>
      <c r="AZ1206" s="161"/>
      <c r="BA1206" s="149"/>
      <c r="BB1206" s="237" t="s">
        <v>3498</v>
      </c>
      <c r="BC1206" s="238"/>
      <c r="BD1206" s="648"/>
      <c r="BE1206" s="165"/>
      <c r="BF1206" s="149"/>
      <c r="BG1206" s="623"/>
      <c r="BH1206" s="197"/>
      <c r="BI1206" s="198"/>
      <c r="BJ1206" s="197"/>
      <c r="BK1206" s="197"/>
    </row>
    <row r="1207" spans="1:63" ht="42" hidden="1">
      <c r="A1207" s="86"/>
      <c r="B1207" s="40"/>
      <c r="C1207" s="40"/>
      <c r="D1207" s="303" t="s">
        <v>4136</v>
      </c>
      <c r="E1207" s="595">
        <v>9613</v>
      </c>
      <c r="F1207" s="422" t="s">
        <v>4137</v>
      </c>
      <c r="G1207" s="547" t="s">
        <v>2033</v>
      </c>
      <c r="H1207" s="548" t="s">
        <v>2034</v>
      </c>
      <c r="I1207" s="549" t="s">
        <v>1815</v>
      </c>
      <c r="J1207" s="550"/>
      <c r="K1207" s="547" t="s">
        <v>1165</v>
      </c>
      <c r="L1207" s="376" t="s">
        <v>2036</v>
      </c>
      <c r="M1207" s="174" t="s">
        <v>2519</v>
      </c>
      <c r="N1207" s="480" t="s">
        <v>2520</v>
      </c>
      <c r="O1207" s="176" t="s">
        <v>2521</v>
      </c>
      <c r="P1207" s="143">
        <v>60.81</v>
      </c>
      <c r="Q1207" s="138"/>
      <c r="R1207" s="339">
        <v>10</v>
      </c>
      <c r="S1207" s="139">
        <v>0</v>
      </c>
      <c r="T1207" s="446">
        <v>41752</v>
      </c>
      <c r="U1207" s="191">
        <v>0</v>
      </c>
      <c r="V1207" s="143">
        <v>407.17709589041101</v>
      </c>
      <c r="W1207" s="138">
        <v>608.1</v>
      </c>
      <c r="X1207" s="556" t="s">
        <v>1729</v>
      </c>
      <c r="Y1207" s="142"/>
      <c r="Z1207" s="146"/>
      <c r="AA1207" s="165"/>
      <c r="AB1207" s="165"/>
      <c r="AC1207" s="383"/>
      <c r="AD1207" s="360"/>
      <c r="AE1207" s="165"/>
      <c r="AF1207" s="147"/>
      <c r="AG1207" s="146">
        <v>3.5</v>
      </c>
      <c r="AH1207" s="149"/>
      <c r="AI1207" s="132"/>
      <c r="AJ1207" s="554" t="s">
        <v>3895</v>
      </c>
      <c r="AK1207" s="554"/>
      <c r="AL1207" s="555" t="s">
        <v>3895</v>
      </c>
      <c r="AM1207" s="152">
        <v>41026</v>
      </c>
      <c r="AN1207" s="296"/>
      <c r="AO1207" s="154"/>
      <c r="AP1207" s="155"/>
      <c r="AQ1207" s="156">
        <v>41187</v>
      </c>
      <c r="AR1207" s="155">
        <v>41604</v>
      </c>
      <c r="AS1207" s="154">
        <v>41333</v>
      </c>
      <c r="AT1207" s="155">
        <v>41752</v>
      </c>
      <c r="AU1207" s="157" t="s">
        <v>3596</v>
      </c>
      <c r="AV1207" s="158"/>
      <c r="AW1207" s="164">
        <v>14</v>
      </c>
      <c r="AX1207" s="146">
        <v>4655</v>
      </c>
      <c r="AY1207" s="160">
        <v>0.84</v>
      </c>
      <c r="AZ1207" s="161"/>
      <c r="BA1207" s="149"/>
      <c r="BB1207" s="237"/>
      <c r="BC1207" s="238"/>
      <c r="BD1207" s="345">
        <v>17.410558464223385</v>
      </c>
      <c r="BE1207" s="165">
        <v>286.31077888872528</v>
      </c>
      <c r="BF1207" s="149">
        <v>1243.6113188730988</v>
      </c>
      <c r="BG1207" s="623"/>
      <c r="BH1207" s="166">
        <v>10.74</v>
      </c>
      <c r="BI1207" s="167">
        <v>16.09</v>
      </c>
      <c r="BJ1207" s="166">
        <v>12.06</v>
      </c>
      <c r="BK1207" s="166">
        <v>8</v>
      </c>
    </row>
    <row r="1208" spans="1:63" ht="42" hidden="1">
      <c r="A1208" s="86"/>
      <c r="B1208" s="40"/>
      <c r="C1208" s="40"/>
      <c r="D1208" s="303" t="s">
        <v>4138</v>
      </c>
      <c r="E1208" s="595">
        <v>9615</v>
      </c>
      <c r="F1208" s="422" t="s">
        <v>4139</v>
      </c>
      <c r="G1208" s="547" t="s">
        <v>2033</v>
      </c>
      <c r="H1208" s="548" t="s">
        <v>2034</v>
      </c>
      <c r="I1208" s="549" t="s">
        <v>1815</v>
      </c>
      <c r="J1208" s="550"/>
      <c r="K1208" s="547" t="s">
        <v>1728</v>
      </c>
      <c r="L1208" s="492" t="s">
        <v>2036</v>
      </c>
      <c r="M1208" s="174" t="s">
        <v>2037</v>
      </c>
      <c r="N1208" s="342" t="s">
        <v>2037</v>
      </c>
      <c r="O1208" s="176" t="s">
        <v>3785</v>
      </c>
      <c r="P1208" s="143">
        <v>13.369</v>
      </c>
      <c r="Q1208" s="138"/>
      <c r="R1208" s="339">
        <v>7</v>
      </c>
      <c r="S1208" s="139">
        <v>0</v>
      </c>
      <c r="T1208" s="455">
        <v>41395</v>
      </c>
      <c r="U1208" s="138">
        <v>0</v>
      </c>
      <c r="V1208" s="143">
        <v>102.59333972602738</v>
      </c>
      <c r="W1208" s="138">
        <v>236.35659452054793</v>
      </c>
      <c r="X1208" s="556" t="s">
        <v>2718</v>
      </c>
      <c r="Y1208" s="142"/>
      <c r="Z1208" s="146"/>
      <c r="AA1208" s="165"/>
      <c r="AB1208" s="165"/>
      <c r="AC1208" s="383"/>
      <c r="AD1208" s="360"/>
      <c r="AE1208" s="165"/>
      <c r="AF1208" s="147"/>
      <c r="AG1208" s="146">
        <v>15.4</v>
      </c>
      <c r="AH1208" s="149"/>
      <c r="AI1208" s="132"/>
      <c r="AJ1208" s="554" t="s">
        <v>3895</v>
      </c>
      <c r="AK1208" s="554"/>
      <c r="AL1208" s="555" t="s">
        <v>255</v>
      </c>
      <c r="AM1208" s="152">
        <v>41026</v>
      </c>
      <c r="AN1208" s="296"/>
      <c r="AO1208" s="154"/>
      <c r="AP1208" s="155"/>
      <c r="AQ1208" s="156">
        <v>41192</v>
      </c>
      <c r="AR1208" s="155">
        <v>41386</v>
      </c>
      <c r="AS1208" s="154">
        <v>41531</v>
      </c>
      <c r="AT1208" s="155">
        <v>41386</v>
      </c>
      <c r="AU1208" s="157"/>
      <c r="AV1208" s="158"/>
      <c r="AW1208" s="164">
        <v>8.6999999999999993</v>
      </c>
      <c r="AX1208" s="165">
        <v>1612.8735632183909</v>
      </c>
      <c r="AY1208" s="384">
        <v>0.95284999999999997</v>
      </c>
      <c r="AZ1208" s="161"/>
      <c r="BA1208" s="149"/>
      <c r="BB1208" s="237"/>
      <c r="BC1208" s="238"/>
      <c r="BD1208" s="345">
        <v>4.1557591623036645</v>
      </c>
      <c r="BE1208" s="165">
        <v>310.85041231981933</v>
      </c>
      <c r="BF1208" s="149">
        <v>477.67346693145572</v>
      </c>
      <c r="BG1208" s="623"/>
      <c r="BH1208" s="166" t="s">
        <v>236</v>
      </c>
      <c r="BI1208" s="167" t="s">
        <v>236</v>
      </c>
      <c r="BJ1208" s="166" t="s">
        <v>236</v>
      </c>
      <c r="BK1208" s="159"/>
    </row>
    <row r="1209" spans="1:63" ht="28" hidden="1">
      <c r="A1209" s="86"/>
      <c r="B1209" s="40"/>
      <c r="C1209" s="40"/>
      <c r="D1209" s="303" t="s">
        <v>4140</v>
      </c>
      <c r="E1209" s="595">
        <v>9619</v>
      </c>
      <c r="F1209" s="422" t="s">
        <v>4141</v>
      </c>
      <c r="G1209" s="547" t="s">
        <v>2033</v>
      </c>
      <c r="H1209" s="548" t="s">
        <v>2034</v>
      </c>
      <c r="I1209" s="549" t="s">
        <v>1815</v>
      </c>
      <c r="J1209" s="550"/>
      <c r="K1209" s="547" t="s">
        <v>2498</v>
      </c>
      <c r="L1209" s="492" t="s">
        <v>2036</v>
      </c>
      <c r="M1209" s="174" t="s">
        <v>2037</v>
      </c>
      <c r="N1209" s="342" t="s">
        <v>2037</v>
      </c>
      <c r="O1209" s="176" t="s">
        <v>3785</v>
      </c>
      <c r="P1209" s="143">
        <v>3.5219999999999998</v>
      </c>
      <c r="Q1209" s="138"/>
      <c r="R1209" s="339">
        <v>10</v>
      </c>
      <c r="S1209" s="139">
        <v>0</v>
      </c>
      <c r="T1209" s="311">
        <v>41400</v>
      </c>
      <c r="U1209" s="138">
        <v>0</v>
      </c>
      <c r="V1209" s="143">
        <v>26.979484931506846</v>
      </c>
      <c r="W1209" s="138">
        <v>35.22</v>
      </c>
      <c r="X1209" s="556" t="s">
        <v>2718</v>
      </c>
      <c r="Y1209" s="142"/>
      <c r="Z1209" s="146"/>
      <c r="AA1209" s="165"/>
      <c r="AB1209" s="165"/>
      <c r="AC1209" s="383"/>
      <c r="AD1209" s="360"/>
      <c r="AE1209" s="165"/>
      <c r="AF1209" s="147"/>
      <c r="AG1209" s="146">
        <v>15.233333333333333</v>
      </c>
      <c r="AH1209" s="149"/>
      <c r="AI1209" s="132"/>
      <c r="AJ1209" s="554" t="s">
        <v>3895</v>
      </c>
      <c r="AK1209" s="554"/>
      <c r="AL1209" s="555" t="s">
        <v>3895</v>
      </c>
      <c r="AM1209" s="152">
        <v>41069</v>
      </c>
      <c r="AN1209" s="296"/>
      <c r="AO1209" s="154"/>
      <c r="AP1209" s="155"/>
      <c r="AQ1209" s="156">
        <v>41339</v>
      </c>
      <c r="AR1209" s="155">
        <v>41396</v>
      </c>
      <c r="AS1209" s="154">
        <v>41531</v>
      </c>
      <c r="AT1209" s="155">
        <v>41396</v>
      </c>
      <c r="AU1209" s="157"/>
      <c r="AV1209" s="158"/>
      <c r="AW1209" s="164">
        <v>1.7</v>
      </c>
      <c r="AX1209" s="165">
        <v>2321.1764705882351</v>
      </c>
      <c r="AY1209" s="384">
        <v>0.89710000000000001</v>
      </c>
      <c r="AZ1209" s="161"/>
      <c r="BA1209" s="149"/>
      <c r="BB1209" s="237"/>
      <c r="BC1209" s="238"/>
      <c r="BD1209" s="345">
        <v>2.5087260034904011</v>
      </c>
      <c r="BE1209" s="165">
        <v>712.30153421078967</v>
      </c>
      <c r="BF1209" s="149">
        <v>1475.7211785237653</v>
      </c>
      <c r="BG1209" s="623"/>
      <c r="BH1209" s="166">
        <v>9.77</v>
      </c>
      <c r="BI1209" s="167">
        <v>13</v>
      </c>
      <c r="BJ1209" s="166">
        <v>11.75</v>
      </c>
      <c r="BK1209" s="159">
        <v>13.027723469278023</v>
      </c>
    </row>
    <row r="1210" spans="1:63" ht="28" hidden="1">
      <c r="A1210" s="86"/>
      <c r="B1210" s="40"/>
      <c r="C1210" s="40"/>
      <c r="D1210" s="303" t="s">
        <v>4142</v>
      </c>
      <c r="E1210" s="127">
        <v>9621</v>
      </c>
      <c r="F1210" s="234" t="s">
        <v>4143</v>
      </c>
      <c r="G1210" s="129" t="s">
        <v>2033</v>
      </c>
      <c r="H1210" s="130" t="s">
        <v>2034</v>
      </c>
      <c r="I1210" s="368" t="s">
        <v>1815</v>
      </c>
      <c r="J1210" s="368"/>
      <c r="K1210" s="129" t="s">
        <v>1748</v>
      </c>
      <c r="L1210" s="492" t="s">
        <v>2036</v>
      </c>
      <c r="M1210" s="174" t="s">
        <v>2037</v>
      </c>
      <c r="N1210" s="135" t="s">
        <v>2037</v>
      </c>
      <c r="O1210" s="136" t="s">
        <v>2038</v>
      </c>
      <c r="P1210" s="137">
        <v>38.259</v>
      </c>
      <c r="Q1210" s="138"/>
      <c r="R1210" s="137">
        <v>10</v>
      </c>
      <c r="S1210" s="139">
        <v>0</v>
      </c>
      <c r="T1210" s="235">
        <v>41422</v>
      </c>
      <c r="U1210" s="138">
        <v>0</v>
      </c>
      <c r="V1210" s="137">
        <v>290.76839999999999</v>
      </c>
      <c r="W1210" s="138">
        <v>382.59000000000003</v>
      </c>
      <c r="X1210" s="130" t="s">
        <v>2039</v>
      </c>
      <c r="Y1210" s="142"/>
      <c r="Z1210" s="146"/>
      <c r="AA1210" s="165"/>
      <c r="AB1210" s="165"/>
      <c r="AC1210" s="144"/>
      <c r="AD1210" s="360"/>
      <c r="AE1210" s="165"/>
      <c r="AF1210" s="147"/>
      <c r="AG1210" s="148">
        <v>14.5</v>
      </c>
      <c r="AH1210" s="149"/>
      <c r="AI1210" s="132"/>
      <c r="AJ1210" s="236" t="s">
        <v>3895</v>
      </c>
      <c r="AK1210" s="236"/>
      <c r="AL1210" s="151" t="s">
        <v>2012</v>
      </c>
      <c r="AM1210" s="152">
        <v>40758</v>
      </c>
      <c r="AN1210" s="296"/>
      <c r="AO1210" s="154"/>
      <c r="AP1210" s="155"/>
      <c r="AQ1210" s="156">
        <v>41193</v>
      </c>
      <c r="AR1210" s="156">
        <v>41397</v>
      </c>
      <c r="AS1210" s="179">
        <v>41544</v>
      </c>
      <c r="AT1210" s="155">
        <v>41422</v>
      </c>
      <c r="AU1210" s="157"/>
      <c r="AV1210" s="358"/>
      <c r="AW1210" s="159">
        <v>20.5</v>
      </c>
      <c r="AX1210" s="165">
        <v>2037.4634146341464</v>
      </c>
      <c r="AY1210" s="384">
        <v>0.91599999999999993</v>
      </c>
      <c r="AZ1210" s="161"/>
      <c r="BA1210" s="149"/>
      <c r="BB1210" s="237"/>
      <c r="BC1210" s="238"/>
      <c r="BD1210" s="345">
        <v>35.654450261780106</v>
      </c>
      <c r="BE1210" s="165">
        <v>931.92321445359539</v>
      </c>
      <c r="BF1210" s="149">
        <v>1739.2414761843954</v>
      </c>
      <c r="BG1210" s="623"/>
      <c r="BH1210" s="166">
        <v>9.14</v>
      </c>
      <c r="BI1210" s="167">
        <v>11.71</v>
      </c>
      <c r="BJ1210" s="166"/>
      <c r="BK1210" s="166"/>
    </row>
    <row r="1211" spans="1:63" ht="28" hidden="1">
      <c r="A1211" s="86"/>
      <c r="B1211" s="40"/>
      <c r="C1211" s="40"/>
      <c r="D1211" s="247" t="s">
        <v>4144</v>
      </c>
      <c r="E1211" s="127">
        <v>9624</v>
      </c>
      <c r="F1211" s="128" t="s">
        <v>4145</v>
      </c>
      <c r="G1211" s="129" t="s">
        <v>2033</v>
      </c>
      <c r="H1211" s="130" t="s">
        <v>2034</v>
      </c>
      <c r="I1211" s="131" t="s">
        <v>1815</v>
      </c>
      <c r="J1211" s="132"/>
      <c r="K1211" s="129" t="s">
        <v>4108</v>
      </c>
      <c r="L1211" s="492" t="s">
        <v>2036</v>
      </c>
      <c r="M1211" s="134" t="s">
        <v>2037</v>
      </c>
      <c r="N1211" s="371" t="s">
        <v>2037</v>
      </c>
      <c r="O1211" s="136" t="s">
        <v>1335</v>
      </c>
      <c r="P1211" s="381">
        <v>3.8610000000000002</v>
      </c>
      <c r="Q1211" s="138"/>
      <c r="R1211" s="339">
        <v>10</v>
      </c>
      <c r="S1211" s="139">
        <v>0</v>
      </c>
      <c r="T1211" s="152">
        <v>41403</v>
      </c>
      <c r="U1211" s="138">
        <v>0</v>
      </c>
      <c r="V1211" s="143">
        <v>29.54458356164384</v>
      </c>
      <c r="W1211" s="138">
        <v>38.61</v>
      </c>
      <c r="X1211" s="141" t="s">
        <v>3966</v>
      </c>
      <c r="Y1211" s="142"/>
      <c r="Z1211" s="143"/>
      <c r="AA1211" s="138"/>
      <c r="AB1211" s="138"/>
      <c r="AC1211" s="383"/>
      <c r="AD1211" s="360"/>
      <c r="AE1211" s="165"/>
      <c r="AF1211" s="147"/>
      <c r="AG1211" s="146">
        <v>15.133333333333333</v>
      </c>
      <c r="AH1211" s="149"/>
      <c r="AI1211" s="132"/>
      <c r="AJ1211" s="150" t="s">
        <v>1560</v>
      </c>
      <c r="AK1211" s="150"/>
      <c r="AL1211" s="151" t="s">
        <v>1344</v>
      </c>
      <c r="AM1211" s="152">
        <v>40319</v>
      </c>
      <c r="AN1211" s="296"/>
      <c r="AO1211" s="154"/>
      <c r="AP1211" s="155"/>
      <c r="AQ1211" s="156">
        <v>40011</v>
      </c>
      <c r="AR1211" s="155">
        <v>41403</v>
      </c>
      <c r="AS1211" s="154">
        <v>41529</v>
      </c>
      <c r="AT1211" s="194">
        <v>41403</v>
      </c>
      <c r="AU1211" s="157"/>
      <c r="AV1211" s="158"/>
      <c r="AW1211" s="195">
        <v>1.85</v>
      </c>
      <c r="AX1211" s="191">
        <v>2223.2432432432433</v>
      </c>
      <c r="AY1211" s="416">
        <v>0.93377500000000002</v>
      </c>
      <c r="AZ1211" s="161"/>
      <c r="BA1211" s="149"/>
      <c r="BB1211" s="162"/>
      <c r="BC1211" s="163"/>
      <c r="BD1211" s="379">
        <v>2.3778359511343803</v>
      </c>
      <c r="BE1211" s="165">
        <v>615.8601272039316</v>
      </c>
      <c r="BF1211" s="149">
        <v>1285.3167303429084</v>
      </c>
      <c r="BG1211" s="195"/>
      <c r="BH1211" s="197" t="s">
        <v>236</v>
      </c>
      <c r="BI1211" s="198">
        <v>13</v>
      </c>
      <c r="BJ1211" s="197"/>
      <c r="BK1211" s="197">
        <v>17.765077458106393</v>
      </c>
    </row>
    <row r="1212" spans="1:63" ht="28" hidden="1">
      <c r="A1212" s="86"/>
      <c r="B1212" s="40"/>
      <c r="C1212" s="40"/>
      <c r="D1212" s="410" t="s">
        <v>4146</v>
      </c>
      <c r="E1212" s="127">
        <v>9625</v>
      </c>
      <c r="F1212" s="422" t="s">
        <v>4147</v>
      </c>
      <c r="G1212" s="129" t="s">
        <v>2033</v>
      </c>
      <c r="H1212" s="130" t="s">
        <v>2034</v>
      </c>
      <c r="I1212" s="368" t="s">
        <v>1815</v>
      </c>
      <c r="J1212" s="368"/>
      <c r="K1212" s="129" t="s">
        <v>917</v>
      </c>
      <c r="L1212" s="492" t="s">
        <v>2036</v>
      </c>
      <c r="M1212" s="134" t="s">
        <v>2037</v>
      </c>
      <c r="N1212" s="135" t="s">
        <v>2037</v>
      </c>
      <c r="O1212" s="136" t="s">
        <v>3785</v>
      </c>
      <c r="P1212" s="137">
        <v>13.305</v>
      </c>
      <c r="Q1212" s="138"/>
      <c r="R1212" s="137">
        <v>7</v>
      </c>
      <c r="S1212" s="139">
        <v>0</v>
      </c>
      <c r="T1212" s="235">
        <v>41403</v>
      </c>
      <c r="U1212" s="138">
        <v>0</v>
      </c>
      <c r="V1212" s="137">
        <v>101.81058904109588</v>
      </c>
      <c r="W1212" s="138">
        <v>234.93349315068491</v>
      </c>
      <c r="X1212" s="130" t="s">
        <v>3156</v>
      </c>
      <c r="Y1212" s="142"/>
      <c r="Z1212" s="143"/>
      <c r="AA1212" s="138"/>
      <c r="AB1212" s="138"/>
      <c r="AC1212" s="144"/>
      <c r="AD1212" s="360"/>
      <c r="AE1212" s="165"/>
      <c r="AF1212" s="147"/>
      <c r="AG1212" s="148">
        <v>15.133333333333333</v>
      </c>
      <c r="AH1212" s="149"/>
      <c r="AI1212" s="132"/>
      <c r="AJ1212" s="150" t="s">
        <v>3895</v>
      </c>
      <c r="AK1212" s="150"/>
      <c r="AL1212" s="151" t="s">
        <v>843</v>
      </c>
      <c r="AM1212" s="152">
        <v>40555</v>
      </c>
      <c r="AN1212" s="296"/>
      <c r="AO1212" s="192"/>
      <c r="AP1212" s="152"/>
      <c r="AQ1212" s="235">
        <v>40751</v>
      </c>
      <c r="AR1212" s="235">
        <v>41403</v>
      </c>
      <c r="AS1212" s="140">
        <v>41537</v>
      </c>
      <c r="AT1212" s="194">
        <v>41403</v>
      </c>
      <c r="AU1212" s="206"/>
      <c r="AV1212" s="471"/>
      <c r="AW1212" s="149">
        <v>7.2</v>
      </c>
      <c r="AX1212" s="165">
        <v>1847.9166666666665</v>
      </c>
      <c r="AY1212" s="384">
        <v>0.92495000000000005</v>
      </c>
      <c r="AZ1212" s="196"/>
      <c r="BA1212" s="149"/>
      <c r="BB1212" s="403"/>
      <c r="BC1212" s="404"/>
      <c r="BD1212" s="379">
        <v>9.051047120418847</v>
      </c>
      <c r="BE1212" s="165">
        <v>680.27411652903777</v>
      </c>
      <c r="BF1212" s="149">
        <v>1257.089877835951</v>
      </c>
      <c r="BG1212" s="195"/>
      <c r="BH1212" s="197">
        <v>10.91</v>
      </c>
      <c r="BI1212" s="198">
        <v>16.25</v>
      </c>
      <c r="BJ1212" s="197"/>
      <c r="BK1212" s="197"/>
    </row>
    <row r="1213" spans="1:63" ht="28" hidden="1">
      <c r="A1213" s="86"/>
      <c r="B1213" s="40"/>
      <c r="C1213" s="40"/>
      <c r="D1213" s="303" t="s">
        <v>4148</v>
      </c>
      <c r="E1213" s="595">
        <v>9630</v>
      </c>
      <c r="F1213" s="422" t="s">
        <v>4149</v>
      </c>
      <c r="G1213" s="129" t="s">
        <v>2033</v>
      </c>
      <c r="H1213" s="130" t="s">
        <v>2034</v>
      </c>
      <c r="I1213" s="549" t="s">
        <v>1815</v>
      </c>
      <c r="J1213" s="550"/>
      <c r="K1213" s="622" t="s">
        <v>2035</v>
      </c>
      <c r="L1213" s="492" t="s">
        <v>2036</v>
      </c>
      <c r="M1213" s="174" t="s">
        <v>969</v>
      </c>
      <c r="N1213" s="620" t="s">
        <v>970</v>
      </c>
      <c r="O1213" s="176" t="s">
        <v>3785</v>
      </c>
      <c r="P1213" s="143">
        <v>8.1769999999999996</v>
      </c>
      <c r="Q1213" s="138"/>
      <c r="R1213" s="339">
        <v>10</v>
      </c>
      <c r="S1213" s="139">
        <v>-0.06</v>
      </c>
      <c r="T1213" s="311">
        <v>41409</v>
      </c>
      <c r="U1213" s="138">
        <v>0</v>
      </c>
      <c r="V1213" s="143">
        <v>62.436435616438352</v>
      </c>
      <c r="W1213" s="138">
        <v>81.77</v>
      </c>
      <c r="X1213" s="556" t="s">
        <v>2039</v>
      </c>
      <c r="Y1213" s="142"/>
      <c r="Z1213" s="146"/>
      <c r="AA1213" s="165"/>
      <c r="AB1213" s="165"/>
      <c r="AC1213" s="383"/>
      <c r="AD1213" s="360"/>
      <c r="AE1213" s="165"/>
      <c r="AF1213" s="147"/>
      <c r="AG1213" s="146">
        <v>14.933333333333334</v>
      </c>
      <c r="AH1213" s="149"/>
      <c r="AI1213" s="132"/>
      <c r="AJ1213" s="554" t="s">
        <v>3895</v>
      </c>
      <c r="AK1213" s="554"/>
      <c r="AL1213" s="555" t="s">
        <v>3895</v>
      </c>
      <c r="AM1213" s="152">
        <v>41170</v>
      </c>
      <c r="AN1213" s="293"/>
      <c r="AO1213" s="154"/>
      <c r="AP1213" s="155"/>
      <c r="AQ1213" s="156">
        <v>41373</v>
      </c>
      <c r="AR1213" s="155">
        <v>41409</v>
      </c>
      <c r="AS1213" s="154">
        <v>41544</v>
      </c>
      <c r="AT1213" s="155">
        <v>41409</v>
      </c>
      <c r="AU1213" s="157"/>
      <c r="AV1213" s="158"/>
      <c r="AW1213" s="164">
        <v>5</v>
      </c>
      <c r="AX1213" s="165">
        <v>1716.6</v>
      </c>
      <c r="AY1213" s="384">
        <v>0.95284999999999997</v>
      </c>
      <c r="AZ1213" s="239"/>
      <c r="BA1213" s="149"/>
      <c r="BB1213" s="623"/>
      <c r="BC1213" s="238"/>
      <c r="BD1213" s="648"/>
      <c r="BE1213" s="165"/>
      <c r="BF1213" s="149"/>
      <c r="BG1213" s="623"/>
      <c r="BH1213" s="197"/>
      <c r="BI1213" s="198"/>
      <c r="BJ1213" s="197"/>
      <c r="BK1213" s="197"/>
    </row>
    <row r="1214" spans="1:63" ht="28" hidden="1">
      <c r="A1214" s="86"/>
      <c r="B1214" s="40"/>
      <c r="C1214" s="40"/>
      <c r="D1214" s="410" t="s">
        <v>4150</v>
      </c>
      <c r="E1214" s="127">
        <v>9633</v>
      </c>
      <c r="F1214" s="234" t="s">
        <v>4151</v>
      </c>
      <c r="G1214" s="129" t="s">
        <v>2033</v>
      </c>
      <c r="H1214" s="130" t="s">
        <v>2034</v>
      </c>
      <c r="I1214" s="368" t="s">
        <v>1815</v>
      </c>
      <c r="J1214" s="368"/>
      <c r="K1214" s="129" t="s">
        <v>4152</v>
      </c>
      <c r="L1214" s="492" t="s">
        <v>2036</v>
      </c>
      <c r="M1214" s="134" t="s">
        <v>2037</v>
      </c>
      <c r="N1214" s="371" t="s">
        <v>2037</v>
      </c>
      <c r="O1214" s="134" t="s">
        <v>3785</v>
      </c>
      <c r="P1214" s="137">
        <v>21.731999999999999</v>
      </c>
      <c r="Q1214" s="138"/>
      <c r="R1214" s="137">
        <v>10</v>
      </c>
      <c r="S1214" s="139">
        <v>0</v>
      </c>
      <c r="T1214" s="235">
        <v>41410</v>
      </c>
      <c r="U1214" s="138">
        <v>0</v>
      </c>
      <c r="V1214" s="137">
        <v>165.87767671232876</v>
      </c>
      <c r="W1214" s="138">
        <v>217.32</v>
      </c>
      <c r="X1214" s="130" t="s">
        <v>3889</v>
      </c>
      <c r="Y1214" s="142"/>
      <c r="Z1214" s="143"/>
      <c r="AA1214" s="138"/>
      <c r="AB1214" s="138"/>
      <c r="AC1214" s="144"/>
      <c r="AD1214" s="360"/>
      <c r="AE1214" s="165"/>
      <c r="AF1214" s="147"/>
      <c r="AG1214" s="148">
        <v>14.9</v>
      </c>
      <c r="AH1214" s="149"/>
      <c r="AI1214" s="132"/>
      <c r="AJ1214" s="150" t="s">
        <v>3895</v>
      </c>
      <c r="AK1214" s="150"/>
      <c r="AL1214" s="151" t="s">
        <v>3689</v>
      </c>
      <c r="AM1214" s="235">
        <v>40525</v>
      </c>
      <c r="AN1214" s="293"/>
      <c r="AO1214" s="154"/>
      <c r="AP1214" s="155"/>
      <c r="AQ1214" s="156">
        <v>40848</v>
      </c>
      <c r="AR1214" s="156">
        <v>41408</v>
      </c>
      <c r="AS1214" s="179">
        <v>41544</v>
      </c>
      <c r="AT1214" s="194">
        <v>41410</v>
      </c>
      <c r="AU1214" s="157"/>
      <c r="AV1214" s="358"/>
      <c r="AW1214" s="159">
        <v>10.199999999999999</v>
      </c>
      <c r="AX1214" s="165">
        <v>2263.7254901960787</v>
      </c>
      <c r="AY1214" s="160">
        <v>0.94479000000000002</v>
      </c>
      <c r="AZ1214" s="161"/>
      <c r="BA1214" s="149"/>
      <c r="BB1214" s="237"/>
      <c r="BC1214" s="238"/>
      <c r="BD1214" s="345">
        <v>32.706151832460733</v>
      </c>
      <c r="BE1214" s="165">
        <v>1504.9766166234463</v>
      </c>
      <c r="BF1214" s="149">
        <v>3206.4854737706601</v>
      </c>
      <c r="BG1214" s="195"/>
      <c r="BH1214" s="166">
        <v>10.66</v>
      </c>
      <c r="BI1214" s="167">
        <v>14.69</v>
      </c>
      <c r="BJ1214" s="166"/>
      <c r="BK1214" s="166"/>
    </row>
    <row r="1215" spans="1:63" ht="42" hidden="1">
      <c r="A1215" s="86"/>
      <c r="B1215" s="40"/>
      <c r="C1215" s="40"/>
      <c r="D1215" s="412" t="s">
        <v>4153</v>
      </c>
      <c r="E1215" s="127">
        <v>9643</v>
      </c>
      <c r="F1215" s="234" t="s">
        <v>4154</v>
      </c>
      <c r="G1215" s="129" t="s">
        <v>2033</v>
      </c>
      <c r="H1215" s="130" t="s">
        <v>2034</v>
      </c>
      <c r="I1215" s="131" t="s">
        <v>1815</v>
      </c>
      <c r="J1215" s="132"/>
      <c r="K1215" s="129" t="s">
        <v>1748</v>
      </c>
      <c r="L1215" s="492" t="s">
        <v>2036</v>
      </c>
      <c r="M1215" s="174" t="s">
        <v>2037</v>
      </c>
      <c r="N1215" s="371" t="s">
        <v>2037</v>
      </c>
      <c r="O1215" s="136" t="s">
        <v>3785</v>
      </c>
      <c r="P1215" s="143">
        <v>5.4960000000000004</v>
      </c>
      <c r="Q1215" s="138"/>
      <c r="R1215" s="339">
        <v>7</v>
      </c>
      <c r="S1215" s="139">
        <v>0</v>
      </c>
      <c r="T1215" s="152">
        <v>41426</v>
      </c>
      <c r="U1215" s="138">
        <v>0</v>
      </c>
      <c r="V1215" s="143">
        <v>41.709369863013706</v>
      </c>
      <c r="W1215" s="138">
        <v>96.699484931506859</v>
      </c>
      <c r="X1215" s="141" t="s">
        <v>3889</v>
      </c>
      <c r="Y1215" s="142"/>
      <c r="Z1215" s="143"/>
      <c r="AA1215" s="138"/>
      <c r="AB1215" s="138"/>
      <c r="AC1215" s="383"/>
      <c r="AD1215" s="360"/>
      <c r="AE1215" s="165"/>
      <c r="AF1215" s="147"/>
      <c r="AG1215" s="146">
        <v>14.366666666666667</v>
      </c>
      <c r="AH1215" s="149"/>
      <c r="AI1215" s="132"/>
      <c r="AJ1215" s="150" t="s">
        <v>3895</v>
      </c>
      <c r="AK1215" s="150"/>
      <c r="AL1215" s="151" t="s">
        <v>3013</v>
      </c>
      <c r="AM1215" s="152">
        <v>40659</v>
      </c>
      <c r="AN1215" s="296"/>
      <c r="AO1215" s="154"/>
      <c r="AP1215" s="155"/>
      <c r="AQ1215" s="156">
        <v>40918</v>
      </c>
      <c r="AR1215" s="155">
        <v>41418</v>
      </c>
      <c r="AS1215" s="154">
        <v>41544</v>
      </c>
      <c r="AT1215" s="155">
        <v>41418</v>
      </c>
      <c r="AU1215" s="157"/>
      <c r="AV1215" s="158"/>
      <c r="AW1215" s="164">
        <v>3</v>
      </c>
      <c r="AX1215" s="165">
        <v>2000</v>
      </c>
      <c r="AY1215" s="384">
        <v>0.91615999999999997</v>
      </c>
      <c r="AZ1215" s="161"/>
      <c r="BA1215" s="149"/>
      <c r="BB1215" s="237"/>
      <c r="BC1215" s="238"/>
      <c r="BD1215" s="345">
        <v>3.4685863874345548</v>
      </c>
      <c r="BE1215" s="165">
        <v>631.11106030468613</v>
      </c>
      <c r="BF1215" s="149">
        <v>1156.1954624781849</v>
      </c>
      <c r="BG1215" s="623"/>
      <c r="BH1215" s="166" t="s">
        <v>236</v>
      </c>
      <c r="BI1215" s="167" t="s">
        <v>236</v>
      </c>
      <c r="BJ1215" s="166" t="s">
        <v>236</v>
      </c>
      <c r="BK1215" s="166"/>
    </row>
    <row r="1216" spans="1:63" ht="28" hidden="1">
      <c r="A1216" s="86"/>
      <c r="B1216" s="40"/>
      <c r="C1216" s="40"/>
      <c r="D1216" s="303" t="s">
        <v>4155</v>
      </c>
      <c r="E1216" s="595">
        <v>9650</v>
      </c>
      <c r="F1216" s="422" t="s">
        <v>4156</v>
      </c>
      <c r="G1216" s="547" t="s">
        <v>2033</v>
      </c>
      <c r="H1216" s="548" t="s">
        <v>2034</v>
      </c>
      <c r="I1216" s="549" t="s">
        <v>1815</v>
      </c>
      <c r="J1216" s="550"/>
      <c r="K1216" s="622" t="s">
        <v>1165</v>
      </c>
      <c r="L1216" s="494" t="s">
        <v>2036</v>
      </c>
      <c r="M1216" s="174" t="s">
        <v>2037</v>
      </c>
      <c r="N1216" s="620" t="s">
        <v>2037</v>
      </c>
      <c r="O1216" s="176" t="s">
        <v>2038</v>
      </c>
      <c r="P1216" s="143">
        <v>124.363</v>
      </c>
      <c r="Q1216" s="138"/>
      <c r="R1216" s="339">
        <v>10</v>
      </c>
      <c r="S1216" s="139">
        <v>0</v>
      </c>
      <c r="T1216" s="446">
        <v>41436</v>
      </c>
      <c r="U1216" s="138">
        <v>0</v>
      </c>
      <c r="V1216" s="143">
        <v>940.38871232876716</v>
      </c>
      <c r="W1216" s="138">
        <v>1243.6300000000001</v>
      </c>
      <c r="X1216" s="556" t="s">
        <v>2039</v>
      </c>
      <c r="Y1216" s="142"/>
      <c r="Z1216" s="146"/>
      <c r="AA1216" s="165"/>
      <c r="AB1216" s="165"/>
      <c r="AC1216" s="383"/>
      <c r="AD1216" s="360"/>
      <c r="AE1216" s="165"/>
      <c r="AF1216" s="147"/>
      <c r="AG1216" s="146">
        <v>14.033333333333333</v>
      </c>
      <c r="AH1216" s="149"/>
      <c r="AI1216" s="132"/>
      <c r="AJ1216" s="554" t="s">
        <v>3895</v>
      </c>
      <c r="AK1216" s="554"/>
      <c r="AL1216" s="555" t="s">
        <v>3895</v>
      </c>
      <c r="AM1216" s="152">
        <v>41151</v>
      </c>
      <c r="AN1216" s="296"/>
      <c r="AO1216" s="154"/>
      <c r="AP1216" s="155"/>
      <c r="AQ1216" s="156">
        <v>41373</v>
      </c>
      <c r="AR1216" s="155">
        <v>41425</v>
      </c>
      <c r="AS1216" s="154">
        <v>41550</v>
      </c>
      <c r="AT1216" s="155">
        <v>41436</v>
      </c>
      <c r="AU1216" s="157"/>
      <c r="AV1216" s="158"/>
      <c r="AW1216" s="164">
        <v>63</v>
      </c>
      <c r="AX1216" s="165">
        <v>2200.5079365079364</v>
      </c>
      <c r="AY1216" s="384">
        <v>0.89710000000000001</v>
      </c>
      <c r="AZ1216" s="161"/>
      <c r="BA1216" s="149"/>
      <c r="BB1216" s="237"/>
      <c r="BC1216" s="238"/>
      <c r="BD1216" s="345">
        <v>84.664048865619534</v>
      </c>
      <c r="BE1216" s="165">
        <v>680.78165423493749</v>
      </c>
      <c r="BF1216" s="149">
        <v>1343.8737915177703</v>
      </c>
      <c r="BG1216" s="623"/>
      <c r="BH1216" s="166">
        <v>7.15</v>
      </c>
      <c r="BI1216" s="167">
        <v>17.25</v>
      </c>
      <c r="BJ1216" s="197"/>
      <c r="BK1216" s="197"/>
    </row>
    <row r="1217" spans="1:63" ht="28" hidden="1">
      <c r="A1217" s="86"/>
      <c r="B1217" s="40"/>
      <c r="C1217" s="40"/>
      <c r="D1217" s="303" t="s">
        <v>4157</v>
      </c>
      <c r="E1217" s="595">
        <v>9651</v>
      </c>
      <c r="F1217" s="234" t="s">
        <v>4158</v>
      </c>
      <c r="G1217" s="547" t="s">
        <v>2033</v>
      </c>
      <c r="H1217" s="548" t="s">
        <v>2034</v>
      </c>
      <c r="I1217" s="660" t="s">
        <v>1815</v>
      </c>
      <c r="J1217" s="550"/>
      <c r="K1217" s="622" t="s">
        <v>2035</v>
      </c>
      <c r="L1217" s="494" t="s">
        <v>2036</v>
      </c>
      <c r="M1217" s="174" t="s">
        <v>2037</v>
      </c>
      <c r="N1217" s="620" t="s">
        <v>2037</v>
      </c>
      <c r="O1217" s="569" t="s">
        <v>3785</v>
      </c>
      <c r="P1217" s="143">
        <v>31.5</v>
      </c>
      <c r="Q1217" s="138"/>
      <c r="R1217" s="339">
        <v>10</v>
      </c>
      <c r="S1217" s="139">
        <v>0</v>
      </c>
      <c r="T1217" s="446">
        <v>41498</v>
      </c>
      <c r="U1217" s="138">
        <v>0</v>
      </c>
      <c r="V1217" s="143">
        <v>232.84109589041097</v>
      </c>
      <c r="W1217" s="138">
        <v>315</v>
      </c>
      <c r="X1217" s="556" t="s">
        <v>2039</v>
      </c>
      <c r="Y1217" s="142"/>
      <c r="Z1217" s="146"/>
      <c r="AA1217" s="165"/>
      <c r="AB1217" s="165"/>
      <c r="AC1217" s="383"/>
      <c r="AD1217" s="360"/>
      <c r="AE1217" s="165"/>
      <c r="AF1217" s="147"/>
      <c r="AG1217" s="146">
        <v>11.966666666666667</v>
      </c>
      <c r="AH1217" s="149"/>
      <c r="AI1217" s="132"/>
      <c r="AJ1217" s="554" t="s">
        <v>3895</v>
      </c>
      <c r="AK1217" s="554"/>
      <c r="AL1217" s="555" t="s">
        <v>3895</v>
      </c>
      <c r="AM1217" s="152">
        <v>41242</v>
      </c>
      <c r="AN1217" s="297"/>
      <c r="AO1217" s="154"/>
      <c r="AP1217" s="155"/>
      <c r="AQ1217" s="156">
        <v>41373</v>
      </c>
      <c r="AR1217" s="155">
        <v>41425</v>
      </c>
      <c r="AS1217" s="154">
        <v>41562</v>
      </c>
      <c r="AT1217" s="155">
        <v>41498</v>
      </c>
      <c r="AU1217" s="157"/>
      <c r="AV1217" s="158"/>
      <c r="AW1217" s="164">
        <v>15</v>
      </c>
      <c r="AX1217" s="165">
        <v>2204</v>
      </c>
      <c r="AY1217" s="384">
        <v>0.9528375</v>
      </c>
      <c r="AZ1217" s="161"/>
      <c r="BA1217" s="149"/>
      <c r="BB1217" s="237"/>
      <c r="BC1217" s="238"/>
      <c r="BD1217" s="345">
        <v>21.70593368237347</v>
      </c>
      <c r="BE1217" s="165">
        <v>689.07725975788799</v>
      </c>
      <c r="BF1217" s="149">
        <v>1447.0622454915647</v>
      </c>
      <c r="BG1217" s="623"/>
      <c r="BH1217" s="197">
        <v>10.28</v>
      </c>
      <c r="BI1217" s="198">
        <v>17.45</v>
      </c>
      <c r="BJ1217" s="159"/>
      <c r="BK1217" s="159"/>
    </row>
    <row r="1218" spans="1:63" ht="28" hidden="1">
      <c r="A1218" s="86"/>
      <c r="B1218" s="40"/>
      <c r="C1218" s="40"/>
      <c r="D1218" s="303" t="s">
        <v>4159</v>
      </c>
      <c r="E1218" s="595">
        <v>9652</v>
      </c>
      <c r="F1218" s="422" t="s">
        <v>4160</v>
      </c>
      <c r="G1218" s="547" t="s">
        <v>2033</v>
      </c>
      <c r="H1218" s="548" t="s">
        <v>2034</v>
      </c>
      <c r="I1218" s="549" t="s">
        <v>1815</v>
      </c>
      <c r="J1218" s="550"/>
      <c r="K1218" s="622" t="s">
        <v>1748</v>
      </c>
      <c r="L1218" s="494" t="s">
        <v>2036</v>
      </c>
      <c r="M1218" s="174" t="s">
        <v>2037</v>
      </c>
      <c r="N1218" s="620" t="s">
        <v>2037</v>
      </c>
      <c r="O1218" s="176" t="s">
        <v>3785</v>
      </c>
      <c r="P1218" s="143">
        <v>17.678999999999998</v>
      </c>
      <c r="Q1218" s="138"/>
      <c r="R1218" s="339">
        <v>10</v>
      </c>
      <c r="S1218" s="139">
        <v>0</v>
      </c>
      <c r="T1218" s="446">
        <v>41433</v>
      </c>
      <c r="U1218" s="138">
        <v>0</v>
      </c>
      <c r="V1218" s="143">
        <v>133.82760821917807</v>
      </c>
      <c r="W1218" s="138">
        <v>176.79</v>
      </c>
      <c r="X1218" s="556" t="s">
        <v>191</v>
      </c>
      <c r="Y1218" s="142"/>
      <c r="Z1218" s="146"/>
      <c r="AA1218" s="165"/>
      <c r="AB1218" s="165"/>
      <c r="AC1218" s="383"/>
      <c r="AD1218" s="360"/>
      <c r="AE1218" s="165"/>
      <c r="AF1218" s="147"/>
      <c r="AG1218" s="146">
        <v>14.133333333333333</v>
      </c>
      <c r="AH1218" s="149"/>
      <c r="AI1218" s="132"/>
      <c r="AJ1218" s="554" t="s">
        <v>3895</v>
      </c>
      <c r="AK1218" s="554"/>
      <c r="AL1218" s="555" t="s">
        <v>3895</v>
      </c>
      <c r="AM1218" s="152">
        <v>41151</v>
      </c>
      <c r="AN1218" s="296"/>
      <c r="AO1218" s="154"/>
      <c r="AP1218" s="155"/>
      <c r="AQ1218" s="156">
        <v>41267</v>
      </c>
      <c r="AR1218" s="155">
        <v>41426</v>
      </c>
      <c r="AS1218" s="154">
        <v>41544</v>
      </c>
      <c r="AT1218" s="155">
        <v>41429</v>
      </c>
      <c r="AU1218" s="157"/>
      <c r="AV1218" s="158"/>
      <c r="AW1218" s="164">
        <v>9</v>
      </c>
      <c r="AX1218" s="165">
        <v>2190</v>
      </c>
      <c r="AY1218" s="384">
        <v>0.89702499999999996</v>
      </c>
      <c r="AZ1218" s="161"/>
      <c r="BA1218" s="149"/>
      <c r="BB1218" s="237"/>
      <c r="BC1218" s="238"/>
      <c r="BD1218" s="345">
        <v>12.434554973821989</v>
      </c>
      <c r="BE1218" s="165">
        <v>703.3517152453187</v>
      </c>
      <c r="BF1218" s="149">
        <v>1381.6172193135544</v>
      </c>
      <c r="BG1218" s="623"/>
      <c r="BH1218" s="166">
        <v>9.18</v>
      </c>
      <c r="BI1218" s="167">
        <v>12.63</v>
      </c>
      <c r="BJ1218" s="166">
        <v>11.73</v>
      </c>
      <c r="BK1218" s="197">
        <v>15.396400463692208</v>
      </c>
    </row>
    <row r="1219" spans="1:63" ht="70" hidden="1">
      <c r="A1219" s="86"/>
      <c r="B1219" s="40"/>
      <c r="C1219" s="40"/>
      <c r="D1219" s="247" t="s">
        <v>4161</v>
      </c>
      <c r="E1219" s="127">
        <v>9658</v>
      </c>
      <c r="F1219" s="128" t="s">
        <v>4162</v>
      </c>
      <c r="G1219" s="129" t="s">
        <v>2033</v>
      </c>
      <c r="H1219" s="130" t="s">
        <v>2034</v>
      </c>
      <c r="I1219" s="131" t="s">
        <v>1815</v>
      </c>
      <c r="J1219" s="132"/>
      <c r="K1219" s="129" t="s">
        <v>3947</v>
      </c>
      <c r="L1219" s="492" t="s">
        <v>2036</v>
      </c>
      <c r="M1219" s="134" t="s">
        <v>2037</v>
      </c>
      <c r="N1219" s="371" t="s">
        <v>2037</v>
      </c>
      <c r="O1219" s="136" t="s">
        <v>1335</v>
      </c>
      <c r="P1219" s="143">
        <v>4.8970000000000002</v>
      </c>
      <c r="Q1219" s="138"/>
      <c r="R1219" s="339">
        <v>10</v>
      </c>
      <c r="S1219" s="139">
        <v>0</v>
      </c>
      <c r="T1219" s="152">
        <v>41612</v>
      </c>
      <c r="U1219" s="138">
        <v>0</v>
      </c>
      <c r="V1219" s="143">
        <v>34.668076712328769</v>
      </c>
      <c r="W1219" s="138">
        <v>48.97</v>
      </c>
      <c r="X1219" s="141" t="s">
        <v>3889</v>
      </c>
      <c r="Y1219" s="142"/>
      <c r="Z1219" s="143"/>
      <c r="AA1219" s="138"/>
      <c r="AB1219" s="138"/>
      <c r="AC1219" s="235"/>
      <c r="AD1219" s="152"/>
      <c r="AE1219" s="165"/>
      <c r="AF1219" s="147"/>
      <c r="AG1219" s="146">
        <v>8.1666666666666661</v>
      </c>
      <c r="AH1219" s="149"/>
      <c r="AI1219" s="132"/>
      <c r="AJ1219" s="150" t="s">
        <v>1560</v>
      </c>
      <c r="AK1219" s="150"/>
      <c r="AL1219" s="151" t="s">
        <v>2451</v>
      </c>
      <c r="AM1219" s="152">
        <v>40201</v>
      </c>
      <c r="AN1219" s="296"/>
      <c r="AO1219" s="154"/>
      <c r="AP1219" s="155"/>
      <c r="AQ1219" s="156">
        <v>40190</v>
      </c>
      <c r="AR1219" s="194">
        <v>41376</v>
      </c>
      <c r="AS1219" s="154">
        <v>41656</v>
      </c>
      <c r="AT1219" s="194">
        <v>41612</v>
      </c>
      <c r="AU1219" s="157"/>
      <c r="AV1219" s="158"/>
      <c r="AW1219" s="195">
        <v>2.5</v>
      </c>
      <c r="AX1219" s="165">
        <v>2378.4</v>
      </c>
      <c r="AY1219" s="384">
        <v>0.94479075000000001</v>
      </c>
      <c r="AZ1219" s="161"/>
      <c r="BA1219" s="149"/>
      <c r="BB1219" s="162"/>
      <c r="BC1219" s="163"/>
      <c r="BD1219" s="379">
        <v>2.9365183246073299</v>
      </c>
      <c r="BE1219" s="165">
        <v>599.65659068967318</v>
      </c>
      <c r="BF1219" s="149">
        <v>1174.6073298429321</v>
      </c>
      <c r="BG1219" s="195"/>
      <c r="BH1219" s="197"/>
      <c r="BI1219" s="198"/>
      <c r="BJ1219" s="197"/>
      <c r="BK1219" s="197"/>
    </row>
    <row r="1220" spans="1:63" ht="28" hidden="1">
      <c r="A1220" s="86"/>
      <c r="B1220" s="40"/>
      <c r="C1220" s="40"/>
      <c r="D1220" s="303" t="s">
        <v>4163</v>
      </c>
      <c r="E1220" s="595">
        <v>9664</v>
      </c>
      <c r="F1220" s="422" t="s">
        <v>4164</v>
      </c>
      <c r="G1220" s="547" t="s">
        <v>2033</v>
      </c>
      <c r="H1220" s="548" t="s">
        <v>2034</v>
      </c>
      <c r="I1220" s="549" t="s">
        <v>1815</v>
      </c>
      <c r="J1220" s="550"/>
      <c r="K1220" s="622" t="s">
        <v>1728</v>
      </c>
      <c r="L1220" s="492" t="s">
        <v>2036</v>
      </c>
      <c r="M1220" s="174" t="s">
        <v>2037</v>
      </c>
      <c r="N1220" s="620" t="s">
        <v>2037</v>
      </c>
      <c r="O1220" s="176" t="s">
        <v>2038</v>
      </c>
      <c r="P1220" s="143">
        <v>22.902000000000001</v>
      </c>
      <c r="Q1220" s="138"/>
      <c r="R1220" s="339">
        <v>10</v>
      </c>
      <c r="S1220" s="139">
        <v>0</v>
      </c>
      <c r="T1220" s="311">
        <v>41456</v>
      </c>
      <c r="U1220" s="138">
        <v>0</v>
      </c>
      <c r="V1220" s="143">
        <v>171.92186301369864</v>
      </c>
      <c r="W1220" s="138">
        <v>229.02</v>
      </c>
      <c r="X1220" s="556" t="s">
        <v>191</v>
      </c>
      <c r="Y1220" s="142"/>
      <c r="Z1220" s="146"/>
      <c r="AA1220" s="165"/>
      <c r="AB1220" s="165"/>
      <c r="AC1220" s="383"/>
      <c r="AD1220" s="360"/>
      <c r="AE1220" s="165"/>
      <c r="AF1220" s="147"/>
      <c r="AG1220" s="146">
        <v>13.366666666666667</v>
      </c>
      <c r="AH1220" s="149"/>
      <c r="AI1220" s="132"/>
      <c r="AJ1220" s="554" t="s">
        <v>3895</v>
      </c>
      <c r="AK1220" s="554"/>
      <c r="AL1220" s="555" t="s">
        <v>3895</v>
      </c>
      <c r="AM1220" s="152">
        <v>41145</v>
      </c>
      <c r="AN1220" s="296"/>
      <c r="AO1220" s="154"/>
      <c r="AP1220" s="155"/>
      <c r="AQ1220" s="156">
        <v>41163</v>
      </c>
      <c r="AR1220" s="155">
        <v>41443</v>
      </c>
      <c r="AS1220" s="154">
        <v>41552</v>
      </c>
      <c r="AT1220" s="155">
        <v>41450</v>
      </c>
      <c r="AU1220" s="157"/>
      <c r="AV1220" s="158"/>
      <c r="AW1220" s="164">
        <v>11.2</v>
      </c>
      <c r="AX1220" s="165">
        <v>2146.1607142857142</v>
      </c>
      <c r="AY1220" s="384">
        <v>0.95285249999999999</v>
      </c>
      <c r="AZ1220" s="161"/>
      <c r="BA1220" s="149"/>
      <c r="BB1220" s="237"/>
      <c r="BC1220" s="238"/>
      <c r="BD1220" s="345">
        <v>15.172774869109945</v>
      </c>
      <c r="BE1220" s="165">
        <v>662.50872714653508</v>
      </c>
      <c r="BF1220" s="149">
        <v>1354.7120418848167</v>
      </c>
      <c r="BG1220" s="623"/>
      <c r="BH1220" s="166">
        <v>8.0299999999999994</v>
      </c>
      <c r="BI1220" s="167">
        <v>18.46</v>
      </c>
      <c r="BJ1220" s="197"/>
      <c r="BK1220" s="197"/>
    </row>
    <row r="1221" spans="1:63" ht="28" hidden="1">
      <c r="A1221" s="86"/>
      <c r="B1221" s="40"/>
      <c r="C1221" s="40"/>
      <c r="D1221" s="303" t="s">
        <v>4165</v>
      </c>
      <c r="E1221" s="595">
        <v>9671</v>
      </c>
      <c r="F1221" s="422" t="s">
        <v>4166</v>
      </c>
      <c r="G1221" s="547" t="s">
        <v>2033</v>
      </c>
      <c r="H1221" s="548" t="s">
        <v>2034</v>
      </c>
      <c r="I1221" s="549" t="s">
        <v>1815</v>
      </c>
      <c r="J1221" s="550"/>
      <c r="K1221" s="622" t="s">
        <v>1728</v>
      </c>
      <c r="L1221" s="492" t="s">
        <v>2036</v>
      </c>
      <c r="M1221" s="174" t="s">
        <v>2037</v>
      </c>
      <c r="N1221" s="620" t="s">
        <v>2037</v>
      </c>
      <c r="O1221" s="176" t="s">
        <v>3785</v>
      </c>
      <c r="P1221" s="381">
        <v>3.1669999999999998</v>
      </c>
      <c r="Q1221" s="138"/>
      <c r="R1221" s="339">
        <v>7</v>
      </c>
      <c r="S1221" s="139">
        <v>0</v>
      </c>
      <c r="T1221" s="311">
        <v>41456</v>
      </c>
      <c r="U1221" s="138">
        <v>0</v>
      </c>
      <c r="V1221" s="143">
        <v>23.774191780821919</v>
      </c>
      <c r="W1221" s="138">
        <v>55.461545205479446</v>
      </c>
      <c r="X1221" s="556" t="s">
        <v>191</v>
      </c>
      <c r="Y1221" s="142"/>
      <c r="Z1221" s="146"/>
      <c r="AA1221" s="165"/>
      <c r="AB1221" s="165"/>
      <c r="AC1221" s="383"/>
      <c r="AD1221" s="360"/>
      <c r="AE1221" s="165"/>
      <c r="AF1221" s="147"/>
      <c r="AG1221" s="146">
        <v>13.366666666666667</v>
      </c>
      <c r="AH1221" s="149"/>
      <c r="AI1221" s="661"/>
      <c r="AJ1221" s="554" t="s">
        <v>3895</v>
      </c>
      <c r="AK1221" s="554"/>
      <c r="AL1221" s="555" t="s">
        <v>3895</v>
      </c>
      <c r="AM1221" s="152">
        <v>41110.083333333299</v>
      </c>
      <c r="AN1221" s="296"/>
      <c r="AO1221" s="154"/>
      <c r="AP1221" s="155"/>
      <c r="AQ1221" s="156">
        <v>41193</v>
      </c>
      <c r="AR1221" s="155">
        <v>41454</v>
      </c>
      <c r="AS1221" s="154">
        <v>41550</v>
      </c>
      <c r="AT1221" s="155">
        <v>41454</v>
      </c>
      <c r="AU1221" s="157"/>
      <c r="AV1221" s="158"/>
      <c r="AW1221" s="164">
        <v>1.85</v>
      </c>
      <c r="AX1221" s="165">
        <v>1797.2972972972973</v>
      </c>
      <c r="AY1221" s="384">
        <v>0.95284999999999997</v>
      </c>
      <c r="AZ1221" s="161"/>
      <c r="BA1221" s="149"/>
      <c r="BB1221" s="237"/>
      <c r="BC1221" s="238"/>
      <c r="BD1221" s="345">
        <v>2.3717277486910993</v>
      </c>
      <c r="BE1221" s="165">
        <v>748.88782718380151</v>
      </c>
      <c r="BF1221" s="149">
        <v>1282.014999292486</v>
      </c>
      <c r="BG1221" s="623"/>
      <c r="BH1221" s="166" t="s">
        <v>236</v>
      </c>
      <c r="BI1221" s="167" t="s">
        <v>236</v>
      </c>
      <c r="BJ1221" s="159"/>
      <c r="BK1221" s="159"/>
    </row>
    <row r="1222" spans="1:63" ht="84">
      <c r="A1222" s="86" t="s">
        <v>4274</v>
      </c>
      <c r="B1222" s="694" t="s">
        <v>4279</v>
      </c>
      <c r="C1222" s="40"/>
      <c r="D1222" s="247" t="s">
        <v>4167</v>
      </c>
      <c r="E1222" s="127">
        <v>9675</v>
      </c>
      <c r="F1222" s="128" t="s">
        <v>4168</v>
      </c>
      <c r="G1222" s="129" t="s">
        <v>2033</v>
      </c>
      <c r="H1222" s="130" t="s">
        <v>2034</v>
      </c>
      <c r="I1222" s="368" t="s">
        <v>1815</v>
      </c>
      <c r="J1222" s="368"/>
      <c r="K1222" s="129" t="s">
        <v>1333</v>
      </c>
      <c r="L1222" s="492" t="s">
        <v>2036</v>
      </c>
      <c r="M1222" s="134" t="s">
        <v>1176</v>
      </c>
      <c r="N1222" s="371" t="s">
        <v>1177</v>
      </c>
      <c r="O1222" s="136" t="s">
        <v>4169</v>
      </c>
      <c r="P1222" s="138">
        <v>1076.6880000000001</v>
      </c>
      <c r="Q1222" s="138"/>
      <c r="R1222" s="138">
        <v>10</v>
      </c>
      <c r="S1222" s="139">
        <v>0</v>
      </c>
      <c r="T1222" s="152">
        <v>41640</v>
      </c>
      <c r="U1222" s="138">
        <v>0</v>
      </c>
      <c r="V1222" s="143">
        <v>7539.7658301369875</v>
      </c>
      <c r="W1222" s="138">
        <v>10766.880000000001</v>
      </c>
      <c r="X1222" s="141" t="s">
        <v>3948</v>
      </c>
      <c r="Y1222" s="142"/>
      <c r="Z1222" s="143"/>
      <c r="AA1222" s="138"/>
      <c r="AB1222" s="138"/>
      <c r="AC1222" s="144"/>
      <c r="AD1222" s="360"/>
      <c r="AE1222" s="165"/>
      <c r="AF1222" s="147"/>
      <c r="AG1222" s="148">
        <v>7.2333333333333334</v>
      </c>
      <c r="AH1222" s="149"/>
      <c r="AI1222" s="661"/>
      <c r="AJ1222" s="150" t="s">
        <v>1560</v>
      </c>
      <c r="AK1222" s="150"/>
      <c r="AL1222" s="151" t="s">
        <v>4170</v>
      </c>
      <c r="AM1222" s="152">
        <v>40332</v>
      </c>
      <c r="AN1222" s="187"/>
      <c r="AO1222" s="192"/>
      <c r="AP1222" s="152"/>
      <c r="AQ1222" s="235">
        <v>39934</v>
      </c>
      <c r="AR1222" s="235">
        <v>41624</v>
      </c>
      <c r="AS1222" s="140">
        <v>41667</v>
      </c>
      <c r="AT1222" s="396">
        <v>41624</v>
      </c>
      <c r="AU1222" s="546"/>
      <c r="AV1222" s="209"/>
      <c r="AW1222" s="149">
        <v>702.86</v>
      </c>
      <c r="AX1222" s="146">
        <v>6797.7599948780689</v>
      </c>
      <c r="AY1222" s="384">
        <v>0.84079999999999999</v>
      </c>
      <c r="AZ1222" s="196"/>
      <c r="BA1222" s="149"/>
      <c r="BB1222" s="210"/>
      <c r="BC1222" s="211"/>
      <c r="BD1222" s="379">
        <v>509.22774869109946</v>
      </c>
      <c r="BE1222" s="165">
        <v>472.95757795303695</v>
      </c>
      <c r="BF1222" s="149">
        <v>724.50807940571303</v>
      </c>
      <c r="BG1222" s="195"/>
      <c r="BH1222" s="197">
        <v>9.42</v>
      </c>
      <c r="BI1222" s="198">
        <v>12.75</v>
      </c>
      <c r="BJ1222" s="197"/>
      <c r="BK1222" s="197"/>
    </row>
    <row r="1223" spans="1:63" ht="28" hidden="1">
      <c r="A1223" s="40"/>
      <c r="B1223" s="40"/>
      <c r="C1223" s="40"/>
      <c r="D1223" s="303" t="s">
        <v>4171</v>
      </c>
      <c r="E1223" s="595">
        <v>9680</v>
      </c>
      <c r="F1223" s="422" t="s">
        <v>4172</v>
      </c>
      <c r="G1223" s="547" t="s">
        <v>2033</v>
      </c>
      <c r="H1223" s="548" t="s">
        <v>2034</v>
      </c>
      <c r="I1223" s="549" t="s">
        <v>1815</v>
      </c>
      <c r="J1223" s="550"/>
      <c r="K1223" s="622" t="s">
        <v>4173</v>
      </c>
      <c r="L1223" s="492" t="s">
        <v>2036</v>
      </c>
      <c r="M1223" s="174" t="s">
        <v>2037</v>
      </c>
      <c r="N1223" s="620" t="s">
        <v>2037</v>
      </c>
      <c r="O1223" s="569" t="s">
        <v>3785</v>
      </c>
      <c r="P1223" s="143">
        <v>8.3960000000000008</v>
      </c>
      <c r="Q1223" s="138"/>
      <c r="R1223" s="339">
        <v>10</v>
      </c>
      <c r="S1223" s="139">
        <v>0</v>
      </c>
      <c r="T1223" s="446">
        <v>41466</v>
      </c>
      <c r="U1223" s="138">
        <v>0</v>
      </c>
      <c r="V1223" s="143">
        <v>62.797479452054802</v>
      </c>
      <c r="W1223" s="138">
        <v>83.960000000000008</v>
      </c>
      <c r="X1223" s="556" t="s">
        <v>1469</v>
      </c>
      <c r="Y1223" s="142"/>
      <c r="Z1223" s="146"/>
      <c r="AA1223" s="165"/>
      <c r="AB1223" s="165"/>
      <c r="AC1223" s="383"/>
      <c r="AD1223" s="360"/>
      <c r="AE1223" s="165"/>
      <c r="AF1223" s="147"/>
      <c r="AG1223" s="146">
        <v>13.033333333333333</v>
      </c>
      <c r="AH1223" s="149"/>
      <c r="AI1223" s="661"/>
      <c r="AJ1223" s="554" t="s">
        <v>3895</v>
      </c>
      <c r="AK1223" s="554"/>
      <c r="AL1223" s="555" t="s">
        <v>3895</v>
      </c>
      <c r="AM1223" s="152">
        <v>41215</v>
      </c>
      <c r="AN1223" s="297"/>
      <c r="AO1223" s="154"/>
      <c r="AP1223" s="155"/>
      <c r="AQ1223" s="156">
        <v>41255</v>
      </c>
      <c r="AR1223" s="155">
        <v>41466</v>
      </c>
      <c r="AS1223" s="154">
        <v>41550</v>
      </c>
      <c r="AT1223" s="155">
        <v>41466</v>
      </c>
      <c r="AU1223" s="157"/>
      <c r="AV1223" s="158"/>
      <c r="AW1223" s="164">
        <v>5.3</v>
      </c>
      <c r="AX1223" s="165">
        <v>1707.1698113207547</v>
      </c>
      <c r="AY1223" s="384" t="s">
        <v>236</v>
      </c>
      <c r="AZ1223" s="161"/>
      <c r="BA1223" s="149"/>
      <c r="BB1223" s="237"/>
      <c r="BC1223" s="238"/>
      <c r="BD1223" s="493"/>
      <c r="BE1223" s="165"/>
      <c r="BF1223" s="149"/>
      <c r="BG1223" s="623"/>
      <c r="BH1223" s="197" t="s">
        <v>236</v>
      </c>
      <c r="BI1223" s="198" t="s">
        <v>236</v>
      </c>
      <c r="BJ1223" s="197" t="s">
        <v>236</v>
      </c>
      <c r="BK1223" s="159"/>
    </row>
    <row r="1224" spans="1:63" ht="42" hidden="1">
      <c r="A1224" s="40"/>
      <c r="B1224" s="40"/>
      <c r="C1224" s="40"/>
      <c r="D1224" s="303" t="s">
        <v>4174</v>
      </c>
      <c r="E1224" s="127">
        <v>9684</v>
      </c>
      <c r="F1224" s="422" t="s">
        <v>4175</v>
      </c>
      <c r="G1224" s="547" t="s">
        <v>2033</v>
      </c>
      <c r="H1224" s="548" t="s">
        <v>2034</v>
      </c>
      <c r="I1224" s="549" t="s">
        <v>1815</v>
      </c>
      <c r="J1224" s="550"/>
      <c r="K1224" s="547" t="s">
        <v>2035</v>
      </c>
      <c r="L1224" s="494" t="s">
        <v>2036</v>
      </c>
      <c r="M1224" s="551" t="s">
        <v>2037</v>
      </c>
      <c r="N1224" s="552" t="s">
        <v>2037</v>
      </c>
      <c r="O1224" s="553" t="s">
        <v>3785</v>
      </c>
      <c r="P1224" s="381">
        <v>1.4530000000000001</v>
      </c>
      <c r="Q1224" s="138"/>
      <c r="R1224" s="339">
        <v>10</v>
      </c>
      <c r="S1224" s="139">
        <v>0</v>
      </c>
      <c r="T1224" s="152">
        <v>41476</v>
      </c>
      <c r="U1224" s="138">
        <v>0</v>
      </c>
      <c r="V1224" s="143">
        <v>10.827835616438357</v>
      </c>
      <c r="W1224" s="138">
        <v>14.530000000000001</v>
      </c>
      <c r="X1224" s="556" t="s">
        <v>3889</v>
      </c>
      <c r="Y1224" s="142"/>
      <c r="Z1224" s="146"/>
      <c r="AA1224" s="165"/>
      <c r="AB1224" s="165"/>
      <c r="AC1224" s="383"/>
      <c r="AD1224" s="360"/>
      <c r="AE1224" s="165"/>
      <c r="AF1224" s="147"/>
      <c r="AG1224" s="146">
        <v>12.7</v>
      </c>
      <c r="AH1224" s="149"/>
      <c r="AI1224" s="661"/>
      <c r="AJ1224" s="554" t="s">
        <v>3895</v>
      </c>
      <c r="AK1224" s="554"/>
      <c r="AL1224" s="555" t="s">
        <v>4176</v>
      </c>
      <c r="AM1224" s="152">
        <v>40866</v>
      </c>
      <c r="AN1224" s="296"/>
      <c r="AO1224" s="154"/>
      <c r="AP1224" s="155"/>
      <c r="AQ1224" s="156">
        <v>41219</v>
      </c>
      <c r="AR1224" s="155">
        <v>41470</v>
      </c>
      <c r="AS1224" s="154">
        <v>41550</v>
      </c>
      <c r="AT1224" s="155">
        <v>41476</v>
      </c>
      <c r="AU1224" s="157"/>
      <c r="AV1224" s="158"/>
      <c r="AW1224" s="164">
        <v>0.8</v>
      </c>
      <c r="AX1224" s="165">
        <v>1915</v>
      </c>
      <c r="AY1224" s="384">
        <v>0.94872499999999993</v>
      </c>
      <c r="AZ1224" s="161"/>
      <c r="BA1224" s="149"/>
      <c r="BB1224" s="237"/>
      <c r="BC1224" s="238"/>
      <c r="BD1224" s="345">
        <v>0.97076788830715521</v>
      </c>
      <c r="BE1224" s="165">
        <v>668.11279305378878</v>
      </c>
      <c r="BF1224" s="149">
        <v>1213.459860383944</v>
      </c>
      <c r="BG1224" s="623"/>
      <c r="BH1224" s="166">
        <v>10.06</v>
      </c>
      <c r="BI1224" s="167">
        <v>17.899999999999999</v>
      </c>
      <c r="BJ1224" s="166"/>
      <c r="BK1224" s="166"/>
    </row>
    <row r="1225" spans="1:63" ht="28" hidden="1">
      <c r="A1225" s="40"/>
      <c r="B1225" s="40"/>
      <c r="C1225" s="40"/>
      <c r="D1225" s="303" t="s">
        <v>4177</v>
      </c>
      <c r="E1225" s="595">
        <v>9688</v>
      </c>
      <c r="F1225" s="234" t="s">
        <v>4178</v>
      </c>
      <c r="G1225" s="547" t="s">
        <v>2033</v>
      </c>
      <c r="H1225" s="548" t="s">
        <v>2034</v>
      </c>
      <c r="I1225" s="660" t="s">
        <v>1815</v>
      </c>
      <c r="J1225" s="550"/>
      <c r="K1225" s="622" t="s">
        <v>1728</v>
      </c>
      <c r="L1225" s="492" t="s">
        <v>2036</v>
      </c>
      <c r="M1225" s="174" t="s">
        <v>2037</v>
      </c>
      <c r="N1225" s="620" t="s">
        <v>2037</v>
      </c>
      <c r="O1225" s="569" t="s">
        <v>2038</v>
      </c>
      <c r="P1225" s="143">
        <v>96.444000000000003</v>
      </c>
      <c r="Q1225" s="138"/>
      <c r="R1225" s="339">
        <v>10</v>
      </c>
      <c r="S1225" s="139">
        <v>0</v>
      </c>
      <c r="T1225" s="446">
        <v>41548</v>
      </c>
      <c r="U1225" s="138">
        <v>0</v>
      </c>
      <c r="V1225" s="143">
        <v>699.68140273972608</v>
      </c>
      <c r="W1225" s="138">
        <v>964.44</v>
      </c>
      <c r="X1225" s="556" t="s">
        <v>2039</v>
      </c>
      <c r="Y1225" s="142"/>
      <c r="Z1225" s="146"/>
      <c r="AA1225" s="165"/>
      <c r="AB1225" s="165"/>
      <c r="AC1225" s="383"/>
      <c r="AD1225" s="360"/>
      <c r="AE1225" s="165"/>
      <c r="AF1225" s="147"/>
      <c r="AG1225" s="146">
        <v>10.3</v>
      </c>
      <c r="AH1225" s="149"/>
      <c r="AI1225" s="132"/>
      <c r="AJ1225" s="554" t="s">
        <v>3895</v>
      </c>
      <c r="AK1225" s="554"/>
      <c r="AL1225" s="555" t="s">
        <v>3895</v>
      </c>
      <c r="AM1225" s="152">
        <v>41242</v>
      </c>
      <c r="AN1225" s="297"/>
      <c r="AO1225" s="154"/>
      <c r="AP1225" s="155"/>
      <c r="AQ1225" s="156">
        <v>41436</v>
      </c>
      <c r="AR1225" s="155">
        <v>41494</v>
      </c>
      <c r="AS1225" s="154">
        <v>41585</v>
      </c>
      <c r="AT1225" s="155">
        <v>41548</v>
      </c>
      <c r="AU1225" s="157"/>
      <c r="AV1225" s="158"/>
      <c r="AW1225" s="164">
        <v>40.799999999999997</v>
      </c>
      <c r="AX1225" s="165">
        <v>2480.8088235294117</v>
      </c>
      <c r="AY1225" s="384">
        <v>0.95282500000000003</v>
      </c>
      <c r="AZ1225" s="161"/>
      <c r="BA1225" s="149"/>
      <c r="BB1225" s="237"/>
      <c r="BC1225" s="238"/>
      <c r="BD1225" s="345">
        <v>51.441972076788836</v>
      </c>
      <c r="BE1225" s="165">
        <v>533.38696110477406</v>
      </c>
      <c r="BF1225" s="149">
        <v>1260.832648940903</v>
      </c>
      <c r="BG1225" s="623"/>
      <c r="BH1225" s="197">
        <v>11.37</v>
      </c>
      <c r="BI1225" s="198">
        <v>15.87</v>
      </c>
      <c r="BJ1225" s="159"/>
      <c r="BK1225" s="159"/>
    </row>
    <row r="1226" spans="1:63" ht="42" hidden="1">
      <c r="A1226" s="40"/>
      <c r="B1226" s="40"/>
      <c r="C1226" s="40"/>
      <c r="D1226" s="412" t="s">
        <v>4179</v>
      </c>
      <c r="E1226" s="127">
        <v>9696</v>
      </c>
      <c r="F1226" s="422" t="s">
        <v>4180</v>
      </c>
      <c r="G1226" s="129" t="s">
        <v>2033</v>
      </c>
      <c r="H1226" s="130" t="s">
        <v>2034</v>
      </c>
      <c r="I1226" s="131" t="s">
        <v>1815</v>
      </c>
      <c r="J1226" s="132"/>
      <c r="K1226" s="129" t="s">
        <v>2816</v>
      </c>
      <c r="L1226" s="492" t="s">
        <v>2036</v>
      </c>
      <c r="M1226" s="174" t="s">
        <v>2037</v>
      </c>
      <c r="N1226" s="371" t="s">
        <v>2037</v>
      </c>
      <c r="O1226" s="136" t="s">
        <v>3785</v>
      </c>
      <c r="P1226" s="137">
        <v>8.8019999999999996</v>
      </c>
      <c r="Q1226" s="138"/>
      <c r="R1226" s="137">
        <v>7</v>
      </c>
      <c r="S1226" s="139">
        <v>0</v>
      </c>
      <c r="T1226" s="235">
        <v>41478</v>
      </c>
      <c r="U1226" s="138">
        <v>0</v>
      </c>
      <c r="V1226" s="137">
        <v>65.544756164383557</v>
      </c>
      <c r="W1226" s="138">
        <v>153.61298630136986</v>
      </c>
      <c r="X1226" s="130" t="s">
        <v>1755</v>
      </c>
      <c r="Y1226" s="142"/>
      <c r="Z1226" s="143"/>
      <c r="AA1226" s="138"/>
      <c r="AB1226" s="138"/>
      <c r="AC1226" s="144"/>
      <c r="AD1226" s="360"/>
      <c r="AE1226" s="165"/>
      <c r="AF1226" s="603"/>
      <c r="AG1226" s="148">
        <v>12.633333333333333</v>
      </c>
      <c r="AH1226" s="149"/>
      <c r="AI1226" s="661"/>
      <c r="AJ1226" s="150" t="s">
        <v>3895</v>
      </c>
      <c r="AK1226" s="150"/>
      <c r="AL1226" s="151" t="s">
        <v>2681</v>
      </c>
      <c r="AM1226" s="140">
        <v>40663</v>
      </c>
      <c r="AN1226" s="187"/>
      <c r="AO1226" s="154"/>
      <c r="AP1226" s="155"/>
      <c r="AQ1226" s="156">
        <v>41115</v>
      </c>
      <c r="AR1226" s="155">
        <v>41478</v>
      </c>
      <c r="AS1226" s="154">
        <v>41558</v>
      </c>
      <c r="AT1226" s="155">
        <v>41478</v>
      </c>
      <c r="AU1226" s="157"/>
      <c r="AV1226" s="158"/>
      <c r="AW1226" s="164">
        <v>5.0250000000000004</v>
      </c>
      <c r="AX1226" s="165">
        <v>1863.721393034826</v>
      </c>
      <c r="AY1226" s="384" t="s">
        <v>236</v>
      </c>
      <c r="AZ1226" s="161"/>
      <c r="BA1226" s="149"/>
      <c r="BB1226" s="237"/>
      <c r="BC1226" s="238"/>
      <c r="BD1226" s="345">
        <v>6.131108202443281</v>
      </c>
      <c r="BE1226" s="165">
        <v>696.55853242936621</v>
      </c>
      <c r="BF1226" s="149">
        <v>1220.1210353120957</v>
      </c>
      <c r="BG1226" s="623"/>
      <c r="BH1226" s="166" t="s">
        <v>236</v>
      </c>
      <c r="BI1226" s="167" t="s">
        <v>236</v>
      </c>
      <c r="BJ1226" s="166" t="s">
        <v>236</v>
      </c>
      <c r="BK1226" s="166" t="s">
        <v>236</v>
      </c>
    </row>
    <row r="1227" spans="1:63" ht="28" hidden="1">
      <c r="A1227" s="40"/>
      <c r="B1227" s="40"/>
      <c r="C1227" s="40"/>
      <c r="D1227" s="303" t="s">
        <v>4181</v>
      </c>
      <c r="E1227" s="595">
        <v>9697</v>
      </c>
      <c r="F1227" s="422" t="s">
        <v>4182</v>
      </c>
      <c r="G1227" s="547" t="s">
        <v>2033</v>
      </c>
      <c r="H1227" s="548" t="s">
        <v>2034</v>
      </c>
      <c r="I1227" s="549" t="s">
        <v>1815</v>
      </c>
      <c r="J1227" s="550"/>
      <c r="K1227" s="622" t="s">
        <v>917</v>
      </c>
      <c r="L1227" s="492" t="s">
        <v>2036</v>
      </c>
      <c r="M1227" s="174" t="s">
        <v>2037</v>
      </c>
      <c r="N1227" s="620" t="s">
        <v>2037</v>
      </c>
      <c r="O1227" s="176" t="s">
        <v>3785</v>
      </c>
      <c r="P1227" s="143">
        <v>8.5129999999999999</v>
      </c>
      <c r="Q1227" s="138"/>
      <c r="R1227" s="339">
        <v>10</v>
      </c>
      <c r="S1227" s="139">
        <v>0</v>
      </c>
      <c r="T1227" s="311">
        <v>41478</v>
      </c>
      <c r="U1227" s="138">
        <v>0</v>
      </c>
      <c r="V1227" s="143">
        <v>63.392695890410955</v>
      </c>
      <c r="W1227" s="138">
        <v>85.13</v>
      </c>
      <c r="X1227" s="556" t="s">
        <v>1755</v>
      </c>
      <c r="Y1227" s="142"/>
      <c r="Z1227" s="146"/>
      <c r="AA1227" s="165"/>
      <c r="AB1227" s="165"/>
      <c r="AC1227" s="383"/>
      <c r="AD1227" s="360"/>
      <c r="AE1227" s="165"/>
      <c r="AF1227" s="147"/>
      <c r="AG1227" s="146">
        <v>12.633333333333333</v>
      </c>
      <c r="AH1227" s="149"/>
      <c r="AI1227" s="130"/>
      <c r="AJ1227" s="554" t="s">
        <v>3895</v>
      </c>
      <c r="AK1227" s="554"/>
      <c r="AL1227" s="555" t="s">
        <v>3895</v>
      </c>
      <c r="AM1227" s="152">
        <v>41136</v>
      </c>
      <c r="AN1227" s="296"/>
      <c r="AO1227" s="154"/>
      <c r="AP1227" s="155"/>
      <c r="AQ1227" s="156">
        <v>41269</v>
      </c>
      <c r="AR1227" s="155">
        <v>41478</v>
      </c>
      <c r="AS1227" s="154">
        <v>41558</v>
      </c>
      <c r="AT1227" s="155">
        <v>41478</v>
      </c>
      <c r="AU1227" s="157"/>
      <c r="AV1227" s="158"/>
      <c r="AW1227" s="164">
        <v>5.0999999999999996</v>
      </c>
      <c r="AX1227" s="165">
        <v>175.0980392156863</v>
      </c>
      <c r="AY1227" s="384">
        <v>0.95284999999999997</v>
      </c>
      <c r="AZ1227" s="161"/>
      <c r="BA1227" s="149"/>
      <c r="BB1227" s="237"/>
      <c r="BC1227" s="238"/>
      <c r="BD1227" s="651">
        <v>7.5261780104712033</v>
      </c>
      <c r="BE1227" s="165">
        <v>884.08058386834296</v>
      </c>
      <c r="BF1227" s="149">
        <v>1475.7211785237653</v>
      </c>
      <c r="BG1227" s="623"/>
      <c r="BH1227" s="166">
        <v>8.5399999999999991</v>
      </c>
      <c r="BI1227" s="167">
        <v>17.78</v>
      </c>
      <c r="BJ1227" s="197"/>
      <c r="BK1227" s="197"/>
    </row>
    <row r="1228" spans="1:63" ht="28" hidden="1">
      <c r="A1228" s="40"/>
      <c r="B1228" s="40"/>
      <c r="C1228" s="40"/>
      <c r="D1228" s="303" t="s">
        <v>4183</v>
      </c>
      <c r="E1228" s="595">
        <v>9699</v>
      </c>
      <c r="F1228" s="234" t="s">
        <v>4184</v>
      </c>
      <c r="G1228" s="547" t="s">
        <v>2033</v>
      </c>
      <c r="H1228" s="548" t="s">
        <v>2034</v>
      </c>
      <c r="I1228" s="660" t="s">
        <v>1815</v>
      </c>
      <c r="J1228" s="550"/>
      <c r="K1228" s="622" t="s">
        <v>1748</v>
      </c>
      <c r="L1228" s="492" t="s">
        <v>2036</v>
      </c>
      <c r="M1228" s="174" t="s">
        <v>2037</v>
      </c>
      <c r="N1228" s="620" t="s">
        <v>2037</v>
      </c>
      <c r="O1228" s="569" t="s">
        <v>2038</v>
      </c>
      <c r="P1228" s="143">
        <v>48.088999999999999</v>
      </c>
      <c r="Q1228" s="138"/>
      <c r="R1228" s="339">
        <v>10</v>
      </c>
      <c r="S1228" s="139">
        <v>0</v>
      </c>
      <c r="T1228" s="446">
        <v>41506</v>
      </c>
      <c r="U1228" s="138">
        <v>0</v>
      </c>
      <c r="V1228" s="143">
        <v>354.40934246575341</v>
      </c>
      <c r="W1228" s="138">
        <v>480.89</v>
      </c>
      <c r="X1228" s="556" t="s">
        <v>2039</v>
      </c>
      <c r="Y1228" s="142"/>
      <c r="Z1228" s="146"/>
      <c r="AA1228" s="165"/>
      <c r="AB1228" s="165"/>
      <c r="AC1228" s="383"/>
      <c r="AD1228" s="360"/>
      <c r="AE1228" s="165"/>
      <c r="AF1228" s="147"/>
      <c r="AG1228" s="146">
        <v>11.7</v>
      </c>
      <c r="AH1228" s="149"/>
      <c r="AI1228" s="661"/>
      <c r="AJ1228" s="554" t="s">
        <v>3895</v>
      </c>
      <c r="AK1228" s="554"/>
      <c r="AL1228" s="555" t="s">
        <v>3895</v>
      </c>
      <c r="AM1228" s="152">
        <v>41242</v>
      </c>
      <c r="AN1228" s="297"/>
      <c r="AO1228" s="154"/>
      <c r="AP1228" s="155"/>
      <c r="AQ1228" s="156">
        <v>41403</v>
      </c>
      <c r="AR1228" s="155">
        <v>41480</v>
      </c>
      <c r="AS1228" s="154">
        <v>41544</v>
      </c>
      <c r="AT1228" s="155">
        <v>41506</v>
      </c>
      <c r="AU1228" s="157"/>
      <c r="AV1228" s="158"/>
      <c r="AW1228" s="164">
        <v>24</v>
      </c>
      <c r="AX1228" s="165">
        <v>2233.7999999999997</v>
      </c>
      <c r="AY1228" s="384">
        <v>0.89710000000000001</v>
      </c>
      <c r="AZ1228" s="161"/>
      <c r="BA1228" s="149"/>
      <c r="BB1228" s="237"/>
      <c r="BC1228" s="238"/>
      <c r="BD1228" s="493"/>
      <c r="BE1228" s="165"/>
      <c r="BF1228" s="149"/>
      <c r="BG1228" s="623"/>
      <c r="BH1228" s="197">
        <v>7.8</v>
      </c>
      <c r="BI1228" s="198">
        <v>13.22</v>
      </c>
      <c r="BJ1228" s="159"/>
      <c r="BK1228" s="159"/>
    </row>
    <row r="1229" spans="1:63" ht="28" hidden="1">
      <c r="A1229" s="40"/>
      <c r="B1229" s="40"/>
      <c r="C1229" s="40"/>
      <c r="D1229" s="247" t="s">
        <v>4185</v>
      </c>
      <c r="E1229" s="127">
        <v>9700</v>
      </c>
      <c r="F1229" s="128" t="s">
        <v>4186</v>
      </c>
      <c r="G1229" s="129" t="s">
        <v>2033</v>
      </c>
      <c r="H1229" s="130" t="s">
        <v>2034</v>
      </c>
      <c r="I1229" s="131" t="s">
        <v>1815</v>
      </c>
      <c r="J1229" s="132"/>
      <c r="K1229" s="129" t="s">
        <v>3947</v>
      </c>
      <c r="L1229" s="494" t="s">
        <v>2036</v>
      </c>
      <c r="M1229" s="134" t="s">
        <v>2037</v>
      </c>
      <c r="N1229" s="371" t="s">
        <v>2037</v>
      </c>
      <c r="O1229" s="136" t="s">
        <v>1335</v>
      </c>
      <c r="P1229" s="143">
        <v>5.4550000000000001</v>
      </c>
      <c r="Q1229" s="138"/>
      <c r="R1229" s="339">
        <v>10</v>
      </c>
      <c r="S1229" s="139">
        <v>0</v>
      </c>
      <c r="T1229" s="152">
        <v>41486</v>
      </c>
      <c r="U1229" s="138">
        <v>0</v>
      </c>
      <c r="V1229" s="143">
        <v>40.501506849315071</v>
      </c>
      <c r="W1229" s="138">
        <v>54.55</v>
      </c>
      <c r="X1229" s="141" t="s">
        <v>3990</v>
      </c>
      <c r="Y1229" s="142"/>
      <c r="Z1229" s="143"/>
      <c r="AA1229" s="138"/>
      <c r="AB1229" s="138"/>
      <c r="AC1229" s="383"/>
      <c r="AD1229" s="360"/>
      <c r="AE1229" s="165"/>
      <c r="AF1229" s="147"/>
      <c r="AG1229" s="146">
        <v>12.366666666666667</v>
      </c>
      <c r="AH1229" s="149"/>
      <c r="AI1229" s="661"/>
      <c r="AJ1229" s="150" t="s">
        <v>1560</v>
      </c>
      <c r="AK1229" s="150"/>
      <c r="AL1229" s="151" t="s">
        <v>4187</v>
      </c>
      <c r="AM1229" s="152">
        <v>40313</v>
      </c>
      <c r="AN1229" s="296"/>
      <c r="AO1229" s="154"/>
      <c r="AP1229" s="155"/>
      <c r="AQ1229" s="156">
        <v>40758</v>
      </c>
      <c r="AR1229" s="155">
        <v>41481</v>
      </c>
      <c r="AS1229" s="154">
        <v>41558</v>
      </c>
      <c r="AT1229" s="194">
        <v>41481</v>
      </c>
      <c r="AU1229" s="157"/>
      <c r="AV1229" s="158"/>
      <c r="AW1229" s="195">
        <v>2.4500000000000002</v>
      </c>
      <c r="AX1229" s="191">
        <v>2357.2081632653058</v>
      </c>
      <c r="AY1229" s="416">
        <v>0.94457499999999994</v>
      </c>
      <c r="AZ1229" s="161"/>
      <c r="BA1229" s="149"/>
      <c r="BB1229" s="162"/>
      <c r="BC1229" s="163"/>
      <c r="BD1229" s="379">
        <v>3.2994764397905754</v>
      </c>
      <c r="BE1229" s="191">
        <v>604.85360949414769</v>
      </c>
      <c r="BF1229" s="149">
        <v>1346.7250774655408</v>
      </c>
      <c r="BG1229" s="195"/>
      <c r="BH1229" s="197">
        <v>5.14</v>
      </c>
      <c r="BI1229" s="198">
        <v>11</v>
      </c>
      <c r="BJ1229" s="197">
        <v>8.48</v>
      </c>
      <c r="BK1229" s="197"/>
    </row>
    <row r="1230" spans="1:63" ht="28" hidden="1">
      <c r="A1230" s="40"/>
      <c r="B1230" s="40"/>
      <c r="C1230" s="40"/>
      <c r="D1230" s="303" t="s">
        <v>4188</v>
      </c>
      <c r="E1230" s="595">
        <v>9702</v>
      </c>
      <c r="F1230" s="422" t="s">
        <v>4189</v>
      </c>
      <c r="G1230" s="547" t="s">
        <v>2033</v>
      </c>
      <c r="H1230" s="548" t="s">
        <v>2034</v>
      </c>
      <c r="I1230" s="549" t="s">
        <v>1815</v>
      </c>
      <c r="J1230" s="550"/>
      <c r="K1230" s="547" t="s">
        <v>1728</v>
      </c>
      <c r="L1230" s="492" t="s">
        <v>2036</v>
      </c>
      <c r="M1230" s="174" t="s">
        <v>2037</v>
      </c>
      <c r="N1230" s="342" t="s">
        <v>2037</v>
      </c>
      <c r="O1230" s="176" t="s">
        <v>3785</v>
      </c>
      <c r="P1230" s="143">
        <v>3.431</v>
      </c>
      <c r="Q1230" s="138"/>
      <c r="R1230" s="339">
        <v>10</v>
      </c>
      <c r="S1230" s="139">
        <v>0</v>
      </c>
      <c r="T1230" s="311">
        <v>41487</v>
      </c>
      <c r="U1230" s="138">
        <v>0</v>
      </c>
      <c r="V1230" s="143">
        <v>25.464600000000001</v>
      </c>
      <c r="W1230" s="138">
        <v>34.31</v>
      </c>
      <c r="X1230" s="556" t="s">
        <v>191</v>
      </c>
      <c r="Y1230" s="142"/>
      <c r="Z1230" s="146"/>
      <c r="AA1230" s="165"/>
      <c r="AB1230" s="165"/>
      <c r="AC1230" s="383"/>
      <c r="AD1230" s="360"/>
      <c r="AE1230" s="165"/>
      <c r="AF1230" s="147"/>
      <c r="AG1230" s="146">
        <v>12.333333333333334</v>
      </c>
      <c r="AH1230" s="149"/>
      <c r="AI1230" s="661"/>
      <c r="AJ1230" s="554" t="s">
        <v>3895</v>
      </c>
      <c r="AK1230" s="554"/>
      <c r="AL1230" s="555" t="s">
        <v>3895</v>
      </c>
      <c r="AM1230" s="152">
        <v>41059</v>
      </c>
      <c r="AN1230" s="296"/>
      <c r="AO1230" s="154"/>
      <c r="AP1230" s="155"/>
      <c r="AQ1230" s="156">
        <v>41193</v>
      </c>
      <c r="AR1230" s="155">
        <v>41484</v>
      </c>
      <c r="AS1230" s="154">
        <v>41558</v>
      </c>
      <c r="AT1230" s="155">
        <v>41484</v>
      </c>
      <c r="AU1230" s="157"/>
      <c r="AV1230" s="158"/>
      <c r="AW1230" s="164">
        <v>2.1</v>
      </c>
      <c r="AX1230" s="146">
        <v>1715.2380952380952</v>
      </c>
      <c r="AY1230" s="160">
        <v>0.95284999999999997</v>
      </c>
      <c r="AZ1230" s="161"/>
      <c r="BA1230" s="149"/>
      <c r="BB1230" s="237"/>
      <c r="BC1230" s="238"/>
      <c r="BD1230" s="345">
        <v>2.664048865619546</v>
      </c>
      <c r="BE1230" s="165">
        <v>776.46425695702305</v>
      </c>
      <c r="BF1230" s="149">
        <v>1268.5946979140695</v>
      </c>
      <c r="BG1230" s="623"/>
      <c r="BH1230" s="166">
        <v>10.5</v>
      </c>
      <c r="BI1230" s="167">
        <v>18.12</v>
      </c>
      <c r="BJ1230" s="166">
        <v>13.19</v>
      </c>
      <c r="BK1230" s="159">
        <v>15.396400463692208</v>
      </c>
    </row>
    <row r="1231" spans="1:63" ht="28" hidden="1">
      <c r="A1231" s="40"/>
      <c r="B1231" s="40"/>
      <c r="C1231" s="40"/>
      <c r="D1231" s="303" t="s">
        <v>4190</v>
      </c>
      <c r="E1231" s="127">
        <v>9709</v>
      </c>
      <c r="F1231" s="422" t="s">
        <v>4191</v>
      </c>
      <c r="G1231" s="547" t="s">
        <v>2033</v>
      </c>
      <c r="H1231" s="548" t="s">
        <v>2034</v>
      </c>
      <c r="I1231" s="549" t="s">
        <v>1815</v>
      </c>
      <c r="J1231" s="550"/>
      <c r="K1231" s="547" t="s">
        <v>1728</v>
      </c>
      <c r="L1231" s="492" t="s">
        <v>2036</v>
      </c>
      <c r="M1231" s="500" t="s">
        <v>969</v>
      </c>
      <c r="N1231" s="621" t="s">
        <v>970</v>
      </c>
      <c r="O1231" s="176" t="s">
        <v>3785</v>
      </c>
      <c r="P1231" s="143">
        <v>24.04</v>
      </c>
      <c r="Q1231" s="138"/>
      <c r="R1231" s="339">
        <v>7</v>
      </c>
      <c r="S1231" s="139">
        <v>0</v>
      </c>
      <c r="T1231" s="446">
        <v>41673</v>
      </c>
      <c r="U1231" s="191">
        <v>0</v>
      </c>
      <c r="V1231" s="143">
        <v>166.17238356164384</v>
      </c>
      <c r="W1231" s="138">
        <v>406.70410958904102</v>
      </c>
      <c r="X1231" s="556" t="s">
        <v>3889</v>
      </c>
      <c r="Y1231" s="142"/>
      <c r="Z1231" s="146"/>
      <c r="AA1231" s="165"/>
      <c r="AB1231" s="165"/>
      <c r="AC1231" s="383"/>
      <c r="AD1231" s="360"/>
      <c r="AE1231" s="165"/>
      <c r="AF1231" s="147"/>
      <c r="AG1231" s="146">
        <v>6.1333333333333337</v>
      </c>
      <c r="AH1231" s="149"/>
      <c r="AI1231" s="132"/>
      <c r="AJ1231" s="554" t="s">
        <v>3895</v>
      </c>
      <c r="AK1231" s="554"/>
      <c r="AL1231" s="555" t="s">
        <v>3700</v>
      </c>
      <c r="AM1231" s="152">
        <v>40991</v>
      </c>
      <c r="AN1231" s="296"/>
      <c r="AO1231" s="154"/>
      <c r="AP1231" s="155"/>
      <c r="AQ1231" s="156">
        <v>41339</v>
      </c>
      <c r="AR1231" s="155">
        <v>41543</v>
      </c>
      <c r="AS1231" s="154">
        <v>41737</v>
      </c>
      <c r="AT1231" s="155">
        <v>41673</v>
      </c>
      <c r="AU1231" s="157"/>
      <c r="AV1231" s="158"/>
      <c r="AW1231" s="164">
        <v>15</v>
      </c>
      <c r="AX1231" s="146">
        <v>1590</v>
      </c>
      <c r="AY1231" s="160">
        <v>0.95284999999999997</v>
      </c>
      <c r="AZ1231" s="161"/>
      <c r="BA1231" s="149"/>
      <c r="BB1231" s="237" t="s">
        <v>39</v>
      </c>
      <c r="BC1231" s="238"/>
      <c r="BD1231" s="504"/>
      <c r="BE1231" s="165"/>
      <c r="BF1231" s="149"/>
      <c r="BG1231" s="623"/>
      <c r="BH1231" s="159"/>
      <c r="BI1231" s="164"/>
      <c r="BJ1231" s="159"/>
      <c r="BK1231" s="159"/>
    </row>
    <row r="1232" spans="1:63" ht="28" hidden="1">
      <c r="A1232" s="40"/>
      <c r="B1232" s="40"/>
      <c r="C1232" s="40"/>
      <c r="D1232" s="303" t="s">
        <v>4192</v>
      </c>
      <c r="E1232" s="595">
        <v>9715</v>
      </c>
      <c r="F1232" s="422" t="s">
        <v>4193</v>
      </c>
      <c r="G1232" s="547" t="s">
        <v>2033</v>
      </c>
      <c r="H1232" s="548" t="s">
        <v>2034</v>
      </c>
      <c r="I1232" s="549" t="s">
        <v>1815</v>
      </c>
      <c r="J1232" s="550"/>
      <c r="K1232" s="622" t="s">
        <v>1748</v>
      </c>
      <c r="L1232" s="492" t="s">
        <v>2036</v>
      </c>
      <c r="M1232" s="174" t="s">
        <v>2037</v>
      </c>
      <c r="N1232" s="620" t="s">
        <v>2037</v>
      </c>
      <c r="O1232" s="569" t="s">
        <v>3785</v>
      </c>
      <c r="P1232" s="143">
        <v>26.812999999999999</v>
      </c>
      <c r="Q1232" s="138"/>
      <c r="R1232" s="339">
        <v>10</v>
      </c>
      <c r="S1232" s="139">
        <v>0</v>
      </c>
      <c r="T1232" s="446">
        <v>41518</v>
      </c>
      <c r="U1232" s="138">
        <v>0</v>
      </c>
      <c r="V1232" s="143">
        <v>196.7266136986301</v>
      </c>
      <c r="W1232" s="138">
        <v>268.13</v>
      </c>
      <c r="X1232" s="141" t="s">
        <v>191</v>
      </c>
      <c r="Y1232" s="142"/>
      <c r="Z1232" s="146"/>
      <c r="AA1232" s="165"/>
      <c r="AB1232" s="165"/>
      <c r="AC1232" s="383"/>
      <c r="AD1232" s="360"/>
      <c r="AE1232" s="165"/>
      <c r="AF1232" s="147"/>
      <c r="AG1232" s="146">
        <v>11.3</v>
      </c>
      <c r="AH1232" s="149"/>
      <c r="AI1232" s="130"/>
      <c r="AJ1232" s="554" t="s">
        <v>3895</v>
      </c>
      <c r="AK1232" s="554"/>
      <c r="AL1232" s="555" t="s">
        <v>3895</v>
      </c>
      <c r="AM1232" s="152">
        <v>41117.083333333299</v>
      </c>
      <c r="AN1232" s="297">
        <v>41458</v>
      </c>
      <c r="AO1232" s="154" t="s">
        <v>4194</v>
      </c>
      <c r="AP1232" s="155"/>
      <c r="AQ1232" s="156">
        <v>41267</v>
      </c>
      <c r="AR1232" s="155">
        <v>41498</v>
      </c>
      <c r="AS1232" s="154">
        <v>41558</v>
      </c>
      <c r="AT1232" s="155">
        <v>41502</v>
      </c>
      <c r="AU1232" s="157"/>
      <c r="AV1232" s="158"/>
      <c r="AW1232" s="164">
        <v>13.65</v>
      </c>
      <c r="AX1232" s="165">
        <v>2190</v>
      </c>
      <c r="AY1232" s="384">
        <v>0.89702499999999996</v>
      </c>
      <c r="AZ1232" s="161"/>
      <c r="BA1232" s="159"/>
      <c r="BB1232" s="237"/>
      <c r="BC1232" s="238"/>
      <c r="BD1232" s="345">
        <v>13.634380453752181</v>
      </c>
      <c r="BE1232" s="165">
        <v>508.49887941491744</v>
      </c>
      <c r="BF1232" s="149">
        <v>998.8557108975956</v>
      </c>
      <c r="BG1232" s="623"/>
      <c r="BH1232" s="197">
        <v>8.57</v>
      </c>
      <c r="BI1232" s="198">
        <v>12.63</v>
      </c>
      <c r="BJ1232" s="197">
        <v>10.79</v>
      </c>
      <c r="BK1232" s="197">
        <v>15.396400463692208</v>
      </c>
    </row>
    <row r="1233" spans="1:63" ht="28" hidden="1">
      <c r="A1233" s="40"/>
      <c r="B1233" s="40"/>
      <c r="C1233" s="40"/>
      <c r="D1233" s="303" t="s">
        <v>4195</v>
      </c>
      <c r="E1233" s="595">
        <v>9718</v>
      </c>
      <c r="F1233" s="422" t="s">
        <v>4196</v>
      </c>
      <c r="G1233" s="547" t="s">
        <v>2033</v>
      </c>
      <c r="H1233" s="548" t="s">
        <v>2034</v>
      </c>
      <c r="I1233" s="549" t="s">
        <v>1815</v>
      </c>
      <c r="J1233" s="550"/>
      <c r="K1233" s="622" t="s">
        <v>2035</v>
      </c>
      <c r="L1233" s="492" t="s">
        <v>2036</v>
      </c>
      <c r="M1233" s="174" t="s">
        <v>969</v>
      </c>
      <c r="N1233" s="620" t="s">
        <v>970</v>
      </c>
      <c r="O1233" s="569" t="s">
        <v>3785</v>
      </c>
      <c r="P1233" s="143">
        <v>8.7829999999999995</v>
      </c>
      <c r="Q1233" s="138"/>
      <c r="R1233" s="339">
        <v>7</v>
      </c>
      <c r="S1233" s="139">
        <v>-0.1</v>
      </c>
      <c r="T1233" s="446">
        <v>41517</v>
      </c>
      <c r="U1233" s="138">
        <v>0</v>
      </c>
      <c r="V1233" s="143">
        <v>64.464813698630138</v>
      </c>
      <c r="W1233" s="138">
        <v>152.3429397260274</v>
      </c>
      <c r="X1233" s="556" t="s">
        <v>1745</v>
      </c>
      <c r="Y1233" s="142"/>
      <c r="Z1233" s="146"/>
      <c r="AA1233" s="165"/>
      <c r="AB1233" s="165"/>
      <c r="AC1233" s="383"/>
      <c r="AD1233" s="360"/>
      <c r="AE1233" s="165"/>
      <c r="AF1233" s="147"/>
      <c r="AG1233" s="146">
        <v>11.333333333333334</v>
      </c>
      <c r="AH1233" s="149"/>
      <c r="AI1233" s="132"/>
      <c r="AJ1233" s="554" t="s">
        <v>3895</v>
      </c>
      <c r="AK1233" s="554"/>
      <c r="AL1233" s="555" t="s">
        <v>3895</v>
      </c>
      <c r="AM1233" s="152">
        <v>41331</v>
      </c>
      <c r="AN1233" s="153"/>
      <c r="AO1233" s="154"/>
      <c r="AP1233" s="155"/>
      <c r="AQ1233" s="156">
        <v>41255</v>
      </c>
      <c r="AR1233" s="155">
        <v>41500</v>
      </c>
      <c r="AS1233" s="154">
        <v>41558</v>
      </c>
      <c r="AT1233" s="155">
        <v>41500</v>
      </c>
      <c r="AU1233" s="157"/>
      <c r="AV1233" s="158"/>
      <c r="AW1233" s="164">
        <v>5</v>
      </c>
      <c r="AX1233" s="165">
        <v>1843.6</v>
      </c>
      <c r="AY1233" s="384">
        <v>0.95282500000000003</v>
      </c>
      <c r="AZ1233" s="161"/>
      <c r="BA1233" s="149"/>
      <c r="BB1233" s="237" t="s">
        <v>39</v>
      </c>
      <c r="BC1233" s="238"/>
      <c r="BD1233" s="493"/>
      <c r="BE1233" s="165"/>
      <c r="BF1233" s="149"/>
      <c r="BG1233" s="623"/>
      <c r="BH1233" s="159"/>
      <c r="BI1233" s="164"/>
      <c r="BJ1233" s="159"/>
      <c r="BK1233" s="159"/>
    </row>
    <row r="1234" spans="1:63" ht="28" hidden="1">
      <c r="A1234" s="40"/>
      <c r="B1234" s="40"/>
      <c r="C1234" s="40"/>
      <c r="D1234" s="412" t="s">
        <v>4197</v>
      </c>
      <c r="E1234" s="127">
        <v>9719</v>
      </c>
      <c r="F1234" s="234" t="s">
        <v>4198</v>
      </c>
      <c r="G1234" s="547" t="s">
        <v>2033</v>
      </c>
      <c r="H1234" s="548" t="s">
        <v>2034</v>
      </c>
      <c r="I1234" s="549" t="s">
        <v>1815</v>
      </c>
      <c r="J1234" s="550"/>
      <c r="K1234" s="547" t="s">
        <v>1748</v>
      </c>
      <c r="L1234" s="492" t="s">
        <v>2036</v>
      </c>
      <c r="M1234" s="174" t="s">
        <v>2037</v>
      </c>
      <c r="N1234" s="342" t="s">
        <v>2037</v>
      </c>
      <c r="O1234" s="176" t="s">
        <v>3785</v>
      </c>
      <c r="P1234" s="143">
        <v>12.23</v>
      </c>
      <c r="Q1234" s="138"/>
      <c r="R1234" s="339">
        <v>10</v>
      </c>
      <c r="S1234" s="139">
        <v>0</v>
      </c>
      <c r="T1234" s="598">
        <v>41501</v>
      </c>
      <c r="U1234" s="138">
        <v>0</v>
      </c>
      <c r="V1234" s="143">
        <v>90.300958904109592</v>
      </c>
      <c r="W1234" s="138">
        <v>122.30000000000001</v>
      </c>
      <c r="X1234" s="556" t="s">
        <v>3889</v>
      </c>
      <c r="Y1234" s="142"/>
      <c r="Z1234" s="146"/>
      <c r="AA1234" s="165"/>
      <c r="AB1234" s="165"/>
      <c r="AC1234" s="383"/>
      <c r="AD1234" s="360"/>
      <c r="AE1234" s="165"/>
      <c r="AF1234" s="147"/>
      <c r="AG1234" s="146">
        <v>11.866666666666667</v>
      </c>
      <c r="AH1234" s="149"/>
      <c r="AI1234" s="132"/>
      <c r="AJ1234" s="554" t="s">
        <v>3895</v>
      </c>
      <c r="AK1234" s="554"/>
      <c r="AL1234" s="555" t="s">
        <v>3895</v>
      </c>
      <c r="AM1234" s="152">
        <v>40956</v>
      </c>
      <c r="AN1234" s="296"/>
      <c r="AO1234" s="154"/>
      <c r="AP1234" s="155"/>
      <c r="AQ1234" s="156">
        <v>41192</v>
      </c>
      <c r="AR1234" s="155">
        <v>41500</v>
      </c>
      <c r="AS1234" s="154">
        <v>41556</v>
      </c>
      <c r="AT1234" s="155">
        <v>41500</v>
      </c>
      <c r="AU1234" s="157"/>
      <c r="AV1234" s="158"/>
      <c r="AW1234" s="164">
        <v>6.25</v>
      </c>
      <c r="AX1234" s="165">
        <v>2136.3200000000002</v>
      </c>
      <c r="AY1234" s="384">
        <v>0.91617499999999996</v>
      </c>
      <c r="AZ1234" s="161"/>
      <c r="BA1234" s="149"/>
      <c r="BB1234" s="237"/>
      <c r="BC1234" s="238"/>
      <c r="BD1234" s="504"/>
      <c r="BE1234" s="165"/>
      <c r="BF1234" s="149"/>
      <c r="BG1234" s="623"/>
      <c r="BH1234" s="166" t="s">
        <v>236</v>
      </c>
      <c r="BI1234" s="167" t="s">
        <v>236</v>
      </c>
      <c r="BJ1234" s="159"/>
      <c r="BK1234" s="159"/>
    </row>
    <row r="1235" spans="1:63" ht="42" hidden="1">
      <c r="A1235" s="40"/>
      <c r="B1235" s="40"/>
      <c r="C1235" s="40"/>
      <c r="D1235" s="303" t="s">
        <v>4199</v>
      </c>
      <c r="E1235" s="127">
        <v>9720</v>
      </c>
      <c r="F1235" s="422" t="s">
        <v>4200</v>
      </c>
      <c r="G1235" s="129" t="s">
        <v>2033</v>
      </c>
      <c r="H1235" s="130" t="s">
        <v>2034</v>
      </c>
      <c r="I1235" s="131" t="s">
        <v>1815</v>
      </c>
      <c r="J1235" s="132"/>
      <c r="K1235" s="129" t="s">
        <v>1748</v>
      </c>
      <c r="L1235" s="492" t="s">
        <v>2036</v>
      </c>
      <c r="M1235" s="174" t="s">
        <v>2037</v>
      </c>
      <c r="N1235" s="371" t="s">
        <v>2037</v>
      </c>
      <c r="O1235" s="136" t="s">
        <v>3785</v>
      </c>
      <c r="P1235" s="143">
        <v>7.34</v>
      </c>
      <c r="Q1235" s="138"/>
      <c r="R1235" s="339">
        <v>10</v>
      </c>
      <c r="S1235" s="139">
        <v>0</v>
      </c>
      <c r="T1235" s="152">
        <v>41505</v>
      </c>
      <c r="U1235" s="138">
        <v>0</v>
      </c>
      <c r="V1235" s="143">
        <v>54.114904109589034</v>
      </c>
      <c r="W1235" s="138">
        <v>73.400000000000006</v>
      </c>
      <c r="X1235" s="141" t="s">
        <v>2309</v>
      </c>
      <c r="Y1235" s="142"/>
      <c r="Z1235" s="146"/>
      <c r="AA1235" s="165"/>
      <c r="AB1235" s="165"/>
      <c r="AC1235" s="383"/>
      <c r="AD1235" s="360"/>
      <c r="AE1235" s="165"/>
      <c r="AF1235" s="147"/>
      <c r="AG1235" s="146">
        <v>11.733333333333333</v>
      </c>
      <c r="AH1235" s="149"/>
      <c r="AI1235" s="132"/>
      <c r="AJ1235" s="236" t="s">
        <v>3895</v>
      </c>
      <c r="AK1235" s="236"/>
      <c r="AL1235" s="151" t="s">
        <v>4201</v>
      </c>
      <c r="AM1235" s="152">
        <v>40848</v>
      </c>
      <c r="AN1235" s="296"/>
      <c r="AO1235" s="154"/>
      <c r="AP1235" s="155"/>
      <c r="AQ1235" s="156">
        <v>40758</v>
      </c>
      <c r="AR1235" s="155">
        <v>41505</v>
      </c>
      <c r="AS1235" s="154">
        <v>41559</v>
      </c>
      <c r="AT1235" s="155">
        <v>41505</v>
      </c>
      <c r="AU1235" s="157"/>
      <c r="AV1235" s="158"/>
      <c r="AW1235" s="164">
        <v>3.4</v>
      </c>
      <c r="AX1235" s="165">
        <v>2357.0588235294117</v>
      </c>
      <c r="AY1235" s="384">
        <v>0.91609999999999991</v>
      </c>
      <c r="AZ1235" s="161"/>
      <c r="BA1235" s="149"/>
      <c r="BB1235" s="237"/>
      <c r="BC1235" s="238"/>
      <c r="BD1235" s="345">
        <v>4.8468586387434556</v>
      </c>
      <c r="BE1235" s="165">
        <v>660.33496440646525</v>
      </c>
      <c r="BF1235" s="149">
        <v>1425.5466584539577</v>
      </c>
      <c r="BG1235" s="623"/>
      <c r="BH1235" s="166">
        <v>7.7</v>
      </c>
      <c r="BI1235" s="167">
        <v>14.96</v>
      </c>
      <c r="BJ1235" s="166"/>
      <c r="BK1235" s="166"/>
    </row>
    <row r="1236" spans="1:63" ht="28" hidden="1">
      <c r="A1236" s="40"/>
      <c r="B1236" s="40"/>
      <c r="C1236" s="40"/>
      <c r="D1236" s="303" t="s">
        <v>4202</v>
      </c>
      <c r="E1236" s="595">
        <v>9722</v>
      </c>
      <c r="F1236" s="422" t="s">
        <v>4203</v>
      </c>
      <c r="G1236" s="129" t="s">
        <v>2033</v>
      </c>
      <c r="H1236" s="130" t="s">
        <v>2034</v>
      </c>
      <c r="I1236" s="547" t="s">
        <v>1815</v>
      </c>
      <c r="J1236" s="550"/>
      <c r="K1236" s="622" t="s">
        <v>1728</v>
      </c>
      <c r="L1236" s="492" t="s">
        <v>2036</v>
      </c>
      <c r="M1236" s="174" t="s">
        <v>2037</v>
      </c>
      <c r="N1236" s="620" t="s">
        <v>2037</v>
      </c>
      <c r="O1236" s="569" t="s">
        <v>3785</v>
      </c>
      <c r="P1236" s="143">
        <v>4.2560000000000002</v>
      </c>
      <c r="Q1236" s="138"/>
      <c r="R1236" s="339">
        <v>10</v>
      </c>
      <c r="S1236" s="139">
        <v>0</v>
      </c>
      <c r="T1236" s="311">
        <v>41512</v>
      </c>
      <c r="U1236" s="138">
        <v>0</v>
      </c>
      <c r="V1236" s="143">
        <v>31.296175342465755</v>
      </c>
      <c r="W1236" s="138">
        <v>42.56</v>
      </c>
      <c r="X1236" s="556" t="s">
        <v>1729</v>
      </c>
      <c r="Y1236" s="142"/>
      <c r="Z1236" s="146"/>
      <c r="AA1236" s="165"/>
      <c r="AB1236" s="165"/>
      <c r="AC1236" s="383"/>
      <c r="AD1236" s="360"/>
      <c r="AE1236" s="165"/>
      <c r="AF1236" s="147"/>
      <c r="AG1236" s="146">
        <v>11.5</v>
      </c>
      <c r="AH1236" s="149"/>
      <c r="AI1236" s="132"/>
      <c r="AJ1236" s="554" t="s">
        <v>3895</v>
      </c>
      <c r="AK1236" s="554"/>
      <c r="AL1236" s="555" t="s">
        <v>3895</v>
      </c>
      <c r="AM1236" s="551">
        <v>41153</v>
      </c>
      <c r="AN1236" s="296"/>
      <c r="AO1236" s="154"/>
      <c r="AP1236" s="155"/>
      <c r="AQ1236" s="156">
        <v>41255</v>
      </c>
      <c r="AR1236" s="155">
        <v>41512</v>
      </c>
      <c r="AS1236" s="154">
        <v>41565</v>
      </c>
      <c r="AT1236" s="155">
        <v>41512</v>
      </c>
      <c r="AU1236" s="157"/>
      <c r="AV1236" s="158"/>
      <c r="AW1236" s="164">
        <v>2.5</v>
      </c>
      <c r="AX1236" s="165">
        <v>1787.2</v>
      </c>
      <c r="AY1236" s="384">
        <v>0.95284999999999997</v>
      </c>
      <c r="AZ1236" s="239"/>
      <c r="BA1236" s="149"/>
      <c r="BB1236" s="623"/>
      <c r="BC1236" s="238"/>
      <c r="BD1236" s="345">
        <v>3.0541012216404884</v>
      </c>
      <c r="BE1236" s="165">
        <v>717.59897125011469</v>
      </c>
      <c r="BF1236" s="149">
        <v>1221.6404886561954</v>
      </c>
      <c r="BG1236" s="623"/>
      <c r="BH1236" s="166">
        <v>10.96</v>
      </c>
      <c r="BI1236" s="167">
        <v>11.75</v>
      </c>
      <c r="BJ1236" s="166">
        <v>12.9</v>
      </c>
      <c r="BK1236" s="197"/>
    </row>
    <row r="1237" spans="1:63" ht="42" hidden="1">
      <c r="A1237" s="40"/>
      <c r="B1237" s="40"/>
      <c r="C1237" s="40"/>
      <c r="D1237" s="303" t="s">
        <v>4204</v>
      </c>
      <c r="E1237" s="127">
        <v>9735</v>
      </c>
      <c r="F1237" s="234" t="s">
        <v>4205</v>
      </c>
      <c r="G1237" s="547" t="s">
        <v>2033</v>
      </c>
      <c r="H1237" s="548" t="s">
        <v>2034</v>
      </c>
      <c r="I1237" s="549" t="s">
        <v>1815</v>
      </c>
      <c r="J1237" s="550"/>
      <c r="K1237" s="547" t="s">
        <v>2816</v>
      </c>
      <c r="L1237" s="492" t="s">
        <v>2036</v>
      </c>
      <c r="M1237" s="500" t="s">
        <v>2037</v>
      </c>
      <c r="N1237" s="621" t="s">
        <v>2037</v>
      </c>
      <c r="O1237" s="176" t="s">
        <v>2038</v>
      </c>
      <c r="P1237" s="143">
        <v>58.895000000000003</v>
      </c>
      <c r="Q1237" s="138"/>
      <c r="R1237" s="339">
        <v>7</v>
      </c>
      <c r="S1237" s="139">
        <v>0</v>
      </c>
      <c r="T1237" s="446">
        <v>41607</v>
      </c>
      <c r="U1237" s="191">
        <v>0</v>
      </c>
      <c r="V1237" s="143">
        <v>417.75110958904111</v>
      </c>
      <c r="W1237" s="138">
        <v>1007.0238219178083</v>
      </c>
      <c r="X1237" s="556" t="s">
        <v>2718</v>
      </c>
      <c r="Y1237" s="142"/>
      <c r="Z1237" s="146"/>
      <c r="AA1237" s="165"/>
      <c r="AB1237" s="165"/>
      <c r="AC1237" s="383"/>
      <c r="AD1237" s="360"/>
      <c r="AE1237" s="165"/>
      <c r="AF1237" s="147"/>
      <c r="AG1237" s="146">
        <v>8.3333333333333339</v>
      </c>
      <c r="AH1237" s="149"/>
      <c r="AI1237" s="132"/>
      <c r="AJ1237" s="554" t="s">
        <v>3895</v>
      </c>
      <c r="AK1237" s="554"/>
      <c r="AL1237" s="555" t="s">
        <v>255</v>
      </c>
      <c r="AM1237" s="152">
        <v>40982</v>
      </c>
      <c r="AN1237" s="296"/>
      <c r="AO1237" s="154"/>
      <c r="AP1237" s="155"/>
      <c r="AQ1237" s="156">
        <v>41163</v>
      </c>
      <c r="AR1237" s="155">
        <v>41529</v>
      </c>
      <c r="AS1237" s="154">
        <v>41669</v>
      </c>
      <c r="AT1237" s="155">
        <v>41607</v>
      </c>
      <c r="AU1237" s="157"/>
      <c r="AV1237" s="158"/>
      <c r="AW1237" s="164">
        <v>32.35</v>
      </c>
      <c r="AX1237" s="165">
        <v>1967.357032457496</v>
      </c>
      <c r="AY1237" s="384" t="s">
        <v>248</v>
      </c>
      <c r="AZ1237" s="161"/>
      <c r="BA1237" s="149"/>
      <c r="BB1237" s="237"/>
      <c r="BC1237" s="238"/>
      <c r="BD1237" s="345">
        <v>37.275087260034894</v>
      </c>
      <c r="BE1237" s="165">
        <v>632.90750080711257</v>
      </c>
      <c r="BF1237" s="149">
        <v>1152.243810202006</v>
      </c>
      <c r="BG1237" s="623"/>
      <c r="BH1237" s="166" t="s">
        <v>236</v>
      </c>
      <c r="BI1237" s="167" t="s">
        <v>236</v>
      </c>
      <c r="BJ1237" s="166" t="s">
        <v>236</v>
      </c>
      <c r="BK1237" s="166"/>
    </row>
    <row r="1238" spans="1:63" ht="28" hidden="1">
      <c r="A1238" s="40"/>
      <c r="B1238" s="40"/>
      <c r="C1238" s="40"/>
      <c r="D1238" s="303" t="s">
        <v>4206</v>
      </c>
      <c r="E1238" s="595">
        <v>9740</v>
      </c>
      <c r="F1238" s="422" t="s">
        <v>4207</v>
      </c>
      <c r="G1238" s="547" t="s">
        <v>2033</v>
      </c>
      <c r="H1238" s="548" t="s">
        <v>2034</v>
      </c>
      <c r="I1238" s="549" t="s">
        <v>1815</v>
      </c>
      <c r="J1238" s="550"/>
      <c r="K1238" s="547" t="s">
        <v>1748</v>
      </c>
      <c r="L1238" s="494" t="s">
        <v>2036</v>
      </c>
      <c r="M1238" s="174" t="s">
        <v>2037</v>
      </c>
      <c r="N1238" s="342" t="s">
        <v>2037</v>
      </c>
      <c r="O1238" s="176" t="s">
        <v>2038</v>
      </c>
      <c r="P1238" s="143">
        <v>36.966000000000001</v>
      </c>
      <c r="Q1238" s="138"/>
      <c r="R1238" s="339">
        <v>10</v>
      </c>
      <c r="S1238" s="139">
        <v>0</v>
      </c>
      <c r="T1238" s="311">
        <v>41547</v>
      </c>
      <c r="U1238" s="138">
        <v>0</v>
      </c>
      <c r="V1238" s="143">
        <v>268.28201095890415</v>
      </c>
      <c r="W1238" s="138">
        <v>369.66</v>
      </c>
      <c r="X1238" s="556" t="s">
        <v>1729</v>
      </c>
      <c r="Y1238" s="142"/>
      <c r="Z1238" s="146"/>
      <c r="AA1238" s="165"/>
      <c r="AB1238" s="165"/>
      <c r="AC1238" s="383"/>
      <c r="AD1238" s="360"/>
      <c r="AE1238" s="165"/>
      <c r="AF1238" s="147"/>
      <c r="AG1238" s="146">
        <v>10.333333333333334</v>
      </c>
      <c r="AH1238" s="149"/>
      <c r="AI1238" s="132"/>
      <c r="AJ1238" s="554" t="s">
        <v>3895</v>
      </c>
      <c r="AK1238" s="554"/>
      <c r="AL1238" s="555" t="s">
        <v>3895</v>
      </c>
      <c r="AM1238" s="152">
        <v>41066</v>
      </c>
      <c r="AN1238" s="296"/>
      <c r="AO1238" s="154"/>
      <c r="AP1238" s="155"/>
      <c r="AQ1238" s="156">
        <v>41387</v>
      </c>
      <c r="AR1238" s="155">
        <v>41538</v>
      </c>
      <c r="AS1238" s="154">
        <v>41594</v>
      </c>
      <c r="AT1238" s="155">
        <v>41547</v>
      </c>
      <c r="AU1238" s="157"/>
      <c r="AV1238" s="158"/>
      <c r="AW1238" s="164">
        <v>19.799999999999997</v>
      </c>
      <c r="AX1238" s="165">
        <v>2081.3737373737376</v>
      </c>
      <c r="AY1238" s="384">
        <v>0.89695000000000014</v>
      </c>
      <c r="AZ1238" s="161"/>
      <c r="BA1238" s="149"/>
      <c r="BB1238" s="237"/>
      <c r="BC1238" s="238"/>
      <c r="BD1238" s="345">
        <v>29.973821989528794</v>
      </c>
      <c r="BE1238" s="165">
        <v>810.84840095030006</v>
      </c>
      <c r="BF1238" s="149">
        <v>1513.8293934105454</v>
      </c>
      <c r="BG1238" s="623"/>
      <c r="BH1238" s="166">
        <v>2.85</v>
      </c>
      <c r="BI1238" s="167">
        <v>17.77</v>
      </c>
      <c r="BJ1238" s="166"/>
      <c r="BK1238" s="159"/>
    </row>
    <row r="1239" spans="1:63" ht="28" hidden="1">
      <c r="A1239" s="40"/>
      <c r="B1239" s="40"/>
      <c r="C1239" s="40"/>
      <c r="D1239" s="303" t="s">
        <v>4208</v>
      </c>
      <c r="E1239" s="595">
        <v>9750</v>
      </c>
      <c r="F1239" s="422" t="s">
        <v>4209</v>
      </c>
      <c r="G1239" s="547" t="s">
        <v>2033</v>
      </c>
      <c r="H1239" s="548" t="s">
        <v>2034</v>
      </c>
      <c r="I1239" s="549" t="s">
        <v>1815</v>
      </c>
      <c r="J1239" s="550"/>
      <c r="K1239" s="622" t="s">
        <v>1728</v>
      </c>
      <c r="L1239" s="492" t="s">
        <v>2036</v>
      </c>
      <c r="M1239" s="174" t="s">
        <v>2037</v>
      </c>
      <c r="N1239" s="620" t="s">
        <v>2037</v>
      </c>
      <c r="O1239" s="176" t="s">
        <v>3785</v>
      </c>
      <c r="P1239" s="143">
        <v>6.1029999999999998</v>
      </c>
      <c r="Q1239" s="138"/>
      <c r="R1239" s="339">
        <v>10</v>
      </c>
      <c r="S1239" s="139">
        <v>0</v>
      </c>
      <c r="T1239" s="311">
        <v>41548</v>
      </c>
      <c r="U1239" s="483">
        <v>0</v>
      </c>
      <c r="V1239" s="143">
        <v>44.276010958904109</v>
      </c>
      <c r="W1239" s="138">
        <v>61.03</v>
      </c>
      <c r="X1239" s="556" t="s">
        <v>2540</v>
      </c>
      <c r="Y1239" s="142"/>
      <c r="Z1239" s="146"/>
      <c r="AA1239" s="165"/>
      <c r="AB1239" s="165"/>
      <c r="AC1239" s="383"/>
      <c r="AD1239" s="360"/>
      <c r="AE1239" s="165"/>
      <c r="AF1239" s="147"/>
      <c r="AG1239" s="146">
        <v>10.3</v>
      </c>
      <c r="AH1239" s="149"/>
      <c r="AI1239" s="132"/>
      <c r="AJ1239" s="554" t="s">
        <v>3895</v>
      </c>
      <c r="AK1239" s="554"/>
      <c r="AL1239" s="555" t="s">
        <v>3895</v>
      </c>
      <c r="AM1239" s="152">
        <v>41108.083333333299</v>
      </c>
      <c r="AN1239" s="296"/>
      <c r="AO1239" s="154"/>
      <c r="AP1239" s="155"/>
      <c r="AQ1239" s="156">
        <v>41162</v>
      </c>
      <c r="AR1239" s="155">
        <v>41544</v>
      </c>
      <c r="AS1239" s="154">
        <v>41585</v>
      </c>
      <c r="AT1239" s="155">
        <v>41544</v>
      </c>
      <c r="AU1239" s="157"/>
      <c r="AV1239" s="158"/>
      <c r="AW1239" s="164">
        <v>3</v>
      </c>
      <c r="AX1239" s="165">
        <v>2134.813333333333</v>
      </c>
      <c r="AY1239" s="384">
        <v>0.95284999999999997</v>
      </c>
      <c r="AZ1239" s="161"/>
      <c r="BA1239" s="149"/>
      <c r="BB1239" s="237"/>
      <c r="BC1239" s="238"/>
      <c r="BD1239" s="345">
        <v>4.0218150087260032</v>
      </c>
      <c r="BE1239" s="165">
        <v>658.98984249156206</v>
      </c>
      <c r="BF1239" s="149">
        <v>1340.6050029086678</v>
      </c>
      <c r="BG1239" s="623"/>
      <c r="BH1239" s="166">
        <v>10.69</v>
      </c>
      <c r="BI1239" s="167">
        <v>16.18</v>
      </c>
      <c r="BJ1239" s="159"/>
      <c r="BK1239" s="159"/>
    </row>
    <row r="1240" spans="1:63" ht="28" hidden="1">
      <c r="A1240" s="40"/>
      <c r="B1240" s="40"/>
      <c r="C1240" s="40"/>
      <c r="D1240" s="303" t="s">
        <v>4210</v>
      </c>
      <c r="E1240" s="595">
        <v>9755</v>
      </c>
      <c r="F1240" s="422" t="s">
        <v>4211</v>
      </c>
      <c r="G1240" s="129" t="s">
        <v>2033</v>
      </c>
      <c r="H1240" s="130" t="s">
        <v>2034</v>
      </c>
      <c r="I1240" s="549" t="s">
        <v>1815</v>
      </c>
      <c r="J1240" s="550"/>
      <c r="K1240" s="622" t="s">
        <v>917</v>
      </c>
      <c r="L1240" s="492" t="s">
        <v>2036</v>
      </c>
      <c r="M1240" s="174" t="s">
        <v>2037</v>
      </c>
      <c r="N1240" s="620" t="s">
        <v>2037</v>
      </c>
      <c r="O1240" s="176" t="s">
        <v>3785</v>
      </c>
      <c r="P1240" s="381">
        <v>4.9459999999999997</v>
      </c>
      <c r="Q1240" s="138"/>
      <c r="R1240" s="339">
        <v>10</v>
      </c>
      <c r="S1240" s="139">
        <v>0</v>
      </c>
      <c r="T1240" s="311">
        <v>41552</v>
      </c>
      <c r="U1240" s="138">
        <v>0</v>
      </c>
      <c r="V1240" s="143">
        <v>35.828010958904109</v>
      </c>
      <c r="W1240" s="138">
        <v>49.459999999999994</v>
      </c>
      <c r="X1240" s="556" t="s">
        <v>191</v>
      </c>
      <c r="Y1240" s="142"/>
      <c r="Z1240" s="146"/>
      <c r="AA1240" s="165"/>
      <c r="AB1240" s="165"/>
      <c r="AC1240" s="383"/>
      <c r="AD1240" s="360"/>
      <c r="AE1240" s="165"/>
      <c r="AF1240" s="147"/>
      <c r="AG1240" s="146">
        <v>10.166666666666666</v>
      </c>
      <c r="AH1240" s="149"/>
      <c r="AI1240" s="132"/>
      <c r="AJ1240" s="554" t="s">
        <v>3895</v>
      </c>
      <c r="AK1240" s="554"/>
      <c r="AL1240" s="555" t="s">
        <v>3895</v>
      </c>
      <c r="AM1240" s="152">
        <v>41167</v>
      </c>
      <c r="AN1240" s="296"/>
      <c r="AO1240" s="154"/>
      <c r="AP1240" s="155"/>
      <c r="AQ1240" s="156">
        <v>41255</v>
      </c>
      <c r="AR1240" s="155">
        <v>41552</v>
      </c>
      <c r="AS1240" s="154">
        <v>41600</v>
      </c>
      <c r="AT1240" s="155">
        <v>41552</v>
      </c>
      <c r="AU1240" s="157"/>
      <c r="AV1240" s="158"/>
      <c r="AW1240" s="164">
        <v>3</v>
      </c>
      <c r="AX1240" s="165">
        <v>1730.6666666666667</v>
      </c>
      <c r="AY1240" s="384">
        <v>0.95277500000000004</v>
      </c>
      <c r="AZ1240" s="239"/>
      <c r="BA1240" s="149"/>
      <c r="BB1240" s="623"/>
      <c r="BC1240" s="238"/>
      <c r="BD1240" s="345">
        <v>3.9703315881326349</v>
      </c>
      <c r="BE1240" s="165">
        <v>802.73586496818336</v>
      </c>
      <c r="BF1240" s="149">
        <v>1323.4438627108782</v>
      </c>
      <c r="BG1240" s="623"/>
      <c r="BH1240" s="166">
        <v>8.76</v>
      </c>
      <c r="BI1240" s="167">
        <v>18.12</v>
      </c>
      <c r="BJ1240" s="197"/>
      <c r="BK1240" s="197"/>
    </row>
    <row r="1241" spans="1:63" ht="28" hidden="1">
      <c r="A1241" s="40"/>
      <c r="B1241" s="40"/>
      <c r="C1241" s="40"/>
      <c r="D1241" s="303" t="s">
        <v>4212</v>
      </c>
      <c r="E1241" s="595">
        <v>9757</v>
      </c>
      <c r="F1241" s="422" t="s">
        <v>4213</v>
      </c>
      <c r="G1241" s="547" t="s">
        <v>2033</v>
      </c>
      <c r="H1241" s="548" t="s">
        <v>2034</v>
      </c>
      <c r="I1241" s="549" t="s">
        <v>1815</v>
      </c>
      <c r="J1241" s="550"/>
      <c r="K1241" s="622" t="s">
        <v>1728</v>
      </c>
      <c r="L1241" s="492" t="s">
        <v>2036</v>
      </c>
      <c r="M1241" s="174" t="s">
        <v>2037</v>
      </c>
      <c r="N1241" s="620" t="s">
        <v>2037</v>
      </c>
      <c r="O1241" s="569" t="s">
        <v>3785</v>
      </c>
      <c r="P1241" s="381">
        <v>2.4769999999999999</v>
      </c>
      <c r="Q1241" s="138"/>
      <c r="R1241" s="339">
        <v>7</v>
      </c>
      <c r="S1241" s="139">
        <v>0</v>
      </c>
      <c r="T1241" s="446">
        <v>41579</v>
      </c>
      <c r="U1241" s="138">
        <v>0</v>
      </c>
      <c r="V1241" s="143">
        <v>17.759750684931504</v>
      </c>
      <c r="W1241" s="138">
        <v>42.543323287671228</v>
      </c>
      <c r="X1241" s="556" t="s">
        <v>191</v>
      </c>
      <c r="Y1241" s="142"/>
      <c r="Z1241" s="146"/>
      <c r="AA1241" s="165"/>
      <c r="AB1241" s="165"/>
      <c r="AC1241" s="383"/>
      <c r="AD1241" s="360"/>
      <c r="AE1241" s="165"/>
      <c r="AF1241" s="147"/>
      <c r="AG1241" s="146">
        <v>7.6333333333333337</v>
      </c>
      <c r="AH1241" s="149"/>
      <c r="AI1241" s="132"/>
      <c r="AJ1241" s="554" t="s">
        <v>3895</v>
      </c>
      <c r="AK1241" s="554"/>
      <c r="AL1241" s="555" t="s">
        <v>3895</v>
      </c>
      <c r="AM1241" s="152">
        <v>41244</v>
      </c>
      <c r="AN1241" s="297"/>
      <c r="AO1241" s="154"/>
      <c r="AP1241" s="155"/>
      <c r="AQ1241" s="156">
        <v>41255</v>
      </c>
      <c r="AR1241" s="155">
        <v>41554</v>
      </c>
      <c r="AS1241" s="154">
        <v>41600</v>
      </c>
      <c r="AT1241" s="155">
        <v>41628</v>
      </c>
      <c r="AU1241" s="157"/>
      <c r="AV1241" s="158"/>
      <c r="AW1241" s="164">
        <v>1.25</v>
      </c>
      <c r="AX1241" s="146">
        <v>2080</v>
      </c>
      <c r="AY1241" s="160">
        <v>0.95284999999999997</v>
      </c>
      <c r="AZ1241" s="161"/>
      <c r="BA1241" s="149"/>
      <c r="BB1241" s="237"/>
      <c r="BC1241" s="238"/>
      <c r="BD1241" s="345">
        <v>1.538394415357766</v>
      </c>
      <c r="BE1241" s="165">
        <v>621.07162509397097</v>
      </c>
      <c r="BF1241" s="149">
        <v>1230.7155322862129</v>
      </c>
      <c r="BG1241" s="623"/>
      <c r="BH1241" s="197">
        <v>8.8800000000000008</v>
      </c>
      <c r="BI1241" s="198">
        <v>12.93</v>
      </c>
      <c r="BJ1241" s="197">
        <v>16.68</v>
      </c>
      <c r="BK1241" s="159">
        <v>15.183219534194931</v>
      </c>
    </row>
    <row r="1242" spans="1:63" ht="28" hidden="1">
      <c r="A1242" s="40"/>
      <c r="B1242" s="40"/>
      <c r="C1242" s="40"/>
      <c r="D1242" s="303" t="s">
        <v>4214</v>
      </c>
      <c r="E1242" s="595">
        <v>9776</v>
      </c>
      <c r="F1242" s="422" t="s">
        <v>4215</v>
      </c>
      <c r="G1242" s="547" t="s">
        <v>2033</v>
      </c>
      <c r="H1242" s="548" t="s">
        <v>2034</v>
      </c>
      <c r="I1242" s="549" t="s">
        <v>1815</v>
      </c>
      <c r="J1242" s="550"/>
      <c r="K1242" s="622" t="s">
        <v>2498</v>
      </c>
      <c r="L1242" s="492" t="s">
        <v>2036</v>
      </c>
      <c r="M1242" s="174" t="s">
        <v>969</v>
      </c>
      <c r="N1242" s="620" t="s">
        <v>1870</v>
      </c>
      <c r="O1242" s="569" t="s">
        <v>3785</v>
      </c>
      <c r="P1242" s="381">
        <v>4.88</v>
      </c>
      <c r="Q1242" s="138"/>
      <c r="R1242" s="339">
        <v>7</v>
      </c>
      <c r="S1242" s="139">
        <v>0</v>
      </c>
      <c r="T1242" s="446">
        <v>41640</v>
      </c>
      <c r="U1242" s="138">
        <v>0</v>
      </c>
      <c r="V1242" s="143">
        <v>34.173369863013697</v>
      </c>
      <c r="W1242" s="138">
        <v>83.000109589041102</v>
      </c>
      <c r="X1242" s="556" t="s">
        <v>2718</v>
      </c>
      <c r="Y1242" s="142"/>
      <c r="Z1242" s="146"/>
      <c r="AA1242" s="165"/>
      <c r="AB1242" s="165"/>
      <c r="AC1242" s="383"/>
      <c r="AD1242" s="360"/>
      <c r="AE1242" s="165"/>
      <c r="AF1242" s="147"/>
      <c r="AG1242" s="146">
        <v>7.2333333333333334</v>
      </c>
      <c r="AH1242" s="149"/>
      <c r="AI1242" s="132"/>
      <c r="AJ1242" s="554" t="s">
        <v>3895</v>
      </c>
      <c r="AK1242" s="554"/>
      <c r="AL1242" s="555" t="s">
        <v>3895</v>
      </c>
      <c r="AM1242" s="152">
        <v>41235</v>
      </c>
      <c r="AN1242" s="297"/>
      <c r="AO1242" s="154"/>
      <c r="AP1242" s="155"/>
      <c r="AQ1242" s="156">
        <v>41339</v>
      </c>
      <c r="AR1242" s="155">
        <v>41570</v>
      </c>
      <c r="AS1242" s="154">
        <v>41614</v>
      </c>
      <c r="AT1242" s="155">
        <v>41570</v>
      </c>
      <c r="AU1242" s="157"/>
      <c r="AV1242" s="158"/>
      <c r="AW1242" s="164">
        <v>3</v>
      </c>
      <c r="AX1242" s="165">
        <v>1813.3333333333333</v>
      </c>
      <c r="AY1242" s="384">
        <v>0.89706750000000002</v>
      </c>
      <c r="AZ1242" s="161"/>
      <c r="BA1242" s="149"/>
      <c r="BB1242" s="237" t="s">
        <v>39</v>
      </c>
      <c r="BC1242" s="238"/>
      <c r="BD1242" s="504"/>
      <c r="BE1242" s="165"/>
      <c r="BF1242" s="149"/>
      <c r="BG1242" s="623"/>
      <c r="BH1242" s="159"/>
      <c r="BI1242" s="164"/>
      <c r="BJ1242" s="159"/>
      <c r="BK1242" s="159"/>
    </row>
    <row r="1243" spans="1:63" ht="28" hidden="1">
      <c r="A1243" s="40"/>
      <c r="B1243" s="40"/>
      <c r="C1243" s="40"/>
      <c r="D1243" s="303" t="s">
        <v>4216</v>
      </c>
      <c r="E1243" s="127">
        <v>9793</v>
      </c>
      <c r="F1243" s="234" t="s">
        <v>4217</v>
      </c>
      <c r="G1243" s="129" t="s">
        <v>2033</v>
      </c>
      <c r="H1243" s="130" t="s">
        <v>2034</v>
      </c>
      <c r="I1243" s="131" t="s">
        <v>1815</v>
      </c>
      <c r="J1243" s="132"/>
      <c r="K1243" s="129" t="s">
        <v>1728</v>
      </c>
      <c r="L1243" s="492" t="s">
        <v>2036</v>
      </c>
      <c r="M1243" s="174" t="s">
        <v>2037</v>
      </c>
      <c r="N1243" s="371" t="s">
        <v>2037</v>
      </c>
      <c r="O1243" s="136" t="s">
        <v>3785</v>
      </c>
      <c r="P1243" s="143">
        <v>12.632999999999999</v>
      </c>
      <c r="Q1243" s="138"/>
      <c r="R1243" s="339">
        <v>10</v>
      </c>
      <c r="S1243" s="139">
        <v>0</v>
      </c>
      <c r="T1243" s="446">
        <v>41730</v>
      </c>
      <c r="U1243" s="191">
        <v>0</v>
      </c>
      <c r="V1243" s="143">
        <v>85.35062465753424</v>
      </c>
      <c r="W1243" s="138">
        <v>126.32999999999998</v>
      </c>
      <c r="X1243" s="141" t="s">
        <v>3889</v>
      </c>
      <c r="Y1243" s="142"/>
      <c r="Z1243" s="146"/>
      <c r="AA1243" s="165"/>
      <c r="AB1243" s="165"/>
      <c r="AC1243" s="383"/>
      <c r="AD1243" s="360"/>
      <c r="AE1243" s="165"/>
      <c r="AF1243" s="147"/>
      <c r="AG1243" s="146">
        <v>4.2333333333333334</v>
      </c>
      <c r="AH1243" s="149"/>
      <c r="AI1243" s="132"/>
      <c r="AJ1243" s="150" t="s">
        <v>3895</v>
      </c>
      <c r="AK1243" s="150"/>
      <c r="AL1243" s="151" t="s">
        <v>3895</v>
      </c>
      <c r="AM1243" s="152">
        <v>40717</v>
      </c>
      <c r="AN1243" s="296"/>
      <c r="AO1243" s="154"/>
      <c r="AP1243" s="155"/>
      <c r="AQ1243" s="156">
        <v>41088</v>
      </c>
      <c r="AR1243" s="155">
        <v>41708</v>
      </c>
      <c r="AS1243" s="154">
        <v>41768</v>
      </c>
      <c r="AT1243" s="155">
        <v>41708</v>
      </c>
      <c r="AU1243" s="157"/>
      <c r="AV1243" s="158"/>
      <c r="AW1243" s="164">
        <v>5.4</v>
      </c>
      <c r="AX1243" s="146">
        <v>1974.0740740740739</v>
      </c>
      <c r="AY1243" s="160">
        <v>0.94872499999999993</v>
      </c>
      <c r="AZ1243" s="161"/>
      <c r="BA1243" s="149"/>
      <c r="BB1243" s="237"/>
      <c r="BC1243" s="238"/>
      <c r="BD1243" s="345">
        <v>2.8359511343804535</v>
      </c>
      <c r="BE1243" s="165">
        <v>224.48754328983247</v>
      </c>
      <c r="BF1243" s="149">
        <v>525.17613599638025</v>
      </c>
      <c r="BG1243" s="623"/>
      <c r="BH1243" s="166" t="s">
        <v>236</v>
      </c>
      <c r="BI1243" s="167">
        <v>11.5</v>
      </c>
      <c r="BJ1243" s="166" t="s">
        <v>236</v>
      </c>
      <c r="BK1243" s="388"/>
    </row>
    <row r="1244" spans="1:63" ht="28" hidden="1">
      <c r="A1244" s="40"/>
      <c r="B1244" s="40"/>
      <c r="C1244" s="40"/>
      <c r="D1244" s="303" t="s">
        <v>4218</v>
      </c>
      <c r="E1244" s="595">
        <v>9795</v>
      </c>
      <c r="F1244" s="422" t="s">
        <v>4219</v>
      </c>
      <c r="G1244" s="547" t="s">
        <v>2033</v>
      </c>
      <c r="H1244" s="548" t="s">
        <v>2034</v>
      </c>
      <c r="I1244" s="549" t="s">
        <v>1815</v>
      </c>
      <c r="J1244" s="550"/>
      <c r="K1244" s="622" t="s">
        <v>1728</v>
      </c>
      <c r="L1244" s="492" t="s">
        <v>2036</v>
      </c>
      <c r="M1244" s="174" t="s">
        <v>2037</v>
      </c>
      <c r="N1244" s="620" t="s">
        <v>2037</v>
      </c>
      <c r="O1244" s="176" t="s">
        <v>3785</v>
      </c>
      <c r="P1244" s="143">
        <v>9.7430000000000003</v>
      </c>
      <c r="Q1244" s="138"/>
      <c r="R1244" s="339">
        <v>10</v>
      </c>
      <c r="S1244" s="139">
        <v>0</v>
      </c>
      <c r="T1244" s="311">
        <v>41609</v>
      </c>
      <c r="U1244" s="138">
        <v>0</v>
      </c>
      <c r="V1244" s="143">
        <v>69.055180821917801</v>
      </c>
      <c r="W1244" s="138">
        <v>97.43</v>
      </c>
      <c r="X1244" s="556" t="s">
        <v>191</v>
      </c>
      <c r="Y1244" s="142"/>
      <c r="Z1244" s="146"/>
      <c r="AA1244" s="165"/>
      <c r="AB1244" s="165"/>
      <c r="AC1244" s="383"/>
      <c r="AD1244" s="360"/>
      <c r="AE1244" s="165"/>
      <c r="AF1244" s="147"/>
      <c r="AG1244" s="146">
        <v>8.2666666666666675</v>
      </c>
      <c r="AH1244" s="149"/>
      <c r="AI1244" s="132"/>
      <c r="AJ1244" s="554" t="s">
        <v>3895</v>
      </c>
      <c r="AK1244" s="554"/>
      <c r="AL1244" s="555" t="s">
        <v>3895</v>
      </c>
      <c r="AM1244" s="152">
        <v>41139</v>
      </c>
      <c r="AN1244" s="296"/>
      <c r="AO1244" s="154"/>
      <c r="AP1244" s="155"/>
      <c r="AQ1244" s="156">
        <v>41500</v>
      </c>
      <c r="AR1244" s="155">
        <v>41603</v>
      </c>
      <c r="AS1244" s="154">
        <v>41668</v>
      </c>
      <c r="AT1244" s="155">
        <v>41603</v>
      </c>
      <c r="AU1244" s="157"/>
      <c r="AV1244" s="158"/>
      <c r="AW1244" s="164">
        <v>6.3</v>
      </c>
      <c r="AX1244" s="165">
        <v>1623.1746031746031</v>
      </c>
      <c r="AY1244" s="384">
        <v>0.95284999999999997</v>
      </c>
      <c r="AZ1244" s="161"/>
      <c r="BA1244" s="149"/>
      <c r="BB1244" s="237"/>
      <c r="BC1244" s="238"/>
      <c r="BD1244" s="345">
        <v>7.7050610820244323</v>
      </c>
      <c r="BE1244" s="165">
        <v>790.83045078768669</v>
      </c>
      <c r="BF1244" s="149">
        <v>1223.0255685753066</v>
      </c>
      <c r="BG1244" s="623"/>
      <c r="BH1244" s="166">
        <v>6.35</v>
      </c>
      <c r="BI1244" s="167">
        <v>18.46</v>
      </c>
      <c r="BJ1244" s="166">
        <v>10.98</v>
      </c>
      <c r="BK1244" s="197">
        <v>15.396400463692208</v>
      </c>
    </row>
    <row r="1245" spans="1:63" ht="28" hidden="1">
      <c r="A1245" s="40"/>
      <c r="B1245" s="40"/>
      <c r="C1245" s="40"/>
      <c r="D1245" s="303" t="s">
        <v>4220</v>
      </c>
      <c r="E1245" s="595">
        <v>9804</v>
      </c>
      <c r="F1245" s="422" t="s">
        <v>4221</v>
      </c>
      <c r="G1245" s="547" t="s">
        <v>2033</v>
      </c>
      <c r="H1245" s="548" t="s">
        <v>2034</v>
      </c>
      <c r="I1245" s="549" t="s">
        <v>1815</v>
      </c>
      <c r="J1245" s="550"/>
      <c r="K1245" s="547" t="s">
        <v>1748</v>
      </c>
      <c r="L1245" s="492" t="s">
        <v>2036</v>
      </c>
      <c r="M1245" s="174" t="s">
        <v>2037</v>
      </c>
      <c r="N1245" s="342" t="s">
        <v>2037</v>
      </c>
      <c r="O1245" s="176" t="s">
        <v>3785</v>
      </c>
      <c r="P1245" s="143">
        <v>6.1440000000000001</v>
      </c>
      <c r="Q1245" s="138"/>
      <c r="R1245" s="339">
        <v>10</v>
      </c>
      <c r="S1245" s="139">
        <v>0</v>
      </c>
      <c r="T1245" s="446">
        <v>41618</v>
      </c>
      <c r="U1245" s="191">
        <v>0</v>
      </c>
      <c r="V1245" s="143">
        <v>43.395156164383565</v>
      </c>
      <c r="W1245" s="138">
        <v>61.44</v>
      </c>
      <c r="X1245" s="556" t="s">
        <v>1729</v>
      </c>
      <c r="Y1245" s="142"/>
      <c r="Z1245" s="146"/>
      <c r="AA1245" s="165"/>
      <c r="AB1245" s="165"/>
      <c r="AC1245" s="383"/>
      <c r="AD1245" s="360"/>
      <c r="AE1245" s="165"/>
      <c r="AF1245" s="147"/>
      <c r="AG1245" s="146">
        <v>7.9666666666666668</v>
      </c>
      <c r="AH1245" s="149"/>
      <c r="AI1245" s="132"/>
      <c r="AJ1245" s="554" t="s">
        <v>3895</v>
      </c>
      <c r="AK1245" s="554"/>
      <c r="AL1245" s="555" t="s">
        <v>3895</v>
      </c>
      <c r="AM1245" s="152">
        <v>41083.083333333299</v>
      </c>
      <c r="AN1245" s="296"/>
      <c r="AO1245" s="154"/>
      <c r="AP1245" s="155"/>
      <c r="AQ1245" s="156">
        <v>41334</v>
      </c>
      <c r="AR1245" s="155">
        <v>41614</v>
      </c>
      <c r="AS1245" s="154">
        <v>41670</v>
      </c>
      <c r="AT1245" s="155">
        <v>41614</v>
      </c>
      <c r="AU1245" s="157"/>
      <c r="AV1245" s="158"/>
      <c r="AW1245" s="164">
        <v>3.4</v>
      </c>
      <c r="AX1245" s="165">
        <v>1807.0588235294117</v>
      </c>
      <c r="AY1245" s="653">
        <v>0.89695000000000014</v>
      </c>
      <c r="AZ1245" s="161"/>
      <c r="BA1245" s="149"/>
      <c r="BB1245" s="237"/>
      <c r="BC1245" s="238"/>
      <c r="BD1245" s="345">
        <v>5.7469458987783586</v>
      </c>
      <c r="BE1245" s="165">
        <v>935.37530904595667</v>
      </c>
      <c r="BF1245" s="149">
        <v>1690.2782055230468</v>
      </c>
      <c r="BG1245" s="623"/>
      <c r="BH1245" s="166">
        <v>4.8</v>
      </c>
      <c r="BI1245" s="167">
        <v>12.34</v>
      </c>
      <c r="BJ1245" s="166">
        <v>6.49</v>
      </c>
      <c r="BK1245" s="159"/>
    </row>
    <row r="1246" spans="1:63" ht="28" hidden="1">
      <c r="A1246" s="40"/>
      <c r="B1246" s="40"/>
      <c r="C1246" s="40"/>
      <c r="D1246" s="247" t="s">
        <v>4222</v>
      </c>
      <c r="E1246" s="127">
        <v>9810</v>
      </c>
      <c r="F1246" s="199" t="s">
        <v>4223</v>
      </c>
      <c r="G1246" s="170" t="s">
        <v>2033</v>
      </c>
      <c r="H1246" s="171" t="s">
        <v>2034</v>
      </c>
      <c r="I1246" s="172" t="s">
        <v>1815</v>
      </c>
      <c r="J1246" s="175"/>
      <c r="K1246" s="172" t="s">
        <v>1211</v>
      </c>
      <c r="L1246" s="492" t="s">
        <v>2036</v>
      </c>
      <c r="M1246" s="174" t="s">
        <v>2037</v>
      </c>
      <c r="N1246" s="338" t="s">
        <v>2037</v>
      </c>
      <c r="O1246" s="176" t="s">
        <v>3785</v>
      </c>
      <c r="P1246" s="202">
        <v>10.058</v>
      </c>
      <c r="Q1246" s="178"/>
      <c r="R1246" s="339">
        <v>10</v>
      </c>
      <c r="S1246" s="201">
        <v>0</v>
      </c>
      <c r="T1246" s="446">
        <v>41639</v>
      </c>
      <c r="U1246" s="191">
        <v>0</v>
      </c>
      <c r="V1246" s="202">
        <v>70.461112328767129</v>
      </c>
      <c r="W1246" s="178">
        <v>100.58</v>
      </c>
      <c r="X1246" s="141" t="s">
        <v>3889</v>
      </c>
      <c r="Y1246" s="180"/>
      <c r="Z1246" s="202"/>
      <c r="AA1246" s="178"/>
      <c r="AB1246" s="178"/>
      <c r="AC1246" s="156"/>
      <c r="AD1246" s="155"/>
      <c r="AE1246" s="191"/>
      <c r="AF1246" s="203"/>
      <c r="AG1246" s="181">
        <v>7.2666666666666666</v>
      </c>
      <c r="AH1246" s="159"/>
      <c r="AI1246" s="175"/>
      <c r="AJ1246" s="204" t="s">
        <v>3895</v>
      </c>
      <c r="AK1246" s="204"/>
      <c r="AL1246" s="205" t="s">
        <v>3895</v>
      </c>
      <c r="AM1246" s="155">
        <v>39920</v>
      </c>
      <c r="AN1246" s="296"/>
      <c r="AO1246" s="154"/>
      <c r="AP1246" s="155"/>
      <c r="AQ1246" s="156">
        <v>40046</v>
      </c>
      <c r="AR1246" s="155">
        <v>41619</v>
      </c>
      <c r="AS1246" s="154">
        <v>41681</v>
      </c>
      <c r="AT1246" s="155">
        <v>41619</v>
      </c>
      <c r="AU1246" s="187"/>
      <c r="AV1246" s="158"/>
      <c r="AW1246" s="658">
        <v>4.25</v>
      </c>
      <c r="AX1246" s="191">
        <v>3009.4117647058824</v>
      </c>
      <c r="AY1246" s="416">
        <v>0.89700000000000002</v>
      </c>
      <c r="AZ1246" s="161"/>
      <c r="BA1246" s="149"/>
      <c r="BB1246" s="162"/>
      <c r="BC1246" s="163"/>
      <c r="BD1246" s="504"/>
      <c r="BE1246" s="191"/>
      <c r="BF1246" s="159"/>
      <c r="BG1246" s="164"/>
      <c r="BH1246" s="166"/>
      <c r="BI1246" s="167"/>
      <c r="BJ1246" s="166"/>
      <c r="BK1246" s="166"/>
    </row>
    <row r="1247" spans="1:63" ht="84" hidden="1">
      <c r="A1247" s="40"/>
      <c r="B1247" s="40"/>
      <c r="C1247" s="40"/>
      <c r="D1247" s="247" t="s">
        <v>4224</v>
      </c>
      <c r="E1247" s="127">
        <v>9823</v>
      </c>
      <c r="F1247" s="128" t="s">
        <v>4225</v>
      </c>
      <c r="G1247" s="129" t="s">
        <v>2033</v>
      </c>
      <c r="H1247" s="130" t="s">
        <v>2034</v>
      </c>
      <c r="I1247" s="131" t="s">
        <v>1815</v>
      </c>
      <c r="J1247" s="132"/>
      <c r="K1247" s="129" t="s">
        <v>2928</v>
      </c>
      <c r="L1247" s="494" t="s">
        <v>2036</v>
      </c>
      <c r="M1247" s="134" t="s">
        <v>2519</v>
      </c>
      <c r="N1247" s="371" t="s">
        <v>2520</v>
      </c>
      <c r="O1247" s="136" t="s">
        <v>4226</v>
      </c>
      <c r="P1247" s="143">
        <v>36.280999999999999</v>
      </c>
      <c r="Q1247" s="138"/>
      <c r="R1247" s="339">
        <v>10</v>
      </c>
      <c r="S1247" s="139">
        <v>0</v>
      </c>
      <c r="T1247" s="446">
        <v>41736</v>
      </c>
      <c r="U1247" s="191">
        <v>0</v>
      </c>
      <c r="V1247" s="143">
        <v>244.52399999999997</v>
      </c>
      <c r="W1247" s="138">
        <v>362.81</v>
      </c>
      <c r="X1247" s="141" t="s">
        <v>1729</v>
      </c>
      <c r="Y1247" s="142"/>
      <c r="Z1247" s="143"/>
      <c r="AA1247" s="138"/>
      <c r="AB1247" s="138"/>
      <c r="AC1247" s="235"/>
      <c r="AD1247" s="152"/>
      <c r="AE1247" s="165"/>
      <c r="AF1247" s="147"/>
      <c r="AG1247" s="146">
        <v>4.0333333333333332</v>
      </c>
      <c r="AH1247" s="149"/>
      <c r="AI1247" s="132"/>
      <c r="AJ1247" s="150" t="s">
        <v>1560</v>
      </c>
      <c r="AK1247" s="150"/>
      <c r="AL1247" s="151" t="s">
        <v>3719</v>
      </c>
      <c r="AM1247" s="81">
        <v>39457</v>
      </c>
      <c r="AN1247" s="296">
        <v>40204</v>
      </c>
      <c r="AO1247" s="192" t="s">
        <v>4227</v>
      </c>
      <c r="AP1247" s="152"/>
      <c r="AQ1247" s="156">
        <v>38712</v>
      </c>
      <c r="AR1247" s="155">
        <v>41731</v>
      </c>
      <c r="AS1247" s="154">
        <v>41782</v>
      </c>
      <c r="AT1247" s="155">
        <v>41731</v>
      </c>
      <c r="AU1247" s="157"/>
      <c r="AV1247" s="158"/>
      <c r="AW1247" s="195">
        <v>5</v>
      </c>
      <c r="AX1247" s="165">
        <v>5241.6000000000004</v>
      </c>
      <c r="AY1247" s="662"/>
      <c r="AZ1247" s="161"/>
      <c r="BA1247" s="149"/>
      <c r="BB1247" s="162"/>
      <c r="BC1247" s="163"/>
      <c r="BD1247" s="379">
        <v>4.9083769633507845</v>
      </c>
      <c r="BE1247" s="191">
        <v>135.28780803590817</v>
      </c>
      <c r="BF1247" s="149">
        <v>981.67539267015695</v>
      </c>
      <c r="BG1247" s="195"/>
      <c r="BH1247" s="359"/>
      <c r="BI1247" s="380"/>
      <c r="BJ1247" s="359"/>
      <c r="BK1247" s="359"/>
    </row>
    <row r="1248" spans="1:63" ht="56" hidden="1">
      <c r="A1248" s="40"/>
      <c r="B1248" s="40"/>
      <c r="C1248" s="40"/>
      <c r="D1248" s="412" t="s">
        <v>4228</v>
      </c>
      <c r="E1248" s="127">
        <v>9832</v>
      </c>
      <c r="F1248" s="234" t="s">
        <v>4229</v>
      </c>
      <c r="G1248" s="547" t="s">
        <v>2033</v>
      </c>
      <c r="H1248" s="548" t="s">
        <v>2034</v>
      </c>
      <c r="I1248" s="549" t="s">
        <v>1815</v>
      </c>
      <c r="J1248" s="550"/>
      <c r="K1248" s="547" t="s">
        <v>1211</v>
      </c>
      <c r="L1248" s="492" t="s">
        <v>2036</v>
      </c>
      <c r="M1248" s="174" t="s">
        <v>2037</v>
      </c>
      <c r="N1248" s="342" t="s">
        <v>2037</v>
      </c>
      <c r="O1248" s="176" t="s">
        <v>3785</v>
      </c>
      <c r="P1248" s="143">
        <v>16.329999999999998</v>
      </c>
      <c r="Q1248" s="138"/>
      <c r="R1248" s="339">
        <v>10</v>
      </c>
      <c r="S1248" s="139">
        <v>0</v>
      </c>
      <c r="T1248" s="446">
        <v>41654</v>
      </c>
      <c r="U1248" s="191">
        <v>0</v>
      </c>
      <c r="V1248" s="143">
        <v>113.72838356164382</v>
      </c>
      <c r="W1248" s="138">
        <v>163.29999999999998</v>
      </c>
      <c r="X1248" s="556" t="s">
        <v>3889</v>
      </c>
      <c r="Y1248" s="142"/>
      <c r="Z1248" s="146"/>
      <c r="AA1248" s="165"/>
      <c r="AB1248" s="165"/>
      <c r="AC1248" s="383"/>
      <c r="AD1248" s="360"/>
      <c r="AE1248" s="165"/>
      <c r="AF1248" s="147"/>
      <c r="AG1248" s="146">
        <v>6.7666666666666666</v>
      </c>
      <c r="AH1248" s="149"/>
      <c r="AI1248" s="132"/>
      <c r="AJ1248" s="554" t="s">
        <v>3895</v>
      </c>
      <c r="AK1248" s="554"/>
      <c r="AL1248" s="555" t="s">
        <v>4230</v>
      </c>
      <c r="AM1248" s="155">
        <v>39360</v>
      </c>
      <c r="AN1248" s="296">
        <v>40956</v>
      </c>
      <c r="AO1248" s="154" t="s">
        <v>4231</v>
      </c>
      <c r="AP1248" s="152"/>
      <c r="AQ1248" s="156">
        <v>40226</v>
      </c>
      <c r="AR1248" s="155">
        <v>41631</v>
      </c>
      <c r="AS1248" s="154">
        <v>41698</v>
      </c>
      <c r="AT1248" s="155">
        <v>41645</v>
      </c>
      <c r="AU1248" s="157"/>
      <c r="AV1248" s="158"/>
      <c r="AW1248" s="164">
        <v>7.4</v>
      </c>
      <c r="AX1248" s="165">
        <v>2218.3783783783783</v>
      </c>
      <c r="AY1248" s="384">
        <v>0.91613499999999992</v>
      </c>
      <c r="AZ1248" s="161"/>
      <c r="BA1248" s="149"/>
      <c r="BB1248" s="237"/>
      <c r="BC1248" s="238"/>
      <c r="BD1248" s="345">
        <v>0.61082024432809767</v>
      </c>
      <c r="BE1248" s="165">
        <v>37.404791446913521</v>
      </c>
      <c r="BF1248" s="149">
        <v>82.543276260553725</v>
      </c>
      <c r="BG1248" s="623"/>
      <c r="BH1248" s="159">
        <v>8.83</v>
      </c>
      <c r="BI1248" s="148">
        <v>12.42</v>
      </c>
      <c r="BJ1248" s="149">
        <v>10.9</v>
      </c>
      <c r="BK1248" s="663"/>
    </row>
    <row r="1249" spans="1:63" ht="42" hidden="1">
      <c r="A1249" s="40"/>
      <c r="B1249" s="40"/>
      <c r="C1249" s="40"/>
      <c r="D1249" s="303" t="s">
        <v>4232</v>
      </c>
      <c r="E1249" s="127">
        <v>9833</v>
      </c>
      <c r="F1249" s="234" t="s">
        <v>4233</v>
      </c>
      <c r="G1249" s="547" t="s">
        <v>2033</v>
      </c>
      <c r="H1249" s="548" t="s">
        <v>2034</v>
      </c>
      <c r="I1249" s="549" t="s">
        <v>1815</v>
      </c>
      <c r="J1249" s="550"/>
      <c r="K1249" s="547" t="s">
        <v>1748</v>
      </c>
      <c r="L1249" s="492" t="s">
        <v>2036</v>
      </c>
      <c r="M1249" s="551" t="s">
        <v>2037</v>
      </c>
      <c r="N1249" s="552" t="s">
        <v>2037</v>
      </c>
      <c r="O1249" s="553" t="s">
        <v>3785</v>
      </c>
      <c r="P1249" s="143">
        <v>7.4420000000000002</v>
      </c>
      <c r="Q1249" s="138"/>
      <c r="R1249" s="339">
        <v>7</v>
      </c>
      <c r="S1249" s="139">
        <v>0</v>
      </c>
      <c r="T1249" s="446">
        <v>41639</v>
      </c>
      <c r="U1249" s="191">
        <v>0</v>
      </c>
      <c r="V1249" s="143">
        <v>52.134778082191779</v>
      </c>
      <c r="W1249" s="138">
        <v>126.59555616438357</v>
      </c>
      <c r="X1249" s="556" t="s">
        <v>3889</v>
      </c>
      <c r="Y1249" s="142"/>
      <c r="Z1249" s="146"/>
      <c r="AA1249" s="165"/>
      <c r="AB1249" s="165"/>
      <c r="AC1249" s="383"/>
      <c r="AD1249" s="360"/>
      <c r="AE1249" s="165"/>
      <c r="AF1249" s="147"/>
      <c r="AG1249" s="146">
        <v>7.2666666666666666</v>
      </c>
      <c r="AH1249" s="149"/>
      <c r="AI1249" s="132"/>
      <c r="AJ1249" s="554" t="s">
        <v>3895</v>
      </c>
      <c r="AK1249" s="554"/>
      <c r="AL1249" s="555" t="s">
        <v>3738</v>
      </c>
      <c r="AM1249" s="152">
        <v>40873</v>
      </c>
      <c r="AN1249" s="296"/>
      <c r="AO1249" s="154"/>
      <c r="AP1249" s="155"/>
      <c r="AQ1249" s="156">
        <v>41088</v>
      </c>
      <c r="AR1249" s="155">
        <v>41631</v>
      </c>
      <c r="AS1249" s="154">
        <v>41684</v>
      </c>
      <c r="AT1249" s="187">
        <v>41631</v>
      </c>
      <c r="AU1249" s="157"/>
      <c r="AV1249" s="158"/>
      <c r="AW1249" s="164">
        <v>4</v>
      </c>
      <c r="AX1249" s="165">
        <v>1862.75</v>
      </c>
      <c r="AY1249" s="384">
        <v>0.91617499999999996</v>
      </c>
      <c r="AZ1249" s="161"/>
      <c r="BA1249" s="149"/>
      <c r="BB1249" s="237"/>
      <c r="BC1249" s="238"/>
      <c r="BD1249" s="345">
        <v>5.4537521815008718</v>
      </c>
      <c r="BE1249" s="165">
        <v>732.83420874776562</v>
      </c>
      <c r="BF1249" s="149">
        <v>1363.4380453752181</v>
      </c>
      <c r="BG1249" s="623"/>
      <c r="BH1249" s="166">
        <v>4.91</v>
      </c>
      <c r="BI1249" s="167">
        <v>15.64</v>
      </c>
      <c r="BJ1249" s="388"/>
      <c r="BK1249" s="388"/>
    </row>
    <row r="1250" spans="1:63" ht="28" hidden="1">
      <c r="A1250" s="40"/>
      <c r="B1250" s="40"/>
      <c r="C1250" s="40"/>
      <c r="D1250" s="303" t="s">
        <v>4234</v>
      </c>
      <c r="E1250" s="595">
        <v>9835</v>
      </c>
      <c r="F1250" s="422" t="s">
        <v>4235</v>
      </c>
      <c r="G1250" s="547" t="s">
        <v>2033</v>
      </c>
      <c r="H1250" s="548" t="s">
        <v>2034</v>
      </c>
      <c r="I1250" s="549" t="s">
        <v>1815</v>
      </c>
      <c r="J1250" s="550"/>
      <c r="K1250" s="622" t="s">
        <v>3587</v>
      </c>
      <c r="L1250" s="492" t="s">
        <v>2036</v>
      </c>
      <c r="M1250" s="174" t="s">
        <v>2037</v>
      </c>
      <c r="N1250" s="620" t="s">
        <v>2037</v>
      </c>
      <c r="O1250" s="569" t="s">
        <v>3785</v>
      </c>
      <c r="P1250" s="143">
        <v>3.0870000000000002</v>
      </c>
      <c r="Q1250" s="138"/>
      <c r="R1250" s="339">
        <v>7</v>
      </c>
      <c r="S1250" s="139">
        <v>0</v>
      </c>
      <c r="T1250" s="446">
        <v>41640</v>
      </c>
      <c r="U1250" s="191">
        <v>0</v>
      </c>
      <c r="V1250" s="143">
        <v>21.617457534246576</v>
      </c>
      <c r="W1250" s="138">
        <v>52.504372602739735</v>
      </c>
      <c r="X1250" s="556" t="s">
        <v>191</v>
      </c>
      <c r="Y1250" s="142"/>
      <c r="Z1250" s="146"/>
      <c r="AA1250" s="165"/>
      <c r="AB1250" s="165"/>
      <c r="AC1250" s="383"/>
      <c r="AD1250" s="360"/>
      <c r="AE1250" s="165"/>
      <c r="AF1250" s="147"/>
      <c r="AG1250" s="146">
        <v>7.2333333333333334</v>
      </c>
      <c r="AH1250" s="149"/>
      <c r="AI1250" s="132"/>
      <c r="AJ1250" s="554" t="s">
        <v>3895</v>
      </c>
      <c r="AK1250" s="554"/>
      <c r="AL1250" s="555" t="s">
        <v>3895</v>
      </c>
      <c r="AM1250" s="152">
        <v>41259</v>
      </c>
      <c r="AN1250" s="614"/>
      <c r="AO1250" s="154"/>
      <c r="AP1250" s="155"/>
      <c r="AQ1250" s="156">
        <v>41512</v>
      </c>
      <c r="AR1250" s="155">
        <v>41632</v>
      </c>
      <c r="AS1250" s="154">
        <v>41681</v>
      </c>
      <c r="AT1250" s="155">
        <v>41632</v>
      </c>
      <c r="AU1250" s="157"/>
      <c r="AV1250" s="158"/>
      <c r="AW1250" s="164">
        <v>1.7</v>
      </c>
      <c r="AX1250" s="146">
        <v>1965.8823529411766</v>
      </c>
      <c r="AY1250" s="160" t="s">
        <v>236</v>
      </c>
      <c r="AZ1250" s="161"/>
      <c r="BA1250" s="149"/>
      <c r="BB1250" s="237"/>
      <c r="BC1250" s="238"/>
      <c r="BD1250" s="345">
        <v>2.5842059336823735</v>
      </c>
      <c r="BE1250" s="165">
        <v>837.12534294861462</v>
      </c>
      <c r="BF1250" s="149">
        <v>1520.1211374602196</v>
      </c>
      <c r="BG1250" s="623"/>
      <c r="BH1250" s="197" t="s">
        <v>236</v>
      </c>
      <c r="BI1250" s="198">
        <v>14.25</v>
      </c>
      <c r="BJ1250" s="197" t="s">
        <v>236</v>
      </c>
      <c r="BK1250" s="159"/>
    </row>
    <row r="1251" spans="1:63" ht="56" hidden="1">
      <c r="A1251" s="40"/>
      <c r="B1251" s="40"/>
      <c r="C1251" s="40"/>
      <c r="D1251" s="247" t="s">
        <v>4236</v>
      </c>
      <c r="E1251" s="127">
        <v>9842</v>
      </c>
      <c r="F1251" s="361" t="s">
        <v>4237</v>
      </c>
      <c r="G1251" s="129" t="s">
        <v>3945</v>
      </c>
      <c r="H1251" s="130" t="s">
        <v>3946</v>
      </c>
      <c r="I1251" s="131" t="s">
        <v>1815</v>
      </c>
      <c r="J1251" s="132"/>
      <c r="K1251" s="129" t="s">
        <v>3947</v>
      </c>
      <c r="L1251" s="492" t="s">
        <v>2036</v>
      </c>
      <c r="M1251" s="134" t="s">
        <v>2037</v>
      </c>
      <c r="N1251" s="371" t="s">
        <v>2037</v>
      </c>
      <c r="O1251" s="136" t="s">
        <v>1335</v>
      </c>
      <c r="P1251" s="143">
        <v>6.3579999999999997</v>
      </c>
      <c r="Q1251" s="138"/>
      <c r="R1251" s="339">
        <v>10</v>
      </c>
      <c r="S1251" s="139">
        <v>0</v>
      </c>
      <c r="T1251" s="446">
        <v>41639</v>
      </c>
      <c r="U1251" s="191">
        <v>0</v>
      </c>
      <c r="V1251" s="143">
        <v>44.540838356164379</v>
      </c>
      <c r="W1251" s="138">
        <v>63.58</v>
      </c>
      <c r="X1251" s="141" t="s">
        <v>3948</v>
      </c>
      <c r="Y1251" s="142"/>
      <c r="Z1251" s="143"/>
      <c r="AA1251" s="138"/>
      <c r="AB1251" s="138"/>
      <c r="AC1251" s="383"/>
      <c r="AD1251" s="360"/>
      <c r="AE1251" s="165"/>
      <c r="AF1251" s="147"/>
      <c r="AG1251" s="146">
        <v>7.2666666666666666</v>
      </c>
      <c r="AH1251" s="149"/>
      <c r="AI1251" s="132"/>
      <c r="AJ1251" s="150" t="s">
        <v>1560</v>
      </c>
      <c r="AK1251" s="150"/>
      <c r="AL1251" s="151" t="s">
        <v>4238</v>
      </c>
      <c r="AM1251" s="152">
        <v>40448</v>
      </c>
      <c r="AN1251" s="296"/>
      <c r="AO1251" s="154"/>
      <c r="AP1251" s="155"/>
      <c r="AQ1251" s="156">
        <v>40452</v>
      </c>
      <c r="AR1251" s="155">
        <v>41638</v>
      </c>
      <c r="AS1251" s="154">
        <v>41688</v>
      </c>
      <c r="AT1251" s="194">
        <v>41638</v>
      </c>
      <c r="AU1251" s="157"/>
      <c r="AV1251" s="158"/>
      <c r="AW1251" s="164">
        <v>2.9</v>
      </c>
      <c r="AX1251" s="165">
        <v>2516.5517241379312</v>
      </c>
      <c r="AY1251" s="384">
        <v>0.94412499999999988</v>
      </c>
      <c r="AZ1251" s="161"/>
      <c r="BA1251" s="149"/>
      <c r="BB1251" s="162"/>
      <c r="BC1251" s="163"/>
      <c r="BD1251" s="345">
        <v>3.2067844677137867</v>
      </c>
      <c r="BE1251" s="165">
        <v>504.3700012132411</v>
      </c>
      <c r="BF1251" s="149">
        <v>1105.7877474875127</v>
      </c>
      <c r="BG1251" s="195"/>
      <c r="BH1251" s="308"/>
      <c r="BI1251" s="292"/>
      <c r="BJ1251" s="308"/>
      <c r="BK1251" s="308"/>
    </row>
    <row r="1252" spans="1:63" ht="28" hidden="1">
      <c r="A1252" s="40"/>
      <c r="B1252" s="40"/>
      <c r="C1252" s="40"/>
      <c r="D1252" s="303" t="s">
        <v>4239</v>
      </c>
      <c r="E1252" s="595">
        <v>9853</v>
      </c>
      <c r="F1252" s="422" t="s">
        <v>4240</v>
      </c>
      <c r="G1252" s="547" t="s">
        <v>2033</v>
      </c>
      <c r="H1252" s="548" t="s">
        <v>2034</v>
      </c>
      <c r="I1252" s="549" t="s">
        <v>1815</v>
      </c>
      <c r="J1252" s="550"/>
      <c r="K1252" s="622" t="s">
        <v>2458</v>
      </c>
      <c r="L1252" s="494" t="s">
        <v>2036</v>
      </c>
      <c r="M1252" s="174" t="s">
        <v>3878</v>
      </c>
      <c r="N1252" s="620" t="s">
        <v>1723</v>
      </c>
      <c r="O1252" s="569" t="s">
        <v>3785</v>
      </c>
      <c r="P1252" s="143">
        <v>25.329000000000001</v>
      </c>
      <c r="Q1252" s="138"/>
      <c r="R1252" s="339">
        <v>7</v>
      </c>
      <c r="S1252" s="139">
        <v>0</v>
      </c>
      <c r="T1252" s="446">
        <v>41913</v>
      </c>
      <c r="U1252" s="191">
        <v>0</v>
      </c>
      <c r="V1252" s="143">
        <v>158.42769041095892</v>
      </c>
      <c r="W1252" s="138">
        <v>411.85647945205477</v>
      </c>
      <c r="X1252" s="556" t="s">
        <v>191</v>
      </c>
      <c r="Y1252" s="142"/>
      <c r="Z1252" s="146"/>
      <c r="AA1252" s="165"/>
      <c r="AB1252" s="165"/>
      <c r="AC1252" s="383"/>
      <c r="AD1252" s="360"/>
      <c r="AE1252" s="165"/>
      <c r="AF1252" s="147"/>
      <c r="AG1252" s="146">
        <v>-1.8666666666666667</v>
      </c>
      <c r="AH1252" s="149"/>
      <c r="AI1252" s="132"/>
      <c r="AJ1252" s="554" t="s">
        <v>3895</v>
      </c>
      <c r="AK1252" s="554"/>
      <c r="AL1252" s="555" t="s">
        <v>3895</v>
      </c>
      <c r="AM1252" s="152">
        <v>41263</v>
      </c>
      <c r="AN1252" s="297"/>
      <c r="AO1252" s="154"/>
      <c r="AP1252" s="155"/>
      <c r="AQ1252" s="156">
        <v>41373</v>
      </c>
      <c r="AR1252" s="155">
        <v>41645</v>
      </c>
      <c r="AS1252" s="154">
        <v>41733</v>
      </c>
      <c r="AT1252" s="155">
        <v>41673</v>
      </c>
      <c r="AU1252" s="157"/>
      <c r="AV1252" s="158"/>
      <c r="AW1252" s="164">
        <v>15</v>
      </c>
      <c r="AX1252" s="165">
        <v>2004</v>
      </c>
      <c r="AY1252" s="384">
        <v>0.84265000000000001</v>
      </c>
      <c r="AZ1252" s="161"/>
      <c r="BA1252" s="149"/>
      <c r="BB1252" s="237"/>
      <c r="BC1252" s="238"/>
      <c r="BD1252" s="345">
        <v>3.0200698080279231</v>
      </c>
      <c r="BE1252" s="165">
        <v>119.233677130085</v>
      </c>
      <c r="BF1252" s="149">
        <v>201.33798720186155</v>
      </c>
      <c r="BG1252" s="623"/>
      <c r="BH1252" s="197">
        <v>6.35</v>
      </c>
      <c r="BI1252" s="198">
        <v>12.89</v>
      </c>
      <c r="BJ1252" s="166">
        <v>8.92</v>
      </c>
      <c r="BK1252" s="159">
        <v>15.491147543468776</v>
      </c>
    </row>
    <row r="1253" spans="1:63" ht="28" hidden="1">
      <c r="A1253" s="40"/>
      <c r="B1253" s="40"/>
      <c r="C1253" s="40"/>
      <c r="D1253" s="303" t="s">
        <v>4241</v>
      </c>
      <c r="E1253" s="595">
        <v>9859</v>
      </c>
      <c r="F1253" s="422" t="s">
        <v>4242</v>
      </c>
      <c r="G1253" s="547" t="s">
        <v>2033</v>
      </c>
      <c r="H1253" s="548" t="s">
        <v>2034</v>
      </c>
      <c r="I1253" s="549" t="s">
        <v>1815</v>
      </c>
      <c r="J1253" s="550"/>
      <c r="K1253" s="622" t="s">
        <v>3432</v>
      </c>
      <c r="L1253" s="494" t="s">
        <v>2036</v>
      </c>
      <c r="M1253" s="174" t="s">
        <v>969</v>
      </c>
      <c r="N1253" s="620" t="s">
        <v>970</v>
      </c>
      <c r="O1253" s="176" t="s">
        <v>3785</v>
      </c>
      <c r="P1253" s="143">
        <v>8.9949999999999992</v>
      </c>
      <c r="Q1253" s="138"/>
      <c r="R1253" s="339">
        <v>7</v>
      </c>
      <c r="S1253" s="139">
        <v>0</v>
      </c>
      <c r="T1253" s="446">
        <v>41649</v>
      </c>
      <c r="U1253" s="191">
        <v>0</v>
      </c>
      <c r="V1253" s="143">
        <v>62.767849315068489</v>
      </c>
      <c r="W1253" s="138">
        <v>152.76713698630138</v>
      </c>
      <c r="X1253" s="556" t="s">
        <v>1729</v>
      </c>
      <c r="Y1253" s="142"/>
      <c r="Z1253" s="146"/>
      <c r="AA1253" s="165"/>
      <c r="AB1253" s="165"/>
      <c r="AC1253" s="383"/>
      <c r="AD1253" s="360"/>
      <c r="AE1253" s="165"/>
      <c r="AF1253" s="147"/>
      <c r="AG1253" s="146">
        <v>6.9333333333333336</v>
      </c>
      <c r="AH1253" s="149"/>
      <c r="AI1253" s="132"/>
      <c r="AJ1253" s="554" t="s">
        <v>3895</v>
      </c>
      <c r="AK1253" s="554"/>
      <c r="AL1253" s="555" t="s">
        <v>3895</v>
      </c>
      <c r="AM1253" s="152">
        <v>41141</v>
      </c>
      <c r="AN1253" s="296"/>
      <c r="AO1253" s="154"/>
      <c r="AP1253" s="155"/>
      <c r="AQ1253" s="156">
        <v>41610</v>
      </c>
      <c r="AR1253" s="155">
        <v>41649</v>
      </c>
      <c r="AS1253" s="154">
        <v>41698</v>
      </c>
      <c r="AT1253" s="155">
        <v>41649</v>
      </c>
      <c r="AU1253" s="157"/>
      <c r="AV1253" s="158"/>
      <c r="AW1253" s="164">
        <v>5</v>
      </c>
      <c r="AX1253" s="165">
        <v>1723</v>
      </c>
      <c r="AY1253" s="384">
        <v>0.95284999999999997</v>
      </c>
      <c r="AZ1253" s="161"/>
      <c r="BA1253" s="149"/>
      <c r="BB1253" s="237" t="s">
        <v>3498</v>
      </c>
      <c r="BC1253" s="238"/>
      <c r="BD1253" s="651"/>
      <c r="BE1253" s="165"/>
      <c r="BF1253" s="149"/>
      <c r="BG1253" s="623"/>
      <c r="BH1253" s="359"/>
      <c r="BI1253" s="380"/>
      <c r="BJ1253" s="359"/>
      <c r="BK1253" s="359"/>
    </row>
    <row r="1254" spans="1:63" ht="28" hidden="1">
      <c r="A1254" s="40"/>
      <c r="B1254" s="40"/>
      <c r="C1254" s="40"/>
      <c r="D1254" s="303" t="s">
        <v>4243</v>
      </c>
      <c r="E1254" s="595">
        <v>9860</v>
      </c>
      <c r="F1254" s="422" t="s">
        <v>4244</v>
      </c>
      <c r="G1254" s="547" t="s">
        <v>2033</v>
      </c>
      <c r="H1254" s="548" t="s">
        <v>2034</v>
      </c>
      <c r="I1254" s="549" t="s">
        <v>1815</v>
      </c>
      <c r="J1254" s="550"/>
      <c r="K1254" s="622" t="s">
        <v>2498</v>
      </c>
      <c r="L1254" s="494" t="s">
        <v>2036</v>
      </c>
      <c r="M1254" s="174" t="s">
        <v>3878</v>
      </c>
      <c r="N1254" s="620" t="s">
        <v>1723</v>
      </c>
      <c r="O1254" s="176" t="s">
        <v>3785</v>
      </c>
      <c r="P1254" s="381">
        <v>4.9379999999999997</v>
      </c>
      <c r="Q1254" s="138"/>
      <c r="R1254" s="339">
        <v>10</v>
      </c>
      <c r="S1254" s="139">
        <v>0</v>
      </c>
      <c r="T1254" s="446">
        <v>41659</v>
      </c>
      <c r="U1254" s="191">
        <v>0</v>
      </c>
      <c r="V1254" s="143">
        <v>34.322482191780821</v>
      </c>
      <c r="W1254" s="138">
        <v>49.379999999999995</v>
      </c>
      <c r="X1254" s="556" t="s">
        <v>2718</v>
      </c>
      <c r="Y1254" s="142"/>
      <c r="Z1254" s="146"/>
      <c r="AA1254" s="165"/>
      <c r="AB1254" s="165"/>
      <c r="AC1254" s="383"/>
      <c r="AD1254" s="360"/>
      <c r="AE1254" s="165"/>
      <c r="AF1254" s="147"/>
      <c r="AG1254" s="146">
        <v>6.6</v>
      </c>
      <c r="AH1254" s="149"/>
      <c r="AI1254" s="132"/>
      <c r="AJ1254" s="554" t="s">
        <v>3895</v>
      </c>
      <c r="AK1254" s="554"/>
      <c r="AL1254" s="555" t="s">
        <v>3895</v>
      </c>
      <c r="AM1254" s="152">
        <v>41124.083333333299</v>
      </c>
      <c r="AN1254" s="296"/>
      <c r="AO1254" s="154"/>
      <c r="AP1254" s="155"/>
      <c r="AQ1254" s="156">
        <v>41628</v>
      </c>
      <c r="AR1254" s="155">
        <v>41649</v>
      </c>
      <c r="AS1254" s="154">
        <v>41695</v>
      </c>
      <c r="AT1254" s="155">
        <v>41649</v>
      </c>
      <c r="AU1254" s="157"/>
      <c r="AV1254" s="158"/>
      <c r="AW1254" s="164">
        <v>1.258</v>
      </c>
      <c r="AX1254" s="165">
        <v>3136.724960254372</v>
      </c>
      <c r="AY1254" s="384">
        <v>0.84260000000000002</v>
      </c>
      <c r="AZ1254" s="161"/>
      <c r="BA1254" s="149"/>
      <c r="BB1254" s="237"/>
      <c r="BC1254" s="238"/>
      <c r="BD1254" s="345">
        <v>3.4518324607329842</v>
      </c>
      <c r="BE1254" s="165">
        <v>699.03452019704014</v>
      </c>
      <c r="BF1254" s="149">
        <v>2743.9049767352817</v>
      </c>
      <c r="BG1254" s="623"/>
      <c r="BH1254" s="166">
        <v>6.91</v>
      </c>
      <c r="BI1254" s="167">
        <v>10.75</v>
      </c>
      <c r="BJ1254" s="166">
        <v>9.75</v>
      </c>
      <c r="BK1254" s="159">
        <v>8.2903694804496499</v>
      </c>
    </row>
    <row r="1255" spans="1:63" ht="42" hidden="1">
      <c r="A1255" s="40"/>
      <c r="B1255" s="40"/>
      <c r="C1255" s="40"/>
      <c r="D1255" s="303" t="s">
        <v>4245</v>
      </c>
      <c r="E1255" s="595">
        <v>9868</v>
      </c>
      <c r="F1255" s="422" t="s">
        <v>4246</v>
      </c>
      <c r="G1255" s="547" t="s">
        <v>2033</v>
      </c>
      <c r="H1255" s="548" t="s">
        <v>2034</v>
      </c>
      <c r="I1255" s="549" t="s">
        <v>1815</v>
      </c>
      <c r="J1255" s="550"/>
      <c r="K1255" s="622" t="s">
        <v>2035</v>
      </c>
      <c r="L1255" s="494" t="s">
        <v>2036</v>
      </c>
      <c r="M1255" s="174" t="s">
        <v>2037</v>
      </c>
      <c r="N1255" s="620" t="s">
        <v>2037</v>
      </c>
      <c r="O1255" s="569" t="s">
        <v>3785</v>
      </c>
      <c r="P1255" s="143">
        <v>14.492000000000001</v>
      </c>
      <c r="Q1255" s="138"/>
      <c r="R1255" s="339">
        <v>10</v>
      </c>
      <c r="S1255" s="139">
        <v>0</v>
      </c>
      <c r="T1255" s="446">
        <v>41659</v>
      </c>
      <c r="U1255" s="191">
        <v>0</v>
      </c>
      <c r="V1255" s="143">
        <v>100.72932602739728</v>
      </c>
      <c r="W1255" s="138">
        <v>144.92000000000002</v>
      </c>
      <c r="X1255" s="556" t="s">
        <v>2309</v>
      </c>
      <c r="Y1255" s="142"/>
      <c r="Z1255" s="146"/>
      <c r="AA1255" s="165"/>
      <c r="AB1255" s="165"/>
      <c r="AC1255" s="383"/>
      <c r="AD1255" s="360"/>
      <c r="AE1255" s="165"/>
      <c r="AF1255" s="147"/>
      <c r="AG1255" s="146">
        <v>6.6</v>
      </c>
      <c r="AH1255" s="149"/>
      <c r="AI1255" s="132"/>
      <c r="AJ1255" s="554" t="s">
        <v>3895</v>
      </c>
      <c r="AK1255" s="554"/>
      <c r="AL1255" s="555" t="s">
        <v>3895</v>
      </c>
      <c r="AM1255" s="152">
        <v>41254</v>
      </c>
      <c r="AN1255" s="297"/>
      <c r="AO1255" s="154"/>
      <c r="AP1255" s="155"/>
      <c r="AQ1255" s="156">
        <v>41575</v>
      </c>
      <c r="AR1255" s="155">
        <v>41656</v>
      </c>
      <c r="AS1255" s="154">
        <v>41716</v>
      </c>
      <c r="AT1255" s="155">
        <v>41656</v>
      </c>
      <c r="AU1255" s="157"/>
      <c r="AV1255" s="158"/>
      <c r="AW1255" s="164">
        <v>8.4</v>
      </c>
      <c r="AX1255" s="165">
        <v>1810.5952380952381</v>
      </c>
      <c r="AY1255" s="384">
        <v>0.95284499999999994</v>
      </c>
      <c r="AZ1255" s="161"/>
      <c r="BA1255" s="149"/>
      <c r="BB1255" s="237"/>
      <c r="BC1255" s="238"/>
      <c r="BD1255" s="345">
        <v>12.357984293193716</v>
      </c>
      <c r="BE1255" s="165">
        <v>852.74525898383354</v>
      </c>
      <c r="BF1255" s="149">
        <v>1471.1886063325851</v>
      </c>
      <c r="BG1255" s="623"/>
      <c r="BH1255" s="197" t="s">
        <v>236</v>
      </c>
      <c r="BI1255" s="198">
        <v>17.14</v>
      </c>
      <c r="BJ1255" s="197" t="s">
        <v>236</v>
      </c>
      <c r="BK1255" s="159"/>
    </row>
    <row r="1256" spans="1:63" ht="28" hidden="1">
      <c r="A1256" s="40"/>
      <c r="B1256" s="40"/>
      <c r="C1256" s="40"/>
      <c r="D1256" s="303" t="s">
        <v>4247</v>
      </c>
      <c r="E1256" s="595">
        <v>9871</v>
      </c>
      <c r="F1256" s="422" t="s">
        <v>4248</v>
      </c>
      <c r="G1256" s="547" t="s">
        <v>2033</v>
      </c>
      <c r="H1256" s="548" t="s">
        <v>2034</v>
      </c>
      <c r="I1256" s="549" t="s">
        <v>1815</v>
      </c>
      <c r="J1256" s="550"/>
      <c r="K1256" s="622" t="s">
        <v>2035</v>
      </c>
      <c r="L1256" s="494" t="s">
        <v>2036</v>
      </c>
      <c r="M1256" s="174" t="s">
        <v>969</v>
      </c>
      <c r="N1256" s="620" t="s">
        <v>970</v>
      </c>
      <c r="O1256" s="569" t="s">
        <v>3785</v>
      </c>
      <c r="P1256" s="143">
        <v>21.209</v>
      </c>
      <c r="Q1256" s="138"/>
      <c r="R1256" s="339">
        <v>7</v>
      </c>
      <c r="S1256" s="139">
        <v>-0.2</v>
      </c>
      <c r="T1256" s="446">
        <v>41695</v>
      </c>
      <c r="U1256" s="191">
        <v>0</v>
      </c>
      <c r="V1256" s="143">
        <v>145.32523013698631</v>
      </c>
      <c r="W1256" s="138">
        <v>357.53144383561641</v>
      </c>
      <c r="X1256" s="556" t="s">
        <v>2309</v>
      </c>
      <c r="Y1256" s="142"/>
      <c r="Z1256" s="146"/>
      <c r="AA1256" s="165"/>
      <c r="AB1256" s="165"/>
      <c r="AC1256" s="383"/>
      <c r="AD1256" s="360"/>
      <c r="AE1256" s="165"/>
      <c r="AF1256" s="147"/>
      <c r="AG1256" s="146">
        <v>5.4</v>
      </c>
      <c r="AH1256" s="149"/>
      <c r="AI1256" s="130"/>
      <c r="AJ1256" s="554" t="s">
        <v>3895</v>
      </c>
      <c r="AK1256" s="554"/>
      <c r="AL1256" s="555" t="s">
        <v>3895</v>
      </c>
      <c r="AM1256" s="152">
        <v>41475</v>
      </c>
      <c r="AN1256" s="297"/>
      <c r="AO1256" s="154"/>
      <c r="AP1256" s="155"/>
      <c r="AQ1256" s="156">
        <v>41512</v>
      </c>
      <c r="AR1256" s="155">
        <v>41660</v>
      </c>
      <c r="AS1256" s="154">
        <v>41745</v>
      </c>
      <c r="AT1256" s="155">
        <v>41695</v>
      </c>
      <c r="AU1256" s="157"/>
      <c r="AV1256" s="158"/>
      <c r="AW1256" s="164">
        <v>13</v>
      </c>
      <c r="AX1256" s="165">
        <v>1702.6976153846153</v>
      </c>
      <c r="AY1256" s="384">
        <v>0.95822499999999999</v>
      </c>
      <c r="AZ1256" s="161"/>
      <c r="BA1256" s="159"/>
      <c r="BB1256" s="237" t="s">
        <v>39</v>
      </c>
      <c r="BC1256" s="238"/>
      <c r="BD1256" s="493"/>
      <c r="BE1256" s="165"/>
      <c r="BF1256" s="149"/>
      <c r="BG1256" s="623"/>
      <c r="BH1256" s="159"/>
      <c r="BI1256" s="164"/>
      <c r="BJ1256" s="159"/>
      <c r="BK1256" s="159"/>
    </row>
    <row r="1257" spans="1:63" ht="70" hidden="1">
      <c r="A1257" s="40"/>
      <c r="B1257" s="40"/>
      <c r="C1257" s="40"/>
      <c r="D1257" s="303" t="s">
        <v>4249</v>
      </c>
      <c r="E1257" s="595">
        <v>9878</v>
      </c>
      <c r="F1257" s="422" t="s">
        <v>4250</v>
      </c>
      <c r="G1257" s="547" t="s">
        <v>2033</v>
      </c>
      <c r="H1257" s="548" t="s">
        <v>2034</v>
      </c>
      <c r="I1257" s="549" t="s">
        <v>1815</v>
      </c>
      <c r="J1257" s="550"/>
      <c r="K1257" s="475" t="s">
        <v>1748</v>
      </c>
      <c r="L1257" s="492" t="s">
        <v>2036</v>
      </c>
      <c r="M1257" s="174" t="s">
        <v>2037</v>
      </c>
      <c r="N1257" s="342" t="s">
        <v>2037</v>
      </c>
      <c r="O1257" s="176" t="s">
        <v>3785</v>
      </c>
      <c r="P1257" s="143">
        <v>11.930999999999999</v>
      </c>
      <c r="Q1257" s="138"/>
      <c r="R1257" s="517">
        <v>10</v>
      </c>
      <c r="S1257" s="139">
        <v>0</v>
      </c>
      <c r="T1257" s="446">
        <v>41671</v>
      </c>
      <c r="U1257" s="191">
        <v>0</v>
      </c>
      <c r="V1257" s="143">
        <v>82.536369863013689</v>
      </c>
      <c r="W1257" s="138">
        <v>119.30999999999999</v>
      </c>
      <c r="X1257" s="556" t="s">
        <v>2718</v>
      </c>
      <c r="Y1257" s="142"/>
      <c r="Z1257" s="146"/>
      <c r="AA1257" s="165"/>
      <c r="AB1257" s="165"/>
      <c r="AC1257" s="383"/>
      <c r="AD1257" s="360"/>
      <c r="AE1257" s="165"/>
      <c r="AF1257" s="147"/>
      <c r="AG1257" s="146">
        <v>6.2</v>
      </c>
      <c r="AH1257" s="149"/>
      <c r="AI1257" s="132"/>
      <c r="AJ1257" s="554" t="s">
        <v>3895</v>
      </c>
      <c r="AK1257" s="554"/>
      <c r="AL1257" s="555" t="s">
        <v>1396</v>
      </c>
      <c r="AM1257" s="152">
        <v>41028</v>
      </c>
      <c r="AN1257" s="296"/>
      <c r="AO1257" s="154"/>
      <c r="AP1257" s="155"/>
      <c r="AQ1257" s="156">
        <v>41163</v>
      </c>
      <c r="AR1257" s="155">
        <v>41668</v>
      </c>
      <c r="AS1257" s="154">
        <v>41730</v>
      </c>
      <c r="AT1257" s="155">
        <v>41668</v>
      </c>
      <c r="AU1257" s="157"/>
      <c r="AV1257" s="158"/>
      <c r="AW1257" s="164">
        <v>5.95</v>
      </c>
      <c r="AX1257" s="165">
        <v>2235.2941176470586</v>
      </c>
      <c r="AY1257" s="384">
        <v>0.89710000000000001</v>
      </c>
      <c r="AZ1257" s="161"/>
      <c r="BA1257" s="149"/>
      <c r="BB1257" s="237"/>
      <c r="BC1257" s="238"/>
      <c r="BD1257" s="345">
        <v>8.1706806282722511</v>
      </c>
      <c r="BE1257" s="664">
        <v>684.82781227661144</v>
      </c>
      <c r="BF1257" s="583">
        <v>1373.2236350037397</v>
      </c>
      <c r="BG1257" s="623"/>
      <c r="BH1257" s="166" t="s">
        <v>236</v>
      </c>
      <c r="BI1257" s="167" t="s">
        <v>236</v>
      </c>
      <c r="BJ1257" s="166" t="s">
        <v>236</v>
      </c>
      <c r="BK1257" s="166"/>
    </row>
    <row r="1258" spans="1:63" ht="28" hidden="1">
      <c r="A1258" s="40"/>
      <c r="B1258" s="40"/>
      <c r="C1258" s="40"/>
      <c r="D1258" s="303" t="s">
        <v>4251</v>
      </c>
      <c r="E1258" s="595">
        <v>9883</v>
      </c>
      <c r="F1258" s="422" t="s">
        <v>4252</v>
      </c>
      <c r="G1258" s="547" t="s">
        <v>2033</v>
      </c>
      <c r="H1258" s="548" t="s">
        <v>2034</v>
      </c>
      <c r="I1258" s="549" t="s">
        <v>1815</v>
      </c>
      <c r="J1258" s="550"/>
      <c r="K1258" s="622" t="s">
        <v>917</v>
      </c>
      <c r="L1258" s="494" t="s">
        <v>2036</v>
      </c>
      <c r="M1258" s="174" t="s">
        <v>2037</v>
      </c>
      <c r="N1258" s="620" t="s">
        <v>2037</v>
      </c>
      <c r="O1258" s="569" t="s">
        <v>3785</v>
      </c>
      <c r="P1258" s="143">
        <v>1.429</v>
      </c>
      <c r="Q1258" s="138"/>
      <c r="R1258" s="339">
        <v>7</v>
      </c>
      <c r="S1258" s="139">
        <v>0</v>
      </c>
      <c r="T1258" s="446">
        <v>41671</v>
      </c>
      <c r="U1258" s="191">
        <v>0</v>
      </c>
      <c r="V1258" s="143">
        <v>9.8855479452054791</v>
      </c>
      <c r="W1258" s="138">
        <v>24.183378082191783</v>
      </c>
      <c r="X1258" s="556" t="s">
        <v>2540</v>
      </c>
      <c r="Y1258" s="142"/>
      <c r="Z1258" s="146"/>
      <c r="AA1258" s="165"/>
      <c r="AB1258" s="165"/>
      <c r="AC1258" s="383"/>
      <c r="AD1258" s="360"/>
      <c r="AE1258" s="165"/>
      <c r="AF1258" s="147"/>
      <c r="AG1258" s="146">
        <v>6.2</v>
      </c>
      <c r="AH1258" s="149"/>
      <c r="AI1258" s="132"/>
      <c r="AJ1258" s="554" t="s">
        <v>3895</v>
      </c>
      <c r="AK1258" s="554"/>
      <c r="AL1258" s="555" t="s">
        <v>3895</v>
      </c>
      <c r="AM1258" s="152">
        <v>41320</v>
      </c>
      <c r="AN1258" s="297"/>
      <c r="AO1258" s="154"/>
      <c r="AP1258" s="155"/>
      <c r="AQ1258" s="156">
        <v>41219</v>
      </c>
      <c r="AR1258" s="155">
        <v>41670</v>
      </c>
      <c r="AS1258" s="154">
        <v>41733</v>
      </c>
      <c r="AT1258" s="187">
        <v>41670</v>
      </c>
      <c r="AU1258" s="157"/>
      <c r="AV1258" s="158"/>
      <c r="AW1258" s="164">
        <v>0.85</v>
      </c>
      <c r="AX1258" s="165">
        <v>1754.1176470588236</v>
      </c>
      <c r="AY1258" s="384">
        <v>0.95822499999999999</v>
      </c>
      <c r="AZ1258" s="161"/>
      <c r="BA1258" s="149"/>
      <c r="BB1258" s="237"/>
      <c r="BC1258" s="238"/>
      <c r="BD1258" s="345">
        <v>1.2729057591623036</v>
      </c>
      <c r="BE1258" s="165">
        <v>890.76680137320056</v>
      </c>
      <c r="BF1258" s="149">
        <v>1497.536187249769</v>
      </c>
      <c r="BG1258" s="623"/>
      <c r="BH1258" s="197">
        <v>10.99</v>
      </c>
      <c r="BI1258" s="198">
        <v>14.25</v>
      </c>
      <c r="BJ1258" s="159"/>
      <c r="BK1258" s="159">
        <v>8.3377430203379337</v>
      </c>
    </row>
    <row r="1259" spans="1:63" ht="42" hidden="1">
      <c r="A1259" s="40"/>
      <c r="B1259" s="40"/>
      <c r="C1259" s="40"/>
      <c r="D1259" s="247" t="s">
        <v>4253</v>
      </c>
      <c r="E1259" s="127">
        <v>9887</v>
      </c>
      <c r="F1259" s="234" t="s">
        <v>4254</v>
      </c>
      <c r="G1259" s="129" t="s">
        <v>2033</v>
      </c>
      <c r="H1259" s="130" t="s">
        <v>2034</v>
      </c>
      <c r="I1259" s="131" t="s">
        <v>1815</v>
      </c>
      <c r="J1259" s="132"/>
      <c r="K1259" s="129" t="s">
        <v>917</v>
      </c>
      <c r="L1259" s="494" t="s">
        <v>2036</v>
      </c>
      <c r="M1259" s="174" t="s">
        <v>2037</v>
      </c>
      <c r="N1259" s="371" t="s">
        <v>2037</v>
      </c>
      <c r="O1259" s="136" t="s">
        <v>3785</v>
      </c>
      <c r="P1259" s="143">
        <v>6.0439999999999996</v>
      </c>
      <c r="Q1259" s="138"/>
      <c r="R1259" s="339">
        <v>7</v>
      </c>
      <c r="S1259" s="139">
        <v>0</v>
      </c>
      <c r="T1259" s="446">
        <v>41690</v>
      </c>
      <c r="U1259" s="191">
        <v>0</v>
      </c>
      <c r="V1259" s="143">
        <v>41.496613698630135</v>
      </c>
      <c r="W1259" s="138">
        <v>101.96973150684931</v>
      </c>
      <c r="X1259" s="141" t="s">
        <v>3889</v>
      </c>
      <c r="Y1259" s="142"/>
      <c r="Z1259" s="146"/>
      <c r="AA1259" s="165"/>
      <c r="AB1259" s="165"/>
      <c r="AC1259" s="383"/>
      <c r="AD1259" s="360"/>
      <c r="AE1259" s="165"/>
      <c r="AF1259" s="147"/>
      <c r="AG1259" s="146">
        <v>5.5666666666666664</v>
      </c>
      <c r="AH1259" s="149"/>
      <c r="AI1259" s="132"/>
      <c r="AJ1259" s="236" t="s">
        <v>3895</v>
      </c>
      <c r="AK1259" s="236"/>
      <c r="AL1259" s="151" t="s">
        <v>2681</v>
      </c>
      <c r="AM1259" s="155">
        <v>39473</v>
      </c>
      <c r="AN1259" s="296">
        <v>40756</v>
      </c>
      <c r="AO1259" s="192" t="s">
        <v>4255</v>
      </c>
      <c r="AP1259" s="152"/>
      <c r="AQ1259" s="156">
        <v>39443</v>
      </c>
      <c r="AR1259" s="155">
        <v>41761</v>
      </c>
      <c r="AS1259" s="154">
        <v>41732</v>
      </c>
      <c r="AT1259" s="155">
        <v>41675</v>
      </c>
      <c r="AU1259" s="157"/>
      <c r="AV1259" s="158"/>
      <c r="AW1259" s="164">
        <v>3.7</v>
      </c>
      <c r="AX1259" s="165">
        <v>1859.4594594594594</v>
      </c>
      <c r="AY1259" s="384">
        <v>0.94872499999999993</v>
      </c>
      <c r="AZ1259" s="161"/>
      <c r="BA1259" s="149"/>
      <c r="BB1259" s="237"/>
      <c r="BC1259" s="238"/>
      <c r="BD1259" s="345">
        <v>4.2582897033158806</v>
      </c>
      <c r="BE1259" s="165">
        <v>704.54826328853096</v>
      </c>
      <c r="BF1259" s="149">
        <v>1150.8891090042921</v>
      </c>
      <c r="BG1259" s="623"/>
      <c r="BH1259" s="166" t="s">
        <v>236</v>
      </c>
      <c r="BI1259" s="167">
        <v>15.15</v>
      </c>
      <c r="BJ1259" s="166" t="s">
        <v>236</v>
      </c>
      <c r="BK1259" s="166">
        <v>17.765077458106393</v>
      </c>
    </row>
    <row r="1260" spans="1:63" ht="28" hidden="1">
      <c r="A1260" s="40"/>
      <c r="B1260" s="40"/>
      <c r="C1260" s="40"/>
      <c r="D1260" s="303" t="s">
        <v>4256</v>
      </c>
      <c r="E1260" s="595">
        <v>9896</v>
      </c>
      <c r="F1260" s="422" t="s">
        <v>4257</v>
      </c>
      <c r="G1260" s="547" t="s">
        <v>2033</v>
      </c>
      <c r="H1260" s="548" t="s">
        <v>2034</v>
      </c>
      <c r="I1260" s="549" t="s">
        <v>1815</v>
      </c>
      <c r="J1260" s="550"/>
      <c r="K1260" s="622" t="s">
        <v>2458</v>
      </c>
      <c r="L1260" s="492" t="s">
        <v>2036</v>
      </c>
      <c r="M1260" s="174" t="s">
        <v>3878</v>
      </c>
      <c r="N1260" s="620" t="s">
        <v>1723</v>
      </c>
      <c r="O1260" s="569" t="s">
        <v>3785</v>
      </c>
      <c r="P1260" s="339">
        <v>18.132000000000001</v>
      </c>
      <c r="Q1260" s="138"/>
      <c r="R1260" s="339">
        <v>7</v>
      </c>
      <c r="S1260" s="139">
        <v>0</v>
      </c>
      <c r="T1260" s="446">
        <v>42156</v>
      </c>
      <c r="U1260" s="665">
        <v>0</v>
      </c>
      <c r="V1260" s="143">
        <v>101.34049315068495</v>
      </c>
      <c r="W1260" s="138">
        <v>282.75984657534246</v>
      </c>
      <c r="X1260" s="556" t="s">
        <v>191</v>
      </c>
      <c r="Y1260" s="142"/>
      <c r="Z1260" s="146"/>
      <c r="AA1260" s="165"/>
      <c r="AB1260" s="165"/>
      <c r="AC1260" s="383"/>
      <c r="AD1260" s="360"/>
      <c r="AE1260" s="165"/>
      <c r="AF1260" s="147"/>
      <c r="AG1260" s="146">
        <v>-9.9666666666666668</v>
      </c>
      <c r="AH1260" s="149"/>
      <c r="AI1260" s="132"/>
      <c r="AJ1260" s="554" t="s">
        <v>3895</v>
      </c>
      <c r="AK1260" s="554"/>
      <c r="AL1260" s="555" t="s">
        <v>3895</v>
      </c>
      <c r="AM1260" s="152">
        <v>41263</v>
      </c>
      <c r="AN1260" s="297"/>
      <c r="AO1260" s="154"/>
      <c r="AP1260" s="155"/>
      <c r="AQ1260" s="156">
        <v>41512</v>
      </c>
      <c r="AR1260" s="155">
        <v>41687</v>
      </c>
      <c r="AS1260" s="154"/>
      <c r="AT1260" s="155">
        <v>41726</v>
      </c>
      <c r="AU1260" s="157"/>
      <c r="AV1260" s="158"/>
      <c r="AW1260" s="164">
        <v>6</v>
      </c>
      <c r="AX1260" s="165">
        <v>3585</v>
      </c>
      <c r="AY1260" s="384">
        <v>0.84299999999999997</v>
      </c>
      <c r="AZ1260" s="161"/>
      <c r="BA1260" s="149"/>
      <c r="BB1260" s="237"/>
      <c r="BC1260" s="238"/>
      <c r="BD1260" s="345">
        <v>14.837281849912738</v>
      </c>
      <c r="BE1260" s="165">
        <v>818.2926235336829</v>
      </c>
      <c r="BF1260" s="149">
        <v>2472.8803083187895</v>
      </c>
      <c r="BG1260" s="623"/>
      <c r="BH1260" s="197">
        <v>5.38</v>
      </c>
      <c r="BI1260" s="198">
        <v>14.8</v>
      </c>
      <c r="BJ1260" s="655"/>
      <c r="BK1260" s="655"/>
    </row>
    <row r="1261" spans="1:63" ht="28" hidden="1">
      <c r="A1261" s="40"/>
      <c r="B1261" s="40"/>
      <c r="C1261" s="40"/>
      <c r="D1261" s="303" t="s">
        <v>4258</v>
      </c>
      <c r="E1261" s="595">
        <v>9906</v>
      </c>
      <c r="F1261" s="422" t="s">
        <v>4259</v>
      </c>
      <c r="G1261" s="547" t="s">
        <v>2033</v>
      </c>
      <c r="H1261" s="548" t="s">
        <v>2034</v>
      </c>
      <c r="I1261" s="477" t="s">
        <v>1815</v>
      </c>
      <c r="J1261" s="550"/>
      <c r="K1261" s="547" t="s">
        <v>1728</v>
      </c>
      <c r="L1261" s="494" t="s">
        <v>2036</v>
      </c>
      <c r="M1261" s="174" t="s">
        <v>2037</v>
      </c>
      <c r="N1261" s="342" t="s">
        <v>2037</v>
      </c>
      <c r="O1261" s="176" t="s">
        <v>3809</v>
      </c>
      <c r="P1261" s="143">
        <v>3.419</v>
      </c>
      <c r="Q1261" s="138"/>
      <c r="R1261" s="339">
        <v>10</v>
      </c>
      <c r="S1261" s="139">
        <v>0</v>
      </c>
      <c r="T1261" s="446">
        <v>41730</v>
      </c>
      <c r="U1261" s="191">
        <v>0</v>
      </c>
      <c r="V1261" s="143">
        <v>23.099326027397261</v>
      </c>
      <c r="W1261" s="138">
        <v>34.19</v>
      </c>
      <c r="X1261" s="556" t="s">
        <v>191</v>
      </c>
      <c r="Y1261" s="142"/>
      <c r="Z1261" s="146"/>
      <c r="AA1261" s="165"/>
      <c r="AB1261" s="165"/>
      <c r="AC1261" s="383"/>
      <c r="AD1261" s="360"/>
      <c r="AE1261" s="165"/>
      <c r="AF1261" s="147"/>
      <c r="AG1261" s="146">
        <v>4.2333333333333334</v>
      </c>
      <c r="AH1261" s="149"/>
      <c r="AI1261" s="132"/>
      <c r="AJ1261" s="554" t="s">
        <v>3895</v>
      </c>
      <c r="AK1261" s="554"/>
      <c r="AL1261" s="555" t="s">
        <v>3895</v>
      </c>
      <c r="AM1261" s="311">
        <v>41089</v>
      </c>
      <c r="AN1261" s="296"/>
      <c r="AO1261" s="154"/>
      <c r="AP1261" s="155"/>
      <c r="AQ1261" s="156">
        <v>41255</v>
      </c>
      <c r="AR1261" s="155">
        <v>41704</v>
      </c>
      <c r="AS1261" s="154">
        <v>41759</v>
      </c>
      <c r="AT1261" s="187">
        <v>41704</v>
      </c>
      <c r="AU1261" s="157"/>
      <c r="AV1261" s="158"/>
      <c r="AW1261" s="164">
        <v>2.1</v>
      </c>
      <c r="AX1261" s="165">
        <v>1709.047619047619</v>
      </c>
      <c r="AY1261" s="653">
        <v>0.95</v>
      </c>
      <c r="AZ1261" s="161"/>
      <c r="BA1261" s="149"/>
      <c r="BB1261" s="237"/>
      <c r="BC1261" s="238"/>
      <c r="BD1261" s="345">
        <v>2.6130017452006977</v>
      </c>
      <c r="BE1261" s="165">
        <v>764.25906557493352</v>
      </c>
      <c r="BF1261" s="149">
        <v>1244.2865453336656</v>
      </c>
      <c r="BG1261" s="623"/>
      <c r="BH1261" s="166">
        <v>8.14</v>
      </c>
      <c r="BI1261" s="167">
        <v>17.25</v>
      </c>
      <c r="BJ1261" s="166">
        <v>11.06</v>
      </c>
      <c r="BK1261" s="663"/>
    </row>
    <row r="1262" spans="1:63" ht="42" hidden="1">
      <c r="A1262" s="40"/>
      <c r="B1262" s="40"/>
      <c r="C1262" s="40"/>
      <c r="D1262" s="303" t="s">
        <v>4260</v>
      </c>
      <c r="E1262" s="666">
        <v>9909</v>
      </c>
      <c r="F1262" s="422" t="s">
        <v>4261</v>
      </c>
      <c r="G1262" s="554" t="s">
        <v>2033</v>
      </c>
      <c r="H1262" s="667" t="s">
        <v>2034</v>
      </c>
      <c r="I1262" s="668" t="s">
        <v>1815</v>
      </c>
      <c r="J1262" s="627"/>
      <c r="K1262" s="669" t="s">
        <v>2035</v>
      </c>
      <c r="L1262" s="492" t="s">
        <v>2036</v>
      </c>
      <c r="M1262" s="176" t="s">
        <v>969</v>
      </c>
      <c r="N1262" s="597" t="s">
        <v>970</v>
      </c>
      <c r="O1262" s="569" t="s">
        <v>3785</v>
      </c>
      <c r="P1262" s="670">
        <v>7.8140000000000001</v>
      </c>
      <c r="Q1262" s="671"/>
      <c r="R1262" s="672">
        <v>7</v>
      </c>
      <c r="S1262" s="673">
        <v>-0.06</v>
      </c>
      <c r="T1262" s="569">
        <v>41713</v>
      </c>
      <c r="U1262" s="191">
        <v>0</v>
      </c>
      <c r="V1262" s="670">
        <v>53.156608219178082</v>
      </c>
      <c r="W1262" s="671">
        <v>131.33942465753424</v>
      </c>
      <c r="X1262" s="674" t="s">
        <v>1755</v>
      </c>
      <c r="Y1262" s="675"/>
      <c r="Z1262" s="676"/>
      <c r="AA1262" s="664"/>
      <c r="AB1262" s="664"/>
      <c r="AC1262" s="677"/>
      <c r="AD1262" s="678"/>
      <c r="AE1262" s="664"/>
      <c r="AF1262" s="679"/>
      <c r="AG1262" s="670">
        <v>4.8</v>
      </c>
      <c r="AH1262" s="673"/>
      <c r="AI1262" s="128"/>
      <c r="AJ1262" s="554" t="s">
        <v>3895</v>
      </c>
      <c r="AK1262" s="554"/>
      <c r="AL1262" s="555" t="s">
        <v>3895</v>
      </c>
      <c r="AM1262" s="153">
        <v>41489</v>
      </c>
      <c r="AN1262" s="297"/>
      <c r="AO1262" s="296"/>
      <c r="AP1262" s="187"/>
      <c r="AQ1262" s="337">
        <v>41681</v>
      </c>
      <c r="AR1262" s="187">
        <v>41709</v>
      </c>
      <c r="AS1262" s="154">
        <v>41759</v>
      </c>
      <c r="AT1262" s="187">
        <v>41709</v>
      </c>
      <c r="AU1262" s="157"/>
      <c r="AV1262" s="158"/>
      <c r="AW1262" s="680">
        <v>5</v>
      </c>
      <c r="AX1262" s="676">
        <v>1812.2</v>
      </c>
      <c r="AY1262" s="681">
        <v>0.95799999999999996</v>
      </c>
      <c r="AZ1262" s="682"/>
      <c r="BA1262" s="583"/>
      <c r="BB1262" s="353" t="s">
        <v>39</v>
      </c>
      <c r="BC1262" s="157"/>
      <c r="BD1262" s="683"/>
      <c r="BE1262" s="664"/>
      <c r="BF1262" s="583"/>
      <c r="BG1262" s="684"/>
      <c r="BH1262" s="685"/>
      <c r="BI1262" s="686"/>
      <c r="BJ1262" s="685"/>
      <c r="BK1262" s="685"/>
    </row>
    <row r="1263" spans="1:63" ht="28" hidden="1">
      <c r="A1263" s="40"/>
      <c r="B1263" s="40"/>
      <c r="C1263" s="40"/>
      <c r="D1263" s="303" t="s">
        <v>4262</v>
      </c>
      <c r="E1263" s="595">
        <v>9918</v>
      </c>
      <c r="F1263" s="234" t="s">
        <v>4263</v>
      </c>
      <c r="G1263" s="129" t="s">
        <v>2033</v>
      </c>
      <c r="H1263" s="130" t="s">
        <v>2034</v>
      </c>
      <c r="I1263" s="477" t="s">
        <v>1815</v>
      </c>
      <c r="J1263" s="550"/>
      <c r="K1263" s="475" t="s">
        <v>1728</v>
      </c>
      <c r="L1263" s="494" t="s">
        <v>2036</v>
      </c>
      <c r="M1263" s="551" t="s">
        <v>2037</v>
      </c>
      <c r="N1263" s="480" t="s">
        <v>2037</v>
      </c>
      <c r="O1263" s="176" t="s">
        <v>3785</v>
      </c>
      <c r="P1263" s="381">
        <v>3.6</v>
      </c>
      <c r="Q1263" s="138"/>
      <c r="R1263" s="339">
        <v>10</v>
      </c>
      <c r="S1263" s="139">
        <v>0</v>
      </c>
      <c r="T1263" s="311">
        <v>41730</v>
      </c>
      <c r="U1263" s="191">
        <v>0</v>
      </c>
      <c r="V1263" s="143">
        <v>24.322191780821917</v>
      </c>
      <c r="W1263" s="138">
        <v>36</v>
      </c>
      <c r="X1263" s="556" t="s">
        <v>191</v>
      </c>
      <c r="Y1263" s="142"/>
      <c r="Z1263" s="146"/>
      <c r="AA1263" s="165"/>
      <c r="AB1263" s="165"/>
      <c r="AC1263" s="383"/>
      <c r="AD1263" s="360"/>
      <c r="AE1263" s="165"/>
      <c r="AF1263" s="147"/>
      <c r="AG1263" s="146">
        <v>4.2333333333333334</v>
      </c>
      <c r="AH1263" s="149"/>
      <c r="AI1263" s="132"/>
      <c r="AJ1263" s="554" t="s">
        <v>3895</v>
      </c>
      <c r="AK1263" s="554"/>
      <c r="AL1263" s="555" t="s">
        <v>3895</v>
      </c>
      <c r="AM1263" s="152">
        <v>41181</v>
      </c>
      <c r="AN1263" s="296"/>
      <c r="AO1263" s="154"/>
      <c r="AP1263" s="155"/>
      <c r="AQ1263" s="156">
        <v>41387</v>
      </c>
      <c r="AR1263" s="155">
        <v>41718</v>
      </c>
      <c r="AS1263" s="154"/>
      <c r="AT1263" s="155">
        <v>41718</v>
      </c>
      <c r="AU1263" s="157"/>
      <c r="AV1263" s="158"/>
      <c r="AW1263" s="164">
        <v>2.1</v>
      </c>
      <c r="AX1263" s="165">
        <v>1799.5238095238094</v>
      </c>
      <c r="AY1263" s="384">
        <v>0.95</v>
      </c>
      <c r="AZ1263" s="239"/>
      <c r="BA1263" s="149"/>
      <c r="BB1263" s="623"/>
      <c r="BC1263" s="238"/>
      <c r="BD1263" s="345">
        <v>2.9092495636998255</v>
      </c>
      <c r="BE1263" s="165">
        <v>808.12487880550702</v>
      </c>
      <c r="BF1263" s="149">
        <v>1385.356935095155</v>
      </c>
      <c r="BG1263" s="623"/>
      <c r="BH1263" s="166">
        <v>4.9400000000000004</v>
      </c>
      <c r="BI1263" s="167">
        <v>17.25</v>
      </c>
      <c r="BJ1263" s="166">
        <v>11.59</v>
      </c>
      <c r="BK1263" s="655"/>
    </row>
    <row r="1264" spans="1:63" ht="28" hidden="1">
      <c r="A1264" s="40"/>
      <c r="B1264" s="40"/>
      <c r="C1264" s="40"/>
      <c r="D1264" s="303" t="s">
        <v>4264</v>
      </c>
      <c r="E1264" s="595">
        <v>9919</v>
      </c>
      <c r="F1264" s="422" t="s">
        <v>4265</v>
      </c>
      <c r="G1264" s="547" t="s">
        <v>2033</v>
      </c>
      <c r="H1264" s="548" t="s">
        <v>2034</v>
      </c>
      <c r="I1264" s="549" t="s">
        <v>1815</v>
      </c>
      <c r="J1264" s="550"/>
      <c r="K1264" s="622" t="s">
        <v>2035</v>
      </c>
      <c r="L1264" s="494" t="s">
        <v>2036</v>
      </c>
      <c r="M1264" s="174" t="s">
        <v>969</v>
      </c>
      <c r="N1264" s="620" t="s">
        <v>970</v>
      </c>
      <c r="O1264" s="569" t="s">
        <v>3785</v>
      </c>
      <c r="P1264" s="143">
        <v>7.6749999999999998</v>
      </c>
      <c r="Q1264" s="138"/>
      <c r="R1264" s="339">
        <v>7</v>
      </c>
      <c r="S1264" s="139">
        <v>0</v>
      </c>
      <c r="T1264" s="446">
        <v>41730</v>
      </c>
      <c r="U1264" s="191">
        <v>0</v>
      </c>
      <c r="V1264" s="143">
        <v>51.853561643835612</v>
      </c>
      <c r="W1264" s="138">
        <v>128.64561643835617</v>
      </c>
      <c r="X1264" s="556" t="s">
        <v>1729</v>
      </c>
      <c r="Y1264" s="142"/>
      <c r="Z1264" s="146"/>
      <c r="AA1264" s="165"/>
      <c r="AB1264" s="165"/>
      <c r="AC1264" s="383"/>
      <c r="AD1264" s="360"/>
      <c r="AE1264" s="165"/>
      <c r="AF1264" s="147"/>
      <c r="AG1264" s="146">
        <v>4.2333333333333334</v>
      </c>
      <c r="AH1264" s="149"/>
      <c r="AI1264" s="132"/>
      <c r="AJ1264" s="554" t="s">
        <v>3895</v>
      </c>
      <c r="AK1264" s="554"/>
      <c r="AL1264" s="555" t="s">
        <v>3895</v>
      </c>
      <c r="AM1264" s="152">
        <v>41415</v>
      </c>
      <c r="AN1264" s="297"/>
      <c r="AO1264" s="154"/>
      <c r="AP1264" s="155"/>
      <c r="AQ1264" s="156">
        <v>41512</v>
      </c>
      <c r="AR1264" s="155">
        <v>41720</v>
      </c>
      <c r="AS1264" s="296">
        <v>41767</v>
      </c>
      <c r="AT1264" s="155">
        <v>41720</v>
      </c>
      <c r="AU1264" s="157"/>
      <c r="AV1264" s="158"/>
      <c r="AW1264" s="164">
        <v>5</v>
      </c>
      <c r="AX1264" s="165">
        <v>1606.7959999999998</v>
      </c>
      <c r="AY1264" s="384">
        <v>0.95832499999999998</v>
      </c>
      <c r="AZ1264" s="161"/>
      <c r="BA1264" s="238"/>
      <c r="BB1264" s="237" t="s">
        <v>39</v>
      </c>
      <c r="BC1264" s="142"/>
      <c r="BD1264" s="493"/>
      <c r="BE1264" s="165"/>
      <c r="BF1264" s="149"/>
      <c r="BG1264" s="623"/>
      <c r="BH1264" s="655"/>
      <c r="BI1264" s="590"/>
      <c r="BJ1264" s="655"/>
      <c r="BK1264" s="655"/>
    </row>
    <row r="1265" spans="1:63" ht="28" hidden="1">
      <c r="A1265" s="40"/>
      <c r="B1265" s="40"/>
      <c r="C1265" s="40"/>
      <c r="D1265" s="303" t="s">
        <v>4266</v>
      </c>
      <c r="E1265" s="595">
        <v>9932</v>
      </c>
      <c r="F1265" s="422" t="s">
        <v>4267</v>
      </c>
      <c r="G1265" s="547" t="s">
        <v>2033</v>
      </c>
      <c r="H1265" s="548" t="s">
        <v>2034</v>
      </c>
      <c r="I1265" s="549" t="s">
        <v>1815</v>
      </c>
      <c r="J1265" s="550"/>
      <c r="K1265" s="547" t="s">
        <v>1937</v>
      </c>
      <c r="L1265" s="492" t="s">
        <v>2036</v>
      </c>
      <c r="M1265" s="174" t="s">
        <v>2037</v>
      </c>
      <c r="N1265" s="342" t="s">
        <v>2037</v>
      </c>
      <c r="O1265" s="176" t="s">
        <v>3785</v>
      </c>
      <c r="P1265" s="143">
        <v>11.022</v>
      </c>
      <c r="Q1265" s="138"/>
      <c r="R1265" s="339">
        <v>10</v>
      </c>
      <c r="S1265" s="139">
        <v>0</v>
      </c>
      <c r="T1265" s="446">
        <v>41744</v>
      </c>
      <c r="U1265" s="191">
        <v>0</v>
      </c>
      <c r="V1265" s="143">
        <v>74.043682191780817</v>
      </c>
      <c r="W1265" s="138">
        <v>110.22</v>
      </c>
      <c r="X1265" s="556" t="s">
        <v>1729</v>
      </c>
      <c r="Y1265" s="142"/>
      <c r="Z1265" s="146"/>
      <c r="AA1265" s="165"/>
      <c r="AB1265" s="165"/>
      <c r="AC1265" s="383"/>
      <c r="AD1265" s="360"/>
      <c r="AE1265" s="165"/>
      <c r="AF1265" s="147"/>
      <c r="AG1265" s="146">
        <v>3.7666666666666666</v>
      </c>
      <c r="AH1265" s="149"/>
      <c r="AI1265" s="132"/>
      <c r="AJ1265" s="669" t="s">
        <v>3895</v>
      </c>
      <c r="AK1265" s="669"/>
      <c r="AL1265" s="555" t="s">
        <v>3895</v>
      </c>
      <c r="AM1265" s="152">
        <v>41076</v>
      </c>
      <c r="AN1265" s="296"/>
      <c r="AO1265" s="154"/>
      <c r="AP1265" s="155"/>
      <c r="AQ1265" s="155">
        <v>41628</v>
      </c>
      <c r="AR1265" s="155">
        <v>41744</v>
      </c>
      <c r="AS1265" s="154">
        <v>41787</v>
      </c>
      <c r="AT1265" s="155">
        <v>41744</v>
      </c>
      <c r="AU1265" s="157"/>
      <c r="AV1265" s="158"/>
      <c r="AW1265" s="164">
        <v>5.7</v>
      </c>
      <c r="AX1265" s="165">
        <v>2043.859649122807</v>
      </c>
      <c r="AY1265" s="384">
        <v>0.94750000000000001</v>
      </c>
      <c r="AZ1265" s="161"/>
      <c r="BA1265" s="149"/>
      <c r="BB1265" s="237"/>
      <c r="BC1265" s="238"/>
      <c r="BD1265" s="345">
        <v>8.3224258289703315</v>
      </c>
      <c r="BE1265" s="165">
        <v>755.07401823356304</v>
      </c>
      <c r="BF1265" s="149">
        <v>1460.0747068369003</v>
      </c>
      <c r="BG1265" s="623"/>
      <c r="BH1265" s="166" t="s">
        <v>236</v>
      </c>
      <c r="BI1265" s="167" t="s">
        <v>236</v>
      </c>
      <c r="BJ1265" s="663"/>
      <c r="BK1265" s="663"/>
    </row>
    <row r="1266" spans="1:63" ht="28" hidden="1">
      <c r="A1266" s="40"/>
      <c r="B1266" s="40"/>
      <c r="C1266" s="40"/>
      <c r="D1266" s="303" t="s">
        <v>4268</v>
      </c>
      <c r="E1266" s="595">
        <v>9939</v>
      </c>
      <c r="F1266" s="422" t="s">
        <v>4269</v>
      </c>
      <c r="G1266" s="547" t="s">
        <v>2033</v>
      </c>
      <c r="H1266" s="548" t="s">
        <v>2034</v>
      </c>
      <c r="I1266" s="549" t="s">
        <v>1815</v>
      </c>
      <c r="J1266" s="550"/>
      <c r="K1266" s="622" t="s">
        <v>2498</v>
      </c>
      <c r="L1266" s="494" t="s">
        <v>2036</v>
      </c>
      <c r="M1266" s="174" t="s">
        <v>3878</v>
      </c>
      <c r="N1266" s="620" t="s">
        <v>1723</v>
      </c>
      <c r="O1266" s="176" t="s">
        <v>3785</v>
      </c>
      <c r="P1266" s="143">
        <v>7.4889999999999999</v>
      </c>
      <c r="Q1266" s="138"/>
      <c r="R1266" s="339">
        <v>7</v>
      </c>
      <c r="S1266" s="139">
        <v>0</v>
      </c>
      <c r="T1266" s="311">
        <v>41821</v>
      </c>
      <c r="U1266" s="191">
        <v>0</v>
      </c>
      <c r="V1266" s="143">
        <v>48.729794520547948</v>
      </c>
      <c r="W1266" s="138">
        <v>123.66083013698629</v>
      </c>
      <c r="X1266" s="556" t="s">
        <v>1729</v>
      </c>
      <c r="Y1266" s="142"/>
      <c r="Z1266" s="146"/>
      <c r="AA1266" s="165"/>
      <c r="AB1266" s="165"/>
      <c r="AC1266" s="383"/>
      <c r="AD1266" s="360"/>
      <c r="AE1266" s="165"/>
      <c r="AF1266" s="147"/>
      <c r="AG1266" s="146">
        <v>1.2</v>
      </c>
      <c r="AH1266" s="149"/>
      <c r="AI1266" s="132"/>
      <c r="AJ1266" s="554" t="s">
        <v>3895</v>
      </c>
      <c r="AK1266" s="554"/>
      <c r="AL1266" s="555" t="s">
        <v>3895</v>
      </c>
      <c r="AM1266" s="152">
        <v>41144</v>
      </c>
      <c r="AN1266" s="296"/>
      <c r="AO1266" s="154"/>
      <c r="AP1266" s="155"/>
      <c r="AQ1266" s="156">
        <v>41193</v>
      </c>
      <c r="AR1266" s="155">
        <v>41750</v>
      </c>
      <c r="AS1266" s="154">
        <v>41804</v>
      </c>
      <c r="AT1266" s="155">
        <v>41750</v>
      </c>
      <c r="AU1266" s="157"/>
      <c r="AV1266" s="158"/>
      <c r="AW1266" s="164">
        <v>3</v>
      </c>
      <c r="AX1266" s="165">
        <v>2965.3333333333335</v>
      </c>
      <c r="AY1266" s="384">
        <v>0.84</v>
      </c>
      <c r="AZ1266" s="161"/>
      <c r="BA1266" s="149"/>
      <c r="BB1266" s="237"/>
      <c r="BC1266" s="238"/>
      <c r="BD1266" s="345">
        <v>3.7543630017452001</v>
      </c>
      <c r="BE1266" s="165">
        <v>501.31699849715585</v>
      </c>
      <c r="BF1266" s="149">
        <v>1251.4543339150669</v>
      </c>
      <c r="BG1266" s="623"/>
      <c r="BH1266" s="166">
        <v>9.1999999999999993</v>
      </c>
      <c r="BI1266" s="167">
        <v>17.78</v>
      </c>
      <c r="BJ1266" s="166">
        <v>11.1</v>
      </c>
      <c r="BK1266" s="359"/>
    </row>
    <row r="1267" spans="1:63" ht="28" hidden="1">
      <c r="A1267" s="40"/>
      <c r="B1267" s="40"/>
      <c r="C1267" s="40"/>
      <c r="D1267" s="303" t="s">
        <v>4270</v>
      </c>
      <c r="E1267" s="595">
        <v>9950</v>
      </c>
      <c r="F1267" s="422" t="s">
        <v>4271</v>
      </c>
      <c r="G1267" s="547" t="s">
        <v>2033</v>
      </c>
      <c r="H1267" s="548" t="s">
        <v>2034</v>
      </c>
      <c r="I1267" s="549" t="s">
        <v>1815</v>
      </c>
      <c r="J1267" s="550"/>
      <c r="K1267" s="622" t="s">
        <v>2035</v>
      </c>
      <c r="L1267" s="494" t="s">
        <v>2036</v>
      </c>
      <c r="M1267" s="174" t="s">
        <v>2037</v>
      </c>
      <c r="N1267" s="620" t="s">
        <v>2037</v>
      </c>
      <c r="O1267" s="176" t="s">
        <v>3785</v>
      </c>
      <c r="P1267" s="381">
        <v>4.6120000000000001</v>
      </c>
      <c r="Q1267" s="138"/>
      <c r="R1267" s="339">
        <v>7</v>
      </c>
      <c r="S1267" s="139">
        <v>0</v>
      </c>
      <c r="T1267" s="311">
        <v>41766</v>
      </c>
      <c r="U1267" s="191">
        <v>0</v>
      </c>
      <c r="V1267" s="143">
        <v>30.70454794520548</v>
      </c>
      <c r="W1267" s="138">
        <v>76.8498191780822</v>
      </c>
      <c r="X1267" s="556" t="s">
        <v>1729</v>
      </c>
      <c r="Y1267" s="142"/>
      <c r="Z1267" s="146"/>
      <c r="AA1267" s="165"/>
      <c r="AB1267" s="165"/>
      <c r="AC1267" s="383"/>
      <c r="AD1267" s="360"/>
      <c r="AE1267" s="165"/>
      <c r="AF1267" s="147"/>
      <c r="AG1267" s="146">
        <v>3.0333333333333332</v>
      </c>
      <c r="AH1267" s="149"/>
      <c r="AI1267" s="132"/>
      <c r="AJ1267" s="554" t="s">
        <v>3895</v>
      </c>
      <c r="AK1267" s="554"/>
      <c r="AL1267" s="555" t="s">
        <v>3895</v>
      </c>
      <c r="AM1267" s="152">
        <v>41095.083333333299</v>
      </c>
      <c r="AN1267" s="296"/>
      <c r="AO1267" s="154"/>
      <c r="AP1267" s="155"/>
      <c r="AQ1267" s="156">
        <v>41116</v>
      </c>
      <c r="AR1267" s="155">
        <v>41766</v>
      </c>
      <c r="AS1267" s="154">
        <v>41818</v>
      </c>
      <c r="AT1267" s="155">
        <v>41766</v>
      </c>
      <c r="AU1267" s="157"/>
      <c r="AV1267" s="158"/>
      <c r="AW1267" s="164">
        <v>2.7</v>
      </c>
      <c r="AX1267" s="165">
        <v>1825.5555555555554</v>
      </c>
      <c r="AY1267" s="653">
        <v>0.95284999999999997</v>
      </c>
      <c r="AZ1267" s="161"/>
      <c r="BA1267" s="149"/>
      <c r="BB1267" s="237"/>
      <c r="BC1267" s="238"/>
      <c r="BD1267" s="345">
        <v>3.8184991273996509</v>
      </c>
      <c r="BE1267" s="165">
        <v>827.94863993921319</v>
      </c>
      <c r="BF1267" s="149">
        <v>1414.2589360739446</v>
      </c>
      <c r="BG1267" s="623"/>
      <c r="BH1267" s="166" t="s">
        <v>236</v>
      </c>
      <c r="BI1267" s="167" t="s">
        <v>236</v>
      </c>
      <c r="BJ1267" s="166" t="s">
        <v>236</v>
      </c>
      <c r="BK1267" s="663"/>
    </row>
    <row r="1268" spans="1:63" ht="42" hidden="1">
      <c r="A1268" s="40"/>
      <c r="B1268" s="40"/>
      <c r="C1268" s="40"/>
      <c r="D1268" s="303" t="s">
        <v>4272</v>
      </c>
      <c r="E1268" s="127">
        <v>9952</v>
      </c>
      <c r="F1268" s="234" t="s">
        <v>4273</v>
      </c>
      <c r="G1268" s="129" t="s">
        <v>2033</v>
      </c>
      <c r="H1268" s="130" t="s">
        <v>2034</v>
      </c>
      <c r="I1268" s="131" t="s">
        <v>1815</v>
      </c>
      <c r="J1268" s="132"/>
      <c r="K1268" s="129" t="s">
        <v>791</v>
      </c>
      <c r="L1268" s="494" t="s">
        <v>2036</v>
      </c>
      <c r="M1268" s="174" t="s">
        <v>2037</v>
      </c>
      <c r="N1268" s="371" t="s">
        <v>2037</v>
      </c>
      <c r="O1268" s="136" t="s">
        <v>3785</v>
      </c>
      <c r="P1268" s="143">
        <v>7.0279999999999996</v>
      </c>
      <c r="Q1268" s="138"/>
      <c r="R1268" s="339">
        <v>10</v>
      </c>
      <c r="S1268" s="139">
        <v>0</v>
      </c>
      <c r="T1268" s="446">
        <v>41821</v>
      </c>
      <c r="U1268" s="191">
        <v>0</v>
      </c>
      <c r="V1268" s="143">
        <v>45.730136986301368</v>
      </c>
      <c r="W1268" s="138">
        <v>70.28</v>
      </c>
      <c r="X1268" s="141" t="s">
        <v>3889</v>
      </c>
      <c r="Y1268" s="142"/>
      <c r="Z1268" s="146"/>
      <c r="AA1268" s="165"/>
      <c r="AB1268" s="165"/>
      <c r="AC1268" s="383"/>
      <c r="AD1268" s="360"/>
      <c r="AE1268" s="165"/>
      <c r="AF1268" s="147"/>
      <c r="AG1268" s="146">
        <v>1.2</v>
      </c>
      <c r="AH1268" s="149"/>
      <c r="AI1268" s="132"/>
      <c r="AJ1268" s="236" t="s">
        <v>3895</v>
      </c>
      <c r="AK1268" s="236"/>
      <c r="AL1268" s="151" t="s">
        <v>3013</v>
      </c>
      <c r="AM1268" s="152">
        <v>40780</v>
      </c>
      <c r="AN1268" s="296"/>
      <c r="AO1268" s="154"/>
      <c r="AP1268" s="155"/>
      <c r="AQ1268" s="156">
        <v>41166</v>
      </c>
      <c r="AR1268" s="155">
        <v>41825</v>
      </c>
      <c r="AS1268" s="154">
        <v>41821</v>
      </c>
      <c r="AT1268" s="155">
        <v>41821</v>
      </c>
      <c r="AU1268" s="157"/>
      <c r="AV1268" s="158"/>
      <c r="AW1268" s="164">
        <v>3.9</v>
      </c>
      <c r="AX1268" s="165">
        <v>1920.7692307692307</v>
      </c>
      <c r="AY1268" s="384"/>
      <c r="AZ1268" s="161"/>
      <c r="BA1268" s="149"/>
      <c r="BB1268" s="237"/>
      <c r="BC1268" s="238"/>
      <c r="BD1268" s="345">
        <v>4.182155322862128</v>
      </c>
      <c r="BE1268" s="165">
        <v>595.07047849489584</v>
      </c>
      <c r="BF1268" s="149">
        <v>1072.347518682597</v>
      </c>
      <c r="BG1268" s="623"/>
      <c r="BH1268" s="166" t="s">
        <v>236</v>
      </c>
      <c r="BI1268" s="167" t="s">
        <v>236</v>
      </c>
      <c r="BJ1268" s="166" t="s">
        <v>236</v>
      </c>
      <c r="BK1268" s="166"/>
    </row>
  </sheetData>
  <autoFilter ref="A17:AW1268" xr:uid="{00000000-0009-0000-0000-000000000000}">
    <filterColumn colId="12">
      <filters>
        <filter val="Cement"/>
        <filter val="EE industry"/>
        <filter val="EE own generation"/>
        <filter val="EE supply side"/>
        <filter val="Fossil fuel switch"/>
        <filter val="HFCs"/>
        <filter val="Hydro"/>
        <filter val="Landfill gas"/>
        <filter val="Methane avoidance"/>
        <filter val="Transport"/>
      </filters>
    </filterColumn>
    <filterColumn colId="14">
      <filters>
        <filter val="ACM13"/>
        <filter val="ACM2"/>
        <filter val="AM29"/>
        <filter val="AM29+ACM2"/>
      </filters>
    </filterColumn>
    <filterColumn colId="48">
      <filters>
        <filter val="100.0"/>
        <filter val="1000.0"/>
        <filter val="111.0"/>
        <filter val="1147.5"/>
        <filter val="119.8"/>
        <filter val="1196.9"/>
        <filter val="120.0"/>
        <filter val="1320.0"/>
        <filter val="155.0"/>
        <filter val="156.1"/>
        <filter val="180.0"/>
        <filter val="192.0"/>
        <filter val="195.0"/>
        <filter val="219.1"/>
        <filter val="228.0"/>
        <filter val="240.0"/>
        <filter val="300.0"/>
        <filter val="330.0"/>
        <filter val="336.0"/>
        <filter val="34.0"/>
        <filter val="340.0"/>
        <filter val="351.4"/>
        <filter val="37.0"/>
        <filter val="374.6"/>
        <filter val="382.5"/>
        <filter val="388.5"/>
        <filter val="3960.0"/>
        <filter val="412.0"/>
        <filter val="44.0"/>
        <filter val="445.0"/>
        <filter val="45.0"/>
        <filter val="469.0"/>
        <filter val="500.0"/>
        <filter val="70.0"/>
        <filter val="702.9"/>
        <filter val="726.6"/>
        <filter val="742.0"/>
        <filter val="76.0"/>
        <filter val="768.0"/>
        <filter val="96.0"/>
        <filter val="97.0"/>
      </filters>
    </filterColumn>
  </autoFilter>
  <conditionalFormatting sqref="A194:A195">
    <cfRule type="containsText" dxfId="185" priority="263" operator="containsText" text="CDM6043">
      <formula>NOT(ISERROR(SEARCH("CDM6043",A194)))</formula>
    </cfRule>
    <cfRule type="containsText" dxfId="184" priority="265" operator="containsText" text="CDM6042">
      <formula>NOT(ISERROR(SEARCH("CDM6042",A194)))</formula>
    </cfRule>
    <cfRule type="containsText" dxfId="183" priority="262" operator="containsText" text="CDM6043">
      <formula>NOT(ISERROR(SEARCH("CDM6043",A194)))</formula>
    </cfRule>
    <cfRule type="containsText" dxfId="182" priority="261" operator="containsText" text="CDM6044">
      <formula>NOT(ISERROR(SEARCH("CDM6044",A194)))</formula>
    </cfRule>
  </conditionalFormatting>
  <conditionalFormatting sqref="A226">
    <cfRule type="containsText" dxfId="181" priority="342" operator="containsText" text="CDM6043">
      <formula>NOT(ISERROR(SEARCH("CDM6043",A226)))</formula>
    </cfRule>
    <cfRule type="containsText" dxfId="180" priority="343" operator="containsText" text="CDM6043">
      <formula>NOT(ISERROR(SEARCH("CDM6043",A226)))</formula>
    </cfRule>
    <cfRule type="containsText" dxfId="179" priority="345" operator="containsText" text="CDM6042">
      <formula>NOT(ISERROR(SEARCH("CDM6042",A226)))</formula>
    </cfRule>
    <cfRule type="containsText" dxfId="178" priority="341" operator="containsText" text="CDM6044">
      <formula>NOT(ISERROR(SEARCH("CDM6044",A226)))</formula>
    </cfRule>
  </conditionalFormatting>
  <conditionalFormatting sqref="A247">
    <cfRule type="containsText" dxfId="177" priority="336" operator="containsText" text="CDM6044">
      <formula>NOT(ISERROR(SEARCH("CDM6044",A247)))</formula>
    </cfRule>
    <cfRule type="containsText" dxfId="176" priority="340" operator="containsText" text="CDM6042">
      <formula>NOT(ISERROR(SEARCH("CDM6042",A247)))</formula>
    </cfRule>
    <cfRule type="containsText" dxfId="175" priority="338" operator="containsText" text="CDM6043">
      <formula>NOT(ISERROR(SEARCH("CDM6043",A247)))</formula>
    </cfRule>
    <cfRule type="containsText" dxfId="174" priority="337" operator="containsText" text="CDM6043">
      <formula>NOT(ISERROR(SEARCH("CDM6043",A247)))</formula>
    </cfRule>
  </conditionalFormatting>
  <conditionalFormatting sqref="A298">
    <cfRule type="containsText" dxfId="173" priority="250" operator="containsText" text="CDM6042">
      <formula>NOT(ISERROR(SEARCH("CDM6042",A298)))</formula>
    </cfRule>
    <cfRule type="containsText" dxfId="172" priority="246" operator="containsText" text="CDM6044">
      <formula>NOT(ISERROR(SEARCH("CDM6044",A298)))</formula>
    </cfRule>
    <cfRule type="containsText" dxfId="171" priority="247" operator="containsText" text="CDM6043">
      <formula>NOT(ISERROR(SEARCH("CDM6043",A298)))</formula>
    </cfRule>
    <cfRule type="containsText" dxfId="170" priority="248" operator="containsText" text="CDM6043">
      <formula>NOT(ISERROR(SEARCH("CDM6043",A298)))</formula>
    </cfRule>
  </conditionalFormatting>
  <conditionalFormatting sqref="A353">
    <cfRule type="containsText" dxfId="169" priority="328" operator="containsText" text="CDM6043">
      <formula>NOT(ISERROR(SEARCH("CDM6043",A353)))</formula>
    </cfRule>
    <cfRule type="containsText" dxfId="168" priority="326" operator="containsText" text="CDM6044">
      <formula>NOT(ISERROR(SEARCH("CDM6044",A353)))</formula>
    </cfRule>
    <cfRule type="containsText" dxfId="167" priority="327" operator="containsText" text="CDM6043">
      <formula>NOT(ISERROR(SEARCH("CDM6043",A353)))</formula>
    </cfRule>
    <cfRule type="containsText" dxfId="166" priority="330" operator="containsText" text="CDM6042">
      <formula>NOT(ISERROR(SEARCH("CDM6042",A353)))</formula>
    </cfRule>
  </conditionalFormatting>
  <conditionalFormatting sqref="A360:A361">
    <cfRule type="containsText" dxfId="165" priority="245" operator="containsText" text="CDM6042">
      <formula>NOT(ISERROR(SEARCH("CDM6042",A360)))</formula>
    </cfRule>
    <cfRule type="containsText" dxfId="164" priority="243" operator="containsText" text="CDM6043">
      <formula>NOT(ISERROR(SEARCH("CDM6043",A360)))</formula>
    </cfRule>
    <cfRule type="containsText" dxfId="163" priority="242" operator="containsText" text="CDM6043">
      <formula>NOT(ISERROR(SEARCH("CDM6043",A360)))</formula>
    </cfRule>
    <cfRule type="containsText" dxfId="162" priority="241" operator="containsText" text="CDM6044">
      <formula>NOT(ISERROR(SEARCH("CDM6044",A360)))</formula>
    </cfRule>
  </conditionalFormatting>
  <conditionalFormatting sqref="A370">
    <cfRule type="containsText" dxfId="161" priority="317" operator="containsText" text="CDM6043">
      <formula>NOT(ISERROR(SEARCH("CDM6043",A370)))</formula>
    </cfRule>
    <cfRule type="containsText" dxfId="160" priority="320" operator="containsText" text="CDM6042">
      <formula>NOT(ISERROR(SEARCH("CDM6042",A370)))</formula>
    </cfRule>
    <cfRule type="containsText" dxfId="159" priority="318" operator="containsText" text="CDM6043">
      <formula>NOT(ISERROR(SEARCH("CDM6043",A370)))</formula>
    </cfRule>
    <cfRule type="containsText" dxfId="158" priority="316" operator="containsText" text="CDM6044">
      <formula>NOT(ISERROR(SEARCH("CDM6044",A370)))</formula>
    </cfRule>
  </conditionalFormatting>
  <conditionalFormatting sqref="A438">
    <cfRule type="containsText" dxfId="157" priority="310" operator="containsText" text="CDM6042">
      <formula>NOT(ISERROR(SEARCH("CDM6042",A438)))</formula>
    </cfRule>
    <cfRule type="containsText" dxfId="156" priority="308" operator="containsText" text="CDM6043">
      <formula>NOT(ISERROR(SEARCH("CDM6043",A438)))</formula>
    </cfRule>
    <cfRule type="containsText" dxfId="155" priority="306" operator="containsText" text="CDM6044">
      <formula>NOT(ISERROR(SEARCH("CDM6044",A438)))</formula>
    </cfRule>
    <cfRule type="containsText" dxfId="154" priority="307" operator="containsText" text="CDM6043">
      <formula>NOT(ISERROR(SEARCH("CDM6043",A438)))</formula>
    </cfRule>
  </conditionalFormatting>
  <conditionalFormatting sqref="A478">
    <cfRule type="containsText" dxfId="153" priority="6" operator="containsText" text="CDM6044">
      <formula>NOT(ISERROR(SEARCH("CDM6044",A478)))</formula>
    </cfRule>
    <cfRule type="containsText" dxfId="152" priority="7" operator="containsText" text="CDM6043">
      <formula>NOT(ISERROR(SEARCH("CDM6043",A478)))</formula>
    </cfRule>
    <cfRule type="containsText" dxfId="151" priority="8" operator="containsText" text="CDM6043">
      <formula>NOT(ISERROR(SEARCH("CDM6043",A478)))</formula>
    </cfRule>
    <cfRule type="containsText" dxfId="150" priority="10" operator="containsText" text="CDM6042">
      <formula>NOT(ISERROR(SEARCH("CDM6042",A478)))</formula>
    </cfRule>
  </conditionalFormatting>
  <conditionalFormatting sqref="A480">
    <cfRule type="containsText" dxfId="149" priority="222" operator="containsText" text="CDM6043">
      <formula>NOT(ISERROR(SEARCH("CDM6043",A480)))</formula>
    </cfRule>
    <cfRule type="containsText" dxfId="148" priority="221" operator="containsText" text="CDM6044">
      <formula>NOT(ISERROR(SEARCH("CDM6044",A480)))</formula>
    </cfRule>
    <cfRule type="containsText" dxfId="147" priority="223" operator="containsText" text="CDM6043">
      <formula>NOT(ISERROR(SEARCH("CDM6043",A480)))</formula>
    </cfRule>
    <cfRule type="containsText" dxfId="146" priority="225" operator="containsText" text="CDM6042">
      <formula>NOT(ISERROR(SEARCH("CDM6042",A480)))</formula>
    </cfRule>
  </conditionalFormatting>
  <conditionalFormatting sqref="A545">
    <cfRule type="containsText" dxfId="145" priority="302" operator="containsText" text="CDM6043">
      <formula>NOT(ISERROR(SEARCH("CDM6043",A545)))</formula>
    </cfRule>
    <cfRule type="containsText" dxfId="144" priority="301" operator="containsText" text="CDM6044">
      <formula>NOT(ISERROR(SEARCH("CDM6044",A545)))</formula>
    </cfRule>
    <cfRule type="containsText" dxfId="143" priority="303" operator="containsText" text="CDM6043">
      <formula>NOT(ISERROR(SEARCH("CDM6043",A545)))</formula>
    </cfRule>
    <cfRule type="containsText" dxfId="142" priority="305" operator="containsText" text="CDM6042">
      <formula>NOT(ISERROR(SEARCH("CDM6042",A545)))</formula>
    </cfRule>
  </conditionalFormatting>
  <conditionalFormatting sqref="A574">
    <cfRule type="containsText" dxfId="141" priority="17" operator="containsText" text="CDM6043">
      <formula>NOT(ISERROR(SEARCH("CDM6043",A574)))</formula>
    </cfRule>
    <cfRule type="containsText" dxfId="140" priority="20" operator="containsText" text="CDM6042">
      <formula>NOT(ISERROR(SEARCH("CDM6042",A574)))</formula>
    </cfRule>
    <cfRule type="containsText" dxfId="139" priority="16" operator="containsText" text="CDM6044">
      <formula>NOT(ISERROR(SEARCH("CDM6044",A574)))</formula>
    </cfRule>
    <cfRule type="containsText" dxfId="138" priority="18" operator="containsText" text="CDM6043">
      <formula>NOT(ISERROR(SEARCH("CDM6043",A574)))</formula>
    </cfRule>
  </conditionalFormatting>
  <conditionalFormatting sqref="A578">
    <cfRule type="containsText" dxfId="137" priority="206" operator="containsText" text="CDM6044">
      <formula>NOT(ISERROR(SEARCH("CDM6044",A578)))</formula>
    </cfRule>
    <cfRule type="containsText" dxfId="136" priority="210" operator="containsText" text="CDM6042">
      <formula>NOT(ISERROR(SEARCH("CDM6042",A578)))</formula>
    </cfRule>
    <cfRule type="containsText" dxfId="135" priority="207" operator="containsText" text="CDM6043">
      <formula>NOT(ISERROR(SEARCH("CDM6043",A578)))</formula>
    </cfRule>
    <cfRule type="containsText" dxfId="134" priority="208" operator="containsText" text="CDM6043">
      <formula>NOT(ISERROR(SEARCH("CDM6043",A578)))</formula>
    </cfRule>
  </conditionalFormatting>
  <conditionalFormatting sqref="A586">
    <cfRule type="containsText" dxfId="133" priority="23" operator="containsText" text="CDM6043">
      <formula>NOT(ISERROR(SEARCH("CDM6043",A586)))</formula>
    </cfRule>
    <cfRule type="containsText" dxfId="132" priority="25" operator="containsText" text="CDM6042">
      <formula>NOT(ISERROR(SEARCH("CDM6042",A586)))</formula>
    </cfRule>
    <cfRule type="containsText" dxfId="131" priority="22" operator="containsText" text="CDM6043">
      <formula>NOT(ISERROR(SEARCH("CDM6043",A586)))</formula>
    </cfRule>
    <cfRule type="containsText" dxfId="130" priority="21" operator="containsText" text="CDM6044">
      <formula>NOT(ISERROR(SEARCH("CDM6044",A586)))</formula>
    </cfRule>
  </conditionalFormatting>
  <conditionalFormatting sqref="A602">
    <cfRule type="containsText" dxfId="129" priority="198" operator="containsText" text="CDM6043">
      <formula>NOT(ISERROR(SEARCH("CDM6043",A602)))</formula>
    </cfRule>
    <cfRule type="containsText" dxfId="128" priority="200" operator="containsText" text="CDM6042">
      <formula>NOT(ISERROR(SEARCH("CDM6042",A602)))</formula>
    </cfRule>
    <cfRule type="containsText" dxfId="127" priority="197" operator="containsText" text="CDM6043">
      <formula>NOT(ISERROR(SEARCH("CDM6043",A602)))</formula>
    </cfRule>
    <cfRule type="containsText" dxfId="126" priority="196" operator="containsText" text="CDM6044">
      <formula>NOT(ISERROR(SEARCH("CDM6044",A602)))</formula>
    </cfRule>
  </conditionalFormatting>
  <conditionalFormatting sqref="A606">
    <cfRule type="containsText" dxfId="125" priority="296" operator="containsText" text="CDM6044">
      <formula>NOT(ISERROR(SEARCH("CDM6044",A606)))</formula>
    </cfRule>
    <cfRule type="containsText" dxfId="124" priority="298" operator="containsText" text="CDM6043">
      <formula>NOT(ISERROR(SEARCH("CDM6043",A606)))</formula>
    </cfRule>
    <cfRule type="containsText" dxfId="123" priority="300" operator="containsText" text="CDM6042">
      <formula>NOT(ISERROR(SEARCH("CDM6042",A606)))</formula>
    </cfRule>
    <cfRule type="containsText" dxfId="122" priority="297" operator="containsText" text="CDM6043">
      <formula>NOT(ISERROR(SEARCH("CDM6043",A606)))</formula>
    </cfRule>
  </conditionalFormatting>
  <conditionalFormatting sqref="A625">
    <cfRule type="containsText" dxfId="121" priority="291" operator="containsText" text="CDM6044">
      <formula>NOT(ISERROR(SEARCH("CDM6044",A625)))</formula>
    </cfRule>
    <cfRule type="containsText" dxfId="120" priority="292" operator="containsText" text="CDM6043">
      <formula>NOT(ISERROR(SEARCH("CDM6043",A625)))</formula>
    </cfRule>
    <cfRule type="containsText" dxfId="119" priority="295" operator="containsText" text="CDM6042">
      <formula>NOT(ISERROR(SEARCH("CDM6042",A625)))</formula>
    </cfRule>
    <cfRule type="containsText" dxfId="118" priority="293" operator="containsText" text="CDM6043">
      <formula>NOT(ISERROR(SEARCH("CDM6043",A625)))</formula>
    </cfRule>
  </conditionalFormatting>
  <conditionalFormatting sqref="A660:A701">
    <cfRule type="containsText" dxfId="117" priority="28" operator="containsText" text="CDM6043">
      <formula>NOT(ISERROR(SEARCH("CDM6043",A660)))</formula>
    </cfRule>
    <cfRule type="containsText" dxfId="116" priority="27" operator="containsText" text="CDM6043">
      <formula>NOT(ISERROR(SEARCH("CDM6043",A660)))</formula>
    </cfRule>
    <cfRule type="containsText" dxfId="115" priority="26" operator="containsText" text="CDM6044">
      <formula>NOT(ISERROR(SEARCH("CDM6044",A660)))</formula>
    </cfRule>
    <cfRule type="containsText" dxfId="114" priority="30" operator="containsText" text="CDM6042">
      <formula>NOT(ISERROR(SEARCH("CDM6042",A660)))</formula>
    </cfRule>
  </conditionalFormatting>
  <conditionalFormatting sqref="A746">
    <cfRule type="containsText" dxfId="113" priority="35" operator="containsText" text="CDM6042">
      <formula>NOT(ISERROR(SEARCH("CDM6042",A746)))</formula>
    </cfRule>
    <cfRule type="containsText" dxfId="112" priority="32" operator="containsText" text="CDM6043">
      <formula>NOT(ISERROR(SEARCH("CDM6043",A746)))</formula>
    </cfRule>
    <cfRule type="containsText" dxfId="111" priority="31" operator="containsText" text="CDM6044">
      <formula>NOT(ISERROR(SEARCH("CDM6044",A746)))</formula>
    </cfRule>
    <cfRule type="containsText" dxfId="110" priority="33" operator="containsText" text="CDM6043">
      <formula>NOT(ISERROR(SEARCH("CDM6043",A746)))</formula>
    </cfRule>
  </conditionalFormatting>
  <conditionalFormatting sqref="A763">
    <cfRule type="containsText" dxfId="109" priority="288" operator="containsText" text="CDM6043">
      <formula>NOT(ISERROR(SEARCH("CDM6043",A763)))</formula>
    </cfRule>
    <cfRule type="containsText" dxfId="108" priority="290" operator="containsText" text="CDM6042">
      <formula>NOT(ISERROR(SEARCH("CDM6042",A763)))</formula>
    </cfRule>
    <cfRule type="containsText" dxfId="107" priority="287" operator="containsText" text="CDM6043">
      <formula>NOT(ISERROR(SEARCH("CDM6043",A763)))</formula>
    </cfRule>
    <cfRule type="containsText" dxfId="106" priority="286" operator="containsText" text="CDM6044">
      <formula>NOT(ISERROR(SEARCH("CDM6044",A763)))</formula>
    </cfRule>
  </conditionalFormatting>
  <conditionalFormatting sqref="A774">
    <cfRule type="containsText" dxfId="105" priority="40" operator="containsText" text="CDM6042">
      <formula>NOT(ISERROR(SEARCH("CDM6042",A774)))</formula>
    </cfRule>
    <cfRule type="containsText" dxfId="104" priority="36" operator="containsText" text="CDM6044">
      <formula>NOT(ISERROR(SEARCH("CDM6044",A774)))</formula>
    </cfRule>
    <cfRule type="containsText" dxfId="103" priority="37" operator="containsText" text="CDM6043">
      <formula>NOT(ISERROR(SEARCH("CDM6043",A774)))</formula>
    </cfRule>
    <cfRule type="containsText" dxfId="102" priority="38" operator="containsText" text="CDM6043">
      <formula>NOT(ISERROR(SEARCH("CDM6043",A774)))</formula>
    </cfRule>
  </conditionalFormatting>
  <conditionalFormatting sqref="A783">
    <cfRule type="containsText" dxfId="101" priority="281" operator="containsText" text="CDM6044">
      <formula>NOT(ISERROR(SEARCH("CDM6044",A783)))</formula>
    </cfRule>
    <cfRule type="containsText" dxfId="100" priority="282" operator="containsText" text="CDM6043">
      <formula>NOT(ISERROR(SEARCH("CDM6043",A783)))</formula>
    </cfRule>
    <cfRule type="containsText" dxfId="99" priority="285" operator="containsText" text="CDM6042">
      <formula>NOT(ISERROR(SEARCH("CDM6042",A783)))</formula>
    </cfRule>
    <cfRule type="containsText" dxfId="98" priority="283" operator="containsText" text="CDM6043">
      <formula>NOT(ISERROR(SEARCH("CDM6043",A783)))</formula>
    </cfRule>
  </conditionalFormatting>
  <conditionalFormatting sqref="A785">
    <cfRule type="containsText" dxfId="97" priority="280" operator="containsText" text="CDM6042">
      <formula>NOT(ISERROR(SEARCH("CDM6042",A785)))</formula>
    </cfRule>
    <cfRule type="containsText" dxfId="96" priority="278" operator="containsText" text="CDM6043">
      <formula>NOT(ISERROR(SEARCH("CDM6043",A785)))</formula>
    </cfRule>
    <cfRule type="containsText" dxfId="95" priority="277" operator="containsText" text="CDM6043">
      <formula>NOT(ISERROR(SEARCH("CDM6043",A785)))</formula>
    </cfRule>
    <cfRule type="containsText" dxfId="94" priority="276" operator="containsText" text="CDM6044">
      <formula>NOT(ISERROR(SEARCH("CDM6044",A785)))</formula>
    </cfRule>
  </conditionalFormatting>
  <conditionalFormatting sqref="A817">
    <cfRule type="containsText" dxfId="93" priority="275" operator="containsText" text="CDM6042">
      <formula>NOT(ISERROR(SEARCH("CDM6042",A817)))</formula>
    </cfRule>
    <cfRule type="containsText" dxfId="92" priority="271" operator="containsText" text="CDM6044">
      <formula>NOT(ISERROR(SEARCH("CDM6044",A817)))</formula>
    </cfRule>
    <cfRule type="containsText" dxfId="91" priority="273" operator="containsText" text="CDM6043">
      <formula>NOT(ISERROR(SEARCH("CDM6043",A817)))</formula>
    </cfRule>
    <cfRule type="containsText" dxfId="90" priority="272" operator="containsText" text="CDM6043">
      <formula>NOT(ISERROR(SEARCH("CDM6043",A817)))</formula>
    </cfRule>
  </conditionalFormatting>
  <conditionalFormatting sqref="A829">
    <cfRule type="containsText" dxfId="89" priority="42" operator="containsText" text="CDM6043">
      <formula>NOT(ISERROR(SEARCH("CDM6043",A829)))</formula>
    </cfRule>
    <cfRule type="containsText" dxfId="88" priority="43" operator="containsText" text="CDM6043">
      <formula>NOT(ISERROR(SEARCH("CDM6043",A829)))</formula>
    </cfRule>
    <cfRule type="containsText" dxfId="87" priority="45" operator="containsText" text="CDM6042">
      <formula>NOT(ISERROR(SEARCH("CDM6042",A829)))</formula>
    </cfRule>
    <cfRule type="containsText" dxfId="86" priority="41" operator="containsText" text="CDM6044">
      <formula>NOT(ISERROR(SEARCH("CDM6044",A829)))</formula>
    </cfRule>
  </conditionalFormatting>
  <conditionalFormatting sqref="A842">
    <cfRule type="containsText" dxfId="85" priority="46" operator="containsText" text="CDM6044">
      <formula>NOT(ISERROR(SEARCH("CDM6044",A842)))</formula>
    </cfRule>
    <cfRule type="containsText" dxfId="84" priority="47" operator="containsText" text="CDM6043">
      <formula>NOT(ISERROR(SEARCH("CDM6043",A842)))</formula>
    </cfRule>
    <cfRule type="containsText" dxfId="83" priority="48" operator="containsText" text="CDM6043">
      <formula>NOT(ISERROR(SEARCH("CDM6043",A842)))</formula>
    </cfRule>
    <cfRule type="containsText" dxfId="82" priority="50" operator="containsText" text="CDM6042">
      <formula>NOT(ISERROR(SEARCH("CDM6042",A842)))</formula>
    </cfRule>
  </conditionalFormatting>
  <conditionalFormatting sqref="A899">
    <cfRule type="containsText" dxfId="81" priority="53" operator="containsText" text="CDM6043">
      <formula>NOT(ISERROR(SEARCH("CDM6043",A899)))</formula>
    </cfRule>
    <cfRule type="containsText" dxfId="80" priority="52" operator="containsText" text="CDM6043">
      <formula>NOT(ISERROR(SEARCH("CDM6043",A899)))</formula>
    </cfRule>
    <cfRule type="containsText" dxfId="79" priority="55" operator="containsText" text="CDM6042">
      <formula>NOT(ISERROR(SEARCH("CDM6042",A899)))</formula>
    </cfRule>
    <cfRule type="containsText" dxfId="78" priority="51" operator="containsText" text="CDM6044">
      <formula>NOT(ISERROR(SEARCH("CDM6044",A899)))</formula>
    </cfRule>
  </conditionalFormatting>
  <conditionalFormatting sqref="A906">
    <cfRule type="containsText" dxfId="77" priority="57" operator="containsText" text="CDM6043">
      <formula>NOT(ISERROR(SEARCH("CDM6043",A906)))</formula>
    </cfRule>
    <cfRule type="containsText" dxfId="76" priority="58" operator="containsText" text="CDM6043">
      <formula>NOT(ISERROR(SEARCH("CDM6043",A906)))</formula>
    </cfRule>
    <cfRule type="containsText" dxfId="75" priority="56" operator="containsText" text="CDM6044">
      <formula>NOT(ISERROR(SEARCH("CDM6044",A906)))</formula>
    </cfRule>
    <cfRule type="containsText" dxfId="74" priority="60" operator="containsText" text="CDM6042">
      <formula>NOT(ISERROR(SEARCH("CDM6042",A906)))</formula>
    </cfRule>
  </conditionalFormatting>
  <conditionalFormatting sqref="A909">
    <cfRule type="containsText" dxfId="73" priority="146" operator="containsText" text="CDM6044">
      <formula>NOT(ISERROR(SEARCH("CDM6044",A909)))</formula>
    </cfRule>
    <cfRule type="containsText" dxfId="72" priority="147" operator="containsText" text="CDM6043">
      <formula>NOT(ISERROR(SEARCH("CDM6043",A909)))</formula>
    </cfRule>
    <cfRule type="containsText" dxfId="71" priority="150" operator="containsText" text="CDM6042">
      <formula>NOT(ISERROR(SEARCH("CDM6042",A909)))</formula>
    </cfRule>
    <cfRule type="containsText" dxfId="70" priority="148" operator="containsText" text="CDM6043">
      <formula>NOT(ISERROR(SEARCH("CDM6043",A909)))</formula>
    </cfRule>
  </conditionalFormatting>
  <conditionalFormatting sqref="A919">
    <cfRule type="containsText" dxfId="69" priority="62" operator="containsText" text="CDM6043">
      <formula>NOT(ISERROR(SEARCH("CDM6043",A919)))</formula>
    </cfRule>
    <cfRule type="containsText" dxfId="68" priority="61" operator="containsText" text="CDM6044">
      <formula>NOT(ISERROR(SEARCH("CDM6044",A919)))</formula>
    </cfRule>
    <cfRule type="containsText" dxfId="67" priority="63" operator="containsText" text="CDM6043">
      <formula>NOT(ISERROR(SEARCH("CDM6043",A919)))</formula>
    </cfRule>
    <cfRule type="containsText" dxfId="66" priority="65" operator="containsText" text="CDM6042">
      <formula>NOT(ISERROR(SEARCH("CDM6042",A919)))</formula>
    </cfRule>
  </conditionalFormatting>
  <conditionalFormatting sqref="A925">
    <cfRule type="containsText" dxfId="65" priority="66" operator="containsText" text="CDM6044">
      <formula>NOT(ISERROR(SEARCH("CDM6044",A925)))</formula>
    </cfRule>
    <cfRule type="containsText" dxfId="64" priority="67" operator="containsText" text="CDM6043">
      <formula>NOT(ISERROR(SEARCH("CDM6043",A925)))</formula>
    </cfRule>
    <cfRule type="containsText" dxfId="63" priority="68" operator="containsText" text="CDM6043">
      <formula>NOT(ISERROR(SEARCH("CDM6043",A925)))</formula>
    </cfRule>
    <cfRule type="containsText" dxfId="62" priority="70" operator="containsText" text="CDM6042">
      <formula>NOT(ISERROR(SEARCH("CDM6042",A925)))</formula>
    </cfRule>
  </conditionalFormatting>
  <conditionalFormatting sqref="A954">
    <cfRule type="containsText" dxfId="61" priority="72" operator="containsText" text="CDM6043">
      <formula>NOT(ISERROR(SEARCH("CDM6043",A954)))</formula>
    </cfRule>
    <cfRule type="containsText" dxfId="60" priority="73" operator="containsText" text="CDM6043">
      <formula>NOT(ISERROR(SEARCH("CDM6043",A954)))</formula>
    </cfRule>
    <cfRule type="containsText" dxfId="59" priority="75" operator="containsText" text="CDM6042">
      <formula>NOT(ISERROR(SEARCH("CDM6042",A954)))</formula>
    </cfRule>
    <cfRule type="containsText" dxfId="58" priority="71" operator="containsText" text="CDM6044">
      <formula>NOT(ISERROR(SEARCH("CDM6044",A954)))</formula>
    </cfRule>
  </conditionalFormatting>
  <conditionalFormatting sqref="A959">
    <cfRule type="containsText" dxfId="57" priority="76" operator="containsText" text="CDM6044">
      <formula>NOT(ISERROR(SEARCH("CDM6044",A959)))</formula>
    </cfRule>
    <cfRule type="containsText" dxfId="56" priority="78" operator="containsText" text="CDM6043">
      <formula>NOT(ISERROR(SEARCH("CDM6043",A959)))</formula>
    </cfRule>
    <cfRule type="containsText" dxfId="55" priority="80" operator="containsText" text="CDM6042">
      <formula>NOT(ISERROR(SEARCH("CDM6042",A959)))</formula>
    </cfRule>
    <cfRule type="containsText" dxfId="54" priority="77" operator="containsText" text="CDM6043">
      <formula>NOT(ISERROR(SEARCH("CDM6043",A959)))</formula>
    </cfRule>
  </conditionalFormatting>
  <conditionalFormatting sqref="A980">
    <cfRule type="containsText" dxfId="53" priority="83" operator="containsText" text="CDM6043">
      <formula>NOT(ISERROR(SEARCH("CDM6043",A980)))</formula>
    </cfRule>
    <cfRule type="containsText" dxfId="52" priority="85" operator="containsText" text="CDM6042">
      <formula>NOT(ISERROR(SEARCH("CDM6042",A980)))</formula>
    </cfRule>
    <cfRule type="containsText" dxfId="51" priority="81" operator="containsText" text="CDM6044">
      <formula>NOT(ISERROR(SEARCH("CDM6044",A980)))</formula>
    </cfRule>
    <cfRule type="containsText" dxfId="50" priority="82" operator="containsText" text="CDM6043">
      <formula>NOT(ISERROR(SEARCH("CDM6043",A980)))</formula>
    </cfRule>
  </conditionalFormatting>
  <conditionalFormatting sqref="A992">
    <cfRule type="containsText" dxfId="49" priority="87" operator="containsText" text="CDM6043">
      <formula>NOT(ISERROR(SEARCH("CDM6043",A992)))</formula>
    </cfRule>
    <cfRule type="containsText" dxfId="48" priority="86" operator="containsText" text="CDM6044">
      <formula>NOT(ISERROR(SEARCH("CDM6044",A992)))</formula>
    </cfRule>
    <cfRule type="containsText" dxfId="47" priority="90" operator="containsText" text="CDM6042">
      <formula>NOT(ISERROR(SEARCH("CDM6042",A992)))</formula>
    </cfRule>
    <cfRule type="containsText" dxfId="46" priority="88" operator="containsText" text="CDM6043">
      <formula>NOT(ISERROR(SEARCH("CDM6043",A992)))</formula>
    </cfRule>
  </conditionalFormatting>
  <conditionalFormatting sqref="A1024">
    <cfRule type="containsText" dxfId="45" priority="91" operator="containsText" text="CDM6044">
      <formula>NOT(ISERROR(SEARCH("CDM6044",A1024)))</formula>
    </cfRule>
    <cfRule type="containsText" dxfId="44" priority="93" operator="containsText" text="CDM6043">
      <formula>NOT(ISERROR(SEARCH("CDM6043",A1024)))</formula>
    </cfRule>
    <cfRule type="containsText" dxfId="43" priority="95" operator="containsText" text="CDM6042">
      <formula>NOT(ISERROR(SEARCH("CDM6042",A1024)))</formula>
    </cfRule>
    <cfRule type="containsText" dxfId="42" priority="92" operator="containsText" text="CDM6043">
      <formula>NOT(ISERROR(SEARCH("CDM6043",A1024)))</formula>
    </cfRule>
  </conditionalFormatting>
  <conditionalFormatting sqref="A1057">
    <cfRule type="containsText" dxfId="41" priority="96" operator="containsText" text="CDM6044">
      <formula>NOT(ISERROR(SEARCH("CDM6044",A1057)))</formula>
    </cfRule>
    <cfRule type="containsText" dxfId="40" priority="97" operator="containsText" text="CDM6043">
      <formula>NOT(ISERROR(SEARCH("CDM6043",A1057)))</formula>
    </cfRule>
    <cfRule type="containsText" dxfId="39" priority="98" operator="containsText" text="CDM6043">
      <formula>NOT(ISERROR(SEARCH("CDM6043",A1057)))</formula>
    </cfRule>
    <cfRule type="containsText" dxfId="38" priority="100" operator="containsText" text="CDM6042">
      <formula>NOT(ISERROR(SEARCH("CDM6042",A1057)))</formula>
    </cfRule>
  </conditionalFormatting>
  <conditionalFormatting sqref="A1120">
    <cfRule type="containsText" dxfId="37" priority="101" operator="containsText" text="CDM6044">
      <formula>NOT(ISERROR(SEARCH("CDM6044",A1120)))</formula>
    </cfRule>
    <cfRule type="containsText" dxfId="36" priority="102" operator="containsText" text="CDM6043">
      <formula>NOT(ISERROR(SEARCH("CDM6043",A1120)))</formula>
    </cfRule>
    <cfRule type="containsText" dxfId="35" priority="103" operator="containsText" text="CDM6043">
      <formula>NOT(ISERROR(SEARCH("CDM6043",A1120)))</formula>
    </cfRule>
    <cfRule type="containsText" dxfId="34" priority="105" operator="containsText" text="CDM6042">
      <formula>NOT(ISERROR(SEARCH("CDM6042",A1120)))</formula>
    </cfRule>
  </conditionalFormatting>
  <conditionalFormatting sqref="A1139:A1222">
    <cfRule type="containsText" dxfId="33" priority="1" operator="containsText" text="CDM6044">
      <formula>NOT(ISERROR(SEARCH("CDM6044",A1139)))</formula>
    </cfRule>
    <cfRule type="containsText" dxfId="32" priority="2" operator="containsText" text="CDM6043">
      <formula>NOT(ISERROR(SEARCH("CDM6043",A1139)))</formula>
    </cfRule>
    <cfRule type="containsText" dxfId="31" priority="3" operator="containsText" text="CDM6043">
      <formula>NOT(ISERROR(SEARCH("CDM6043",A1139)))</formula>
    </cfRule>
    <cfRule type="containsText" dxfId="30" priority="5" operator="containsText" text="CDM6042">
      <formula>NOT(ISERROR(SEARCH("CDM6042",A1139)))</formula>
    </cfRule>
  </conditionalFormatting>
  <conditionalFormatting sqref="A293:B293">
    <cfRule type="containsText" dxfId="29" priority="255" operator="containsText" text="CDM6042">
      <formula>NOT(ISERROR(SEARCH("CDM6042",A293)))</formula>
    </cfRule>
    <cfRule type="containsText" dxfId="28" priority="253" operator="containsText" text="CDM6043">
      <formula>NOT(ISERROR(SEARCH("CDM6043",A293)))</formula>
    </cfRule>
    <cfRule type="containsText" dxfId="27" priority="252" operator="containsText" text="CDM6043">
      <formula>NOT(ISERROR(SEARCH("CDM6043",A293)))</formula>
    </cfRule>
    <cfRule type="containsText" dxfId="26" priority="251" operator="containsText" text="CDM6044">
      <formula>NOT(ISERROR(SEARCH("CDM6044",A293)))</formula>
    </cfRule>
  </conditionalFormatting>
  <conditionalFormatting sqref="A302:B302">
    <cfRule type="containsText" dxfId="25" priority="335" operator="containsText" text="CDM6042">
      <formula>NOT(ISERROR(SEARCH("CDM6042",A302)))</formula>
    </cfRule>
    <cfRule type="containsText" dxfId="24" priority="333" operator="containsText" text="CDM6043">
      <formula>NOT(ISERROR(SEARCH("CDM6043",A302)))</formula>
    </cfRule>
    <cfRule type="containsText" dxfId="23" priority="332" operator="containsText" text="CDM6043">
      <formula>NOT(ISERROR(SEARCH("CDM6043",A302)))</formula>
    </cfRule>
    <cfRule type="containsText" dxfId="22" priority="331" operator="containsText" text="CDM6044">
      <formula>NOT(ISERROR(SEARCH("CDM6044",A302)))</formula>
    </cfRule>
  </conditionalFormatting>
  <conditionalFormatting sqref="A404:B404">
    <cfRule type="containsText" dxfId="21" priority="311" operator="containsText" text="CDM6044">
      <formula>NOT(ISERROR(SEARCH("CDM6044",A404)))</formula>
    </cfRule>
    <cfRule type="containsText" dxfId="20" priority="313" operator="containsText" text="CDM6043">
      <formula>NOT(ISERROR(SEARCH("CDM6043",A404)))</formula>
    </cfRule>
    <cfRule type="containsText" dxfId="19" priority="312" operator="containsText" text="CDM6043">
      <formula>NOT(ISERROR(SEARCH("CDM6043",A404)))</formula>
    </cfRule>
    <cfRule type="containsText" dxfId="18" priority="315" operator="containsText" text="CDM6042">
      <formula>NOT(ISERROR(SEARCH("CDM6042",A404)))</formula>
    </cfRule>
  </conditionalFormatting>
  <conditionalFormatting sqref="A413:B413">
    <cfRule type="containsText" dxfId="17" priority="231" operator="containsText" text="CDM6044">
      <formula>NOT(ISERROR(SEARCH("CDM6044",A413)))</formula>
    </cfRule>
    <cfRule type="containsText" dxfId="16" priority="233" operator="containsText" text="CDM6043">
      <formula>NOT(ISERROR(SEARCH("CDM6043",A413)))</formula>
    </cfRule>
    <cfRule type="containsText" dxfId="15" priority="232" operator="containsText" text="CDM6043">
      <formula>NOT(ISERROR(SEARCH("CDM6043",A413)))</formula>
    </cfRule>
    <cfRule type="containsText" dxfId="14" priority="235" operator="containsText" text="CDM6042">
      <formula>NOT(ISERROR(SEARCH("CDM6042",A413)))</formula>
    </cfRule>
  </conditionalFormatting>
  <conditionalFormatting sqref="A553:B553">
    <cfRule type="containsText" dxfId="13" priority="15" operator="containsText" text="CDM6042">
      <formula>NOT(ISERROR(SEARCH("CDM6042",A553)))</formula>
    </cfRule>
    <cfRule type="containsText" dxfId="12" priority="12" operator="containsText" text="CDM6043">
      <formula>NOT(ISERROR(SEARCH("CDM6043",A553)))</formula>
    </cfRule>
    <cfRule type="containsText" dxfId="11" priority="13" operator="containsText" text="CDM6043">
      <formula>NOT(ISERROR(SEARCH("CDM6043",A553)))</formula>
    </cfRule>
    <cfRule type="containsText" dxfId="10" priority="11" operator="containsText" text="CDM6044">
      <formula>NOT(ISERROR(SEARCH("CDM6044",A553)))</formula>
    </cfRule>
  </conditionalFormatting>
  <conditionalFormatting sqref="D18:D1268">
    <cfRule type="containsText" dxfId="9" priority="360" operator="containsText" text="CDM6042">
      <formula>NOT(ISERROR(SEARCH("CDM6042",D18)))</formula>
    </cfRule>
    <cfRule type="containsText" dxfId="8" priority="356" operator="containsText" text="CDM6044">
      <formula>NOT(ISERROR(SEARCH("CDM6044",D18)))</formula>
    </cfRule>
    <cfRule type="containsText" dxfId="7" priority="358" operator="containsText" text="CDM6043">
      <formula>NOT(ISERROR(SEARCH("CDM6043",D18)))</formula>
    </cfRule>
    <cfRule type="containsText" dxfId="6" priority="357" operator="containsText" text="CDM6043">
      <formula>NOT(ISERROR(SEARCH("CDM6043",D18)))</formula>
    </cfRule>
  </conditionalFormatting>
  <conditionalFormatting sqref="G17 S17 AE17 AQ17 BC17">
    <cfRule type="containsText" dxfId="5" priority="352" operator="containsText" text="CDM6043">
      <formula>NOT(ISERROR(SEARCH("CDM6043",G17)))</formula>
    </cfRule>
    <cfRule type="containsText" dxfId="4" priority="355" operator="containsText" text="CDM6042">
      <formula>NOT(ISERROR(SEARCH("CDM6042",G17)))</formula>
    </cfRule>
    <cfRule type="containsText" dxfId="3" priority="353" operator="containsText" text="CDM6043">
      <formula>NOT(ISERROR(SEARCH("CDM6043",G17)))</formula>
    </cfRule>
    <cfRule type="containsText" dxfId="2" priority="351" operator="containsText" text="CDM6044">
      <formula>NOT(ISERROR(SEARCH("CDM6044",G17)))</formula>
    </cfRule>
  </conditionalFormatting>
  <hyperlinks>
    <hyperlink ref="F25" r:id="rId1" display="http://www.sgsqualitynetwork.com/tradeassurance/ccp/projects/project.php?id=89" xr:uid="{00000000-0004-0000-0000-000000000000}"/>
    <hyperlink ref="F135" r:id="rId2" display="http://www.sgsqualitynetwork.com/tradeassurance/ccp/projects/project.php?id=89" xr:uid="{00000000-0004-0000-0000-000001000000}"/>
    <hyperlink ref="F166" r:id="rId3" display="http://www.sgsqualitynetwork.com/tradeassurance/ccp/projects/project.php?id=89" xr:uid="{00000000-0004-0000-0000-000002000000}"/>
    <hyperlink ref="F175" r:id="rId4" display="http://www.sgsqualitynetwork.com/tradeassurance/ccp/projects/project.php?id=89" xr:uid="{00000000-0004-0000-0000-000003000000}"/>
  </hyperlinks>
  <pageMargins left="0.7" right="0.7" top="0.75" bottom="0.75" header="0.3" footer="0.3"/>
  <pageSetup paperSize="9" scale="32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indexed="13"/>
  </sheetPr>
  <dimension ref="A1:D749"/>
  <sheetViews>
    <sheetView topLeftCell="A630" workbookViewId="0">
      <selection activeCell="D754" sqref="D754"/>
    </sheetView>
  </sheetViews>
  <sheetFormatPr baseColWidth="10" defaultColWidth="18.6640625" defaultRowHeight="12.75" customHeight="1"/>
  <cols>
    <col min="1" max="1" width="7" customWidth="1"/>
    <col min="2" max="2" width="23.1640625" customWidth="1"/>
    <col min="3" max="3" width="11.1640625" customWidth="1"/>
    <col min="4" max="4" width="47.33203125" customWidth="1"/>
    <col min="6" max="6" width="20.5" customWidth="1"/>
    <col min="7" max="7" width="19.5" customWidth="1"/>
    <col min="8" max="8" width="21.83203125" customWidth="1"/>
  </cols>
  <sheetData>
    <row r="1" spans="1:4" ht="12.75" customHeight="1">
      <c r="A1" s="1"/>
      <c r="B1" s="1"/>
      <c r="C1" s="1"/>
    </row>
    <row r="2" spans="1:4" ht="12.75" customHeight="1">
      <c r="A2" s="2">
        <v>1</v>
      </c>
      <c r="B2" s="3" t="s">
        <v>1186</v>
      </c>
      <c r="C2" s="64" t="e">
        <f>VLOOKUP($B2,#REF!,68,FALSE)</f>
        <v>#REF!</v>
      </c>
      <c r="D2" t="s">
        <v>4300</v>
      </c>
    </row>
    <row r="3" spans="1:4" ht="12.75" customHeight="1">
      <c r="A3" s="2">
        <v>2</v>
      </c>
      <c r="B3" s="3" t="s">
        <v>4288</v>
      </c>
      <c r="C3" s="712" t="e">
        <f>VLOOKUP($B3,#REF!,47,FALSE)</f>
        <v>#REF!</v>
      </c>
      <c r="D3" t="s">
        <v>4297</v>
      </c>
    </row>
    <row r="4" spans="1:4" ht="12.75" customHeight="1">
      <c r="A4" s="2">
        <v>2</v>
      </c>
      <c r="B4" s="3" t="s">
        <v>4288</v>
      </c>
      <c r="C4" s="64" t="e">
        <f>VLOOKUP($B4,#REF!,96,FALSE)</f>
        <v>#REF!</v>
      </c>
      <c r="D4" t="s">
        <v>4298</v>
      </c>
    </row>
    <row r="5" spans="1:4" ht="12.75" customHeight="1">
      <c r="A5" s="2">
        <v>3</v>
      </c>
      <c r="B5" s="6" t="s">
        <v>2612</v>
      </c>
      <c r="C5" s="712" t="e">
        <f>VLOOKUP($B5,#REF!,47,FALSE)</f>
        <v>#REF!</v>
      </c>
      <c r="D5" t="s">
        <v>4299</v>
      </c>
    </row>
    <row r="6" spans="1:4" ht="12.75" customHeight="1">
      <c r="A6" s="2">
        <v>3</v>
      </c>
      <c r="B6" s="6" t="s">
        <v>2612</v>
      </c>
      <c r="C6" s="64" t="e">
        <f>VLOOKUP($B6,#REF!,68,FALSE)</f>
        <v>#REF!</v>
      </c>
      <c r="D6" t="s">
        <v>4299</v>
      </c>
    </row>
    <row r="7" spans="1:4" ht="12.75" customHeight="1">
      <c r="A7" s="2">
        <v>5</v>
      </c>
      <c r="B7" s="3" t="s">
        <v>3789</v>
      </c>
      <c r="C7" s="712" t="e">
        <f>VLOOKUP($B7,#REF!,47,FALSE)</f>
        <v>#REF!</v>
      </c>
      <c r="D7" t="s">
        <v>4309</v>
      </c>
    </row>
    <row r="8" spans="1:4" ht="12.75" customHeight="1">
      <c r="A8" s="2">
        <v>7</v>
      </c>
      <c r="B8" s="3" t="s">
        <v>2564</v>
      </c>
      <c r="C8" s="64" t="e">
        <f>VLOOKUP($B8,#REF!,25,FALSE)</f>
        <v>#REF!</v>
      </c>
      <c r="D8" t="s">
        <v>4301</v>
      </c>
    </row>
    <row r="9" spans="1:4" ht="12.75" customHeight="1">
      <c r="A9" s="2">
        <v>7</v>
      </c>
      <c r="B9" s="3" t="s">
        <v>2564</v>
      </c>
      <c r="C9" s="712" t="e">
        <f>VLOOKUP($B9,#REF!,47,FALSE)</f>
        <v>#REF!</v>
      </c>
      <c r="D9" t="s">
        <v>4333</v>
      </c>
    </row>
    <row r="10" spans="1:4" ht="12.75" customHeight="1">
      <c r="A10" s="2">
        <v>7</v>
      </c>
      <c r="B10" s="3" t="s">
        <v>2564</v>
      </c>
      <c r="C10" s="64" t="e">
        <f>VLOOKUP($B10,#REF!,68,FALSE)</f>
        <v>#REF!</v>
      </c>
      <c r="D10" t="s">
        <v>4333</v>
      </c>
    </row>
    <row r="11" spans="1:4" ht="12.75" customHeight="1">
      <c r="A11" s="2">
        <v>8</v>
      </c>
      <c r="B11" s="3" t="s">
        <v>3746</v>
      </c>
      <c r="C11" s="712" t="e">
        <f>VLOOKUP($B11,#REF!,47,FALSE)</f>
        <v>#REF!</v>
      </c>
      <c r="D11" t="s">
        <v>4335</v>
      </c>
    </row>
    <row r="12" spans="1:4" ht="12.75" customHeight="1">
      <c r="A12" s="2">
        <v>9</v>
      </c>
      <c r="B12" s="3" t="s">
        <v>2467</v>
      </c>
      <c r="C12" s="712" t="e">
        <f>VLOOKUP($B12,#REF!,47,FALSE)</f>
        <v>#REF!</v>
      </c>
      <c r="D12" t="s">
        <v>4309</v>
      </c>
    </row>
    <row r="13" spans="1:4" ht="12.75" customHeight="1">
      <c r="A13" s="2">
        <v>10</v>
      </c>
      <c r="B13" s="3" t="s">
        <v>3094</v>
      </c>
      <c r="C13" s="712" t="e">
        <f>VLOOKUP($B13,#REF!,47,FALSE)</f>
        <v>#REF!</v>
      </c>
      <c r="D13" t="s">
        <v>4333</v>
      </c>
    </row>
    <row r="14" spans="1:4" ht="12.75" customHeight="1">
      <c r="A14" s="2">
        <v>10</v>
      </c>
      <c r="B14" s="3" t="s">
        <v>3094</v>
      </c>
      <c r="C14" s="64" t="e">
        <f>VLOOKUP($B14,#REF!,68,FALSE)</f>
        <v>#REF!</v>
      </c>
      <c r="D14" t="s">
        <v>4333</v>
      </c>
    </row>
    <row r="15" spans="1:4" ht="12.75" customHeight="1">
      <c r="A15" s="2">
        <v>11</v>
      </c>
      <c r="B15" s="3" t="s">
        <v>2051</v>
      </c>
      <c r="C15" s="64" t="e">
        <f>VLOOKUP($B15,#REF!,68,FALSE)</f>
        <v>#REF!</v>
      </c>
      <c r="D15" t="s">
        <v>4302</v>
      </c>
    </row>
    <row r="16" spans="1:4" ht="12.75" customHeight="1">
      <c r="A16" s="2">
        <v>12</v>
      </c>
      <c r="B16" s="3" t="s">
        <v>2452</v>
      </c>
      <c r="C16" s="64" t="e">
        <f>VLOOKUP($B16,#REF!,68,FALSE)</f>
        <v>#REF!</v>
      </c>
      <c r="D16" t="s">
        <v>4303</v>
      </c>
    </row>
    <row r="17" spans="1:4" ht="12.75" customHeight="1">
      <c r="A17" s="2">
        <v>14</v>
      </c>
      <c r="B17" s="3" t="s">
        <v>1978</v>
      </c>
      <c r="C17" s="64" t="e">
        <f>VLOOKUP($B17,#REF!,116,FALSE)</f>
        <v>#REF!</v>
      </c>
      <c r="D17" t="s">
        <v>4304</v>
      </c>
    </row>
    <row r="18" spans="1:4" ht="12.75" customHeight="1">
      <c r="A18" s="2">
        <v>14</v>
      </c>
      <c r="B18" s="3" t="s">
        <v>1978</v>
      </c>
      <c r="C18" s="712" t="e">
        <f>VLOOKUP($B18,#REF!,47,FALSE)</f>
        <v>#REF!</v>
      </c>
      <c r="D18" t="s">
        <v>4304</v>
      </c>
    </row>
    <row r="19" spans="1:4" ht="12.75" customHeight="1">
      <c r="A19" s="2">
        <v>15</v>
      </c>
      <c r="B19" s="3" t="s">
        <v>1987</v>
      </c>
      <c r="C19" s="64" t="e">
        <f>VLOOKUP($B19,#REF!,89,FALSE)</f>
        <v>#REF!</v>
      </c>
      <c r="D19" t="s">
        <v>4304</v>
      </c>
    </row>
    <row r="20" spans="1:4" ht="12.75" customHeight="1">
      <c r="A20" s="2">
        <v>15</v>
      </c>
      <c r="B20" s="3" t="s">
        <v>1987</v>
      </c>
      <c r="C20" s="64" t="e">
        <f>VLOOKUP($B20,#REF!,116,FALSE)</f>
        <v>#REF!</v>
      </c>
      <c r="D20" t="s">
        <v>4304</v>
      </c>
    </row>
    <row r="21" spans="1:4" ht="12.75" customHeight="1">
      <c r="A21" s="2">
        <v>15</v>
      </c>
      <c r="B21" s="3" t="s">
        <v>1987</v>
      </c>
      <c r="C21" s="712" t="e">
        <f>VLOOKUP($B21,#REF!,47,FALSE)</f>
        <v>#REF!</v>
      </c>
      <c r="D21" t="s">
        <v>4305</v>
      </c>
    </row>
    <row r="22" spans="1:4" ht="12.75" customHeight="1">
      <c r="A22" s="2">
        <v>15</v>
      </c>
      <c r="B22" s="3" t="s">
        <v>1987</v>
      </c>
      <c r="C22" s="64" t="e">
        <f>VLOOKUP($B22,#REF!,68,FALSE)</f>
        <v>#REF!</v>
      </c>
      <c r="D22" t="s">
        <v>4304</v>
      </c>
    </row>
    <row r="23" spans="1:4" ht="12.75" customHeight="1">
      <c r="A23" s="2">
        <v>16</v>
      </c>
      <c r="B23" s="3" t="s">
        <v>3920</v>
      </c>
      <c r="C23" s="712" t="e">
        <f>VLOOKUP($B23,#REF!,47,FALSE)</f>
        <v>#REF!</v>
      </c>
      <c r="D23" t="s">
        <v>4305</v>
      </c>
    </row>
    <row r="24" spans="1:4" ht="12.75" customHeight="1">
      <c r="A24" s="2">
        <v>17</v>
      </c>
      <c r="B24" s="3" t="s">
        <v>1805</v>
      </c>
      <c r="C24" s="712" t="e">
        <f>VLOOKUP($B24,#REF!,47,FALSE)</f>
        <v>#REF!</v>
      </c>
      <c r="D24" t="s">
        <v>4333</v>
      </c>
    </row>
    <row r="25" spans="1:4" ht="12.75" customHeight="1">
      <c r="A25" s="2">
        <v>18</v>
      </c>
      <c r="B25" s="3" t="s">
        <v>3132</v>
      </c>
      <c r="C25" s="64" t="e">
        <f>VLOOKUP($B25,#REF!,89,FALSE)</f>
        <v>#REF!</v>
      </c>
      <c r="D25" t="s">
        <v>4304</v>
      </c>
    </row>
    <row r="26" spans="1:4" ht="12.75" customHeight="1">
      <c r="A26" s="2">
        <v>18</v>
      </c>
      <c r="B26" s="3" t="s">
        <v>3132</v>
      </c>
      <c r="C26" s="64" t="e">
        <f>VLOOKUP($B26,#REF!,116,FALSE)</f>
        <v>#REF!</v>
      </c>
      <c r="D26" t="s">
        <v>4304</v>
      </c>
    </row>
    <row r="27" spans="1:4" ht="12.75" customHeight="1">
      <c r="A27" s="2">
        <v>18</v>
      </c>
      <c r="B27" s="3" t="s">
        <v>3132</v>
      </c>
      <c r="C27" s="712" t="e">
        <f>VLOOKUP($B27,#REF!,47,FALSE)</f>
        <v>#REF!</v>
      </c>
      <c r="D27" t="s">
        <v>4304</v>
      </c>
    </row>
    <row r="28" spans="1:4" ht="12.75" customHeight="1">
      <c r="A28" s="2">
        <v>18</v>
      </c>
      <c r="B28" s="3" t="s">
        <v>3132</v>
      </c>
      <c r="C28" s="64" t="e">
        <f>VLOOKUP($B28,#REF!,68,FALSE)</f>
        <v>#REF!</v>
      </c>
      <c r="D28" t="s">
        <v>4304</v>
      </c>
    </row>
    <row r="29" spans="1:4" ht="12.75" customHeight="1">
      <c r="A29" s="2">
        <v>19</v>
      </c>
      <c r="B29" s="3" t="s">
        <v>2437</v>
      </c>
      <c r="C29" s="64" t="e">
        <f>VLOOKUP($B29,#REF!,47,FALSE)</f>
        <v>#REF!</v>
      </c>
      <c r="D29" t="s">
        <v>4309</v>
      </c>
    </row>
    <row r="30" spans="1:4" ht="12.75" customHeight="1">
      <c r="A30" s="2">
        <v>19</v>
      </c>
      <c r="B30" s="3" t="s">
        <v>2437</v>
      </c>
      <c r="C30" s="712" t="e">
        <f>VLOOKUP($B30,#REF!,47,FALSE)</f>
        <v>#REF!</v>
      </c>
      <c r="D30" t="s">
        <v>4309</v>
      </c>
    </row>
    <row r="31" spans="1:4" ht="12.75" customHeight="1">
      <c r="A31" s="2">
        <v>20</v>
      </c>
      <c r="B31" s="3" t="s">
        <v>2054</v>
      </c>
      <c r="C31" s="712" t="e">
        <f>VLOOKUP($B31,#REF!,47,FALSE)</f>
        <v>#REF!</v>
      </c>
      <c r="D31" t="s">
        <v>4309</v>
      </c>
    </row>
    <row r="32" spans="1:4" ht="12.75" customHeight="1">
      <c r="A32" s="2">
        <v>21</v>
      </c>
      <c r="B32" s="3" t="s">
        <v>2432</v>
      </c>
      <c r="C32" s="712" t="e">
        <f>VLOOKUP($B32,#REF!,47,FALSE)</f>
        <v>#REF!</v>
      </c>
      <c r="D32" t="s">
        <v>4309</v>
      </c>
    </row>
    <row r="33" spans="1:4" ht="12.75" customHeight="1">
      <c r="A33" s="2">
        <v>21</v>
      </c>
      <c r="B33" s="3" t="s">
        <v>2432</v>
      </c>
      <c r="C33" s="64" t="e">
        <f>VLOOKUP($B33,#REF!,89,FALSE)</f>
        <v>#REF!</v>
      </c>
      <c r="D33" t="s">
        <v>4333</v>
      </c>
    </row>
    <row r="34" spans="1:4" ht="12.75" customHeight="1">
      <c r="A34" s="2">
        <v>22</v>
      </c>
      <c r="B34" s="3" t="s">
        <v>1963</v>
      </c>
      <c r="C34" s="64" t="e">
        <f>VLOOKUP($B34,#REF!,47,FALSE)</f>
        <v>#REF!</v>
      </c>
      <c r="D34" t="s">
        <v>4309</v>
      </c>
    </row>
    <row r="35" spans="1:4" ht="12.75" customHeight="1">
      <c r="A35" s="2">
        <v>22</v>
      </c>
      <c r="B35" s="3" t="s">
        <v>1963</v>
      </c>
      <c r="C35" s="712" t="e">
        <f>VLOOKUP($B35,#REF!,47,FALSE)</f>
        <v>#REF!</v>
      </c>
      <c r="D35" t="s">
        <v>4309</v>
      </c>
    </row>
    <row r="36" spans="1:4" ht="12.75" customHeight="1">
      <c r="A36" s="2">
        <v>23</v>
      </c>
      <c r="B36" s="3" t="s">
        <v>2430</v>
      </c>
      <c r="C36" s="712" t="e">
        <f>VLOOKUP($B36,#REF!,47,FALSE)</f>
        <v>#REF!</v>
      </c>
      <c r="D36" t="s">
        <v>4333</v>
      </c>
    </row>
    <row r="37" spans="1:4" ht="12.75" customHeight="1">
      <c r="A37" s="2">
        <v>23</v>
      </c>
      <c r="B37" s="3" t="s">
        <v>2430</v>
      </c>
      <c r="C37" s="64" t="e">
        <f>VLOOKUP($B37,#REF!,68,FALSE)</f>
        <v>#REF!</v>
      </c>
      <c r="D37" t="s">
        <v>4333</v>
      </c>
    </row>
    <row r="38" spans="1:4" ht="12.75" customHeight="1">
      <c r="A38" s="2">
        <v>23</v>
      </c>
      <c r="B38" s="3" t="s">
        <v>2430</v>
      </c>
      <c r="C38" s="64" t="e">
        <f>VLOOKUP($B38,#REF!,89,FALSE)</f>
        <v>#REF!</v>
      </c>
      <c r="D38" t="s">
        <v>4333</v>
      </c>
    </row>
    <row r="39" spans="1:4" ht="12.75" customHeight="1">
      <c r="A39" s="2">
        <v>26</v>
      </c>
      <c r="B39" s="3" t="s">
        <v>2300</v>
      </c>
      <c r="C39" s="712" t="e">
        <f>VLOOKUP($B39,#REF!,47,FALSE)</f>
        <v>#REF!</v>
      </c>
      <c r="D39" t="s">
        <v>4309</v>
      </c>
    </row>
    <row r="40" spans="1:4" ht="12.75" customHeight="1">
      <c r="A40" s="2">
        <v>27</v>
      </c>
      <c r="B40" s="3" t="s">
        <v>3423</v>
      </c>
      <c r="C40" s="712" t="e">
        <f>VLOOKUP($B40,#REF!,47,FALSE)</f>
        <v>#REF!</v>
      </c>
      <c r="D40" t="s">
        <v>4309</v>
      </c>
    </row>
    <row r="41" spans="1:4" ht="12.75" customHeight="1">
      <c r="A41" s="2">
        <v>29</v>
      </c>
      <c r="B41" s="3" t="s">
        <v>3921</v>
      </c>
      <c r="C41" s="64" t="e">
        <f>VLOOKUP($B41,#REF!,25,FALSE)</f>
        <v>#REF!</v>
      </c>
      <c r="D41" t="s">
        <v>4312</v>
      </c>
    </row>
    <row r="42" spans="1:4" ht="12.75" customHeight="1">
      <c r="A42" s="2">
        <v>29</v>
      </c>
      <c r="B42" s="3" t="s">
        <v>3921</v>
      </c>
      <c r="C42" s="712" t="e">
        <f>VLOOKUP($B42,#REF!,47,FALSE)</f>
        <v>#REF!</v>
      </c>
      <c r="D42" t="s">
        <v>4335</v>
      </c>
    </row>
    <row r="43" spans="1:4" ht="12.75" customHeight="1">
      <c r="A43" s="2">
        <v>29</v>
      </c>
      <c r="B43" s="3" t="s">
        <v>3921</v>
      </c>
      <c r="C43" s="64" t="e">
        <f>VLOOKUP($B43,#REF!,68,FALSE)</f>
        <v>#REF!</v>
      </c>
      <c r="D43" t="s">
        <v>4335</v>
      </c>
    </row>
    <row r="44" spans="1:4" ht="12.75" customHeight="1">
      <c r="A44" s="2">
        <v>29</v>
      </c>
      <c r="B44" s="3" t="s">
        <v>3921</v>
      </c>
      <c r="C44" s="64" t="e">
        <f>VLOOKUP($B44,#REF!,89,FALSE)</f>
        <v>#REF!</v>
      </c>
      <c r="D44" t="s">
        <v>4335</v>
      </c>
    </row>
    <row r="45" spans="1:4" ht="12.75" customHeight="1">
      <c r="A45" s="2">
        <v>30</v>
      </c>
      <c r="B45" s="3" t="s">
        <v>1817</v>
      </c>
      <c r="C45" s="64" t="e">
        <f>VLOOKUP($B45,#REF!,25,FALSE)</f>
        <v>#REF!</v>
      </c>
      <c r="D45" t="s">
        <v>655</v>
      </c>
    </row>
    <row r="46" spans="1:4" ht="12.75" customHeight="1">
      <c r="A46" s="2">
        <v>30</v>
      </c>
      <c r="B46" s="3" t="s">
        <v>1817</v>
      </c>
      <c r="C46" s="712" t="e">
        <f>VLOOKUP($B46,#REF!,47,FALSE)</f>
        <v>#REF!</v>
      </c>
      <c r="D46" t="s">
        <v>4333</v>
      </c>
    </row>
    <row r="47" spans="1:4" ht="12.75" customHeight="1">
      <c r="A47" s="2">
        <v>30</v>
      </c>
      <c r="B47" s="3" t="s">
        <v>1817</v>
      </c>
      <c r="C47" s="64" t="e">
        <f>VLOOKUP($B47,#REF!,68,FALSE)</f>
        <v>#REF!</v>
      </c>
      <c r="D47" t="s">
        <v>4333</v>
      </c>
    </row>
    <row r="48" spans="1:4" ht="12.75" customHeight="1">
      <c r="A48" s="2">
        <v>31</v>
      </c>
      <c r="B48" s="3" t="s">
        <v>3405</v>
      </c>
      <c r="C48" s="64" t="e">
        <f>VLOOKUP($B48,#REF!,25,FALSE)</f>
        <v>#REF!</v>
      </c>
      <c r="D48" t="s">
        <v>4313</v>
      </c>
    </row>
    <row r="49" spans="1:4" ht="12.75" customHeight="1">
      <c r="A49" s="2">
        <v>31</v>
      </c>
      <c r="B49" s="3" t="s">
        <v>3405</v>
      </c>
      <c r="C49" s="712" t="e">
        <f>VLOOKUP($B49,#REF!,47,FALSE)</f>
        <v>#REF!</v>
      </c>
      <c r="D49" t="s">
        <v>4310</v>
      </c>
    </row>
    <row r="50" spans="1:4" ht="12.75" customHeight="1">
      <c r="A50" s="2">
        <v>31</v>
      </c>
      <c r="B50" s="3" t="s">
        <v>3405</v>
      </c>
      <c r="C50" s="64" t="e">
        <f>VLOOKUP($B50,#REF!,68,FALSE)</f>
        <v>#REF!</v>
      </c>
      <c r="D50" t="s">
        <v>4326</v>
      </c>
    </row>
    <row r="51" spans="1:4" ht="12.75" customHeight="1">
      <c r="A51" s="2">
        <v>31</v>
      </c>
      <c r="B51" s="3" t="s">
        <v>3405</v>
      </c>
      <c r="C51" s="64" t="e">
        <f>VLOOKUP($B51,#REF!,89,FALSE)</f>
        <v>#REF!</v>
      </c>
      <c r="D51" t="s">
        <v>4326</v>
      </c>
    </row>
    <row r="52" spans="1:4" ht="12.75" customHeight="1">
      <c r="A52" s="2">
        <v>31</v>
      </c>
      <c r="B52" s="3" t="s">
        <v>3405</v>
      </c>
      <c r="C52" s="64" t="e">
        <f>VLOOKUP($B52,#REF!,116,FALSE)</f>
        <v>#REF!</v>
      </c>
      <c r="D52" t="s">
        <v>4326</v>
      </c>
    </row>
    <row r="53" spans="1:4" ht="12.75" customHeight="1">
      <c r="A53" s="2">
        <v>32</v>
      </c>
      <c r="B53" s="3" t="s">
        <v>3365</v>
      </c>
      <c r="C53" s="712" t="e">
        <f>VLOOKUP($B53,#REF!,47,FALSE)</f>
        <v>#REF!</v>
      </c>
      <c r="D53" t="s">
        <v>4309</v>
      </c>
    </row>
    <row r="54" spans="1:4" ht="12.75" customHeight="1">
      <c r="A54" s="2">
        <v>33</v>
      </c>
      <c r="B54" s="6" t="s">
        <v>3919</v>
      </c>
      <c r="C54" s="712" t="e">
        <f>VLOOKUP($B54,#REF!,47,FALSE)</f>
        <v>#REF!</v>
      </c>
      <c r="D54" t="s">
        <v>4311</v>
      </c>
    </row>
    <row r="55" spans="1:4" ht="12.75" customHeight="1">
      <c r="A55" s="2">
        <v>33</v>
      </c>
      <c r="B55" s="6" t="s">
        <v>3919</v>
      </c>
      <c r="C55" s="64" t="e">
        <f>VLOOKUP($B55,#REF!,68,FALSE)</f>
        <v>#REF!</v>
      </c>
      <c r="D55" t="s">
        <v>4311</v>
      </c>
    </row>
    <row r="56" spans="1:4" ht="12.75" customHeight="1">
      <c r="A56" s="2">
        <v>34</v>
      </c>
      <c r="B56" s="3" t="s">
        <v>3100</v>
      </c>
      <c r="C56" s="712" t="e">
        <f>VLOOKUP($B56,#REF!,47,FALSE)</f>
        <v>#REF!</v>
      </c>
      <c r="D56" t="s">
        <v>4311</v>
      </c>
    </row>
    <row r="57" spans="1:4" ht="12.75" customHeight="1">
      <c r="A57" s="2">
        <v>34</v>
      </c>
      <c r="B57" s="3" t="s">
        <v>3100</v>
      </c>
      <c r="C57" s="64" t="e">
        <f>VLOOKUP($B57,#REF!,68,FALSE)</f>
        <v>#REF!</v>
      </c>
      <c r="D57" t="s">
        <v>4333</v>
      </c>
    </row>
    <row r="58" spans="1:4" ht="12.75" customHeight="1">
      <c r="A58" s="2">
        <v>35</v>
      </c>
      <c r="B58" s="3" t="s">
        <v>3786</v>
      </c>
      <c r="C58" s="64" t="e">
        <f>VLOOKUP($B58,#REF!,25,FALSE)</f>
        <v>#REF!</v>
      </c>
      <c r="D58" t="s">
        <v>4333</v>
      </c>
    </row>
    <row r="59" spans="1:4" ht="12.75" customHeight="1">
      <c r="A59" s="2">
        <v>35</v>
      </c>
      <c r="B59" s="3" t="s">
        <v>3786</v>
      </c>
      <c r="C59" s="712" t="e">
        <f>VLOOKUP($B59,#REF!,47,FALSE)</f>
        <v>#REF!</v>
      </c>
      <c r="D59" t="s">
        <v>4333</v>
      </c>
    </row>
    <row r="60" spans="1:4" ht="12.75" customHeight="1">
      <c r="A60" s="2">
        <v>35</v>
      </c>
      <c r="B60" s="3" t="s">
        <v>3786</v>
      </c>
      <c r="C60" s="64" t="e">
        <f>VLOOKUP($B60,#REF!,68,FALSE)</f>
        <v>#REF!</v>
      </c>
      <c r="D60" t="s">
        <v>4333</v>
      </c>
    </row>
    <row r="61" spans="1:4" ht="12.75" customHeight="1">
      <c r="A61" s="2">
        <v>36</v>
      </c>
      <c r="B61" s="3" t="s">
        <v>1236</v>
      </c>
      <c r="C61" s="712" t="e">
        <f>VLOOKUP($B61,#REF!,47,FALSE)</f>
        <v>#REF!</v>
      </c>
      <c r="D61" t="s">
        <v>4333</v>
      </c>
    </row>
    <row r="62" spans="1:4" ht="12.75" customHeight="1">
      <c r="A62" s="2">
        <v>36</v>
      </c>
      <c r="B62" s="3" t="s">
        <v>1236</v>
      </c>
      <c r="C62" s="64" t="e">
        <f>VLOOKUP($B62,#REF!,68,FALSE)</f>
        <v>#REF!</v>
      </c>
      <c r="D62" t="s">
        <v>4333</v>
      </c>
    </row>
    <row r="63" spans="1:4" ht="12.75" customHeight="1">
      <c r="A63" s="2">
        <v>38</v>
      </c>
      <c r="B63" s="3" t="s">
        <v>2050</v>
      </c>
      <c r="C63" s="712" t="e">
        <f>VLOOKUP($B63,#REF!,47,FALSE)</f>
        <v>#REF!</v>
      </c>
      <c r="D63" t="s">
        <v>4309</v>
      </c>
    </row>
    <row r="64" spans="1:4" ht="12.75" customHeight="1">
      <c r="A64" s="2">
        <v>39</v>
      </c>
      <c r="B64" s="3" t="s">
        <v>1412</v>
      </c>
      <c r="C64" s="64" t="e">
        <f>VLOOKUP($B64,#REF!,25,FALSE)</f>
        <v>#REF!</v>
      </c>
      <c r="D64" t="s">
        <v>4308</v>
      </c>
    </row>
    <row r="65" spans="1:4" ht="12.75" customHeight="1">
      <c r="A65" s="2">
        <v>39</v>
      </c>
      <c r="B65" s="3" t="s">
        <v>1412</v>
      </c>
      <c r="C65" s="712" t="e">
        <f>VLOOKUP($B65,#REF!,47,FALSE)</f>
        <v>#REF!</v>
      </c>
      <c r="D65" t="s">
        <v>4305</v>
      </c>
    </row>
    <row r="66" spans="1:4" ht="12.75" customHeight="1">
      <c r="A66" s="2">
        <v>39</v>
      </c>
      <c r="B66" s="3" t="s">
        <v>1412</v>
      </c>
      <c r="C66" s="64" t="e">
        <f>VLOOKUP($B66,#REF!,68,FALSE)</f>
        <v>#REF!</v>
      </c>
      <c r="D66" t="s">
        <v>4327</v>
      </c>
    </row>
    <row r="67" spans="1:4" ht="12.75" customHeight="1">
      <c r="A67" s="2">
        <v>39</v>
      </c>
      <c r="B67" s="3" t="s">
        <v>1412</v>
      </c>
      <c r="C67" s="64" t="e">
        <f>VLOOKUP($B67,#REF!,89,FALSE)</f>
        <v>#REF!</v>
      </c>
      <c r="D67" t="s">
        <v>4327</v>
      </c>
    </row>
    <row r="68" spans="1:4" ht="12.75" customHeight="1">
      <c r="A68" s="2">
        <v>40</v>
      </c>
      <c r="B68" s="3" t="s">
        <v>1410</v>
      </c>
      <c r="C68" s="64" t="e">
        <f>VLOOKUP($B68,#REF!,25,FALSE)</f>
        <v>#REF!</v>
      </c>
      <c r="D68" t="s">
        <v>4308</v>
      </c>
    </row>
    <row r="69" spans="1:4" ht="12.75" customHeight="1">
      <c r="A69" s="2">
        <v>40</v>
      </c>
      <c r="B69" s="3" t="s">
        <v>1410</v>
      </c>
      <c r="C69" s="712" t="e">
        <f>VLOOKUP($B69,#REF!,47,FALSE)</f>
        <v>#REF!</v>
      </c>
      <c r="D69" t="s">
        <v>4305</v>
      </c>
    </row>
    <row r="70" spans="1:4" ht="12.75" customHeight="1">
      <c r="A70" s="2">
        <v>40</v>
      </c>
      <c r="B70" s="3" t="s">
        <v>1410</v>
      </c>
      <c r="C70" s="64" t="e">
        <f>VLOOKUP($B70,#REF!,68,FALSE)</f>
        <v>#REF!</v>
      </c>
      <c r="D70" t="s">
        <v>4327</v>
      </c>
    </row>
    <row r="71" spans="1:4" ht="12.75" customHeight="1">
      <c r="A71" s="2">
        <v>40</v>
      </c>
      <c r="B71" s="3" t="s">
        <v>1410</v>
      </c>
      <c r="C71" s="64" t="e">
        <f>VLOOKUP($B71,#REF!,89,FALSE)</f>
        <v>#REF!</v>
      </c>
      <c r="D71" t="s">
        <v>4327</v>
      </c>
    </row>
    <row r="72" spans="1:4" ht="12.75" customHeight="1">
      <c r="A72" s="2">
        <v>40</v>
      </c>
      <c r="B72" s="3" t="s">
        <v>1410</v>
      </c>
      <c r="C72" s="64" t="e">
        <f>VLOOKUP($B72,#REF!,116,FALSE)</f>
        <v>#REF!</v>
      </c>
      <c r="D72" t="s">
        <v>4327</v>
      </c>
    </row>
    <row r="73" spans="1:4" ht="12.75" customHeight="1">
      <c r="A73" s="2">
        <v>41</v>
      </c>
      <c r="B73" s="3" t="s">
        <v>2735</v>
      </c>
      <c r="C73" s="712" t="e">
        <f>VLOOKUP($B73,#REF!,47,FALSE)</f>
        <v>#REF!</v>
      </c>
      <c r="D73" t="s">
        <v>4333</v>
      </c>
    </row>
    <row r="74" spans="1:4" ht="12.75" customHeight="1">
      <c r="A74" s="2">
        <v>42</v>
      </c>
      <c r="B74" s="3" t="s">
        <v>1950</v>
      </c>
      <c r="C74" s="712" t="e">
        <f>VLOOKUP($B74,#REF!,47,FALSE)</f>
        <v>#REF!</v>
      </c>
      <c r="D74" t="s">
        <v>4309</v>
      </c>
    </row>
    <row r="75" spans="1:4" ht="12.75" customHeight="1">
      <c r="A75" s="2">
        <v>47</v>
      </c>
      <c r="B75" s="3" t="s">
        <v>3417</v>
      </c>
      <c r="C75" s="712" t="e">
        <f>VLOOKUP($B75,#REF!,47,FALSE)</f>
        <v>#REF!</v>
      </c>
      <c r="D75" t="s">
        <v>4309</v>
      </c>
    </row>
    <row r="76" spans="1:4" ht="12.75" customHeight="1">
      <c r="A76" s="2">
        <v>48</v>
      </c>
      <c r="B76" s="3" t="s">
        <v>3751</v>
      </c>
      <c r="C76" s="712" t="e">
        <f>VLOOKUP($B76,#REF!,47,FALSE)</f>
        <v>#REF!</v>
      </c>
      <c r="D76" t="s">
        <v>4309</v>
      </c>
    </row>
    <row r="77" spans="1:4" ht="12.75" customHeight="1">
      <c r="A77" s="2">
        <v>49</v>
      </c>
      <c r="B77" s="3" t="s">
        <v>3933</v>
      </c>
      <c r="C77" s="712" t="e">
        <f>VLOOKUP($B77,#REF!,47,FALSE)</f>
        <v>#REF!</v>
      </c>
      <c r="D77" t="s">
        <v>4308</v>
      </c>
    </row>
    <row r="78" spans="1:4" ht="12.75" customHeight="1">
      <c r="A78" s="2">
        <v>50</v>
      </c>
      <c r="B78" s="3" t="s">
        <v>2436</v>
      </c>
      <c r="C78" s="712" t="e">
        <f>VLOOKUP($B78,#REF!,47,FALSE)</f>
        <v>#REF!</v>
      </c>
      <c r="D78" t="s">
        <v>4333</v>
      </c>
    </row>
    <row r="79" spans="1:4" ht="12.75" customHeight="1">
      <c r="A79" s="2">
        <v>51</v>
      </c>
      <c r="B79" s="3" t="s">
        <v>3422</v>
      </c>
      <c r="C79" s="712" t="e">
        <f>VLOOKUP($B79,#REF!,47,FALSE)</f>
        <v>#REF!</v>
      </c>
      <c r="D79" t="s">
        <v>4309</v>
      </c>
    </row>
    <row r="80" spans="1:4" ht="12.75" customHeight="1">
      <c r="A80" s="2">
        <v>54</v>
      </c>
      <c r="B80" s="3" t="s">
        <v>2582</v>
      </c>
      <c r="C80" s="64" t="e">
        <f>VLOOKUP($B80,#REF!,25,FALSE)</f>
        <v>#REF!</v>
      </c>
      <c r="D80" t="s">
        <v>4333</v>
      </c>
    </row>
    <row r="81" spans="1:4" ht="12.75" customHeight="1">
      <c r="A81" s="2">
        <v>54</v>
      </c>
      <c r="B81" s="3" t="s">
        <v>2582</v>
      </c>
      <c r="C81" s="712" t="e">
        <f>VLOOKUP($B81,#REF!,47,FALSE)</f>
        <v>#REF!</v>
      </c>
      <c r="D81" t="s">
        <v>4331</v>
      </c>
    </row>
    <row r="82" spans="1:4" ht="12.75" customHeight="1">
      <c r="A82" s="2">
        <v>54</v>
      </c>
      <c r="B82" s="3" t="s">
        <v>2582</v>
      </c>
      <c r="C82" s="64" t="e">
        <f>VLOOKUP($B82,#REF!,68,FALSE)</f>
        <v>#REF!</v>
      </c>
      <c r="D82" t="s">
        <v>4333</v>
      </c>
    </row>
    <row r="83" spans="1:4" ht="12.75" customHeight="1">
      <c r="A83" s="2">
        <v>54</v>
      </c>
      <c r="B83" s="3" t="s">
        <v>2582</v>
      </c>
      <c r="C83" s="64" t="e">
        <f>VLOOKUP($B83,#REF!,89,FALSE)</f>
        <v>#REF!</v>
      </c>
      <c r="D83" t="s">
        <v>4333</v>
      </c>
    </row>
    <row r="84" spans="1:4" ht="12.75" customHeight="1">
      <c r="A84" s="2">
        <v>55</v>
      </c>
      <c r="B84" s="3" t="s">
        <v>3743</v>
      </c>
      <c r="C84" s="64" t="e">
        <f>VLOOKUP($B84,#REF!,25,FALSE)</f>
        <v>#REF!</v>
      </c>
      <c r="D84" t="s">
        <v>4312</v>
      </c>
    </row>
    <row r="85" spans="1:4" ht="12.75" customHeight="1">
      <c r="A85" s="2">
        <v>55</v>
      </c>
      <c r="B85" s="3" t="s">
        <v>3743</v>
      </c>
      <c r="C85" s="712" t="e">
        <f>VLOOKUP($B85,#REF!,47,FALSE)</f>
        <v>#REF!</v>
      </c>
      <c r="D85" t="s">
        <v>4312</v>
      </c>
    </row>
    <row r="86" spans="1:4" ht="12.75" customHeight="1">
      <c r="A86" s="2">
        <v>55</v>
      </c>
      <c r="B86" s="3" t="s">
        <v>3743</v>
      </c>
      <c r="C86" s="64" t="e">
        <f>VLOOKUP($B86,#REF!,68,FALSE)</f>
        <v>#REF!</v>
      </c>
      <c r="D86" t="s">
        <v>4312</v>
      </c>
    </row>
    <row r="87" spans="1:4" ht="12.75" customHeight="1">
      <c r="A87" s="2">
        <v>58</v>
      </c>
      <c r="B87" s="38" t="s">
        <v>2424</v>
      </c>
      <c r="C87" s="64" t="e">
        <f>VLOOKUP($B87,#REF!,25,FALSE)</f>
        <v>#REF!</v>
      </c>
      <c r="D87" t="s">
        <v>4307</v>
      </c>
    </row>
    <row r="88" spans="1:4" ht="12.75" customHeight="1">
      <c r="A88" s="714">
        <v>58</v>
      </c>
      <c r="B88" s="717" t="s">
        <v>2424</v>
      </c>
      <c r="C88" s="712" t="e">
        <f>VLOOKUP($B88,#REF!,47,FALSE)</f>
        <v>#REF!</v>
      </c>
      <c r="D88" t="s">
        <v>4307</v>
      </c>
    </row>
    <row r="89" spans="1:4" ht="12.75" customHeight="1">
      <c r="A89" s="714">
        <v>58</v>
      </c>
      <c r="B89" s="717" t="s">
        <v>2424</v>
      </c>
      <c r="C89" s="64" t="e">
        <f>VLOOKUP($B89,#REF!,68,FALSE)</f>
        <v>#REF!</v>
      </c>
      <c r="D89" t="s">
        <v>4307</v>
      </c>
    </row>
    <row r="90" spans="1:4" ht="12.75" customHeight="1">
      <c r="A90" s="714">
        <v>59</v>
      </c>
      <c r="B90" s="715" t="s">
        <v>2425</v>
      </c>
      <c r="C90" s="64" t="e">
        <f>VLOOKUP($B90,#REF!,25,FALSE)</f>
        <v>#REF!</v>
      </c>
      <c r="D90" t="s">
        <v>4333</v>
      </c>
    </row>
    <row r="91" spans="1:4" ht="12.75" customHeight="1">
      <c r="A91" s="2">
        <v>59</v>
      </c>
      <c r="B91" s="3" t="s">
        <v>2425</v>
      </c>
      <c r="C91" s="712" t="e">
        <f>VLOOKUP($B91,#REF!,47,FALSE)</f>
        <v>#REF!</v>
      </c>
      <c r="D91" t="s">
        <v>4333</v>
      </c>
    </row>
    <row r="92" spans="1:4" ht="12.75" customHeight="1">
      <c r="A92" s="2">
        <v>59</v>
      </c>
      <c r="B92" s="3" t="s">
        <v>2425</v>
      </c>
      <c r="C92" s="64" t="e">
        <f>VLOOKUP($B92,#REF!,89,FALSE)</f>
        <v>#REF!</v>
      </c>
      <c r="D92" t="s">
        <v>4333</v>
      </c>
    </row>
    <row r="93" spans="1:4" ht="12.75" customHeight="1">
      <c r="A93" s="2">
        <v>60</v>
      </c>
      <c r="B93" s="38" t="s">
        <v>1973</v>
      </c>
      <c r="C93" s="64" t="e">
        <f>VLOOKUP($B93,#REF!,25,FALSE)</f>
        <v>#REF!</v>
      </c>
      <c r="D93" t="s">
        <v>4307</v>
      </c>
    </row>
    <row r="94" spans="1:4" ht="12.75" customHeight="1">
      <c r="A94" s="2">
        <v>60</v>
      </c>
      <c r="B94" s="38" t="s">
        <v>1973</v>
      </c>
      <c r="C94" s="712" t="e">
        <f>VLOOKUP($B94,#REF!,47,FALSE)</f>
        <v>#REF!</v>
      </c>
      <c r="D94" t="s">
        <v>4307</v>
      </c>
    </row>
    <row r="95" spans="1:4" ht="12.75" customHeight="1">
      <c r="A95" s="2">
        <v>60</v>
      </c>
      <c r="B95" s="38" t="s">
        <v>1973</v>
      </c>
      <c r="C95" s="64" t="e">
        <f>VLOOKUP($B95,#REF!,68,FALSE)</f>
        <v>#REF!</v>
      </c>
      <c r="D95" t="s">
        <v>4307</v>
      </c>
    </row>
    <row r="96" spans="1:4" ht="12.75" customHeight="1">
      <c r="A96" s="2">
        <v>61</v>
      </c>
      <c r="B96" s="3" t="s">
        <v>1413</v>
      </c>
      <c r="C96" s="712" t="e">
        <f>VLOOKUP($B96,#REF!,47,FALSE)</f>
        <v>#REF!</v>
      </c>
      <c r="D96" t="s">
        <v>4333</v>
      </c>
    </row>
    <row r="97" spans="1:4" ht="12.75" customHeight="1">
      <c r="A97" s="2">
        <v>62</v>
      </c>
      <c r="B97" s="3" t="s">
        <v>2453</v>
      </c>
      <c r="C97" s="712" t="e">
        <f>VLOOKUP($B97,#REF!,47,FALSE)</f>
        <v>#REF!</v>
      </c>
      <c r="D97" t="s">
        <v>4348</v>
      </c>
    </row>
    <row r="98" spans="1:4" ht="12.75" customHeight="1">
      <c r="A98" s="2">
        <v>62</v>
      </c>
      <c r="B98" s="3" t="s">
        <v>2453</v>
      </c>
      <c r="C98" s="64" t="e">
        <f>VLOOKUP($B98,#REF!,68,FALSE)</f>
        <v>#REF!</v>
      </c>
      <c r="D98" t="s">
        <v>4333</v>
      </c>
    </row>
    <row r="99" spans="1:4" ht="12.75" customHeight="1">
      <c r="A99" s="2">
        <v>63</v>
      </c>
      <c r="B99" s="3" t="s">
        <v>3426</v>
      </c>
      <c r="C99" s="712" t="e">
        <f>VLOOKUP($B99,#REF!,47,FALSE)</f>
        <v>#REF!</v>
      </c>
      <c r="D99" t="s">
        <v>4333</v>
      </c>
    </row>
    <row r="100" spans="1:4" ht="12.75" customHeight="1">
      <c r="A100" s="2">
        <v>64</v>
      </c>
      <c r="B100" s="3" t="s">
        <v>3752</v>
      </c>
      <c r="C100" s="712" t="e">
        <f>VLOOKUP($B100,#REF!,47,FALSE)</f>
        <v>#REF!</v>
      </c>
      <c r="D100" t="s">
        <v>4309</v>
      </c>
    </row>
    <row r="101" spans="1:4" ht="12.75" customHeight="1">
      <c r="A101" s="2">
        <v>65</v>
      </c>
      <c r="B101" s="3" t="s">
        <v>3744</v>
      </c>
      <c r="C101" s="712" t="e">
        <f>VLOOKUP($B101,#REF!,47,FALSE)</f>
        <v>#REF!</v>
      </c>
      <c r="D101" t="s">
        <v>4335</v>
      </c>
    </row>
    <row r="102" spans="1:4" ht="12.75" customHeight="1">
      <c r="A102" s="2">
        <v>65</v>
      </c>
      <c r="B102" s="3" t="s">
        <v>3744</v>
      </c>
      <c r="C102" s="64" t="e">
        <f>VLOOKUP($B102,#REF!,68,FALSE)</f>
        <v>#REF!</v>
      </c>
      <c r="D102" t="s">
        <v>4335</v>
      </c>
    </row>
    <row r="103" spans="1:4" ht="12.75" customHeight="1">
      <c r="A103" s="2">
        <v>66</v>
      </c>
      <c r="B103" s="3" t="s">
        <v>3922</v>
      </c>
      <c r="C103" s="712" t="e">
        <f>VLOOKUP($B103,#REF!,47,FALSE)</f>
        <v>#REF!</v>
      </c>
      <c r="D103" t="s">
        <v>4335</v>
      </c>
    </row>
    <row r="104" spans="1:4" ht="12.75" customHeight="1">
      <c r="A104" s="2">
        <v>67</v>
      </c>
      <c r="B104" s="3" t="s">
        <v>2055</v>
      </c>
      <c r="C104" s="712" t="e">
        <f>VLOOKUP($B104,#REF!,47,FALSE)</f>
        <v>#REF!</v>
      </c>
      <c r="D104" t="s">
        <v>4309</v>
      </c>
    </row>
    <row r="105" spans="1:4" ht="12.75" customHeight="1">
      <c r="A105" s="2">
        <v>68</v>
      </c>
      <c r="B105" s="3" t="s">
        <v>3566</v>
      </c>
      <c r="C105" s="712" t="e">
        <f>VLOOKUP($B105,#REF!,47,FALSE)</f>
        <v>#REF!</v>
      </c>
      <c r="D105" t="s">
        <v>4309</v>
      </c>
    </row>
    <row r="106" spans="1:4" ht="12.75" customHeight="1">
      <c r="A106" s="2">
        <v>69</v>
      </c>
      <c r="B106" s="3" t="s">
        <v>3750</v>
      </c>
      <c r="C106" s="712" t="e">
        <f>VLOOKUP($B106,#REF!,47,FALSE)</f>
        <v>#REF!</v>
      </c>
      <c r="D106" t="s">
        <v>4309</v>
      </c>
    </row>
    <row r="107" spans="1:4" ht="12.75" customHeight="1">
      <c r="A107" s="2">
        <v>70</v>
      </c>
      <c r="B107" s="3" t="s">
        <v>1766</v>
      </c>
      <c r="C107" s="712" t="e">
        <f>VLOOKUP($B107,#REF!,47,FALSE)</f>
        <v>#REF!</v>
      </c>
      <c r="D107" t="s">
        <v>4331</v>
      </c>
    </row>
    <row r="108" spans="1:4" ht="12.75" customHeight="1">
      <c r="A108" s="2">
        <v>71</v>
      </c>
      <c r="B108" s="38" t="s">
        <v>1765</v>
      </c>
      <c r="C108" s="64" t="e">
        <f>VLOOKUP($B108,#REF!,25,FALSE)</f>
        <v>#REF!</v>
      </c>
      <c r="D108" t="s">
        <v>4307</v>
      </c>
    </row>
    <row r="109" spans="1:4" ht="12.75" customHeight="1">
      <c r="A109" s="2">
        <v>71</v>
      </c>
      <c r="B109" s="38" t="s">
        <v>1765</v>
      </c>
      <c r="C109" s="712" t="e">
        <f>VLOOKUP($B109,#REF!,47,FALSE)</f>
        <v>#REF!</v>
      </c>
      <c r="D109" t="s">
        <v>4307</v>
      </c>
    </row>
    <row r="110" spans="1:4" ht="12.75" customHeight="1">
      <c r="A110" s="2">
        <v>71</v>
      </c>
      <c r="B110" s="38" t="s">
        <v>1765</v>
      </c>
      <c r="C110" s="64" t="e">
        <f>VLOOKUP($B110,#REF!,68,FALSE)</f>
        <v>#REF!</v>
      </c>
      <c r="D110" t="s">
        <v>4307</v>
      </c>
    </row>
    <row r="111" spans="1:4" ht="12.75" customHeight="1">
      <c r="A111" s="2">
        <v>72</v>
      </c>
      <c r="B111" s="3" t="s">
        <v>2422</v>
      </c>
      <c r="C111" s="64" t="e">
        <f>VLOOKUP($B111,#REF!,25,FALSE)</f>
        <v>#REF!</v>
      </c>
      <c r="D111" t="s">
        <v>655</v>
      </c>
    </row>
    <row r="112" spans="1:4" ht="12.75" customHeight="1">
      <c r="A112" s="2">
        <v>72</v>
      </c>
      <c r="B112" s="3" t="s">
        <v>2422</v>
      </c>
      <c r="C112" s="712" t="e">
        <f>VLOOKUP($B112,#REF!,47,FALSE)</f>
        <v>#REF!</v>
      </c>
      <c r="D112" t="s">
        <v>655</v>
      </c>
    </row>
    <row r="113" spans="1:4" ht="12.75" customHeight="1">
      <c r="A113" s="2">
        <v>72</v>
      </c>
      <c r="B113" s="3" t="s">
        <v>2422</v>
      </c>
      <c r="C113" s="64" t="e">
        <f>VLOOKUP($B113,#REF!,68,FALSE)</f>
        <v>#REF!</v>
      </c>
      <c r="D113" t="s">
        <v>655</v>
      </c>
    </row>
    <row r="114" spans="1:4" ht="12.75" customHeight="1">
      <c r="A114" s="2">
        <v>72</v>
      </c>
      <c r="B114" s="3" t="s">
        <v>2422</v>
      </c>
      <c r="C114" s="64" t="e">
        <f>VLOOKUP($B114,#REF!,89,FALSE)</f>
        <v>#REF!</v>
      </c>
      <c r="D114" t="s">
        <v>655</v>
      </c>
    </row>
    <row r="115" spans="1:4" ht="12.75" customHeight="1">
      <c r="A115" s="2">
        <v>75</v>
      </c>
      <c r="B115" s="3" t="s">
        <v>3145</v>
      </c>
      <c r="C115" s="712" t="e">
        <f>VLOOKUP($B115,#REF!,47,FALSE)</f>
        <v>#REF!</v>
      </c>
      <c r="D115" t="s">
        <v>4331</v>
      </c>
    </row>
    <row r="116" spans="1:4" ht="12.75" customHeight="1">
      <c r="A116" s="2">
        <v>75</v>
      </c>
      <c r="B116" s="3" t="s">
        <v>3145</v>
      </c>
      <c r="C116" s="64" t="e">
        <f>VLOOKUP($B116,#REF!,68,FALSE)</f>
        <v>#REF!</v>
      </c>
      <c r="D116" t="s">
        <v>655</v>
      </c>
    </row>
    <row r="117" spans="1:4" ht="12.75" customHeight="1">
      <c r="A117" s="2">
        <v>76</v>
      </c>
      <c r="B117" s="3" t="s">
        <v>2276</v>
      </c>
      <c r="C117" s="712" t="e">
        <f>VLOOKUP($B117,#REF!,47,FALSE)</f>
        <v>#REF!</v>
      </c>
      <c r="D117" t="s">
        <v>4309</v>
      </c>
    </row>
    <row r="118" spans="1:4" ht="12.75" customHeight="1">
      <c r="A118" s="2">
        <v>77</v>
      </c>
      <c r="B118" s="3" t="s">
        <v>2279</v>
      </c>
      <c r="C118" s="712" t="e">
        <f>VLOOKUP($B118,#REF!,47,FALSE)</f>
        <v>#REF!</v>
      </c>
      <c r="D118" t="s">
        <v>4309</v>
      </c>
    </row>
    <row r="119" spans="1:4" ht="12.75" customHeight="1">
      <c r="A119" s="2">
        <v>78</v>
      </c>
      <c r="B119" s="6" t="s">
        <v>3150</v>
      </c>
      <c r="C119" s="712" t="e">
        <f>VLOOKUP($B119,#REF!,47,FALSE)</f>
        <v>#REF!</v>
      </c>
      <c r="D119" t="s">
        <v>4309</v>
      </c>
    </row>
    <row r="120" spans="1:4" ht="12.75" customHeight="1">
      <c r="A120" s="2">
        <v>79</v>
      </c>
      <c r="B120" s="3" t="s">
        <v>3932</v>
      </c>
      <c r="C120" s="712" t="e">
        <f>VLOOKUP($B120,#REF!,47,FALSE)</f>
        <v>#REF!</v>
      </c>
      <c r="D120" t="s">
        <v>4309</v>
      </c>
    </row>
    <row r="121" spans="1:4" ht="12.75" customHeight="1">
      <c r="A121" s="2">
        <v>80</v>
      </c>
      <c r="B121" s="3" t="s">
        <v>2433</v>
      </c>
      <c r="C121" s="64" t="e">
        <f>VLOOKUP($B121,#REF!,25,FALSE)</f>
        <v>#REF!</v>
      </c>
      <c r="D121" t="s">
        <v>655</v>
      </c>
    </row>
    <row r="122" spans="1:4" ht="12.75" customHeight="1">
      <c r="A122" s="2">
        <v>80</v>
      </c>
      <c r="B122" s="3" t="s">
        <v>2433</v>
      </c>
      <c r="C122" s="712" t="e">
        <f>VLOOKUP($B122,#REF!,47,FALSE)</f>
        <v>#REF!</v>
      </c>
      <c r="D122" t="s">
        <v>655</v>
      </c>
    </row>
    <row r="123" spans="1:4" ht="12.75" customHeight="1">
      <c r="A123" s="2">
        <v>80</v>
      </c>
      <c r="B123" s="3" t="s">
        <v>2433</v>
      </c>
      <c r="C123" s="64" t="e">
        <f>VLOOKUP($B123,#REF!,68,FALSE)</f>
        <v>#REF!</v>
      </c>
      <c r="D123" t="s">
        <v>655</v>
      </c>
    </row>
    <row r="124" spans="1:4" ht="12.75" customHeight="1">
      <c r="A124" s="2">
        <v>80</v>
      </c>
      <c r="B124" s="3" t="s">
        <v>2433</v>
      </c>
      <c r="C124" s="64" t="e">
        <f>VLOOKUP($B124,#REF!,116,FALSE)</f>
        <v>#REF!</v>
      </c>
      <c r="D124" t="s">
        <v>655</v>
      </c>
    </row>
    <row r="125" spans="1:4" ht="12.75" customHeight="1">
      <c r="A125" s="2">
        <v>81</v>
      </c>
      <c r="B125" s="3" t="s">
        <v>1985</v>
      </c>
      <c r="C125" s="64" t="e">
        <f>VLOOKUP($B125,#REF!,89,FALSE)</f>
        <v>#REF!</v>
      </c>
      <c r="D125" t="s">
        <v>4304</v>
      </c>
    </row>
    <row r="126" spans="1:4" ht="12.75" customHeight="1">
      <c r="A126" s="2">
        <v>81</v>
      </c>
      <c r="B126" s="3" t="s">
        <v>1985</v>
      </c>
      <c r="C126" s="64" t="e">
        <f>VLOOKUP($B126,#REF!,116,FALSE)</f>
        <v>#REF!</v>
      </c>
      <c r="D126" t="s">
        <v>4304</v>
      </c>
    </row>
    <row r="127" spans="1:4" ht="12.75" customHeight="1">
      <c r="A127" s="2">
        <v>81</v>
      </c>
      <c r="B127" s="3" t="s">
        <v>1985</v>
      </c>
      <c r="C127" s="712" t="e">
        <f>VLOOKUP($B127,#REF!,47,FALSE)</f>
        <v>#REF!</v>
      </c>
      <c r="D127" t="s">
        <v>4304</v>
      </c>
    </row>
    <row r="128" spans="1:4" ht="12.75" customHeight="1">
      <c r="A128" s="2">
        <v>82</v>
      </c>
      <c r="B128" s="3" t="s">
        <v>1988</v>
      </c>
      <c r="C128" s="64" t="e">
        <f>VLOOKUP($B128,#REF!,25,FALSE)</f>
        <v>#REF!</v>
      </c>
      <c r="D128" t="s">
        <v>4304</v>
      </c>
    </row>
    <row r="129" spans="1:4" ht="12.75" customHeight="1">
      <c r="A129" s="2">
        <v>82</v>
      </c>
      <c r="B129" s="3" t="s">
        <v>1988</v>
      </c>
      <c r="C129" s="64" t="e">
        <f>VLOOKUP($B129,#REF!,89,FALSE)</f>
        <v>#REF!</v>
      </c>
      <c r="D129" t="s">
        <v>4304</v>
      </c>
    </row>
    <row r="130" spans="1:4" ht="12.75" customHeight="1">
      <c r="A130" s="2">
        <v>82</v>
      </c>
      <c r="B130" s="3" t="s">
        <v>1988</v>
      </c>
      <c r="C130" s="64" t="e">
        <f>VLOOKUP($B130,#REF!,116,FALSE)</f>
        <v>#REF!</v>
      </c>
      <c r="D130" t="s">
        <v>4304</v>
      </c>
    </row>
    <row r="131" spans="1:4" ht="12.75" customHeight="1">
      <c r="A131" s="2">
        <v>82</v>
      </c>
      <c r="B131" s="3" t="s">
        <v>1988</v>
      </c>
      <c r="C131" s="712" t="e">
        <f>VLOOKUP($B131,#REF!,47,FALSE)</f>
        <v>#REF!</v>
      </c>
      <c r="D131" t="s">
        <v>4304</v>
      </c>
    </row>
    <row r="132" spans="1:4" ht="12.75" customHeight="1">
      <c r="A132" s="2">
        <v>90</v>
      </c>
      <c r="B132" s="3" t="s">
        <v>3927</v>
      </c>
      <c r="C132" s="712" t="e">
        <f>VLOOKUP($B132,#REF!,47,FALSE)</f>
        <v>#REF!</v>
      </c>
      <c r="D132" t="s">
        <v>4332</v>
      </c>
    </row>
    <row r="133" spans="1:4" ht="12.75" customHeight="1">
      <c r="A133" s="2">
        <v>90</v>
      </c>
      <c r="B133" s="3" t="s">
        <v>3927</v>
      </c>
      <c r="C133" s="64" t="e">
        <f>VLOOKUP($B133,#REF!,96,FALSE)</f>
        <v>#REF!</v>
      </c>
      <c r="D133" t="s">
        <v>4332</v>
      </c>
    </row>
    <row r="134" spans="1:4" ht="12.75" customHeight="1">
      <c r="A134" s="2">
        <v>91</v>
      </c>
      <c r="B134" s="3" t="s">
        <v>2557</v>
      </c>
      <c r="C134" s="712" t="e">
        <f>VLOOKUP($B134,#REF!,47,FALSE)</f>
        <v>#REF!</v>
      </c>
      <c r="D134" t="s">
        <v>4309</v>
      </c>
    </row>
    <row r="135" spans="1:4" ht="12.75" customHeight="1">
      <c r="A135" s="2">
        <v>92</v>
      </c>
      <c r="B135" s="3" t="s">
        <v>2480</v>
      </c>
      <c r="C135" s="712" t="e">
        <f>VLOOKUP($B135,#REF!,47,FALSE)</f>
        <v>#REF!</v>
      </c>
      <c r="D135" t="s">
        <v>4333</v>
      </c>
    </row>
    <row r="136" spans="1:4" ht="12.75" customHeight="1">
      <c r="A136" s="2">
        <v>92</v>
      </c>
      <c r="B136" s="3" t="s">
        <v>2480</v>
      </c>
      <c r="C136" s="64" t="e">
        <f>VLOOKUP($B136,#REF!,68,FALSE)</f>
        <v>#REF!</v>
      </c>
      <c r="D136" t="s">
        <v>4333</v>
      </c>
    </row>
    <row r="137" spans="1:4" ht="12.75" customHeight="1">
      <c r="A137" s="2">
        <v>93</v>
      </c>
      <c r="B137" s="46" t="s">
        <v>1989</v>
      </c>
      <c r="C137" s="64" t="e">
        <f>VLOOKUP($B137,#REF!,25,FALSE)</f>
        <v>#REF!</v>
      </c>
      <c r="D137" t="s">
        <v>4307</v>
      </c>
    </row>
    <row r="138" spans="1:4" ht="12.75" customHeight="1">
      <c r="A138" s="2">
        <v>93</v>
      </c>
      <c r="B138" s="46" t="s">
        <v>1989</v>
      </c>
      <c r="C138" s="712" t="e">
        <f>VLOOKUP($B138,#REF!,47,FALSE)</f>
        <v>#REF!</v>
      </c>
      <c r="D138" t="s">
        <v>4307</v>
      </c>
    </row>
    <row r="139" spans="1:4" ht="12.75" customHeight="1">
      <c r="A139" s="2">
        <v>93</v>
      </c>
      <c r="B139" s="46" t="s">
        <v>1989</v>
      </c>
      <c r="C139" s="64" t="e">
        <f>VLOOKUP($B139,#REF!,68,FALSE)</f>
        <v>#REF!</v>
      </c>
      <c r="D139" t="s">
        <v>4307</v>
      </c>
    </row>
    <row r="140" spans="1:4" ht="12.75" customHeight="1">
      <c r="A140" s="2">
        <v>93</v>
      </c>
      <c r="B140" s="46" t="s">
        <v>1989</v>
      </c>
      <c r="C140" s="64" t="e">
        <f>VLOOKUP($B140,#REF!,89,FALSE)</f>
        <v>#REF!</v>
      </c>
      <c r="D140" t="s">
        <v>4307</v>
      </c>
    </row>
    <row r="141" spans="1:4" ht="12.75" customHeight="1">
      <c r="A141" s="2">
        <v>93</v>
      </c>
      <c r="B141" s="46" t="s">
        <v>1989</v>
      </c>
      <c r="C141" s="64" t="e">
        <f>VLOOKUP($B141,#REF!,116,FALSE)</f>
        <v>#REF!</v>
      </c>
      <c r="D141" t="s">
        <v>4307</v>
      </c>
    </row>
    <row r="142" spans="1:4" ht="12.75" customHeight="1">
      <c r="A142" s="2">
        <v>94</v>
      </c>
      <c r="B142" s="3" t="s">
        <v>1992</v>
      </c>
      <c r="C142" s="712" t="e">
        <f>VLOOKUP($B142,#REF!,47,FALSE)</f>
        <v>#REF!</v>
      </c>
      <c r="D142" t="s">
        <v>4333</v>
      </c>
    </row>
    <row r="143" spans="1:4" ht="12.75" customHeight="1">
      <c r="A143" s="2">
        <v>94</v>
      </c>
      <c r="B143" s="3" t="s">
        <v>1992</v>
      </c>
      <c r="C143" s="64" t="e">
        <f>VLOOKUP($B143,#REF!,68,FALSE)</f>
        <v>#REF!</v>
      </c>
      <c r="D143" t="s">
        <v>4333</v>
      </c>
    </row>
    <row r="144" spans="1:4" ht="12.75" customHeight="1">
      <c r="A144" s="2">
        <v>96</v>
      </c>
      <c r="B144" s="3" t="s">
        <v>1730</v>
      </c>
      <c r="C144" s="64" t="e">
        <f>VLOOKUP($B144,#REF!,25,FALSE)</f>
        <v>#REF!</v>
      </c>
      <c r="D144" t="s">
        <v>4308</v>
      </c>
    </row>
    <row r="145" spans="1:4" ht="12.75" customHeight="1">
      <c r="A145" s="2">
        <v>96</v>
      </c>
      <c r="B145" s="3" t="s">
        <v>1730</v>
      </c>
      <c r="C145" s="64" t="e">
        <f>VLOOKUP($B145,#REF!,68,FALSE)</f>
        <v>#REF!</v>
      </c>
      <c r="D145" t="s">
        <v>4327</v>
      </c>
    </row>
    <row r="146" spans="1:4" ht="12.75" customHeight="1">
      <c r="A146" s="2">
        <v>96</v>
      </c>
      <c r="B146" s="3" t="s">
        <v>1730</v>
      </c>
      <c r="C146" s="64" t="e">
        <f>VLOOKUP($B146,#REF!,89,FALSE)</f>
        <v>#REF!</v>
      </c>
      <c r="D146" t="s">
        <v>4327</v>
      </c>
    </row>
    <row r="147" spans="1:4" ht="12.75" customHeight="1">
      <c r="A147" s="2">
        <v>98</v>
      </c>
      <c r="B147" s="3" t="s">
        <v>1367</v>
      </c>
      <c r="C147" s="712" t="e">
        <f>VLOOKUP($B147,#REF!,47,FALSE)</f>
        <v>#REF!</v>
      </c>
      <c r="D147" t="s">
        <v>4309</v>
      </c>
    </row>
    <row r="148" spans="1:4" ht="12.75" customHeight="1">
      <c r="A148" s="2">
        <v>100</v>
      </c>
      <c r="B148" s="3" t="s">
        <v>3414</v>
      </c>
      <c r="C148" s="712" t="e">
        <f>VLOOKUP($B148,#REF!,47,FALSE)</f>
        <v>#REF!</v>
      </c>
      <c r="D148" t="s">
        <v>4309</v>
      </c>
    </row>
    <row r="149" spans="1:4" ht="12.75" customHeight="1">
      <c r="A149" s="2">
        <v>101</v>
      </c>
      <c r="B149" s="3" t="s">
        <v>2423</v>
      </c>
      <c r="C149" s="64" t="e">
        <f>VLOOKUP($B149,#REF!,25,FALSE)</f>
        <v>#REF!</v>
      </c>
      <c r="D149" t="s">
        <v>4333</v>
      </c>
    </row>
    <row r="150" spans="1:4" ht="12.75" customHeight="1">
      <c r="A150" s="2">
        <v>101</v>
      </c>
      <c r="B150" s="3" t="s">
        <v>2423</v>
      </c>
      <c r="C150" s="712" t="e">
        <f>VLOOKUP($B150,#REF!,47,FALSE)</f>
        <v>#REF!</v>
      </c>
      <c r="D150" t="s">
        <v>4333</v>
      </c>
    </row>
    <row r="151" spans="1:4" ht="12.75" customHeight="1">
      <c r="A151" s="2">
        <v>101</v>
      </c>
      <c r="B151" s="3" t="s">
        <v>2423</v>
      </c>
      <c r="C151" s="64" t="e">
        <f>VLOOKUP($B151,#REF!,89,FALSE)</f>
        <v>#REF!</v>
      </c>
      <c r="D151" t="s">
        <v>4333</v>
      </c>
    </row>
    <row r="152" spans="1:4" ht="12.75" customHeight="1">
      <c r="A152" s="2">
        <v>102</v>
      </c>
      <c r="B152" s="3" t="s">
        <v>1235</v>
      </c>
      <c r="C152" s="64" t="e">
        <f>VLOOKUP($B152,#REF!,25,FALSE)</f>
        <v>#REF!</v>
      </c>
      <c r="D152" t="s">
        <v>4333</v>
      </c>
    </row>
    <row r="153" spans="1:4" ht="12.75" customHeight="1">
      <c r="A153" s="2">
        <v>102</v>
      </c>
      <c r="B153" s="3" t="s">
        <v>1235</v>
      </c>
      <c r="C153" s="712" t="e">
        <f>VLOOKUP($B153,#REF!,47,FALSE)</f>
        <v>#REF!</v>
      </c>
      <c r="D153" t="s">
        <v>4333</v>
      </c>
    </row>
    <row r="154" spans="1:4" ht="12.75" customHeight="1">
      <c r="A154" s="2">
        <v>102</v>
      </c>
      <c r="B154" s="3" t="s">
        <v>1235</v>
      </c>
      <c r="C154" s="64" t="e">
        <f>VLOOKUP($B154,#REF!,68,FALSE)</f>
        <v>#REF!</v>
      </c>
      <c r="D154" t="s">
        <v>4333</v>
      </c>
    </row>
    <row r="155" spans="1:4" ht="12.75" customHeight="1">
      <c r="A155" s="2">
        <v>102</v>
      </c>
      <c r="B155" s="3" t="s">
        <v>1235</v>
      </c>
      <c r="C155" s="64" t="e">
        <f>VLOOKUP($B155,#REF!,89,FALSE)</f>
        <v>#REF!</v>
      </c>
      <c r="D155" t="s">
        <v>4333</v>
      </c>
    </row>
    <row r="156" spans="1:4" ht="12.75" customHeight="1">
      <c r="A156" s="2">
        <v>105</v>
      </c>
      <c r="B156" s="3" t="s">
        <v>3747</v>
      </c>
      <c r="C156" s="712" t="e">
        <f>VLOOKUP($B156,#REF!,47,FALSE)</f>
        <v>#REF!</v>
      </c>
      <c r="D156" t="s">
        <v>655</v>
      </c>
    </row>
    <row r="157" spans="1:4" ht="12.75" customHeight="1">
      <c r="A157" s="2">
        <v>106</v>
      </c>
      <c r="B157" s="3" t="s">
        <v>1417</v>
      </c>
      <c r="C157" s="64" t="e">
        <f>VLOOKUP($B157,#REF!,25,FALSE)</f>
        <v>#REF!</v>
      </c>
      <c r="D157" t="s">
        <v>4314</v>
      </c>
    </row>
    <row r="158" spans="1:4" ht="12.75" customHeight="1">
      <c r="A158" s="2">
        <v>106</v>
      </c>
      <c r="B158" s="3" t="s">
        <v>1417</v>
      </c>
      <c r="C158" s="712" t="e">
        <f>VLOOKUP($B158,#REF!,47,FALSE)</f>
        <v>#REF!</v>
      </c>
      <c r="D158" t="s">
        <v>4314</v>
      </c>
    </row>
    <row r="159" spans="1:4" ht="12.75" customHeight="1">
      <c r="A159" s="2">
        <v>106</v>
      </c>
      <c r="B159" s="3" t="s">
        <v>1417</v>
      </c>
      <c r="C159" s="64" t="e">
        <f>VLOOKUP($B159,#REF!,68,FALSE)</f>
        <v>#REF!</v>
      </c>
      <c r="D159" t="s">
        <v>4314</v>
      </c>
    </row>
    <row r="160" spans="1:4" ht="12.75" customHeight="1">
      <c r="A160" s="2">
        <v>107</v>
      </c>
      <c r="B160" s="3" t="s">
        <v>1996</v>
      </c>
      <c r="C160" s="64" t="e">
        <f>VLOOKUP($B160,#REF!,25,FALSE)</f>
        <v>#REF!</v>
      </c>
      <c r="D160" t="s">
        <v>4315</v>
      </c>
    </row>
    <row r="161" spans="1:4" ht="12.75" customHeight="1">
      <c r="A161" s="2">
        <v>107</v>
      </c>
      <c r="B161" s="3" t="s">
        <v>1996</v>
      </c>
      <c r="C161" s="712" t="e">
        <f>VLOOKUP($B161,#REF!,47,FALSE)</f>
        <v>#REF!</v>
      </c>
      <c r="D161" t="s">
        <v>4325</v>
      </c>
    </row>
    <row r="162" spans="1:4" ht="12.75" customHeight="1">
      <c r="A162" s="2">
        <v>107</v>
      </c>
      <c r="B162" s="3" t="s">
        <v>1996</v>
      </c>
      <c r="C162" s="64" t="e">
        <f>VLOOKUP($B162,#REF!,68,FALSE)</f>
        <v>#REF!</v>
      </c>
      <c r="D162" t="s">
        <v>4325</v>
      </c>
    </row>
    <row r="163" spans="1:4" ht="12.75" customHeight="1">
      <c r="A163" s="2">
        <v>107</v>
      </c>
      <c r="B163" s="3" t="s">
        <v>1996</v>
      </c>
      <c r="C163" s="64" t="e">
        <f>VLOOKUP($B163,#REF!,89,FALSE)</f>
        <v>#REF!</v>
      </c>
      <c r="D163" t="s">
        <v>4325</v>
      </c>
    </row>
    <row r="164" spans="1:4" ht="12.75" customHeight="1">
      <c r="A164" s="2">
        <v>107</v>
      </c>
      <c r="B164" s="3" t="s">
        <v>1996</v>
      </c>
      <c r="C164" s="64" t="e">
        <f>VLOOKUP($B164,#REF!,116,FALSE)</f>
        <v>#REF!</v>
      </c>
      <c r="D164" t="s">
        <v>4325</v>
      </c>
    </row>
    <row r="165" spans="1:4" ht="12.75" customHeight="1">
      <c r="A165" s="2">
        <v>108</v>
      </c>
      <c r="B165" s="6" t="s">
        <v>3882</v>
      </c>
      <c r="C165" s="712" t="e">
        <f>VLOOKUP($B165,#REF!,47,FALSE)</f>
        <v>#REF!</v>
      </c>
      <c r="D165" t="s">
        <v>4333</v>
      </c>
    </row>
    <row r="166" spans="1:4" ht="12.75" customHeight="1">
      <c r="A166" s="2">
        <v>108</v>
      </c>
      <c r="B166" s="6" t="s">
        <v>3882</v>
      </c>
      <c r="C166" s="64" t="e">
        <f>VLOOKUP($B166,#REF!,68,FALSE)</f>
        <v>#REF!</v>
      </c>
      <c r="D166" t="s">
        <v>4333</v>
      </c>
    </row>
    <row r="167" spans="1:4" ht="12.75" customHeight="1">
      <c r="A167" s="2">
        <v>109</v>
      </c>
      <c r="B167" s="38" t="s">
        <v>3880</v>
      </c>
      <c r="C167" s="64" t="e">
        <f>VLOOKUP($B167,#REF!,25,FALSE)</f>
        <v>#REF!</v>
      </c>
      <c r="D167" t="s">
        <v>4307</v>
      </c>
    </row>
    <row r="168" spans="1:4" ht="12.75" customHeight="1">
      <c r="A168" s="2">
        <v>109</v>
      </c>
      <c r="B168" s="38" t="s">
        <v>3880</v>
      </c>
      <c r="C168" s="712" t="e">
        <f>VLOOKUP($B168,#REF!,47,FALSE)</f>
        <v>#REF!</v>
      </c>
      <c r="D168" t="s">
        <v>4307</v>
      </c>
    </row>
    <row r="169" spans="1:4" ht="12.75" customHeight="1">
      <c r="A169" s="2">
        <v>109</v>
      </c>
      <c r="B169" s="38" t="s">
        <v>3880</v>
      </c>
      <c r="C169" s="64" t="e">
        <f>VLOOKUP($B169,#REF!,68,FALSE)</f>
        <v>#REF!</v>
      </c>
      <c r="D169" t="s">
        <v>4307</v>
      </c>
    </row>
    <row r="170" spans="1:4" ht="12.75" customHeight="1">
      <c r="A170" s="2">
        <v>109</v>
      </c>
      <c r="B170" s="38" t="s">
        <v>3880</v>
      </c>
      <c r="C170" s="64" t="e">
        <f>VLOOKUP($B170,#REF!,89,FALSE)</f>
        <v>#REF!</v>
      </c>
      <c r="D170" t="s">
        <v>4307</v>
      </c>
    </row>
    <row r="171" spans="1:4" ht="12.75" customHeight="1">
      <c r="A171" s="2">
        <v>109</v>
      </c>
      <c r="B171" s="38" t="s">
        <v>3880</v>
      </c>
      <c r="C171" s="64" t="e">
        <f>VLOOKUP($B171,#REF!,116,FALSE)</f>
        <v>#REF!</v>
      </c>
      <c r="D171" t="s">
        <v>4307</v>
      </c>
    </row>
    <row r="172" spans="1:4" ht="12.75" customHeight="1">
      <c r="A172" s="2">
        <v>110</v>
      </c>
      <c r="B172" s="3" t="s">
        <v>3427</v>
      </c>
      <c r="C172" s="712" t="e">
        <f>VLOOKUP($B172,#REF!,47,FALSE)</f>
        <v>#REF!</v>
      </c>
      <c r="D172" t="s">
        <v>4304</v>
      </c>
    </row>
    <row r="173" spans="1:4" ht="12.75" customHeight="1">
      <c r="A173" s="2">
        <v>110</v>
      </c>
      <c r="B173" s="3" t="s">
        <v>3427</v>
      </c>
      <c r="C173" s="64" t="e">
        <f>VLOOKUP($B173,#REF!,89,FALSE)</f>
        <v>#REF!</v>
      </c>
      <c r="D173" t="s">
        <v>4304</v>
      </c>
    </row>
    <row r="174" spans="1:4" ht="12.75" customHeight="1">
      <c r="A174" s="2">
        <v>110</v>
      </c>
      <c r="B174" s="3" t="s">
        <v>3427</v>
      </c>
      <c r="C174" s="64" t="e">
        <f>VLOOKUP($B174,#REF!,116,FALSE)</f>
        <v>#REF!</v>
      </c>
      <c r="D174" t="s">
        <v>4304</v>
      </c>
    </row>
    <row r="175" spans="1:4" ht="12.75" customHeight="1">
      <c r="A175" s="2">
        <v>111</v>
      </c>
      <c r="B175" s="3" t="s">
        <v>2558</v>
      </c>
      <c r="C175" s="712" t="e">
        <f>VLOOKUP($B175,#REF!,47,FALSE)</f>
        <v>#REF!</v>
      </c>
      <c r="D175" t="s">
        <v>4328</v>
      </c>
    </row>
    <row r="176" spans="1:4" ht="12.75" customHeight="1">
      <c r="A176" s="2">
        <v>111</v>
      </c>
      <c r="B176" s="3" t="s">
        <v>2558</v>
      </c>
      <c r="C176" s="64" t="e">
        <f>VLOOKUP($B176,#REF!,116,FALSE)</f>
        <v>#REF!</v>
      </c>
      <c r="D176" t="s">
        <v>4328</v>
      </c>
    </row>
    <row r="177" spans="1:4" ht="12.75" customHeight="1">
      <c r="A177" s="2">
        <v>111</v>
      </c>
      <c r="B177" s="3" t="s">
        <v>2558</v>
      </c>
      <c r="C177" s="64" t="e">
        <f>VLOOKUP($B177,#REF!,68,FALSE)</f>
        <v>#REF!</v>
      </c>
      <c r="D177" t="s">
        <v>4328</v>
      </c>
    </row>
    <row r="178" spans="1:4" ht="12.75" customHeight="1">
      <c r="A178" s="2">
        <v>113</v>
      </c>
      <c r="B178" s="3" t="s">
        <v>2561</v>
      </c>
      <c r="C178" s="712" t="e">
        <f>VLOOKUP($B178,#REF!,47,FALSE)</f>
        <v>#REF!</v>
      </c>
      <c r="D178" t="s">
        <v>4328</v>
      </c>
    </row>
    <row r="179" spans="1:4" ht="12.75" customHeight="1">
      <c r="A179" s="2">
        <v>113</v>
      </c>
      <c r="B179" s="3" t="s">
        <v>2561</v>
      </c>
      <c r="C179" s="64" t="e">
        <f>VLOOKUP($B179,#REF!,89,FALSE)</f>
        <v>#REF!</v>
      </c>
      <c r="D179" t="s">
        <v>4304</v>
      </c>
    </row>
    <row r="180" spans="1:4" ht="12.75" customHeight="1">
      <c r="A180" s="2">
        <v>113</v>
      </c>
      <c r="B180" s="3" t="s">
        <v>2561</v>
      </c>
      <c r="C180" s="64" t="e">
        <f>VLOOKUP($B180,#REF!,116,FALSE)</f>
        <v>#REF!</v>
      </c>
      <c r="D180" t="s">
        <v>4304</v>
      </c>
    </row>
    <row r="181" spans="1:4" ht="12.75" customHeight="1">
      <c r="A181" s="2">
        <v>113</v>
      </c>
      <c r="B181" s="3" t="s">
        <v>2561</v>
      </c>
      <c r="C181" s="64" t="e">
        <f>VLOOKUP($B181,#REF!,68,FALSE)</f>
        <v>#REF!</v>
      </c>
      <c r="D181" t="s">
        <v>4304</v>
      </c>
    </row>
    <row r="182" spans="1:4" ht="12.75" customHeight="1">
      <c r="A182" s="2">
        <v>115</v>
      </c>
      <c r="B182" s="3" t="s">
        <v>1990</v>
      </c>
      <c r="C182" s="712" t="e">
        <f>VLOOKUP($B182,#REF!,47,FALSE)</f>
        <v>#REF!</v>
      </c>
      <c r="D182" t="s">
        <v>4333</v>
      </c>
    </row>
    <row r="183" spans="1:4" ht="12.75" customHeight="1">
      <c r="A183" s="2">
        <v>116</v>
      </c>
      <c r="B183" s="3" t="s">
        <v>3364</v>
      </c>
      <c r="C183" s="712" t="e">
        <f>VLOOKUP($B183,#REF!,47,FALSE)</f>
        <v>#REF!</v>
      </c>
      <c r="D183" t="s">
        <v>4309</v>
      </c>
    </row>
    <row r="184" spans="1:4" ht="12.75" customHeight="1">
      <c r="A184" s="2">
        <v>117</v>
      </c>
      <c r="B184" s="3" t="s">
        <v>1189</v>
      </c>
      <c r="C184" s="712" t="e">
        <f>VLOOKUP($B184,#REF!,47,FALSE)</f>
        <v>#REF!</v>
      </c>
      <c r="D184" t="s">
        <v>4309</v>
      </c>
    </row>
    <row r="185" spans="1:4" ht="12.75" customHeight="1">
      <c r="A185" s="2">
        <v>118</v>
      </c>
      <c r="B185" s="3" t="s">
        <v>3128</v>
      </c>
      <c r="C185" s="64" t="e">
        <f>VLOOKUP($B185,#REF!,25,FALSE)</f>
        <v>#REF!</v>
      </c>
      <c r="D185" t="s">
        <v>4315</v>
      </c>
    </row>
    <row r="186" spans="1:4" ht="12.75" customHeight="1">
      <c r="A186" s="2">
        <v>118</v>
      </c>
      <c r="B186" s="3" t="s">
        <v>3128</v>
      </c>
      <c r="C186" s="712" t="e">
        <f>VLOOKUP($B186,#REF!,47,FALSE)</f>
        <v>#REF!</v>
      </c>
      <c r="D186" t="s">
        <v>4325</v>
      </c>
    </row>
    <row r="187" spans="1:4" ht="12.75" customHeight="1">
      <c r="A187" s="2">
        <v>118</v>
      </c>
      <c r="B187" s="3" t="s">
        <v>3128</v>
      </c>
      <c r="C187" s="64" t="e">
        <f>VLOOKUP($B187,#REF!,68,FALSE)</f>
        <v>#REF!</v>
      </c>
      <c r="D187" t="s">
        <v>4325</v>
      </c>
    </row>
    <row r="188" spans="1:4" ht="12.75" customHeight="1">
      <c r="A188" s="2">
        <v>118</v>
      </c>
      <c r="B188" s="3" t="s">
        <v>3128</v>
      </c>
      <c r="C188" s="64" t="e">
        <f>VLOOKUP($B188,#REF!,89,FALSE)</f>
        <v>#REF!</v>
      </c>
      <c r="D188" t="s">
        <v>4325</v>
      </c>
    </row>
    <row r="189" spans="1:4" ht="12.75" customHeight="1">
      <c r="A189" s="2">
        <v>119</v>
      </c>
      <c r="B189" s="3" t="s">
        <v>3149</v>
      </c>
      <c r="C189" s="64" t="e">
        <f>VLOOKUP($B189,#REF!,25,FALSE)</f>
        <v>#REF!</v>
      </c>
      <c r="D189" t="s">
        <v>4316</v>
      </c>
    </row>
    <row r="190" spans="1:4" ht="12.75" customHeight="1">
      <c r="A190" s="2">
        <v>119</v>
      </c>
      <c r="B190" s="3" t="s">
        <v>3149</v>
      </c>
      <c r="C190" s="712" t="e">
        <f>VLOOKUP($B190,#REF!,47,FALSE)</f>
        <v>#REF!</v>
      </c>
      <c r="D190" t="s">
        <v>4316</v>
      </c>
    </row>
    <row r="191" spans="1:4" ht="12.75" customHeight="1">
      <c r="A191" s="2">
        <v>119</v>
      </c>
      <c r="B191" s="3" t="s">
        <v>3149</v>
      </c>
      <c r="C191" s="64" t="e">
        <f>VLOOKUP($B191,#REF!,68,FALSE)</f>
        <v>#REF!</v>
      </c>
      <c r="D191" t="s">
        <v>4316</v>
      </c>
    </row>
    <row r="192" spans="1:4" ht="12.75" customHeight="1">
      <c r="A192" s="2">
        <v>119</v>
      </c>
      <c r="B192" s="3" t="s">
        <v>3149</v>
      </c>
      <c r="C192" s="64" t="e">
        <f>VLOOKUP($B192,#REF!,89,FALSE)</f>
        <v>#REF!</v>
      </c>
      <c r="D192" t="s">
        <v>4316</v>
      </c>
    </row>
    <row r="193" spans="1:4" ht="12.75" customHeight="1">
      <c r="A193" s="2">
        <v>119</v>
      </c>
      <c r="B193" s="3" t="s">
        <v>3149</v>
      </c>
      <c r="C193" s="64" t="e">
        <f>VLOOKUP($B193,#REF!,116,FALSE)</f>
        <v>#REF!</v>
      </c>
      <c r="D193" t="s">
        <v>4316</v>
      </c>
    </row>
    <row r="194" spans="1:4" ht="12.75" customHeight="1">
      <c r="A194" s="2">
        <v>121</v>
      </c>
      <c r="B194" s="3" t="s">
        <v>1951</v>
      </c>
      <c r="C194" s="712" t="e">
        <f>VLOOKUP($B194,#REF!,47,FALSE)</f>
        <v>#REF!</v>
      </c>
      <c r="D194" t="s">
        <v>4309</v>
      </c>
    </row>
    <row r="195" spans="1:4" ht="12.75" customHeight="1">
      <c r="A195" s="2">
        <v>122</v>
      </c>
      <c r="B195" s="3" t="s">
        <v>2438</v>
      </c>
      <c r="C195" s="712" t="e">
        <f>VLOOKUP($B195,#REF!,47,FALSE)</f>
        <v>#REF!</v>
      </c>
      <c r="D195" t="s">
        <v>4309</v>
      </c>
    </row>
    <row r="196" spans="1:4" ht="12.75" customHeight="1">
      <c r="A196" s="2">
        <v>124</v>
      </c>
      <c r="B196" s="3" t="s">
        <v>3516</v>
      </c>
      <c r="C196" s="712" t="e">
        <f>VLOOKUP($B196,#REF!,47,FALSE)</f>
        <v>#REF!</v>
      </c>
      <c r="D196" t="s">
        <v>4333</v>
      </c>
    </row>
    <row r="197" spans="1:4" ht="12.75" customHeight="1">
      <c r="A197" s="2">
        <v>126</v>
      </c>
      <c r="B197" s="3" t="s">
        <v>3884</v>
      </c>
      <c r="C197" s="712" t="e">
        <f>VLOOKUP($B197,#REF!,47,FALSE)</f>
        <v>#REF!</v>
      </c>
      <c r="D197" t="s">
        <v>4333</v>
      </c>
    </row>
    <row r="198" spans="1:4" ht="12.75" customHeight="1">
      <c r="A198" s="2">
        <v>127</v>
      </c>
      <c r="B198" s="3" t="s">
        <v>1405</v>
      </c>
      <c r="C198" s="712" t="e">
        <f>VLOOKUP($B198,#REF!,47,FALSE)</f>
        <v>#REF!</v>
      </c>
      <c r="D198" t="s">
        <v>4333</v>
      </c>
    </row>
    <row r="199" spans="1:4" ht="12.75" customHeight="1">
      <c r="A199" s="2">
        <v>127</v>
      </c>
      <c r="B199" s="3" t="s">
        <v>1405</v>
      </c>
      <c r="C199" s="64" t="e">
        <f>VLOOKUP($B199,#REF!,68,FALSE)</f>
        <v>#REF!</v>
      </c>
      <c r="D199" t="s">
        <v>4333</v>
      </c>
    </row>
    <row r="200" spans="1:4" ht="12.75" customHeight="1">
      <c r="A200" s="2">
        <v>129</v>
      </c>
      <c r="B200" s="6" t="s">
        <v>1980</v>
      </c>
      <c r="C200" s="64" t="e">
        <f>VLOOKUP($B200,#REF!,25,FALSE)</f>
        <v>#REF!</v>
      </c>
      <c r="D200" t="s">
        <v>4333</v>
      </c>
    </row>
    <row r="201" spans="1:4" ht="12.75" customHeight="1">
      <c r="A201" s="2">
        <v>129</v>
      </c>
      <c r="B201" s="6" t="s">
        <v>1980</v>
      </c>
      <c r="C201" s="712" t="e">
        <f>VLOOKUP($B201,#REF!,47,FALSE)</f>
        <v>#REF!</v>
      </c>
      <c r="D201" t="s">
        <v>4333</v>
      </c>
    </row>
    <row r="202" spans="1:4" ht="12.75" customHeight="1">
      <c r="A202" s="2">
        <v>129</v>
      </c>
      <c r="B202" s="6" t="s">
        <v>1980</v>
      </c>
      <c r="C202" s="64" t="e">
        <f>VLOOKUP($B202,#REF!,68,FALSE)</f>
        <v>#REF!</v>
      </c>
      <c r="D202" t="s">
        <v>4333</v>
      </c>
    </row>
    <row r="203" spans="1:4" ht="12.75" customHeight="1">
      <c r="A203" s="2">
        <v>133</v>
      </c>
      <c r="B203" s="3" t="s">
        <v>1971</v>
      </c>
      <c r="C203" s="712" t="e">
        <f>VLOOKUP($B203,#REF!,47,FALSE)</f>
        <v>#REF!</v>
      </c>
      <c r="D203" t="s">
        <v>4333</v>
      </c>
    </row>
    <row r="204" spans="1:4" ht="12.75" customHeight="1">
      <c r="A204" s="2">
        <v>133</v>
      </c>
      <c r="B204" s="3" t="s">
        <v>1971</v>
      </c>
      <c r="C204" s="64" t="e">
        <f>VLOOKUP($B204,#REF!,68,FALSE)</f>
        <v>#REF!</v>
      </c>
      <c r="D204" t="s">
        <v>4333</v>
      </c>
    </row>
    <row r="205" spans="1:4" ht="12.75" customHeight="1">
      <c r="A205" s="2">
        <v>134</v>
      </c>
      <c r="B205" s="3" t="s">
        <v>3108</v>
      </c>
      <c r="C205" s="64" t="e">
        <f>VLOOKUP($B205,#REF!,25,FALSE)</f>
        <v>#REF!</v>
      </c>
      <c r="D205" t="s">
        <v>4317</v>
      </c>
    </row>
    <row r="206" spans="1:4" ht="12.75" customHeight="1">
      <c r="A206" s="2">
        <v>134</v>
      </c>
      <c r="B206" s="3" t="s">
        <v>3108</v>
      </c>
      <c r="C206" s="712" t="e">
        <f>VLOOKUP($B206,#REF!,47,FALSE)</f>
        <v>#REF!</v>
      </c>
      <c r="D206" t="s">
        <v>4325</v>
      </c>
    </row>
    <row r="207" spans="1:4" ht="12.75" customHeight="1">
      <c r="A207" s="2">
        <v>134</v>
      </c>
      <c r="B207" s="3" t="s">
        <v>3108</v>
      </c>
      <c r="C207" s="64" t="e">
        <f>VLOOKUP($B207,#REF!,68,FALSE)</f>
        <v>#REF!</v>
      </c>
      <c r="D207" t="s">
        <v>4325</v>
      </c>
    </row>
    <row r="208" spans="1:4" ht="12.75" customHeight="1">
      <c r="A208" s="2">
        <v>134</v>
      </c>
      <c r="B208" s="3" t="s">
        <v>3108</v>
      </c>
      <c r="C208" s="64" t="e">
        <f>VLOOKUP($B208,#REF!,89,FALSE)</f>
        <v>#REF!</v>
      </c>
      <c r="D208" t="s">
        <v>4325</v>
      </c>
    </row>
    <row r="209" spans="1:4" ht="12.75" customHeight="1">
      <c r="A209" s="2">
        <v>137</v>
      </c>
      <c r="B209" s="3" t="s">
        <v>2642</v>
      </c>
      <c r="C209" s="712" t="e">
        <f>VLOOKUP($B209,#REF!,47,FALSE)</f>
        <v>#REF!</v>
      </c>
      <c r="D209" t="s">
        <v>4325</v>
      </c>
    </row>
    <row r="210" spans="1:4" ht="12.75" customHeight="1">
      <c r="A210" s="2">
        <v>137</v>
      </c>
      <c r="B210" s="3" t="s">
        <v>2642</v>
      </c>
      <c r="C210" s="64" t="e">
        <f>VLOOKUP($B210,#REF!,116,FALSE)</f>
        <v>#REF!</v>
      </c>
      <c r="D210" t="s">
        <v>4329</v>
      </c>
    </row>
    <row r="211" spans="1:4" ht="12.75" customHeight="1">
      <c r="A211" s="2">
        <v>137</v>
      </c>
      <c r="B211" s="3" t="s">
        <v>2642</v>
      </c>
      <c r="C211" s="64" t="e">
        <f>VLOOKUP($B211,#REF!,68,FALSE)</f>
        <v>#REF!</v>
      </c>
      <c r="D211" t="s">
        <v>4329</v>
      </c>
    </row>
    <row r="212" spans="1:4" ht="12.75" customHeight="1">
      <c r="A212" s="2">
        <v>138</v>
      </c>
      <c r="B212" s="38" t="s">
        <v>2640</v>
      </c>
      <c r="C212" s="64" t="e">
        <f>VLOOKUP($B212,#REF!,25,FALSE)</f>
        <v>#REF!</v>
      </c>
      <c r="D212" t="s">
        <v>4307</v>
      </c>
    </row>
    <row r="213" spans="1:4" ht="12.75" customHeight="1">
      <c r="A213" s="2">
        <v>138</v>
      </c>
      <c r="B213" s="38" t="s">
        <v>2640</v>
      </c>
      <c r="C213" s="712" t="e">
        <f>VLOOKUP($B213,#REF!,47,FALSE)</f>
        <v>#REF!</v>
      </c>
      <c r="D213" t="s">
        <v>4307</v>
      </c>
    </row>
    <row r="214" spans="1:4" ht="12.75" customHeight="1">
      <c r="A214" s="2">
        <v>138</v>
      </c>
      <c r="B214" s="38" t="s">
        <v>2640</v>
      </c>
      <c r="C214" s="64" t="e">
        <f>VLOOKUP($B214,#REF!,68,FALSE)</f>
        <v>#REF!</v>
      </c>
      <c r="D214" t="s">
        <v>4307</v>
      </c>
    </row>
    <row r="215" spans="1:4" ht="12.75" customHeight="1">
      <c r="A215" s="2">
        <v>138</v>
      </c>
      <c r="B215" s="38" t="s">
        <v>2640</v>
      </c>
      <c r="C215" s="64" t="e">
        <f>VLOOKUP($B215,#REF!,89,FALSE)</f>
        <v>#REF!</v>
      </c>
      <c r="D215" t="s">
        <v>4307</v>
      </c>
    </row>
    <row r="216" spans="1:4" ht="12.75" customHeight="1">
      <c r="A216" s="2">
        <v>138</v>
      </c>
      <c r="B216" s="38" t="s">
        <v>2640</v>
      </c>
      <c r="C216" s="64" t="e">
        <f>VLOOKUP($B216,#REF!,116,FALSE)</f>
        <v>#REF!</v>
      </c>
      <c r="D216" t="s">
        <v>4307</v>
      </c>
    </row>
    <row r="217" spans="1:4" ht="12.75" customHeight="1">
      <c r="A217" s="2">
        <v>139</v>
      </c>
      <c r="B217" s="3" t="s">
        <v>2312</v>
      </c>
      <c r="C217" s="712" t="e">
        <f>VLOOKUP($B217,#REF!,47,FALSE)</f>
        <v>#REF!</v>
      </c>
      <c r="D217" t="s">
        <v>4309</v>
      </c>
    </row>
    <row r="218" spans="1:4" ht="12.75" customHeight="1">
      <c r="A218" s="2">
        <v>141</v>
      </c>
      <c r="B218" s="3" t="s">
        <v>3756</v>
      </c>
      <c r="C218" s="64" t="e">
        <f>VLOOKUP($B218,#REF!,25,FALSE)</f>
        <v>#REF!</v>
      </c>
      <c r="D218" t="s">
        <v>4334</v>
      </c>
    </row>
    <row r="219" spans="1:4" ht="12.75" customHeight="1">
      <c r="A219" s="2">
        <v>141</v>
      </c>
      <c r="B219" s="3" t="s">
        <v>3756</v>
      </c>
      <c r="C219" s="712" t="e">
        <f>VLOOKUP($B219,#REF!,47,FALSE)</f>
        <v>#REF!</v>
      </c>
      <c r="D219" t="s">
        <v>4334</v>
      </c>
    </row>
    <row r="220" spans="1:4" ht="12.75" customHeight="1">
      <c r="A220" s="2">
        <v>141</v>
      </c>
      <c r="B220" s="3" t="s">
        <v>3756</v>
      </c>
      <c r="C220" s="64" t="e">
        <f>VLOOKUP($B220,#REF!,68,FALSE)</f>
        <v>#REF!</v>
      </c>
      <c r="D220" t="s">
        <v>4334</v>
      </c>
    </row>
    <row r="221" spans="1:4" ht="12.75" customHeight="1">
      <c r="A221" s="2">
        <v>141</v>
      </c>
      <c r="B221" s="3" t="s">
        <v>3756</v>
      </c>
      <c r="C221" s="64" t="e">
        <f>VLOOKUP($B221,#REF!,89,FALSE)</f>
        <v>#REF!</v>
      </c>
      <c r="D221" t="s">
        <v>4334</v>
      </c>
    </row>
    <row r="222" spans="1:4" ht="12.75" customHeight="1">
      <c r="A222" s="2">
        <v>141</v>
      </c>
      <c r="B222" s="3" t="s">
        <v>3756</v>
      </c>
      <c r="C222" s="64" t="e">
        <f>VLOOKUP($B222,#REF!,116,FALSE)</f>
        <v>#REF!</v>
      </c>
      <c r="D222" t="s">
        <v>4334</v>
      </c>
    </row>
    <row r="223" spans="1:4" ht="12.75" customHeight="1">
      <c r="A223" s="2">
        <v>143</v>
      </c>
      <c r="B223" s="3" t="s">
        <v>928</v>
      </c>
      <c r="C223" s="712" t="e">
        <f>VLOOKUP($B223,#REF!,47,FALSE)</f>
        <v>#REF!</v>
      </c>
      <c r="D223" t="s">
        <v>4333</v>
      </c>
    </row>
    <row r="224" spans="1:4" ht="12.75" customHeight="1">
      <c r="A224" s="2">
        <v>143</v>
      </c>
      <c r="B224" s="3" t="s">
        <v>928</v>
      </c>
      <c r="C224" s="64" t="e">
        <f>VLOOKUP($B224,#REF!,68,FALSE)</f>
        <v>#REF!</v>
      </c>
      <c r="D224" t="s">
        <v>4333</v>
      </c>
    </row>
    <row r="225" spans="1:4" ht="12.75" customHeight="1">
      <c r="A225" s="2">
        <v>144</v>
      </c>
      <c r="B225" s="3" t="s">
        <v>2273</v>
      </c>
      <c r="C225" s="712" t="e">
        <f>VLOOKUP($B225,#REF!,47,FALSE)</f>
        <v>#REF!</v>
      </c>
      <c r="D225" t="s">
        <v>4309</v>
      </c>
    </row>
    <row r="226" spans="1:4" ht="12.75" customHeight="1">
      <c r="A226" s="2">
        <v>145</v>
      </c>
      <c r="B226" s="3" t="s">
        <v>933</v>
      </c>
      <c r="C226" s="712" t="e">
        <f>VLOOKUP($B226,#REF!,47,FALSE)</f>
        <v>#REF!</v>
      </c>
      <c r="D226" t="s">
        <v>4309</v>
      </c>
    </row>
    <row r="227" spans="1:4" ht="12.75" customHeight="1">
      <c r="A227" s="2">
        <v>146</v>
      </c>
      <c r="B227" s="3" t="s">
        <v>1998</v>
      </c>
      <c r="C227" s="64" t="e">
        <f>VLOOKUP($B227,#REF!,25,FALSE)</f>
        <v>#REF!</v>
      </c>
      <c r="D227" t="s">
        <v>4335</v>
      </c>
    </row>
    <row r="228" spans="1:4" ht="12.75" customHeight="1">
      <c r="A228" s="2">
        <v>146</v>
      </c>
      <c r="B228" s="3" t="s">
        <v>1998</v>
      </c>
      <c r="C228" s="712" t="e">
        <f>VLOOKUP($B228,#REF!,47,FALSE)</f>
        <v>#REF!</v>
      </c>
      <c r="D228" t="s">
        <v>4335</v>
      </c>
    </row>
    <row r="229" spans="1:4" ht="12.75" customHeight="1">
      <c r="A229" s="2">
        <v>146</v>
      </c>
      <c r="B229" s="3" t="s">
        <v>1998</v>
      </c>
      <c r="C229" s="64" t="e">
        <f>VLOOKUP($B229,#REF!,68,FALSE)</f>
        <v>#REF!</v>
      </c>
      <c r="D229" t="s">
        <v>4335</v>
      </c>
    </row>
    <row r="230" spans="1:4" ht="12.75" customHeight="1">
      <c r="A230" s="2">
        <v>146</v>
      </c>
      <c r="B230" s="3" t="s">
        <v>1998</v>
      </c>
      <c r="C230" s="64" t="e">
        <f>VLOOKUP($B230,#REF!,89,FALSE)</f>
        <v>#REF!</v>
      </c>
      <c r="D230" t="s">
        <v>4335</v>
      </c>
    </row>
    <row r="231" spans="1:4" ht="12.75" customHeight="1">
      <c r="A231" s="2">
        <v>147</v>
      </c>
      <c r="B231" s="3" t="s">
        <v>1404</v>
      </c>
      <c r="C231" s="712" t="e">
        <f>VLOOKUP($B231,#REF!,47,FALSE)</f>
        <v>#REF!</v>
      </c>
      <c r="D231" t="s">
        <v>4333</v>
      </c>
    </row>
    <row r="232" spans="1:4" ht="12.75" customHeight="1">
      <c r="A232" s="2">
        <v>147</v>
      </c>
      <c r="B232" s="3" t="s">
        <v>1404</v>
      </c>
      <c r="C232" s="64" t="e">
        <f>VLOOKUP($B232,#REF!,68,FALSE)</f>
        <v>#REF!</v>
      </c>
      <c r="D232" t="s">
        <v>4333</v>
      </c>
    </row>
    <row r="233" spans="1:4" ht="12.75" customHeight="1">
      <c r="A233" s="2">
        <v>148</v>
      </c>
      <c r="B233" s="3" t="s">
        <v>2745</v>
      </c>
      <c r="C233" s="712" t="e">
        <f>VLOOKUP($B233,#REF!,47,FALSE)</f>
        <v>#REF!</v>
      </c>
      <c r="D233" t="s">
        <v>4309</v>
      </c>
    </row>
    <row r="234" spans="1:4" ht="12.75" customHeight="1">
      <c r="A234" s="2">
        <v>149</v>
      </c>
      <c r="B234" s="3" t="s">
        <v>2496</v>
      </c>
      <c r="C234" s="712" t="e">
        <f>VLOOKUP($B234,#REF!,47,FALSE)</f>
        <v>#REF!</v>
      </c>
      <c r="D234" t="s">
        <v>4333</v>
      </c>
    </row>
    <row r="235" spans="1:4" ht="12.75" customHeight="1">
      <c r="A235" s="2">
        <v>149</v>
      </c>
      <c r="B235" s="3" t="s">
        <v>2496</v>
      </c>
      <c r="C235" s="64" t="e">
        <f>VLOOKUP($B235,#REF!,68,FALSE)</f>
        <v>#REF!</v>
      </c>
      <c r="D235" t="s">
        <v>4333</v>
      </c>
    </row>
    <row r="236" spans="1:4" ht="12.75" customHeight="1">
      <c r="A236" s="2">
        <v>150</v>
      </c>
      <c r="B236" s="3" t="s">
        <v>929</v>
      </c>
      <c r="C236" s="712" t="e">
        <f>VLOOKUP($B236,#REF!,47,FALSE)</f>
        <v>#REF!</v>
      </c>
      <c r="D236" t="s">
        <v>4333</v>
      </c>
    </row>
    <row r="237" spans="1:4" ht="12.75" customHeight="1">
      <c r="A237" s="2">
        <v>151</v>
      </c>
      <c r="B237" s="3" t="s">
        <v>3866</v>
      </c>
      <c r="C237" s="64" t="e">
        <f>VLOOKUP($B237,#REF!,25,FALSE)</f>
        <v>#REF!</v>
      </c>
      <c r="D237" t="s">
        <v>4333</v>
      </c>
    </row>
    <row r="238" spans="1:4" ht="12.75" customHeight="1">
      <c r="A238" s="2">
        <v>151</v>
      </c>
      <c r="B238" s="3" t="s">
        <v>3866</v>
      </c>
      <c r="C238" s="64" t="e">
        <f>VLOOKUP($B238,#REF!,68,FALSE)</f>
        <v>#REF!</v>
      </c>
      <c r="D238" t="s">
        <v>4333</v>
      </c>
    </row>
    <row r="239" spans="1:4" ht="12.75" customHeight="1">
      <c r="A239" s="2">
        <v>151</v>
      </c>
      <c r="B239" s="3" t="s">
        <v>3866</v>
      </c>
      <c r="C239" s="64" t="e">
        <f>VLOOKUP($B239,#REF!,89,FALSE)</f>
        <v>#REF!</v>
      </c>
      <c r="D239" t="s">
        <v>4333</v>
      </c>
    </row>
    <row r="240" spans="1:4" ht="12.75" customHeight="1">
      <c r="A240" s="2">
        <v>152</v>
      </c>
      <c r="B240" s="3" t="s">
        <v>1397</v>
      </c>
      <c r="C240" s="712" t="e">
        <f>VLOOKUP($B240,#REF!,47,FALSE)</f>
        <v>#REF!</v>
      </c>
      <c r="D240" t="s">
        <v>4333</v>
      </c>
    </row>
    <row r="241" spans="1:4" ht="12.75" customHeight="1">
      <c r="A241" s="2">
        <v>152</v>
      </c>
      <c r="B241" s="3" t="s">
        <v>1397</v>
      </c>
      <c r="C241" s="64" t="e">
        <f>VLOOKUP($B241,#REF!,68,FALSE)</f>
        <v>#REF!</v>
      </c>
      <c r="D241" t="s">
        <v>4333</v>
      </c>
    </row>
    <row r="242" spans="1:4" ht="12.75" customHeight="1">
      <c r="A242" s="2">
        <v>153</v>
      </c>
      <c r="B242" s="3" t="s">
        <v>2580</v>
      </c>
      <c r="C242" s="712" t="e">
        <f>VLOOKUP($B242,#REF!,47,FALSE)</f>
        <v>#REF!</v>
      </c>
      <c r="D242" t="s">
        <v>4333</v>
      </c>
    </row>
    <row r="243" spans="1:4" ht="12.75" customHeight="1">
      <c r="A243" s="2">
        <v>154</v>
      </c>
      <c r="B243" s="3" t="s">
        <v>2483</v>
      </c>
      <c r="C243" s="712" t="e">
        <f>VLOOKUP($B243,#REF!,47,FALSE)</f>
        <v>#REF!</v>
      </c>
      <c r="D243" t="s">
        <v>4309</v>
      </c>
    </row>
    <row r="244" spans="1:4" ht="12.75" customHeight="1">
      <c r="A244" s="2">
        <v>156</v>
      </c>
      <c r="B244" s="3" t="s">
        <v>3604</v>
      </c>
      <c r="C244" s="712" t="e">
        <f>VLOOKUP($B244,#REF!,47,FALSE)</f>
        <v>#REF!</v>
      </c>
      <c r="D244" t="s">
        <v>4309</v>
      </c>
    </row>
    <row r="245" spans="1:4" ht="12.75" customHeight="1">
      <c r="A245" s="2">
        <v>157</v>
      </c>
      <c r="B245" s="3" t="s">
        <v>3407</v>
      </c>
      <c r="C245" s="712" t="e">
        <f>VLOOKUP($B245,#REF!,47,FALSE)</f>
        <v>#REF!</v>
      </c>
      <c r="D245" t="s">
        <v>4304</v>
      </c>
    </row>
    <row r="246" spans="1:4" ht="12.75" customHeight="1">
      <c r="A246" s="2">
        <v>157</v>
      </c>
      <c r="B246" s="3" t="s">
        <v>3407</v>
      </c>
      <c r="C246" s="64" t="e">
        <f>VLOOKUP($B246,#REF!,89,FALSE)</f>
        <v>#REF!</v>
      </c>
      <c r="D246" t="s">
        <v>4304</v>
      </c>
    </row>
    <row r="247" spans="1:4" ht="12.75" customHeight="1">
      <c r="A247" s="2">
        <v>157</v>
      </c>
      <c r="B247" s="3" t="s">
        <v>3407</v>
      </c>
      <c r="C247" s="64" t="e">
        <f>VLOOKUP($B247,#REF!,116,FALSE)</f>
        <v>#REF!</v>
      </c>
      <c r="D247" t="s">
        <v>4304</v>
      </c>
    </row>
    <row r="248" spans="1:4" ht="12.75" customHeight="1">
      <c r="A248" s="2">
        <v>157</v>
      </c>
      <c r="B248" s="3" t="s">
        <v>3407</v>
      </c>
      <c r="C248" s="64" t="e">
        <f>VLOOKUP($B248,#REF!,68,FALSE)</f>
        <v>#REF!</v>
      </c>
      <c r="D248" t="s">
        <v>4304</v>
      </c>
    </row>
    <row r="249" spans="1:4" ht="12.75" customHeight="1">
      <c r="A249" s="2">
        <v>158</v>
      </c>
      <c r="B249" s="3" t="s">
        <v>1409</v>
      </c>
      <c r="C249" s="712" t="e">
        <f>VLOOKUP($B249,#REF!,47,FALSE)</f>
        <v>#REF!</v>
      </c>
      <c r="D249" t="s">
        <v>4306</v>
      </c>
    </row>
    <row r="250" spans="1:4" ht="12.75" customHeight="1">
      <c r="A250" s="2">
        <v>158</v>
      </c>
      <c r="B250" s="3" t="s">
        <v>1409</v>
      </c>
      <c r="C250" s="64" t="e">
        <f>VLOOKUP($B250,#REF!,68,FALSE)</f>
        <v>#REF!</v>
      </c>
      <c r="D250" t="s">
        <v>4306</v>
      </c>
    </row>
    <row r="251" spans="1:4" ht="12.75" customHeight="1">
      <c r="A251" s="2">
        <v>159</v>
      </c>
      <c r="B251" s="3" t="s">
        <v>931</v>
      </c>
      <c r="C251" s="712" t="e">
        <f>VLOOKUP($B251,#REF!,47,FALSE)</f>
        <v>#REF!</v>
      </c>
      <c r="D251" t="s">
        <v>4333</v>
      </c>
    </row>
    <row r="252" spans="1:4" ht="12.75" customHeight="1">
      <c r="A252" s="2">
        <v>161</v>
      </c>
      <c r="B252" s="3" t="s">
        <v>2562</v>
      </c>
      <c r="C252" s="712" t="e">
        <f>VLOOKUP($B252,#REF!,47,FALSE)</f>
        <v>#REF!</v>
      </c>
      <c r="D252" t="s">
        <v>4306</v>
      </c>
    </row>
    <row r="253" spans="1:4" ht="12.75" customHeight="1">
      <c r="A253" s="2">
        <v>161</v>
      </c>
      <c r="B253" s="3" t="s">
        <v>2562</v>
      </c>
      <c r="C253" s="64" t="e">
        <f>VLOOKUP($B253,#REF!,68,FALSE)</f>
        <v>#REF!</v>
      </c>
      <c r="D253" t="s">
        <v>4306</v>
      </c>
    </row>
    <row r="254" spans="1:4" ht="12.75" customHeight="1">
      <c r="A254" s="2">
        <v>162</v>
      </c>
      <c r="B254" s="3" t="s">
        <v>2598</v>
      </c>
      <c r="C254" s="712" t="e">
        <f>VLOOKUP($B254,#REF!,47,FALSE)</f>
        <v>#REF!</v>
      </c>
      <c r="D254" t="s">
        <v>4309</v>
      </c>
    </row>
    <row r="255" spans="1:4" ht="12.75" customHeight="1">
      <c r="A255" s="2">
        <v>163</v>
      </c>
      <c r="B255" s="3" t="s">
        <v>2599</v>
      </c>
      <c r="C255" s="712" t="e">
        <f>VLOOKUP($B255,#REF!,47,FALSE)</f>
        <v>#REF!</v>
      </c>
      <c r="D255" t="s">
        <v>4309</v>
      </c>
    </row>
    <row r="256" spans="1:4" ht="12.75" customHeight="1">
      <c r="A256" s="2">
        <v>166</v>
      </c>
      <c r="B256" s="3" t="s">
        <v>3742</v>
      </c>
      <c r="C256" s="712" t="e">
        <f>VLOOKUP($B256,#REF!,47,FALSE)</f>
        <v>#REF!</v>
      </c>
      <c r="D256" t="s">
        <v>4336</v>
      </c>
    </row>
    <row r="257" spans="1:4" ht="12.75" customHeight="1">
      <c r="A257" s="2">
        <v>166</v>
      </c>
      <c r="B257" s="3" t="s">
        <v>3742</v>
      </c>
      <c r="C257" s="64" t="e">
        <f>VLOOKUP($B257,#REF!,96,FALSE)</f>
        <v>#REF!</v>
      </c>
      <c r="D257" t="s">
        <v>4330</v>
      </c>
    </row>
    <row r="258" spans="1:4" ht="12.75" customHeight="1">
      <c r="A258" s="2">
        <v>168</v>
      </c>
      <c r="B258" s="3" t="s">
        <v>3403</v>
      </c>
      <c r="C258" s="64" t="e">
        <f>VLOOKUP($B258,#REF!,25,FALSE)</f>
        <v>#REF!</v>
      </c>
      <c r="D258" t="s">
        <v>655</v>
      </c>
    </row>
    <row r="259" spans="1:4" ht="12.75" customHeight="1">
      <c r="A259" s="2">
        <v>168</v>
      </c>
      <c r="B259" s="3" t="s">
        <v>3403</v>
      </c>
      <c r="C259" s="712" t="e">
        <f>VLOOKUP($B259,#REF!,47,FALSE)</f>
        <v>#REF!</v>
      </c>
      <c r="D259" t="s">
        <v>4333</v>
      </c>
    </row>
    <row r="260" spans="1:4" ht="12.75" customHeight="1">
      <c r="A260" s="2">
        <v>168</v>
      </c>
      <c r="B260" s="3" t="s">
        <v>3403</v>
      </c>
      <c r="C260" s="64" t="e">
        <f>VLOOKUP($B260,#REF!,68,FALSE)</f>
        <v>#REF!</v>
      </c>
      <c r="D260" t="s">
        <v>4333</v>
      </c>
    </row>
    <row r="261" spans="1:4" ht="12.75" customHeight="1">
      <c r="A261" s="2">
        <v>170</v>
      </c>
      <c r="B261" s="3" t="s">
        <v>1234</v>
      </c>
      <c r="C261" s="712" t="e">
        <f>VLOOKUP($B261,#REF!,47,FALSE)</f>
        <v>#REF!</v>
      </c>
      <c r="D261" t="s">
        <v>4309</v>
      </c>
    </row>
    <row r="262" spans="1:4" ht="12.75" customHeight="1">
      <c r="A262" s="2">
        <v>172</v>
      </c>
      <c r="B262" s="3" t="s">
        <v>2555</v>
      </c>
      <c r="C262" s="712" t="e">
        <f>VLOOKUP($B262,#REF!,47,FALSE)</f>
        <v>#REF!</v>
      </c>
      <c r="D262" t="s">
        <v>4333</v>
      </c>
    </row>
    <row r="263" spans="1:4" ht="12.75" customHeight="1">
      <c r="A263" s="2">
        <v>173</v>
      </c>
      <c r="B263" s="3" t="s">
        <v>3102</v>
      </c>
      <c r="C263" s="712" t="e">
        <f>VLOOKUP($B263,#REF!,47,FALSE)</f>
        <v>#REF!</v>
      </c>
      <c r="D263" t="s">
        <v>4333</v>
      </c>
    </row>
    <row r="264" spans="1:4" ht="12.75" customHeight="1">
      <c r="A264" s="2">
        <v>174</v>
      </c>
      <c r="B264" s="3" t="s">
        <v>1415</v>
      </c>
      <c r="C264" s="64" t="e">
        <f>VLOOKUP($B264,#REF!,25,FALSE)</f>
        <v>#REF!</v>
      </c>
      <c r="D264" t="s">
        <v>4302</v>
      </c>
    </row>
    <row r="265" spans="1:4" ht="12.75" customHeight="1">
      <c r="A265" s="2">
        <v>174</v>
      </c>
      <c r="B265" s="3" t="s">
        <v>1415</v>
      </c>
      <c r="C265" s="64" t="e">
        <f>VLOOKUP($B265,#REF!,68,FALSE)</f>
        <v>#REF!</v>
      </c>
      <c r="D265" t="s">
        <v>4327</v>
      </c>
    </row>
    <row r="266" spans="1:4" ht="12.75" customHeight="1">
      <c r="A266" s="2">
        <v>174</v>
      </c>
      <c r="B266" s="3" t="s">
        <v>1415</v>
      </c>
      <c r="C266" s="64" t="e">
        <f>VLOOKUP($B266,#REF!,89,FALSE)</f>
        <v>#REF!</v>
      </c>
      <c r="D266" t="s">
        <v>4327</v>
      </c>
    </row>
    <row r="267" spans="1:4" ht="12.75" customHeight="1">
      <c r="A267" s="2">
        <v>175</v>
      </c>
      <c r="B267" s="3" t="s">
        <v>3103</v>
      </c>
      <c r="C267" s="64" t="e">
        <f>VLOOKUP($B267,#REF!,25,FALSE)</f>
        <v>#REF!</v>
      </c>
      <c r="D267" t="s">
        <v>4308</v>
      </c>
    </row>
    <row r="268" spans="1:4" ht="12.75" customHeight="1">
      <c r="A268" s="2">
        <v>175</v>
      </c>
      <c r="B268" s="3" t="s">
        <v>3103</v>
      </c>
      <c r="C268" s="712" t="e">
        <f>VLOOKUP($B268,#REF!,47,FALSE)</f>
        <v>#REF!</v>
      </c>
      <c r="D268" t="s">
        <v>4308</v>
      </c>
    </row>
    <row r="269" spans="1:4" ht="12.75" customHeight="1">
      <c r="A269" s="2">
        <v>175</v>
      </c>
      <c r="B269" s="3" t="s">
        <v>3103</v>
      </c>
      <c r="C269" s="64" t="e">
        <f>VLOOKUP($B269,#REF!,68,FALSE)</f>
        <v>#REF!</v>
      </c>
      <c r="D269" t="s">
        <v>4327</v>
      </c>
    </row>
    <row r="270" spans="1:4" ht="12.75" customHeight="1">
      <c r="A270" s="2">
        <v>175</v>
      </c>
      <c r="B270" s="3" t="s">
        <v>3103</v>
      </c>
      <c r="C270" s="64" t="e">
        <f>VLOOKUP($B270,#REF!,89,FALSE)</f>
        <v>#REF!</v>
      </c>
      <c r="D270" t="s">
        <v>4327</v>
      </c>
    </row>
    <row r="271" spans="1:4" ht="12.75" customHeight="1">
      <c r="A271" s="2">
        <v>177</v>
      </c>
      <c r="B271" s="3" t="s">
        <v>3926</v>
      </c>
      <c r="C271" s="712" t="e">
        <f>VLOOKUP($B271,#REF!,47,FALSE)</f>
        <v>#REF!</v>
      </c>
      <c r="D271" t="s">
        <v>4331</v>
      </c>
    </row>
    <row r="272" spans="1:4" ht="12.75" customHeight="1">
      <c r="A272" s="2">
        <v>178</v>
      </c>
      <c r="B272" s="3" t="s">
        <v>2560</v>
      </c>
      <c r="C272" s="712" t="e">
        <f>VLOOKUP($B272,#REF!,47,FALSE)</f>
        <v>#REF!</v>
      </c>
      <c r="D272" t="s">
        <v>4304</v>
      </c>
    </row>
    <row r="273" spans="1:4" ht="12.75" customHeight="1">
      <c r="A273" s="2">
        <v>178</v>
      </c>
      <c r="B273" s="3" t="s">
        <v>2560</v>
      </c>
      <c r="C273" s="64" t="e">
        <f>VLOOKUP($B273,#REF!,68,FALSE)</f>
        <v>#REF!</v>
      </c>
      <c r="D273" t="s">
        <v>4304</v>
      </c>
    </row>
    <row r="274" spans="1:4" ht="12.75" customHeight="1">
      <c r="A274" s="2">
        <v>178</v>
      </c>
      <c r="B274" s="3" t="s">
        <v>2560</v>
      </c>
      <c r="C274" s="64" t="e">
        <f>VLOOKUP($B274,#REF!,89,FALSE)</f>
        <v>#REF!</v>
      </c>
      <c r="D274" t="s">
        <v>4304</v>
      </c>
    </row>
    <row r="275" spans="1:4" ht="12.75" customHeight="1">
      <c r="A275" s="2">
        <v>178</v>
      </c>
      <c r="B275" s="3" t="s">
        <v>2560</v>
      </c>
      <c r="C275" s="64" t="e">
        <f>VLOOKUP($B275,#REF!,116,FALSE)</f>
        <v>#REF!</v>
      </c>
      <c r="D275" t="s">
        <v>4304</v>
      </c>
    </row>
    <row r="276" spans="1:4" ht="12.75" customHeight="1">
      <c r="A276" s="2">
        <v>179</v>
      </c>
      <c r="B276" s="3" t="s">
        <v>1416</v>
      </c>
      <c r="C276" s="712" t="e">
        <f>VLOOKUP($B276,#REF!,47,FALSE)</f>
        <v>#REF!</v>
      </c>
      <c r="D276" t="s">
        <v>4304</v>
      </c>
    </row>
    <row r="277" spans="1:4" ht="12.75" customHeight="1">
      <c r="A277" s="2">
        <v>179</v>
      </c>
      <c r="B277" s="3" t="s">
        <v>1416</v>
      </c>
      <c r="C277" s="64" t="e">
        <f>VLOOKUP($B277,#REF!,68,FALSE)</f>
        <v>#REF!</v>
      </c>
      <c r="D277" t="s">
        <v>4304</v>
      </c>
    </row>
    <row r="278" spans="1:4" ht="12.75" customHeight="1">
      <c r="A278" s="2">
        <v>179</v>
      </c>
      <c r="B278" s="3" t="s">
        <v>1416</v>
      </c>
      <c r="C278" s="64" t="e">
        <f>VLOOKUP($B278,#REF!,89,FALSE)</f>
        <v>#REF!</v>
      </c>
      <c r="D278" t="s">
        <v>4304</v>
      </c>
    </row>
    <row r="279" spans="1:4" ht="12.75" customHeight="1">
      <c r="A279" s="2">
        <v>179</v>
      </c>
      <c r="B279" s="3" t="s">
        <v>1416</v>
      </c>
      <c r="C279" s="64" t="e">
        <f>VLOOKUP($B279,#REF!,116,FALSE)</f>
        <v>#REF!</v>
      </c>
      <c r="D279" t="s">
        <v>4304</v>
      </c>
    </row>
    <row r="280" spans="1:4" ht="12.75" customHeight="1">
      <c r="A280" s="2">
        <v>181</v>
      </c>
      <c r="B280" s="3" t="s">
        <v>3098</v>
      </c>
      <c r="C280" s="712" t="e">
        <f>VLOOKUP($B280,#REF!,47,FALSE)</f>
        <v>#REF!</v>
      </c>
      <c r="D280" t="s">
        <v>4333</v>
      </c>
    </row>
    <row r="281" spans="1:4" ht="12.75" customHeight="1">
      <c r="A281" s="2">
        <v>181</v>
      </c>
      <c r="B281" s="3" t="s">
        <v>3098</v>
      </c>
      <c r="C281" s="64" t="e">
        <f>VLOOKUP($B281,#REF!,68,FALSE)</f>
        <v>#REF!</v>
      </c>
      <c r="D281" t="s">
        <v>4333</v>
      </c>
    </row>
    <row r="282" spans="1:4" ht="12.75" customHeight="1">
      <c r="A282" s="2">
        <v>182</v>
      </c>
      <c r="B282" s="3" t="s">
        <v>1812</v>
      </c>
      <c r="C282" s="712" t="e">
        <f>VLOOKUP($B282,#REF!,47,FALSE)</f>
        <v>#REF!</v>
      </c>
      <c r="D282" t="s">
        <v>4309</v>
      </c>
    </row>
    <row r="283" spans="1:4" ht="12.75" customHeight="1">
      <c r="A283" s="2">
        <v>184</v>
      </c>
      <c r="B283" s="3" t="s">
        <v>2282</v>
      </c>
      <c r="C283" s="712" t="e">
        <f>VLOOKUP($B283,#REF!,47,FALSE)</f>
        <v>#REF!</v>
      </c>
      <c r="D283" t="s">
        <v>4309</v>
      </c>
    </row>
    <row r="284" spans="1:4" ht="12.75" customHeight="1">
      <c r="A284" s="2">
        <v>185</v>
      </c>
      <c r="B284" s="3" t="s">
        <v>2277</v>
      </c>
      <c r="C284" s="712" t="e">
        <f>VLOOKUP($B284,#REF!,47,FALSE)</f>
        <v>#REF!</v>
      </c>
      <c r="D284" t="s">
        <v>4309</v>
      </c>
    </row>
    <row r="285" spans="1:4" ht="12.75" customHeight="1">
      <c r="A285" s="2">
        <v>187</v>
      </c>
      <c r="B285" s="3" t="s">
        <v>2744</v>
      </c>
      <c r="C285" s="712" t="e">
        <f>VLOOKUP($B285,#REF!,47,FALSE)</f>
        <v>#REF!</v>
      </c>
      <c r="D285" t="s">
        <v>4309</v>
      </c>
    </row>
    <row r="286" spans="1:4" ht="12.75" customHeight="1">
      <c r="A286" s="2">
        <v>189</v>
      </c>
      <c r="B286" s="3" t="s">
        <v>1232</v>
      </c>
      <c r="C286" s="64" t="e">
        <f>VLOOKUP($B286,#REF!,25,FALSE)</f>
        <v>#REF!</v>
      </c>
      <c r="D286" t="s">
        <v>4333</v>
      </c>
    </row>
    <row r="287" spans="1:4" ht="12.75" customHeight="1">
      <c r="A287" s="2">
        <v>189</v>
      </c>
      <c r="B287" s="3" t="s">
        <v>1232</v>
      </c>
      <c r="C287" s="712" t="e">
        <f>VLOOKUP($B287,#REF!,47,FALSE)</f>
        <v>#REF!</v>
      </c>
      <c r="D287" t="s">
        <v>4333</v>
      </c>
    </row>
    <row r="288" spans="1:4" ht="12.75" customHeight="1">
      <c r="A288" s="2">
        <v>189</v>
      </c>
      <c r="B288" s="3" t="s">
        <v>1232</v>
      </c>
      <c r="C288" s="64" t="e">
        <f>VLOOKUP($B288,#REF!,68,FALSE)</f>
        <v>#REF!</v>
      </c>
      <c r="D288" t="s">
        <v>4333</v>
      </c>
    </row>
    <row r="289" spans="1:4" ht="12.75" customHeight="1">
      <c r="A289" s="2">
        <v>189</v>
      </c>
      <c r="B289" s="3" t="s">
        <v>1232</v>
      </c>
      <c r="C289" s="64" t="e">
        <f>VLOOKUP($B289,#REF!,96,FALSE)</f>
        <v>#REF!</v>
      </c>
      <c r="D289" t="s">
        <v>4333</v>
      </c>
    </row>
    <row r="290" spans="1:4" ht="12.75" customHeight="1">
      <c r="A290" s="2">
        <v>190</v>
      </c>
      <c r="B290" s="3" t="s">
        <v>1414</v>
      </c>
      <c r="C290" s="64" t="e">
        <f>VLOOKUP($B290,#REF!,25,FALSE)</f>
        <v>#REF!</v>
      </c>
      <c r="D290" t="s">
        <v>4333</v>
      </c>
    </row>
    <row r="291" spans="1:4" ht="12.75" customHeight="1">
      <c r="A291" s="2">
        <v>190</v>
      </c>
      <c r="B291" s="3" t="s">
        <v>1414</v>
      </c>
      <c r="C291" s="712" t="e">
        <f>VLOOKUP($B291,#REF!,47,FALSE)</f>
        <v>#REF!</v>
      </c>
      <c r="D291" t="s">
        <v>4333</v>
      </c>
    </row>
    <row r="292" spans="1:4" ht="12.75" customHeight="1">
      <c r="A292" s="2">
        <v>190</v>
      </c>
      <c r="B292" s="3" t="s">
        <v>1414</v>
      </c>
      <c r="C292" s="64" t="e">
        <f>VLOOKUP($B292,#REF!,68,FALSE)</f>
        <v>#REF!</v>
      </c>
      <c r="D292" t="s">
        <v>4333</v>
      </c>
    </row>
    <row r="293" spans="1:4" ht="12.75" customHeight="1">
      <c r="A293" s="2">
        <v>190</v>
      </c>
      <c r="B293" s="3" t="s">
        <v>1414</v>
      </c>
      <c r="C293" s="64" t="e">
        <f>VLOOKUP($B293,#REF!,116,FALSE)</f>
        <v>#REF!</v>
      </c>
      <c r="D293" t="s">
        <v>4327</v>
      </c>
    </row>
    <row r="294" spans="1:4" ht="12.75" customHeight="1">
      <c r="A294" s="2">
        <v>193</v>
      </c>
      <c r="B294" s="3" t="s">
        <v>3084</v>
      </c>
      <c r="C294" s="64" t="e">
        <f>VLOOKUP($B294,#REF!,25,FALSE)</f>
        <v>#REF!</v>
      </c>
      <c r="D294" t="s">
        <v>4315</v>
      </c>
    </row>
    <row r="295" spans="1:4" ht="12.75" customHeight="1">
      <c r="A295" s="2">
        <v>193</v>
      </c>
      <c r="B295" s="3" t="s">
        <v>3084</v>
      </c>
      <c r="C295" s="712" t="e">
        <f>VLOOKUP($B295,#REF!,47,FALSE)</f>
        <v>#REF!</v>
      </c>
      <c r="D295" t="s">
        <v>4325</v>
      </c>
    </row>
    <row r="296" spans="1:4" ht="12.75" customHeight="1">
      <c r="A296" s="2">
        <v>193</v>
      </c>
      <c r="B296" s="3" t="s">
        <v>3084</v>
      </c>
      <c r="C296" s="64" t="e">
        <f>VLOOKUP($B296,#REF!,68,FALSE)</f>
        <v>#REF!</v>
      </c>
      <c r="D296" t="s">
        <v>4325</v>
      </c>
    </row>
    <row r="297" spans="1:4" ht="12.75" customHeight="1">
      <c r="A297" s="2">
        <v>193</v>
      </c>
      <c r="B297" s="3" t="s">
        <v>3084</v>
      </c>
      <c r="C297" s="64" t="e">
        <f>VLOOKUP($B297,#REF!,89,FALSE)</f>
        <v>#REF!</v>
      </c>
      <c r="D297" t="s">
        <v>4325</v>
      </c>
    </row>
    <row r="298" spans="1:4" ht="12.75" customHeight="1">
      <c r="A298" s="2">
        <v>194</v>
      </c>
      <c r="B298" s="3" t="s">
        <v>1406</v>
      </c>
      <c r="C298" s="712" t="e">
        <f>VLOOKUP($B298,#REF!,47,FALSE)</f>
        <v>#REF!</v>
      </c>
      <c r="D298" t="s">
        <v>4337</v>
      </c>
    </row>
    <row r="299" spans="1:4" ht="12.75" customHeight="1">
      <c r="A299" s="2">
        <v>194</v>
      </c>
      <c r="B299" s="3" t="s">
        <v>1406</v>
      </c>
      <c r="C299" s="64" t="e">
        <f>VLOOKUP($B299,#REF!,68,FALSE)</f>
        <v>#REF!</v>
      </c>
      <c r="D299" t="s">
        <v>4337</v>
      </c>
    </row>
    <row r="300" spans="1:4" ht="12.75" customHeight="1">
      <c r="A300" s="2">
        <v>195</v>
      </c>
      <c r="B300" s="3" t="s">
        <v>1366</v>
      </c>
      <c r="C300" s="712" t="e">
        <f>VLOOKUP($B300,#REF!,47,FALSE)</f>
        <v>#REF!</v>
      </c>
      <c r="D300" t="s">
        <v>4309</v>
      </c>
    </row>
    <row r="301" spans="1:4" ht="12.75" customHeight="1">
      <c r="A301" s="2">
        <v>196</v>
      </c>
      <c r="B301" s="3" t="s">
        <v>2579</v>
      </c>
      <c r="C301" s="712" t="e">
        <f>VLOOKUP($B301,#REF!,47,FALSE)</f>
        <v>#REF!</v>
      </c>
      <c r="D301" t="s">
        <v>4333</v>
      </c>
    </row>
    <row r="302" spans="1:4" ht="12.75" customHeight="1">
      <c r="A302" s="2">
        <v>196</v>
      </c>
      <c r="B302" s="3" t="s">
        <v>2579</v>
      </c>
      <c r="C302" s="64" t="e">
        <f>VLOOKUP($B302,#REF!,68,FALSE)</f>
        <v>#REF!</v>
      </c>
      <c r="D302" t="s">
        <v>4333</v>
      </c>
    </row>
    <row r="303" spans="1:4" ht="12.75" customHeight="1">
      <c r="A303" s="2">
        <v>196</v>
      </c>
      <c r="B303" s="3" t="s">
        <v>2579</v>
      </c>
      <c r="C303" s="64" t="e">
        <f>VLOOKUP($B303,#REF!,89,FALSE)</f>
        <v>#REF!</v>
      </c>
      <c r="D303" t="s">
        <v>4333</v>
      </c>
    </row>
    <row r="304" spans="1:4" ht="12.75" customHeight="1">
      <c r="A304" s="2">
        <v>197</v>
      </c>
      <c r="B304" s="3" t="s">
        <v>2566</v>
      </c>
      <c r="C304" s="712" t="e">
        <f>VLOOKUP($B304,#REF!,47,FALSE)</f>
        <v>#REF!</v>
      </c>
      <c r="D304" t="s">
        <v>4304</v>
      </c>
    </row>
    <row r="305" spans="1:4" ht="12.75" customHeight="1">
      <c r="A305" s="2">
        <v>197</v>
      </c>
      <c r="B305" s="3" t="s">
        <v>2566</v>
      </c>
      <c r="C305" s="64" t="e">
        <f>VLOOKUP($B305,#REF!,89,FALSE)</f>
        <v>#REF!</v>
      </c>
      <c r="D305" t="s">
        <v>4304</v>
      </c>
    </row>
    <row r="306" spans="1:4" ht="12.75" customHeight="1">
      <c r="A306" s="2">
        <v>197</v>
      </c>
      <c r="B306" s="3" t="s">
        <v>2566</v>
      </c>
      <c r="C306" s="64" t="e">
        <f>VLOOKUP($B306,#REF!,116,FALSE)</f>
        <v>#REF!</v>
      </c>
      <c r="D306" t="s">
        <v>4304</v>
      </c>
    </row>
    <row r="307" spans="1:4" ht="12.75" customHeight="1">
      <c r="A307" s="2">
        <v>198</v>
      </c>
      <c r="B307" s="3" t="s">
        <v>1369</v>
      </c>
      <c r="C307" s="712" t="e">
        <f>VLOOKUP($B307,#REF!,47,FALSE)</f>
        <v>#REF!</v>
      </c>
      <c r="D307" t="s">
        <v>4333</v>
      </c>
    </row>
    <row r="308" spans="1:4" ht="12.75" customHeight="1">
      <c r="A308" s="2">
        <v>199</v>
      </c>
      <c r="B308" s="3" t="s">
        <v>2563</v>
      </c>
      <c r="C308" s="712" t="e">
        <f>VLOOKUP($B308,#REF!,47,FALSE)</f>
        <v>#REF!</v>
      </c>
      <c r="D308" t="s">
        <v>4333</v>
      </c>
    </row>
    <row r="309" spans="1:4" ht="12.75" customHeight="1">
      <c r="A309" s="2">
        <v>199</v>
      </c>
      <c r="B309" s="3" t="s">
        <v>2563</v>
      </c>
      <c r="C309" s="64" t="e">
        <f>VLOOKUP($B309,#REF!,68,FALSE)</f>
        <v>#REF!</v>
      </c>
      <c r="D309" t="s">
        <v>4333</v>
      </c>
    </row>
    <row r="310" spans="1:4" ht="12.75" customHeight="1">
      <c r="A310" s="2">
        <v>202</v>
      </c>
      <c r="B310" s="3" t="s">
        <v>2730</v>
      </c>
      <c r="C310" s="712" t="e">
        <f>VLOOKUP($B310,#REF!,47,FALSE)</f>
        <v>#REF!</v>
      </c>
      <c r="D310" t="s">
        <v>4309</v>
      </c>
    </row>
    <row r="311" spans="1:4" ht="12.75" customHeight="1">
      <c r="A311" s="2">
        <v>203</v>
      </c>
      <c r="B311" s="3" t="s">
        <v>1190</v>
      </c>
      <c r="C311" s="712" t="e">
        <f>VLOOKUP($B311,#REF!,47,FALSE)</f>
        <v>#REF!</v>
      </c>
      <c r="D311" t="s">
        <v>4309</v>
      </c>
    </row>
    <row r="312" spans="1:4" ht="12.75" customHeight="1">
      <c r="A312" s="2">
        <v>204</v>
      </c>
      <c r="B312" s="3" t="s">
        <v>1806</v>
      </c>
      <c r="C312" s="64" t="e">
        <f>VLOOKUP($B312,#REF!,25,FALSE)</f>
        <v>#REF!</v>
      </c>
      <c r="D312" t="s">
        <v>4333</v>
      </c>
    </row>
    <row r="313" spans="1:4" ht="12.75" customHeight="1">
      <c r="A313" s="2">
        <v>204</v>
      </c>
      <c r="B313" s="3" t="s">
        <v>1806</v>
      </c>
      <c r="C313" s="712" t="e">
        <f>VLOOKUP($B313,#REF!,47,FALSE)</f>
        <v>#REF!</v>
      </c>
      <c r="D313" t="s">
        <v>4333</v>
      </c>
    </row>
    <row r="314" spans="1:4" ht="12.75" customHeight="1">
      <c r="A314" s="2">
        <v>204</v>
      </c>
      <c r="B314" s="3" t="s">
        <v>1806</v>
      </c>
      <c r="C314" s="64" t="e">
        <f>VLOOKUP($B314,#REF!,68,FALSE)</f>
        <v>#REF!</v>
      </c>
      <c r="D314" t="s">
        <v>4333</v>
      </c>
    </row>
    <row r="315" spans="1:4" ht="12.75" customHeight="1">
      <c r="A315" s="2">
        <v>205</v>
      </c>
      <c r="B315" s="3" t="s">
        <v>2301</v>
      </c>
      <c r="C315" s="712" t="e">
        <f>VLOOKUP($B315,#REF!,47,FALSE)</f>
        <v>#REF!</v>
      </c>
      <c r="D315" t="s">
        <v>4309</v>
      </c>
    </row>
    <row r="316" spans="1:4" ht="12.75" customHeight="1">
      <c r="A316" s="2">
        <v>209</v>
      </c>
      <c r="B316" s="3" t="s">
        <v>3101</v>
      </c>
      <c r="C316" s="712" t="e">
        <f>VLOOKUP($B316,#REF!,47,FALSE)</f>
        <v>#REF!</v>
      </c>
      <c r="D316" t="s">
        <v>4333</v>
      </c>
    </row>
    <row r="317" spans="1:4" ht="12.75" customHeight="1">
      <c r="A317" s="2">
        <v>209</v>
      </c>
      <c r="B317" s="3" t="s">
        <v>3101</v>
      </c>
      <c r="C317" s="64" t="e">
        <f>VLOOKUP($B317,#REF!,68,FALSE)</f>
        <v>#REF!</v>
      </c>
      <c r="D317" t="s">
        <v>4333</v>
      </c>
    </row>
    <row r="318" spans="1:4" ht="12.75" customHeight="1">
      <c r="A318" s="2">
        <v>210</v>
      </c>
      <c r="B318" s="3" t="s">
        <v>1995</v>
      </c>
      <c r="C318" s="64" t="e">
        <f>VLOOKUP($B318,#REF!,25,FALSE)</f>
        <v>#REF!</v>
      </c>
      <c r="D318" t="s">
        <v>4333</v>
      </c>
    </row>
    <row r="319" spans="1:4" ht="12.75" customHeight="1">
      <c r="A319" s="2">
        <v>210</v>
      </c>
      <c r="B319" s="3" t="s">
        <v>1995</v>
      </c>
      <c r="C319" s="712" t="e">
        <f>VLOOKUP($B319,#REF!,47,FALSE)</f>
        <v>#REF!</v>
      </c>
      <c r="D319" t="s">
        <v>4333</v>
      </c>
    </row>
    <row r="320" spans="1:4" ht="12.75" customHeight="1">
      <c r="A320" s="2">
        <v>212</v>
      </c>
      <c r="B320" s="3" t="s">
        <v>1239</v>
      </c>
      <c r="C320" s="64" t="e">
        <f>VLOOKUP($B320,#REF!,25,FALSE)</f>
        <v>#REF!</v>
      </c>
      <c r="D320" t="s">
        <v>4333</v>
      </c>
    </row>
    <row r="321" spans="1:4" ht="12.75" customHeight="1">
      <c r="A321" s="2">
        <v>212</v>
      </c>
      <c r="B321" s="3" t="s">
        <v>1239</v>
      </c>
      <c r="C321" s="712" t="e">
        <f>VLOOKUP($B321,#REF!,47,FALSE)</f>
        <v>#REF!</v>
      </c>
      <c r="D321" t="s">
        <v>4333</v>
      </c>
    </row>
    <row r="322" spans="1:4" ht="12.75" customHeight="1">
      <c r="A322" s="2">
        <v>212</v>
      </c>
      <c r="B322" s="3" t="s">
        <v>1239</v>
      </c>
      <c r="C322" s="64" t="e">
        <f>VLOOKUP($B322,#REF!,68,FALSE)</f>
        <v>#REF!</v>
      </c>
      <c r="D322" t="s">
        <v>4333</v>
      </c>
    </row>
    <row r="323" spans="1:4" ht="12.75" customHeight="1">
      <c r="A323" s="2">
        <v>212</v>
      </c>
      <c r="B323" s="3" t="s">
        <v>1239</v>
      </c>
      <c r="C323" s="64" t="e">
        <f>VLOOKUP($B323,#REF!,89,FALSE)</f>
        <v>#REF!</v>
      </c>
      <c r="D323" t="s">
        <v>4333</v>
      </c>
    </row>
    <row r="324" spans="1:4" ht="12.75" customHeight="1">
      <c r="A324" s="2">
        <v>213</v>
      </c>
      <c r="B324" s="3" t="s">
        <v>4289</v>
      </c>
      <c r="C324" s="712" t="e">
        <f>VLOOKUP($B324,#REF!,47,FALSE)</f>
        <v>#REF!</v>
      </c>
      <c r="D324" t="s">
        <v>4309</v>
      </c>
    </row>
    <row r="325" spans="1:4" ht="12.75" customHeight="1">
      <c r="A325" s="2">
        <v>214</v>
      </c>
      <c r="B325" s="3" t="s">
        <v>930</v>
      </c>
      <c r="C325" s="712" t="e">
        <f>VLOOKUP($B325,#REF!,47,FALSE)</f>
        <v>#REF!</v>
      </c>
      <c r="D325" t="s">
        <v>4309</v>
      </c>
    </row>
    <row r="326" spans="1:4" ht="12.75" customHeight="1">
      <c r="A326" s="2">
        <v>215</v>
      </c>
      <c r="B326" s="3" t="s">
        <v>1968</v>
      </c>
      <c r="C326" s="712" t="e">
        <f>VLOOKUP($B326,#REF!,47,FALSE)</f>
        <v>#REF!</v>
      </c>
      <c r="D326" t="s">
        <v>4309</v>
      </c>
    </row>
    <row r="327" spans="1:4" ht="12.75" customHeight="1">
      <c r="A327" s="2">
        <v>216</v>
      </c>
      <c r="B327" s="3" t="s">
        <v>1974</v>
      </c>
      <c r="C327" s="64" t="e">
        <f>VLOOKUP($B327,#REF!,25,FALSE)</f>
        <v>#REF!</v>
      </c>
      <c r="D327" t="s">
        <v>4333</v>
      </c>
    </row>
    <row r="328" spans="1:4" ht="12.75" customHeight="1">
      <c r="A328" s="2">
        <v>216</v>
      </c>
      <c r="B328" s="3" t="s">
        <v>1974</v>
      </c>
      <c r="C328" s="712" t="e">
        <f>VLOOKUP($B328,#REF!,47,FALSE)</f>
        <v>#REF!</v>
      </c>
      <c r="D328" t="s">
        <v>4333</v>
      </c>
    </row>
    <row r="329" spans="1:4" ht="12.75" customHeight="1">
      <c r="A329" s="2">
        <v>216</v>
      </c>
      <c r="B329" s="3" t="s">
        <v>1974</v>
      </c>
      <c r="C329" s="64" t="e">
        <f>VLOOKUP($B329,#REF!,68,FALSE)</f>
        <v>#REF!</v>
      </c>
      <c r="D329" t="s">
        <v>4333</v>
      </c>
    </row>
    <row r="330" spans="1:4" ht="12.75" customHeight="1">
      <c r="A330" s="2">
        <v>216</v>
      </c>
      <c r="B330" s="3" t="s">
        <v>1974</v>
      </c>
      <c r="C330" s="64" t="e">
        <f>VLOOKUP($B330,#REF!,116,FALSE)</f>
        <v>#REF!</v>
      </c>
      <c r="D330" t="s">
        <v>4333</v>
      </c>
    </row>
    <row r="331" spans="1:4" ht="12.75" customHeight="1">
      <c r="A331" s="2">
        <v>218</v>
      </c>
      <c r="B331" s="3" t="s">
        <v>2723</v>
      </c>
      <c r="C331" s="64" t="e">
        <f>VLOOKUP($B331,#REF!,25,FALSE)</f>
        <v>#REF!</v>
      </c>
      <c r="D331" t="s">
        <v>4308</v>
      </c>
    </row>
    <row r="332" spans="1:4" ht="12.75" customHeight="1">
      <c r="A332" s="2">
        <v>218</v>
      </c>
      <c r="B332" s="3" t="s">
        <v>2723</v>
      </c>
      <c r="C332" s="712" t="e">
        <f>VLOOKUP($B332,#REF!,47,FALSE)</f>
        <v>#REF!</v>
      </c>
      <c r="D332" t="s">
        <v>4308</v>
      </c>
    </row>
    <row r="333" spans="1:4" ht="12.75" customHeight="1">
      <c r="A333" s="2">
        <v>218</v>
      </c>
      <c r="B333" s="3" t="s">
        <v>2723</v>
      </c>
      <c r="C333" s="64" t="e">
        <f>VLOOKUP($B333,#REF!,68,FALSE)</f>
        <v>#REF!</v>
      </c>
      <c r="D333" t="s">
        <v>4327</v>
      </c>
    </row>
    <row r="334" spans="1:4" ht="12.75" customHeight="1">
      <c r="A334" s="2">
        <v>218</v>
      </c>
      <c r="B334" s="3" t="s">
        <v>2723</v>
      </c>
      <c r="C334" s="64" t="e">
        <f>VLOOKUP($B334,#REF!,89,FALSE)</f>
        <v>#REF!</v>
      </c>
      <c r="D334" t="s">
        <v>4327</v>
      </c>
    </row>
    <row r="335" spans="1:4" ht="12.75" customHeight="1">
      <c r="A335" s="2">
        <v>218</v>
      </c>
      <c r="B335" s="3" t="s">
        <v>2723</v>
      </c>
      <c r="C335" s="64" t="e">
        <f>VLOOKUP($B335,#REF!,116,FALSE)</f>
        <v>#REF!</v>
      </c>
      <c r="D335" t="s">
        <v>4327</v>
      </c>
    </row>
    <row r="336" spans="1:4" ht="12.75" customHeight="1">
      <c r="A336" s="2">
        <v>221</v>
      </c>
      <c r="B336" s="3" t="s">
        <v>1967</v>
      </c>
      <c r="C336" s="712" t="e">
        <f>VLOOKUP($B336,#REF!,47,FALSE)</f>
        <v>#REF!</v>
      </c>
      <c r="D336" t="s">
        <v>4309</v>
      </c>
    </row>
    <row r="337" spans="1:4" ht="12.75" customHeight="1">
      <c r="A337" s="2">
        <v>222</v>
      </c>
      <c r="B337" s="3" t="s">
        <v>2057</v>
      </c>
      <c r="C337" s="712" t="e">
        <f>VLOOKUP($B337,#REF!,47,FALSE)</f>
        <v>#REF!</v>
      </c>
      <c r="D337" t="s">
        <v>4309</v>
      </c>
    </row>
    <row r="338" spans="1:4" ht="12.75" customHeight="1">
      <c r="A338" s="2">
        <v>224</v>
      </c>
      <c r="B338" s="3" t="s">
        <v>3875</v>
      </c>
      <c r="C338" s="712" t="e">
        <f>VLOOKUP($B338,#REF!,47,FALSE)</f>
        <v>#REF!</v>
      </c>
      <c r="D338" t="s">
        <v>4309</v>
      </c>
    </row>
    <row r="339" spans="1:4" ht="12.75" customHeight="1">
      <c r="A339" s="2">
        <v>226</v>
      </c>
      <c r="B339" s="3" t="s">
        <v>2594</v>
      </c>
      <c r="C339" s="712" t="e">
        <f>VLOOKUP($B339,#REF!,47,FALSE)</f>
        <v>#REF!</v>
      </c>
      <c r="D339" t="s">
        <v>4309</v>
      </c>
    </row>
    <row r="340" spans="1:4" ht="12.75" customHeight="1">
      <c r="A340" s="2">
        <v>227</v>
      </c>
      <c r="B340" s="3" t="s">
        <v>1407</v>
      </c>
      <c r="C340" s="64" t="e">
        <f>VLOOKUP($B340,#REF!,25,FALSE)</f>
        <v>#REF!</v>
      </c>
      <c r="D340" t="s">
        <v>4308</v>
      </c>
    </row>
    <row r="341" spans="1:4" ht="12.75" customHeight="1">
      <c r="A341" s="2">
        <v>227</v>
      </c>
      <c r="B341" s="3" t="s">
        <v>1407</v>
      </c>
      <c r="C341" s="712" t="e">
        <f>VLOOKUP($B341,#REF!,47,FALSE)</f>
        <v>#REF!</v>
      </c>
      <c r="D341" t="s">
        <v>4308</v>
      </c>
    </row>
    <row r="342" spans="1:4" ht="12.75" customHeight="1">
      <c r="A342" s="2">
        <v>227</v>
      </c>
      <c r="B342" s="3" t="s">
        <v>1407</v>
      </c>
      <c r="C342" s="64" t="e">
        <f>VLOOKUP($B342,#REF!,68,FALSE)</f>
        <v>#REF!</v>
      </c>
      <c r="D342" t="s">
        <v>4327</v>
      </c>
    </row>
    <row r="343" spans="1:4" ht="12.75" customHeight="1">
      <c r="A343" s="2">
        <v>227</v>
      </c>
      <c r="B343" s="3" t="s">
        <v>1407</v>
      </c>
      <c r="C343" s="64" t="e">
        <f>VLOOKUP($B343,#REF!,89,FALSE)</f>
        <v>#REF!</v>
      </c>
      <c r="D343" t="s">
        <v>4327</v>
      </c>
    </row>
    <row r="344" spans="1:4" ht="12.75" customHeight="1">
      <c r="A344" s="2">
        <v>228</v>
      </c>
      <c r="B344" s="3" t="s">
        <v>3402</v>
      </c>
      <c r="C344" s="712" t="e">
        <f>VLOOKUP($B344,#REF!,47,FALSE)</f>
        <v>#REF!</v>
      </c>
      <c r="D344" t="s">
        <v>4306</v>
      </c>
    </row>
    <row r="345" spans="1:4" ht="12.75" customHeight="1">
      <c r="A345" s="2">
        <v>228</v>
      </c>
      <c r="B345" s="3" t="s">
        <v>3402</v>
      </c>
      <c r="C345" s="64" t="e">
        <f>VLOOKUP($B345,#REF!,68,FALSE)</f>
        <v>#REF!</v>
      </c>
      <c r="D345" t="s">
        <v>4306</v>
      </c>
    </row>
    <row r="346" spans="1:4" ht="12.75" customHeight="1">
      <c r="A346" s="2">
        <v>229</v>
      </c>
      <c r="B346" s="3" t="s">
        <v>2593</v>
      </c>
      <c r="C346" s="712" t="e">
        <f>VLOOKUP($B346,#REF!,47,FALSE)</f>
        <v>#REF!</v>
      </c>
      <c r="D346" t="s">
        <v>4309</v>
      </c>
    </row>
    <row r="347" spans="1:4" ht="12.75" customHeight="1">
      <c r="A347" s="2">
        <v>231</v>
      </c>
      <c r="B347" s="3" t="s">
        <v>3416</v>
      </c>
      <c r="C347" s="712" t="e">
        <f>VLOOKUP($B347,#REF!,47,FALSE)</f>
        <v>#REF!</v>
      </c>
      <c r="D347" t="s">
        <v>4309</v>
      </c>
    </row>
    <row r="348" spans="1:4" ht="12.75" customHeight="1">
      <c r="A348" s="2">
        <v>232</v>
      </c>
      <c r="B348" s="3" t="s">
        <v>3745</v>
      </c>
      <c r="C348" s="712" t="e">
        <f>VLOOKUP($B348,#REF!,47,FALSE)</f>
        <v>#REF!</v>
      </c>
      <c r="D348" t="s">
        <v>4333</v>
      </c>
    </row>
    <row r="349" spans="1:4" ht="12.75" customHeight="1">
      <c r="A349" s="2">
        <v>233</v>
      </c>
      <c r="B349" s="3" t="s">
        <v>3749</v>
      </c>
      <c r="C349" s="712" t="e">
        <f>VLOOKUP($B349,#REF!,47,FALSE)</f>
        <v>#REF!</v>
      </c>
      <c r="D349" t="s">
        <v>4333</v>
      </c>
    </row>
    <row r="350" spans="1:4" ht="12.75" customHeight="1">
      <c r="A350" s="2">
        <v>233</v>
      </c>
      <c r="B350" s="3" t="s">
        <v>3749</v>
      </c>
      <c r="C350" s="64" t="e">
        <f>VLOOKUP($B350,#REF!,68,FALSE)</f>
        <v>#REF!</v>
      </c>
      <c r="D350" t="s">
        <v>4333</v>
      </c>
    </row>
    <row r="351" spans="1:4" ht="12.75" customHeight="1">
      <c r="A351" s="2">
        <v>234</v>
      </c>
      <c r="B351" s="3" t="s">
        <v>3097</v>
      </c>
      <c r="C351" s="712" t="e">
        <f>VLOOKUP($B351,#REF!,47,FALSE)</f>
        <v>#REF!</v>
      </c>
      <c r="D351" t="s">
        <v>4333</v>
      </c>
    </row>
    <row r="352" spans="1:4" ht="12.75" customHeight="1">
      <c r="A352" s="2">
        <v>235</v>
      </c>
      <c r="B352" s="3" t="s">
        <v>2468</v>
      </c>
      <c r="C352" s="712" t="e">
        <f>VLOOKUP($B352,#REF!,47,FALSE)</f>
        <v>#REF!</v>
      </c>
      <c r="D352" t="s">
        <v>4309</v>
      </c>
    </row>
    <row r="353" spans="1:4" ht="12.75" customHeight="1">
      <c r="A353" s="2">
        <v>237</v>
      </c>
      <c r="B353" s="38" t="s">
        <v>2426</v>
      </c>
      <c r="C353" s="64" t="e">
        <f>VLOOKUP($B353,#REF!,25,FALSE)</f>
        <v>#REF!</v>
      </c>
      <c r="D353" t="s">
        <v>4307</v>
      </c>
    </row>
    <row r="354" spans="1:4" ht="12.75" customHeight="1">
      <c r="A354" s="2">
        <v>237</v>
      </c>
      <c r="B354" s="38" t="s">
        <v>2426</v>
      </c>
      <c r="C354" s="712" t="e">
        <f>VLOOKUP($B354,#REF!,47,FALSE)</f>
        <v>#REF!</v>
      </c>
      <c r="D354" t="s">
        <v>4307</v>
      </c>
    </row>
    <row r="355" spans="1:4" ht="12.75" customHeight="1">
      <c r="A355" s="2">
        <v>237</v>
      </c>
      <c r="B355" s="38" t="s">
        <v>2426</v>
      </c>
      <c r="C355" s="64" t="e">
        <f>VLOOKUP($B355,#REF!,68,FALSE)</f>
        <v>#REF!</v>
      </c>
      <c r="D355" t="s">
        <v>4307</v>
      </c>
    </row>
    <row r="356" spans="1:4" ht="12.75" customHeight="1">
      <c r="A356" s="2">
        <v>237</v>
      </c>
      <c r="B356" s="38" t="s">
        <v>2426</v>
      </c>
      <c r="C356" s="64" t="e">
        <f>VLOOKUP($B356,#REF!,89,FALSE)</f>
        <v>#REF!</v>
      </c>
      <c r="D356" t="s">
        <v>4307</v>
      </c>
    </row>
    <row r="357" spans="1:4" ht="12.75" customHeight="1">
      <c r="A357" s="2">
        <v>238</v>
      </c>
      <c r="B357" s="3" t="s">
        <v>3095</v>
      </c>
      <c r="C357" s="712" t="e">
        <f>VLOOKUP($B357,#REF!,47,FALSE)</f>
        <v>#REF!</v>
      </c>
      <c r="D357" t="s">
        <v>4333</v>
      </c>
    </row>
    <row r="358" spans="1:4" ht="12.75" customHeight="1">
      <c r="A358" s="2">
        <v>238</v>
      </c>
      <c r="B358" s="3" t="s">
        <v>3095</v>
      </c>
      <c r="C358" s="64" t="e">
        <f>VLOOKUP($B358,#REF!,96,FALSE)</f>
        <v>#REF!</v>
      </c>
      <c r="D358" t="s">
        <v>4330</v>
      </c>
    </row>
    <row r="359" spans="1:4" ht="12.75" customHeight="1">
      <c r="A359" s="2">
        <v>239</v>
      </c>
      <c r="B359" s="3" t="s">
        <v>2053</v>
      </c>
      <c r="C359" s="712" t="e">
        <f>VLOOKUP($B359,#REF!,47,FALSE)</f>
        <v>#REF!</v>
      </c>
      <c r="D359" t="s">
        <v>4309</v>
      </c>
    </row>
    <row r="360" spans="1:4" ht="12.75" customHeight="1">
      <c r="A360" s="2">
        <v>241</v>
      </c>
      <c r="B360" s="3" t="s">
        <v>2278</v>
      </c>
      <c r="C360" s="712" t="e">
        <f>VLOOKUP($B360,#REF!,47,FALSE)</f>
        <v>#REF!</v>
      </c>
      <c r="D360" t="s">
        <v>4309</v>
      </c>
    </row>
    <row r="361" spans="1:4" ht="12.75" customHeight="1">
      <c r="A361" s="2">
        <v>245</v>
      </c>
      <c r="B361" s="3" t="s">
        <v>3099</v>
      </c>
      <c r="C361" s="712" t="e">
        <f>VLOOKUP($B361,#REF!,47,FALSE)</f>
        <v>#REF!</v>
      </c>
      <c r="D361" t="s">
        <v>4333</v>
      </c>
    </row>
    <row r="362" spans="1:4" ht="12.75" customHeight="1">
      <c r="A362" s="2">
        <v>245</v>
      </c>
      <c r="B362" s="3" t="s">
        <v>3099</v>
      </c>
      <c r="C362" s="64" t="e">
        <f>VLOOKUP($B362,#REF!,68,FALSE)</f>
        <v>#REF!</v>
      </c>
      <c r="D362" t="s">
        <v>4333</v>
      </c>
    </row>
    <row r="363" spans="1:4" ht="12.75" customHeight="1">
      <c r="A363" s="2">
        <v>247</v>
      </c>
      <c r="B363" s="3" t="s">
        <v>2274</v>
      </c>
      <c r="C363" s="712" t="e">
        <f>VLOOKUP($B363,#REF!,47,FALSE)</f>
        <v>#REF!</v>
      </c>
      <c r="D363" t="s">
        <v>4309</v>
      </c>
    </row>
    <row r="364" spans="1:4" ht="12.75" customHeight="1">
      <c r="A364" s="2">
        <v>248</v>
      </c>
      <c r="B364" s="3" t="s">
        <v>2427</v>
      </c>
      <c r="C364" s="64" t="e">
        <f>VLOOKUP($B364,#REF!,25,FALSE)</f>
        <v>#REF!</v>
      </c>
      <c r="D364" t="s">
        <v>4333</v>
      </c>
    </row>
    <row r="365" spans="1:4" ht="12.75" customHeight="1">
      <c r="A365" s="2">
        <v>248</v>
      </c>
      <c r="B365" s="3" t="s">
        <v>2427</v>
      </c>
      <c r="C365" s="64" t="e">
        <f>VLOOKUP($B365,#REF!,89,FALSE)</f>
        <v>#REF!</v>
      </c>
      <c r="D365" t="s">
        <v>4333</v>
      </c>
    </row>
    <row r="366" spans="1:4" ht="12.75" customHeight="1">
      <c r="A366" s="2">
        <v>249</v>
      </c>
      <c r="B366" s="3" t="s">
        <v>927</v>
      </c>
      <c r="C366" s="64" t="e">
        <f>VLOOKUP($B366,#REF!,25,FALSE)</f>
        <v>#REF!</v>
      </c>
      <c r="D366" t="s">
        <v>4333</v>
      </c>
    </row>
    <row r="367" spans="1:4" ht="12.75" customHeight="1">
      <c r="A367" s="2">
        <v>249</v>
      </c>
      <c r="B367" s="3" t="s">
        <v>927</v>
      </c>
      <c r="C367" s="712" t="e">
        <f>VLOOKUP($B367,#REF!,47,FALSE)</f>
        <v>#REF!</v>
      </c>
      <c r="D367" t="s">
        <v>4333</v>
      </c>
    </row>
    <row r="368" spans="1:4" ht="12.75" customHeight="1">
      <c r="A368" s="2">
        <v>249</v>
      </c>
      <c r="B368" s="3" t="s">
        <v>927</v>
      </c>
      <c r="C368" s="64" t="e">
        <f>VLOOKUP($B368,#REF!,68,FALSE)</f>
        <v>#REF!</v>
      </c>
      <c r="D368" t="s">
        <v>4333</v>
      </c>
    </row>
    <row r="369" spans="1:4" ht="12.75" customHeight="1">
      <c r="A369" s="2">
        <v>251</v>
      </c>
      <c r="B369" s="3" t="s">
        <v>1419</v>
      </c>
      <c r="C369" s="64" t="e">
        <f>VLOOKUP($B369,#REF!,89,FALSE)</f>
        <v>#REF!</v>
      </c>
      <c r="D369" t="s">
        <v>4333</v>
      </c>
    </row>
    <row r="370" spans="1:4" ht="12.75" customHeight="1">
      <c r="A370" s="2">
        <v>253</v>
      </c>
      <c r="B370" s="3" t="s">
        <v>1952</v>
      </c>
      <c r="C370" s="712" t="e">
        <f>VLOOKUP($B370,#REF!,47,FALSE)</f>
        <v>#REF!</v>
      </c>
      <c r="D370" t="s">
        <v>4333</v>
      </c>
    </row>
    <row r="371" spans="1:4" ht="12.75" customHeight="1">
      <c r="A371" s="2">
        <v>253</v>
      </c>
      <c r="B371" s="3" t="s">
        <v>1952</v>
      </c>
      <c r="C371" s="64" t="e">
        <f>VLOOKUP($B371,#REF!,89,FALSE)</f>
        <v>#REF!</v>
      </c>
      <c r="D371" t="s">
        <v>4333</v>
      </c>
    </row>
    <row r="372" spans="1:4" ht="12.75" customHeight="1">
      <c r="A372" s="2">
        <v>254</v>
      </c>
      <c r="B372" s="3" t="s">
        <v>3104</v>
      </c>
      <c r="C372" s="64" t="e">
        <f>VLOOKUP($B372,#REF!,25,FALSE)</f>
        <v>#REF!</v>
      </c>
      <c r="D372" t="s">
        <v>4308</v>
      </c>
    </row>
    <row r="373" spans="1:4" ht="12.75" customHeight="1">
      <c r="A373" s="2">
        <v>254</v>
      </c>
      <c r="B373" s="3" t="s">
        <v>3104</v>
      </c>
      <c r="C373" s="712" t="e">
        <f>VLOOKUP($B373,#REF!,47,FALSE)</f>
        <v>#REF!</v>
      </c>
      <c r="D373" t="s">
        <v>4308</v>
      </c>
    </row>
    <row r="374" spans="1:4" ht="12.75" customHeight="1">
      <c r="A374" s="2">
        <v>254</v>
      </c>
      <c r="B374" s="3" t="s">
        <v>3104</v>
      </c>
      <c r="C374" s="64" t="e">
        <f>VLOOKUP($B374,#REF!,68,FALSE)</f>
        <v>#REF!</v>
      </c>
      <c r="D374" t="s">
        <v>4327</v>
      </c>
    </row>
    <row r="375" spans="1:4" ht="12.75" customHeight="1">
      <c r="A375" s="2">
        <v>254</v>
      </c>
      <c r="B375" s="3" t="s">
        <v>3104</v>
      </c>
      <c r="C375" s="64" t="e">
        <f>VLOOKUP($B375,#REF!,89,FALSE)</f>
        <v>#REF!</v>
      </c>
      <c r="D375" t="s">
        <v>4327</v>
      </c>
    </row>
    <row r="376" spans="1:4" ht="12.75" customHeight="1">
      <c r="A376" s="2">
        <v>254</v>
      </c>
      <c r="B376" s="3" t="s">
        <v>3104</v>
      </c>
      <c r="C376" s="64" t="e">
        <f>VLOOKUP($B376,#REF!,116,FALSE)</f>
        <v>#REF!</v>
      </c>
      <c r="D376" t="s">
        <v>4327</v>
      </c>
    </row>
    <row r="377" spans="1:4" ht="12.75" customHeight="1">
      <c r="A377" s="2">
        <v>255</v>
      </c>
      <c r="B377" s="38" t="s">
        <v>2722</v>
      </c>
      <c r="C377" s="64" t="e">
        <f>VLOOKUP($B377,#REF!,25,FALSE)</f>
        <v>#REF!</v>
      </c>
      <c r="D377" t="s">
        <v>4307</v>
      </c>
    </row>
    <row r="378" spans="1:4" ht="12.75" customHeight="1">
      <c r="A378" s="2">
        <v>255</v>
      </c>
      <c r="B378" s="38" t="s">
        <v>2722</v>
      </c>
      <c r="C378" s="712" t="e">
        <f>VLOOKUP($B378,#REF!,47,FALSE)</f>
        <v>#REF!</v>
      </c>
      <c r="D378" t="s">
        <v>4307</v>
      </c>
    </row>
    <row r="379" spans="1:4" ht="12.75" customHeight="1">
      <c r="A379" s="2">
        <v>255</v>
      </c>
      <c r="B379" s="38" t="s">
        <v>2722</v>
      </c>
      <c r="C379" s="64" t="e">
        <f>VLOOKUP($B379,#REF!,68,FALSE)</f>
        <v>#REF!</v>
      </c>
      <c r="D379" t="s">
        <v>4307</v>
      </c>
    </row>
    <row r="380" spans="1:4" ht="12.75" customHeight="1">
      <c r="A380" s="2">
        <v>259</v>
      </c>
      <c r="B380" s="3" t="s">
        <v>3757</v>
      </c>
      <c r="C380" s="712" t="e">
        <f>VLOOKUP($B380,#REF!,47,FALSE)</f>
        <v>#REF!</v>
      </c>
      <c r="D380" t="s">
        <v>4304</v>
      </c>
    </row>
    <row r="381" spans="1:4" ht="12.75" customHeight="1">
      <c r="A381" s="2">
        <v>259</v>
      </c>
      <c r="B381" s="3" t="s">
        <v>3757</v>
      </c>
      <c r="C381" s="64" t="e">
        <f>VLOOKUP($B381,#REF!,68,FALSE)</f>
        <v>#REF!</v>
      </c>
      <c r="D381" t="s">
        <v>4304</v>
      </c>
    </row>
    <row r="382" spans="1:4" ht="12.75" customHeight="1">
      <c r="A382" s="2">
        <v>263</v>
      </c>
      <c r="B382" s="38" t="s">
        <v>2434</v>
      </c>
      <c r="C382" s="712" t="e">
        <f>VLOOKUP($B382,#REF!,47,FALSE)</f>
        <v>#REF!</v>
      </c>
      <c r="D382" t="s">
        <v>4307</v>
      </c>
    </row>
    <row r="383" spans="1:4" ht="12.75" customHeight="1">
      <c r="A383" s="2">
        <v>264</v>
      </c>
      <c r="B383" s="3" t="s">
        <v>3124</v>
      </c>
      <c r="C383" s="712" t="e">
        <f>VLOOKUP($B383,#REF!,47,FALSE)</f>
        <v>#REF!</v>
      </c>
      <c r="D383" t="s">
        <v>4333</v>
      </c>
    </row>
    <row r="384" spans="1:4" ht="12.75" customHeight="1">
      <c r="A384" s="2">
        <v>264</v>
      </c>
      <c r="B384" s="3" t="s">
        <v>3124</v>
      </c>
      <c r="C384" s="64" t="e">
        <f>VLOOKUP($B384,#REF!,68,FALSE)</f>
        <v>#REF!</v>
      </c>
      <c r="D384" t="s">
        <v>4333</v>
      </c>
    </row>
    <row r="385" spans="1:4" ht="12.75" customHeight="1">
      <c r="A385" s="2">
        <v>264</v>
      </c>
      <c r="B385" s="3" t="s">
        <v>3124</v>
      </c>
      <c r="C385" s="64" t="e">
        <f>VLOOKUP($B385,#REF!,89,FALSE)</f>
        <v>#REF!</v>
      </c>
      <c r="D385" t="s">
        <v>4333</v>
      </c>
    </row>
    <row r="386" spans="1:4" ht="12.75" customHeight="1">
      <c r="A386" s="2">
        <v>265</v>
      </c>
      <c r="B386" s="3" t="s">
        <v>3096</v>
      </c>
      <c r="C386" s="64" t="e">
        <f>VLOOKUP($B386,#REF!,25,FALSE)</f>
        <v>#REF!</v>
      </c>
      <c r="D386" t="s">
        <v>4333</v>
      </c>
    </row>
    <row r="387" spans="1:4" ht="12.75" customHeight="1">
      <c r="A387" s="2">
        <v>265</v>
      </c>
      <c r="B387" s="3" t="s">
        <v>3096</v>
      </c>
      <c r="C387" s="712" t="e">
        <f>VLOOKUP($B387,#REF!,47,FALSE)</f>
        <v>#REF!</v>
      </c>
      <c r="D387" t="s">
        <v>4333</v>
      </c>
    </row>
    <row r="388" spans="1:4" ht="12.75" customHeight="1">
      <c r="A388" s="2">
        <v>265</v>
      </c>
      <c r="B388" s="3" t="s">
        <v>3096</v>
      </c>
      <c r="C388" s="64" t="e">
        <f>VLOOKUP($B388,#REF!,68,FALSE)</f>
        <v>#REF!</v>
      </c>
      <c r="D388" t="s">
        <v>4333</v>
      </c>
    </row>
    <row r="389" spans="1:4" ht="12.75" customHeight="1">
      <c r="A389" s="2">
        <v>265</v>
      </c>
      <c r="B389" s="3" t="s">
        <v>3096</v>
      </c>
      <c r="C389" s="64" t="e">
        <f>VLOOKUP($B389,#REF!,89,FALSE)</f>
        <v>#REF!</v>
      </c>
      <c r="D389" t="s">
        <v>4333</v>
      </c>
    </row>
    <row r="390" spans="1:4" ht="12.75" customHeight="1">
      <c r="A390" s="2">
        <v>265</v>
      </c>
      <c r="B390" s="3" t="s">
        <v>3096</v>
      </c>
      <c r="C390" s="64" t="e">
        <f>VLOOKUP($B390,#REF!,96,FALSE)</f>
        <v>#REF!</v>
      </c>
      <c r="D390" t="s">
        <v>4333</v>
      </c>
    </row>
    <row r="391" spans="1:4" ht="12.75" customHeight="1">
      <c r="A391" s="2">
        <v>266</v>
      </c>
      <c r="B391" s="3" t="s">
        <v>3856</v>
      </c>
      <c r="C391" s="712" t="e">
        <f>VLOOKUP($B391,#REF!,47,FALSE)</f>
        <v>#REF!</v>
      </c>
      <c r="D391" t="s">
        <v>4309</v>
      </c>
    </row>
    <row r="392" spans="1:4" ht="12.75" customHeight="1">
      <c r="A392" s="2">
        <v>267</v>
      </c>
      <c r="B392" s="3" t="s">
        <v>3406</v>
      </c>
      <c r="C392" s="64" t="e">
        <f>VLOOKUP($B392,#REF!,25,FALSE)</f>
        <v>#REF!</v>
      </c>
      <c r="D392" t="s">
        <v>4333</v>
      </c>
    </row>
    <row r="393" spans="1:4" ht="12.75" customHeight="1">
      <c r="A393" s="2">
        <v>267</v>
      </c>
      <c r="B393" s="3" t="s">
        <v>3406</v>
      </c>
      <c r="C393" s="712" t="e">
        <f>VLOOKUP($B393,#REF!,47,FALSE)</f>
        <v>#REF!</v>
      </c>
      <c r="D393" t="s">
        <v>4333</v>
      </c>
    </row>
    <row r="394" spans="1:4" ht="12.75" customHeight="1">
      <c r="A394" s="2">
        <v>268</v>
      </c>
      <c r="B394" s="3" t="s">
        <v>1233</v>
      </c>
      <c r="C394" s="712" t="e">
        <f>VLOOKUP($B394,#REF!,47,FALSE)</f>
        <v>#REF!</v>
      </c>
      <c r="D394" t="s">
        <v>4309</v>
      </c>
    </row>
    <row r="395" spans="1:4" ht="12.75" customHeight="1">
      <c r="A395" s="2">
        <v>269</v>
      </c>
      <c r="B395" s="3" t="s">
        <v>2270</v>
      </c>
      <c r="C395" s="712" t="e">
        <f>VLOOKUP($B395,#REF!,47,FALSE)</f>
        <v>#REF!</v>
      </c>
      <c r="D395" t="s">
        <v>4306</v>
      </c>
    </row>
    <row r="396" spans="1:4" ht="12.75" customHeight="1">
      <c r="A396" s="2">
        <v>270</v>
      </c>
      <c r="B396" s="3" t="s">
        <v>2485</v>
      </c>
      <c r="C396" s="712" t="e">
        <f>VLOOKUP($B396,#REF!,47,FALSE)</f>
        <v>#REF!</v>
      </c>
      <c r="D396" t="s">
        <v>4309</v>
      </c>
    </row>
    <row r="397" spans="1:4" ht="12.75" customHeight="1">
      <c r="A397" s="2">
        <v>272</v>
      </c>
      <c r="B397" s="3" t="s">
        <v>2595</v>
      </c>
      <c r="C397" s="712" t="e">
        <f>VLOOKUP($B397,#REF!,47,FALSE)</f>
        <v>#REF!</v>
      </c>
      <c r="D397" t="s">
        <v>4309</v>
      </c>
    </row>
    <row r="398" spans="1:4" ht="12.75" customHeight="1">
      <c r="A398" s="2">
        <v>273</v>
      </c>
      <c r="B398" s="3" t="s">
        <v>1972</v>
      </c>
      <c r="C398" s="712" t="e">
        <f>VLOOKUP($B398,#REF!,47,FALSE)</f>
        <v>#REF!</v>
      </c>
      <c r="D398" t="s">
        <v>4333</v>
      </c>
    </row>
    <row r="399" spans="1:4" ht="12.75" customHeight="1">
      <c r="A399" s="2">
        <v>275</v>
      </c>
      <c r="B399" s="38" t="s">
        <v>1237</v>
      </c>
      <c r="C399" s="64" t="e">
        <f>VLOOKUP($B399,#REF!,25,FALSE)</f>
        <v>#REF!</v>
      </c>
      <c r="D399" t="s">
        <v>4307</v>
      </c>
    </row>
    <row r="400" spans="1:4" ht="12.75" customHeight="1">
      <c r="A400" s="2">
        <v>275</v>
      </c>
      <c r="B400" s="38" t="s">
        <v>1237</v>
      </c>
      <c r="C400" s="712" t="e">
        <f>VLOOKUP($B400,#REF!,47,FALSE)</f>
        <v>#REF!</v>
      </c>
      <c r="D400" t="s">
        <v>4307</v>
      </c>
    </row>
    <row r="401" spans="1:4" ht="12.75" customHeight="1">
      <c r="A401" s="2">
        <v>275</v>
      </c>
      <c r="B401" s="38" t="s">
        <v>1237</v>
      </c>
      <c r="C401" s="64" t="e">
        <f>VLOOKUP($B401,#REF!,68,FALSE)</f>
        <v>#REF!</v>
      </c>
      <c r="D401" t="s">
        <v>4307</v>
      </c>
    </row>
    <row r="402" spans="1:4" ht="12.75" customHeight="1">
      <c r="A402" s="2">
        <v>276</v>
      </c>
      <c r="B402" s="3" t="s">
        <v>2482</v>
      </c>
      <c r="C402" s="712" t="e">
        <f>VLOOKUP($B402,#REF!,47,FALSE)</f>
        <v>#REF!</v>
      </c>
      <c r="D402" t="s">
        <v>4309</v>
      </c>
    </row>
    <row r="403" spans="1:4" ht="12.75" customHeight="1">
      <c r="A403" s="2">
        <v>277</v>
      </c>
      <c r="B403" s="3" t="s">
        <v>2568</v>
      </c>
      <c r="C403" s="712" t="e">
        <f>VLOOKUP($B403,#REF!,47,FALSE)</f>
        <v>#REF!</v>
      </c>
      <c r="D403" t="s">
        <v>4333</v>
      </c>
    </row>
    <row r="404" spans="1:4" ht="12.75" customHeight="1">
      <c r="A404" s="2">
        <v>277</v>
      </c>
      <c r="B404" s="3" t="s">
        <v>2568</v>
      </c>
      <c r="C404" s="64" t="e">
        <f>VLOOKUP($B404,#REF!,68,FALSE)</f>
        <v>#REF!</v>
      </c>
      <c r="D404" t="s">
        <v>4333</v>
      </c>
    </row>
    <row r="405" spans="1:4" ht="12.75" customHeight="1">
      <c r="A405" s="2">
        <v>277</v>
      </c>
      <c r="B405" s="3" t="s">
        <v>2568</v>
      </c>
      <c r="C405" s="64" t="e">
        <f>VLOOKUP($B405,#REF!,89,FALSE)</f>
        <v>#REF!</v>
      </c>
      <c r="D405" t="s">
        <v>4333</v>
      </c>
    </row>
    <row r="406" spans="1:4" ht="12.75" customHeight="1">
      <c r="A406" s="2">
        <v>279</v>
      </c>
      <c r="B406" s="3" t="s">
        <v>2056</v>
      </c>
      <c r="C406" s="712" t="e">
        <f>VLOOKUP($B406,#REF!,47,FALSE)</f>
        <v>#REF!</v>
      </c>
      <c r="D406" t="s">
        <v>4309</v>
      </c>
    </row>
    <row r="407" spans="1:4" ht="12.75" customHeight="1">
      <c r="A407" s="2">
        <v>280</v>
      </c>
      <c r="B407" s="38" t="s">
        <v>1399</v>
      </c>
      <c r="C407" s="64" t="e">
        <f>VLOOKUP($B407,#REF!,25,FALSE)</f>
        <v>#REF!</v>
      </c>
      <c r="D407" t="s">
        <v>4307</v>
      </c>
    </row>
    <row r="408" spans="1:4" ht="12.75" customHeight="1">
      <c r="A408" s="2">
        <v>280</v>
      </c>
      <c r="B408" s="38" t="s">
        <v>1399</v>
      </c>
      <c r="C408" s="712" t="e">
        <f>VLOOKUP($B408,#REF!,47,FALSE)</f>
        <v>#REF!</v>
      </c>
      <c r="D408" t="s">
        <v>4307</v>
      </c>
    </row>
    <row r="409" spans="1:4" ht="12.75" customHeight="1">
      <c r="A409" s="2">
        <v>280</v>
      </c>
      <c r="B409" s="38" t="s">
        <v>1399</v>
      </c>
      <c r="C409" s="64" t="e">
        <f>VLOOKUP($B409,#REF!,68,FALSE)</f>
        <v>#REF!</v>
      </c>
      <c r="D409" t="s">
        <v>4307</v>
      </c>
    </row>
    <row r="410" spans="1:4" ht="12.75" customHeight="1">
      <c r="A410" s="2">
        <v>280</v>
      </c>
      <c r="B410" s="38" t="s">
        <v>1399</v>
      </c>
      <c r="C410" s="64" t="e">
        <f>VLOOKUP($B410,#REF!,89,FALSE)</f>
        <v>#REF!</v>
      </c>
      <c r="D410" t="s">
        <v>4307</v>
      </c>
    </row>
    <row r="411" spans="1:4" ht="12.75" customHeight="1">
      <c r="A411" s="2">
        <v>280</v>
      </c>
      <c r="B411" s="38" t="s">
        <v>1399</v>
      </c>
      <c r="C411" s="64" t="e">
        <f>VLOOKUP($B411,#REF!,116,FALSE)</f>
        <v>#REF!</v>
      </c>
      <c r="D411" t="s">
        <v>4307</v>
      </c>
    </row>
    <row r="412" spans="1:4" ht="12.75" customHeight="1">
      <c r="A412" s="2">
        <v>281</v>
      </c>
      <c r="B412" s="3" t="s">
        <v>2435</v>
      </c>
      <c r="C412" s="64" t="e">
        <f>VLOOKUP($B412,#REF!,25,FALSE)</f>
        <v>#REF!</v>
      </c>
      <c r="D412" t="s">
        <v>4323</v>
      </c>
    </row>
    <row r="413" spans="1:4" ht="12.75" customHeight="1">
      <c r="A413" s="2">
        <v>281</v>
      </c>
      <c r="B413" s="3" t="s">
        <v>2435</v>
      </c>
      <c r="C413" s="712" t="e">
        <f>VLOOKUP($B413,#REF!,47,FALSE)</f>
        <v>#REF!</v>
      </c>
      <c r="D413" t="s">
        <v>4323</v>
      </c>
    </row>
    <row r="414" spans="1:4" ht="12.75" customHeight="1">
      <c r="A414" s="2">
        <v>281</v>
      </c>
      <c r="B414" s="3" t="s">
        <v>2435</v>
      </c>
      <c r="C414" s="64" t="e">
        <f>VLOOKUP($B414,#REF!,68,FALSE)</f>
        <v>#REF!</v>
      </c>
      <c r="D414" t="s">
        <v>4323</v>
      </c>
    </row>
    <row r="415" spans="1:4" ht="12.75" customHeight="1">
      <c r="A415" s="2">
        <v>281</v>
      </c>
      <c r="B415" s="3" t="s">
        <v>2435</v>
      </c>
      <c r="C415" s="64" t="e">
        <f>VLOOKUP($B415,#REF!,89,FALSE)</f>
        <v>#REF!</v>
      </c>
      <c r="D415" t="s">
        <v>4323</v>
      </c>
    </row>
    <row r="416" spans="1:4" ht="12.75" customHeight="1">
      <c r="A416" s="2">
        <v>282</v>
      </c>
      <c r="B416" s="3" t="s">
        <v>3400</v>
      </c>
      <c r="C416" s="712" t="e">
        <f>VLOOKUP($B416,#REF!,47,FALSE)</f>
        <v>#REF!</v>
      </c>
      <c r="D416" t="s">
        <v>4333</v>
      </c>
    </row>
    <row r="417" spans="1:4" ht="12.75" customHeight="1">
      <c r="A417" s="2">
        <v>283</v>
      </c>
      <c r="B417" s="3" t="s">
        <v>3399</v>
      </c>
      <c r="C417" s="712" t="e">
        <f>VLOOKUP($B417,#REF!,47,FALSE)</f>
        <v>#REF!</v>
      </c>
      <c r="D417" t="s">
        <v>4333</v>
      </c>
    </row>
    <row r="418" spans="1:4" ht="12.75" customHeight="1">
      <c r="A418" s="2">
        <v>285</v>
      </c>
      <c r="B418" s="3" t="s">
        <v>3107</v>
      </c>
      <c r="C418" s="64" t="e">
        <f>VLOOKUP($B418,#REF!,25,FALSE)</f>
        <v>#REF!</v>
      </c>
      <c r="D418" t="s">
        <v>4318</v>
      </c>
    </row>
    <row r="419" spans="1:4" ht="12.75" customHeight="1">
      <c r="A419" s="2">
        <v>285</v>
      </c>
      <c r="B419" s="3" t="s">
        <v>3107</v>
      </c>
      <c r="C419" s="712" t="e">
        <f>VLOOKUP($B419,#REF!,47,FALSE)</f>
        <v>#REF!</v>
      </c>
      <c r="D419" t="s">
        <v>4318</v>
      </c>
    </row>
    <row r="420" spans="1:4" ht="12.75" customHeight="1">
      <c r="A420" s="2">
        <v>285</v>
      </c>
      <c r="B420" s="3" t="s">
        <v>3107</v>
      </c>
      <c r="C420" s="64" t="e">
        <f>VLOOKUP($B420,#REF!,68,FALSE)</f>
        <v>#REF!</v>
      </c>
      <c r="D420" t="s">
        <v>4318</v>
      </c>
    </row>
    <row r="421" spans="1:4" ht="12.75" customHeight="1">
      <c r="A421" s="2">
        <v>286</v>
      </c>
      <c r="B421" s="3" t="s">
        <v>3401</v>
      </c>
      <c r="C421" s="712" t="e">
        <f>VLOOKUP($B421,#REF!,47,FALSE)</f>
        <v>#REF!</v>
      </c>
      <c r="D421" t="s">
        <v>4333</v>
      </c>
    </row>
    <row r="422" spans="1:4" ht="12.75" customHeight="1">
      <c r="A422" s="2">
        <v>288</v>
      </c>
      <c r="B422" s="3" t="s">
        <v>3931</v>
      </c>
      <c r="C422" s="712" t="e">
        <f>VLOOKUP($B422,#REF!,47,FALSE)</f>
        <v>#REF!</v>
      </c>
      <c r="D422" t="s">
        <v>4309</v>
      </c>
    </row>
    <row r="423" spans="1:4" ht="12.75" customHeight="1">
      <c r="A423" s="2">
        <v>292</v>
      </c>
      <c r="B423" s="3" t="s">
        <v>1420</v>
      </c>
      <c r="C423" s="64" t="e">
        <f>VLOOKUP($B423,#REF!,89,FALSE)</f>
        <v>#REF!</v>
      </c>
      <c r="D423" t="s">
        <v>4333</v>
      </c>
    </row>
    <row r="424" spans="1:4" ht="12.75" customHeight="1">
      <c r="A424" s="2">
        <v>293</v>
      </c>
      <c r="B424" s="3" t="s">
        <v>3740</v>
      </c>
      <c r="C424" s="712" t="e">
        <f>VLOOKUP($B424,#REF!,47,FALSE)</f>
        <v>#REF!</v>
      </c>
      <c r="D424" t="s">
        <v>4333</v>
      </c>
    </row>
    <row r="425" spans="1:4" ht="12.75" customHeight="1">
      <c r="A425" s="2">
        <v>293</v>
      </c>
      <c r="B425" s="3" t="s">
        <v>3740</v>
      </c>
      <c r="C425" s="64" t="e">
        <f>VLOOKUP($B425,#REF!,68,FALSE)</f>
        <v>#REF!</v>
      </c>
      <c r="D425" t="s">
        <v>4333</v>
      </c>
    </row>
    <row r="426" spans="1:4" ht="12.75" customHeight="1">
      <c r="A426" s="2">
        <v>294</v>
      </c>
      <c r="B426" s="3" t="s">
        <v>1810</v>
      </c>
      <c r="C426" s="64" t="e">
        <f>VLOOKUP($B426,#REF!,68,FALSE)</f>
        <v>#REF!</v>
      </c>
      <c r="D426" t="s">
        <v>4302</v>
      </c>
    </row>
    <row r="427" spans="1:4" ht="12.75" customHeight="1">
      <c r="A427" s="2">
        <v>296</v>
      </c>
      <c r="B427" s="3" t="s">
        <v>4290</v>
      </c>
      <c r="C427" s="712" t="e">
        <f>VLOOKUP($B427,#REF!,47,FALSE)</f>
        <v>#REF!</v>
      </c>
      <c r="D427" t="s">
        <v>4333</v>
      </c>
    </row>
    <row r="428" spans="1:4" ht="12.75" customHeight="1">
      <c r="A428" s="2">
        <v>296</v>
      </c>
      <c r="B428" s="3" t="s">
        <v>4290</v>
      </c>
      <c r="C428" s="64" t="e">
        <f>VLOOKUP($B428,#REF!,89,FALSE)</f>
        <v>#REF!</v>
      </c>
      <c r="D428" t="s">
        <v>4333</v>
      </c>
    </row>
    <row r="429" spans="1:4" ht="12.75" customHeight="1">
      <c r="A429" s="2">
        <v>298</v>
      </c>
      <c r="B429" s="3" t="s">
        <v>3396</v>
      </c>
      <c r="C429" s="712" t="e">
        <f>VLOOKUP($B429,#REF!,47,FALSE)</f>
        <v>#REF!</v>
      </c>
      <c r="D429" t="s">
        <v>4333</v>
      </c>
    </row>
    <row r="430" spans="1:4" ht="12.75" customHeight="1">
      <c r="A430" s="2">
        <v>298</v>
      </c>
      <c r="B430" s="3" t="s">
        <v>3396</v>
      </c>
      <c r="C430" s="64" t="e">
        <f>VLOOKUP($B430,#REF!,89,FALSE)</f>
        <v>#REF!</v>
      </c>
      <c r="D430" t="s">
        <v>4338</v>
      </c>
    </row>
    <row r="431" spans="1:4" ht="12.75" customHeight="1">
      <c r="A431" s="2">
        <v>299</v>
      </c>
      <c r="B431" s="3" t="s">
        <v>2639</v>
      </c>
      <c r="C431" s="64" t="e">
        <f>VLOOKUP($B431,#REF!,25,FALSE)</f>
        <v>#REF!</v>
      </c>
      <c r="D431" t="s">
        <v>4333</v>
      </c>
    </row>
    <row r="432" spans="1:4" ht="12.75" customHeight="1">
      <c r="A432" s="2">
        <v>299</v>
      </c>
      <c r="B432" s="3" t="s">
        <v>2639</v>
      </c>
      <c r="C432" s="712" t="e">
        <f>VLOOKUP($B432,#REF!,47,FALSE)</f>
        <v>#REF!</v>
      </c>
      <c r="D432" t="s">
        <v>4333</v>
      </c>
    </row>
    <row r="433" spans="1:4" ht="12.75" customHeight="1">
      <c r="A433" s="2">
        <v>299</v>
      </c>
      <c r="B433" s="3" t="s">
        <v>2639</v>
      </c>
      <c r="C433" s="64" t="e">
        <f>VLOOKUP($B433,#REF!,68,FALSE)</f>
        <v>#REF!</v>
      </c>
      <c r="D433" t="s">
        <v>4333</v>
      </c>
    </row>
    <row r="434" spans="1:4" ht="12.75" customHeight="1">
      <c r="A434" s="2">
        <v>299</v>
      </c>
      <c r="B434" s="3" t="s">
        <v>2639</v>
      </c>
      <c r="C434" s="64" t="e">
        <f>VLOOKUP($B434,#REF!,116,FALSE)</f>
        <v>#REF!</v>
      </c>
      <c r="D434" t="s">
        <v>4339</v>
      </c>
    </row>
    <row r="435" spans="1:4" ht="12.75" customHeight="1">
      <c r="A435" s="2">
        <v>301</v>
      </c>
      <c r="B435" s="3" t="s">
        <v>3370</v>
      </c>
      <c r="C435" s="64" t="e">
        <f>VLOOKUP($B435,#REF!,68,FALSE)</f>
        <v>#REF!</v>
      </c>
      <c r="D435" t="s">
        <v>4302</v>
      </c>
    </row>
    <row r="436" spans="1:4" ht="12.75" customHeight="1">
      <c r="A436" s="2">
        <v>302</v>
      </c>
      <c r="B436" s="3" t="s">
        <v>3755</v>
      </c>
      <c r="C436" s="64" t="e">
        <f>VLOOKUP($B436,#REF!,25,FALSE)</f>
        <v>#REF!</v>
      </c>
      <c r="D436" t="s">
        <v>4333</v>
      </c>
    </row>
    <row r="437" spans="1:4" ht="12.75" customHeight="1">
      <c r="A437" s="2">
        <v>302</v>
      </c>
      <c r="B437" s="3" t="s">
        <v>3755</v>
      </c>
      <c r="C437" s="712" t="e">
        <f>VLOOKUP($B437,#REF!,47,FALSE)</f>
        <v>#REF!</v>
      </c>
      <c r="D437" t="s">
        <v>4340</v>
      </c>
    </row>
    <row r="438" spans="1:4" ht="12.75" customHeight="1">
      <c r="A438" s="2">
        <v>302</v>
      </c>
      <c r="B438" s="3" t="s">
        <v>3755</v>
      </c>
      <c r="C438" s="64" t="e">
        <f>VLOOKUP($B438,#REF!,68,FALSE)</f>
        <v>#REF!</v>
      </c>
      <c r="D438" t="s">
        <v>4333</v>
      </c>
    </row>
    <row r="439" spans="1:4" ht="12.75" customHeight="1">
      <c r="A439" s="2">
        <v>304</v>
      </c>
      <c r="B439" s="6" t="s">
        <v>3883</v>
      </c>
      <c r="C439" s="64" t="e">
        <f>VLOOKUP($B439,#REF!,25,FALSE)</f>
        <v>#REF!</v>
      </c>
      <c r="D439" t="s">
        <v>4308</v>
      </c>
    </row>
    <row r="440" spans="1:4" ht="12.75" customHeight="1">
      <c r="A440" s="2">
        <v>304</v>
      </c>
      <c r="B440" s="6" t="s">
        <v>3883</v>
      </c>
      <c r="C440" s="712" t="e">
        <f>VLOOKUP($B440,#REF!,47,FALSE)</f>
        <v>#REF!</v>
      </c>
      <c r="D440" t="s">
        <v>4308</v>
      </c>
    </row>
    <row r="441" spans="1:4" ht="12.75" customHeight="1">
      <c r="A441" s="2">
        <v>304</v>
      </c>
      <c r="B441" s="6" t="s">
        <v>3883</v>
      </c>
      <c r="C441" s="64" t="e">
        <f>VLOOKUP($B441,#REF!,68,FALSE)</f>
        <v>#REF!</v>
      </c>
      <c r="D441" t="s">
        <v>4327</v>
      </c>
    </row>
    <row r="442" spans="1:4" ht="12.75" customHeight="1">
      <c r="A442" s="2">
        <v>304</v>
      </c>
      <c r="B442" s="6" t="s">
        <v>3883</v>
      </c>
      <c r="C442" s="64" t="e">
        <f>VLOOKUP($B442,#REF!,89,FALSE)</f>
        <v>#REF!</v>
      </c>
      <c r="D442" t="s">
        <v>4327</v>
      </c>
    </row>
    <row r="443" spans="1:4" ht="12.75" customHeight="1">
      <c r="A443" s="2">
        <v>306</v>
      </c>
      <c r="B443" s="6" t="s">
        <v>3881</v>
      </c>
      <c r="C443" s="64" t="e">
        <f>VLOOKUP($B443,#REF!,25,FALSE)</f>
        <v>#REF!</v>
      </c>
      <c r="D443" t="s">
        <v>4333</v>
      </c>
    </row>
    <row r="444" spans="1:4" ht="12.75" customHeight="1">
      <c r="A444" s="2">
        <v>306</v>
      </c>
      <c r="B444" s="6" t="s">
        <v>3881</v>
      </c>
      <c r="C444" s="712" t="e">
        <f>VLOOKUP($B444,#REF!,47,FALSE)</f>
        <v>#REF!</v>
      </c>
      <c r="D444" t="s">
        <v>4333</v>
      </c>
    </row>
    <row r="445" spans="1:4" ht="12.75" customHeight="1">
      <c r="A445" s="2">
        <v>306</v>
      </c>
      <c r="B445" s="6" t="s">
        <v>3881</v>
      </c>
      <c r="C445" s="64" t="e">
        <f>VLOOKUP($B445,#REF!,68,FALSE)</f>
        <v>#REF!</v>
      </c>
      <c r="D445" t="s">
        <v>4333</v>
      </c>
    </row>
    <row r="446" spans="1:4" ht="12.75" customHeight="1">
      <c r="A446" s="2">
        <v>307</v>
      </c>
      <c r="B446" s="6" t="s">
        <v>1979</v>
      </c>
      <c r="C446" s="64" t="e">
        <f>VLOOKUP($B446,#REF!,68,FALSE)</f>
        <v>#REF!</v>
      </c>
      <c r="D446" t="s">
        <v>4333</v>
      </c>
    </row>
    <row r="447" spans="1:4" ht="12.75" customHeight="1">
      <c r="A447" s="2">
        <v>307</v>
      </c>
      <c r="B447" s="6" t="s">
        <v>1979</v>
      </c>
      <c r="C447" s="64" t="e">
        <f>VLOOKUP($B447,#REF!,89,FALSE)</f>
        <v>#REF!</v>
      </c>
      <c r="D447" t="s">
        <v>4333</v>
      </c>
    </row>
    <row r="448" spans="1:4" ht="12.75" customHeight="1">
      <c r="A448" s="2">
        <v>308</v>
      </c>
      <c r="B448" s="3" t="s">
        <v>3860</v>
      </c>
      <c r="C448" s="712" t="e">
        <f>VLOOKUP($B448,#REF!,47,FALSE)</f>
        <v>#REF!</v>
      </c>
      <c r="D448" t="s">
        <v>4309</v>
      </c>
    </row>
    <row r="449" spans="1:4" ht="12.75" customHeight="1">
      <c r="A449" s="2">
        <v>309</v>
      </c>
      <c r="B449" s="3" t="s">
        <v>3872</v>
      </c>
      <c r="C449" s="64" t="e">
        <f>VLOOKUP($B449,#REF!,47,FALSE)</f>
        <v>#REF!</v>
      </c>
      <c r="D449" t="s">
        <v>4309</v>
      </c>
    </row>
    <row r="450" spans="1:4" ht="12.75" customHeight="1">
      <c r="A450" s="2">
        <v>310</v>
      </c>
      <c r="B450" s="3" t="s">
        <v>2581</v>
      </c>
      <c r="C450" s="64" t="e">
        <f>VLOOKUP($B450,#REF!,25,FALSE)</f>
        <v>#REF!</v>
      </c>
      <c r="D450" t="s">
        <v>4333</v>
      </c>
    </row>
    <row r="451" spans="1:4" ht="12.75" customHeight="1">
      <c r="A451" s="2">
        <v>310</v>
      </c>
      <c r="B451" s="3" t="s">
        <v>2581</v>
      </c>
      <c r="C451" s="712" t="e">
        <f>VLOOKUP($B451,#REF!,47,FALSE)</f>
        <v>#REF!</v>
      </c>
      <c r="D451" t="s">
        <v>4333</v>
      </c>
    </row>
    <row r="452" spans="1:4" ht="12.75" customHeight="1">
      <c r="A452" s="2">
        <v>310</v>
      </c>
      <c r="B452" s="3" t="s">
        <v>2581</v>
      </c>
      <c r="C452" s="64" t="e">
        <f>VLOOKUP($B452,#REF!,89,FALSE)</f>
        <v>#REF!</v>
      </c>
      <c r="D452" t="s">
        <v>4333</v>
      </c>
    </row>
    <row r="453" spans="1:4" ht="12.75" customHeight="1">
      <c r="A453" s="2">
        <v>311</v>
      </c>
      <c r="B453" s="3" t="s">
        <v>3929</v>
      </c>
      <c r="C453" s="712" t="e">
        <f>VLOOKUP($B453,#REF!,47,FALSE)</f>
        <v>#REF!</v>
      </c>
      <c r="D453" t="s">
        <v>4349</v>
      </c>
    </row>
    <row r="454" spans="1:4" ht="12.75" customHeight="1">
      <c r="A454" s="2">
        <v>312</v>
      </c>
      <c r="B454" s="3" t="s">
        <v>1981</v>
      </c>
      <c r="C454" s="64" t="e">
        <f>VLOOKUP($B454,#REF!,25,FALSE)</f>
        <v>#REF!</v>
      </c>
      <c r="D454" t="s">
        <v>4340</v>
      </c>
    </row>
    <row r="455" spans="1:4" ht="12.75" customHeight="1">
      <c r="A455" s="2">
        <v>312</v>
      </c>
      <c r="B455" s="3" t="s">
        <v>1981</v>
      </c>
      <c r="C455" s="712" t="e">
        <f>VLOOKUP($B455,#REF!,47,FALSE)</f>
        <v>#REF!</v>
      </c>
      <c r="D455" t="s">
        <v>4340</v>
      </c>
    </row>
    <row r="456" spans="1:4" ht="12.75" customHeight="1">
      <c r="A456" s="2">
        <v>312</v>
      </c>
      <c r="B456" s="3" t="s">
        <v>1981</v>
      </c>
      <c r="C456" s="64" t="e">
        <f>VLOOKUP($B456,#REF!,68,FALSE)</f>
        <v>#REF!</v>
      </c>
      <c r="D456" t="s">
        <v>4340</v>
      </c>
    </row>
    <row r="457" spans="1:4" ht="12.75" customHeight="1">
      <c r="A457" s="2">
        <v>312</v>
      </c>
      <c r="B457" s="3" t="s">
        <v>1981</v>
      </c>
      <c r="C457" s="64" t="e">
        <f>VLOOKUP($B457,#REF!,89,FALSE)</f>
        <v>#REF!</v>
      </c>
      <c r="D457" t="s">
        <v>4340</v>
      </c>
    </row>
    <row r="458" spans="1:4" ht="12.75" customHeight="1">
      <c r="A458" s="2">
        <v>313</v>
      </c>
      <c r="B458" s="3" t="s">
        <v>2583</v>
      </c>
      <c r="C458" s="64" t="e">
        <f>VLOOKUP($B458,#REF!,89,FALSE)</f>
        <v>#REF!</v>
      </c>
      <c r="D458" t="s">
        <v>4333</v>
      </c>
    </row>
    <row r="459" spans="1:4" ht="12.75" customHeight="1">
      <c r="A459" s="2">
        <v>314</v>
      </c>
      <c r="B459" s="3" t="s">
        <v>1958</v>
      </c>
      <c r="C459" s="712" t="e">
        <f>VLOOKUP($B459,#REF!,47,FALSE)</f>
        <v>#REF!</v>
      </c>
      <c r="D459" t="s">
        <v>4309</v>
      </c>
    </row>
    <row r="460" spans="1:4" ht="12.75" customHeight="1">
      <c r="A460" s="2">
        <v>315</v>
      </c>
      <c r="B460" s="3" t="s">
        <v>3148</v>
      </c>
      <c r="C460" s="712" t="e">
        <f>VLOOKUP($B460,#REF!,47,FALSE)</f>
        <v>#REF!</v>
      </c>
      <c r="D460" t="s">
        <v>4333</v>
      </c>
    </row>
    <row r="461" spans="1:4" ht="12.75" customHeight="1">
      <c r="A461" s="2">
        <v>316</v>
      </c>
      <c r="B461" s="3" t="s">
        <v>2280</v>
      </c>
      <c r="C461" s="64" t="e">
        <f>VLOOKUP($B461,#REF!,68,FALSE)</f>
        <v>#REF!</v>
      </c>
      <c r="D461" t="s">
        <v>4302</v>
      </c>
    </row>
    <row r="462" spans="1:4" ht="12.75" customHeight="1">
      <c r="A462" s="2">
        <v>317</v>
      </c>
      <c r="B462" s="3" t="s">
        <v>3404</v>
      </c>
      <c r="C462" s="712" t="e">
        <f>VLOOKUP($B462,#REF!,47,FALSE)</f>
        <v>#REF!</v>
      </c>
      <c r="D462" t="s">
        <v>4333</v>
      </c>
    </row>
    <row r="463" spans="1:4" ht="12.75" customHeight="1">
      <c r="A463" s="2">
        <v>318</v>
      </c>
      <c r="B463" s="3" t="s">
        <v>3371</v>
      </c>
      <c r="C463" s="64" t="e">
        <f>VLOOKUP($B463,#REF!,68,FALSE)</f>
        <v>#REF!</v>
      </c>
      <c r="D463" t="s">
        <v>4302</v>
      </c>
    </row>
    <row r="464" spans="1:4" ht="12.75" customHeight="1">
      <c r="A464" s="2">
        <v>319</v>
      </c>
      <c r="B464" s="3" t="s">
        <v>3934</v>
      </c>
      <c r="C464" s="64" t="e">
        <f>VLOOKUP($B464,#REF!,25,FALSE)</f>
        <v>#REF!</v>
      </c>
      <c r="D464" t="s">
        <v>4333</v>
      </c>
    </row>
    <row r="465" spans="1:4" ht="12.75" customHeight="1">
      <c r="A465" s="2">
        <v>319</v>
      </c>
      <c r="B465" s="3" t="s">
        <v>3934</v>
      </c>
      <c r="C465" s="712" t="e">
        <f>VLOOKUP($B465,#REF!,47,FALSE)</f>
        <v>#REF!</v>
      </c>
      <c r="D465" t="s">
        <v>4333</v>
      </c>
    </row>
    <row r="466" spans="1:4" ht="12.75" customHeight="1">
      <c r="A466" s="2">
        <v>319</v>
      </c>
      <c r="B466" s="3" t="s">
        <v>3934</v>
      </c>
      <c r="C466" s="64" t="e">
        <f>VLOOKUP($B466,#REF!,68,FALSE)</f>
        <v>#REF!</v>
      </c>
      <c r="D466" t="s">
        <v>4333</v>
      </c>
    </row>
    <row r="467" spans="1:4" ht="12.75" customHeight="1">
      <c r="A467" s="2">
        <v>319</v>
      </c>
      <c r="B467" s="3" t="s">
        <v>3934</v>
      </c>
      <c r="C467" s="64" t="e">
        <f>VLOOKUP($B467,#REF!,116,FALSE)</f>
        <v>#REF!</v>
      </c>
      <c r="D467" t="s">
        <v>4325</v>
      </c>
    </row>
    <row r="468" spans="1:4" ht="12.75" customHeight="1">
      <c r="A468" s="2">
        <v>320</v>
      </c>
      <c r="B468" s="3" t="s">
        <v>3366</v>
      </c>
      <c r="C468" s="64" t="e">
        <f>VLOOKUP($B468,#REF!,47,FALSE)</f>
        <v>#REF!</v>
      </c>
      <c r="D468" t="s">
        <v>4309</v>
      </c>
    </row>
    <row r="469" spans="1:4" ht="12.75" customHeight="1">
      <c r="A469" s="2">
        <v>321</v>
      </c>
      <c r="B469" s="3" t="s">
        <v>1948</v>
      </c>
      <c r="C469" s="64" t="e">
        <f>VLOOKUP($B469,#REF!,68,FALSE)</f>
        <v>#REF!</v>
      </c>
      <c r="D469" t="s">
        <v>4302</v>
      </c>
    </row>
    <row r="470" spans="1:4" ht="12.75" customHeight="1">
      <c r="A470" s="2">
        <v>322</v>
      </c>
      <c r="B470" s="3" t="s">
        <v>3861</v>
      </c>
      <c r="C470" s="712" t="e">
        <f>VLOOKUP($B470,#REF!,47,FALSE)</f>
        <v>#REF!</v>
      </c>
      <c r="D470" t="s">
        <v>4309</v>
      </c>
    </row>
    <row r="471" spans="1:4" ht="12.75" customHeight="1">
      <c r="A471" s="2">
        <v>322</v>
      </c>
      <c r="B471" s="3" t="s">
        <v>3861</v>
      </c>
      <c r="C471" s="64" t="e">
        <f>VLOOKUP($B471,#REF!,47,FALSE)</f>
        <v>#REF!</v>
      </c>
      <c r="D471" t="s">
        <v>4309</v>
      </c>
    </row>
    <row r="472" spans="1:4" ht="12.75" customHeight="1">
      <c r="A472" s="2">
        <v>324</v>
      </c>
      <c r="B472" s="3" t="s">
        <v>2486</v>
      </c>
      <c r="C472" s="712" t="e">
        <f>VLOOKUP($B472,#REF!,47,FALSE)</f>
        <v>#REF!</v>
      </c>
      <c r="D472" t="s">
        <v>4309</v>
      </c>
    </row>
    <row r="473" spans="1:4" ht="12.75" customHeight="1">
      <c r="A473" s="2">
        <v>324</v>
      </c>
      <c r="B473" s="3" t="s">
        <v>2486</v>
      </c>
      <c r="C473" s="64" t="e">
        <f>VLOOKUP($B473,#REF!,47,FALSE)</f>
        <v>#REF!</v>
      </c>
      <c r="D473" t="s">
        <v>4309</v>
      </c>
    </row>
    <row r="474" spans="1:4" ht="12.75" customHeight="1">
      <c r="A474" s="2">
        <v>325</v>
      </c>
      <c r="B474" s="3" t="s">
        <v>1188</v>
      </c>
      <c r="C474" s="64" t="e">
        <f>VLOOKUP($B474,#REF!,47,FALSE)</f>
        <v>#REF!</v>
      </c>
      <c r="D474" t="s">
        <v>4309</v>
      </c>
    </row>
    <row r="475" spans="1:4" ht="12.75" customHeight="1">
      <c r="A475" s="2">
        <v>326</v>
      </c>
      <c r="B475" s="3" t="s">
        <v>3858</v>
      </c>
      <c r="C475" s="64" t="e">
        <f>VLOOKUP($B475,#REF!,47,FALSE)</f>
        <v>#REF!</v>
      </c>
      <c r="D475" t="s">
        <v>4309</v>
      </c>
    </row>
    <row r="476" spans="1:4" ht="12.75" customHeight="1">
      <c r="A476" s="2">
        <v>327</v>
      </c>
      <c r="B476" s="3" t="s">
        <v>3859</v>
      </c>
      <c r="C476" s="64" t="e">
        <f>VLOOKUP($B476,#REF!,68,FALSE)</f>
        <v>#REF!</v>
      </c>
      <c r="D476" t="s">
        <v>4302</v>
      </c>
    </row>
    <row r="477" spans="1:4" ht="12.75" customHeight="1">
      <c r="A477" s="2">
        <v>328</v>
      </c>
      <c r="B477" s="3" t="s">
        <v>926</v>
      </c>
      <c r="C477" s="64" t="e">
        <f>VLOOKUP($B477,#REF!,25,FALSE)</f>
        <v>#REF!</v>
      </c>
      <c r="D477" t="s">
        <v>4340</v>
      </c>
    </row>
    <row r="478" spans="1:4" ht="12.75" customHeight="1">
      <c r="A478" s="2">
        <v>328</v>
      </c>
      <c r="B478" s="3" t="s">
        <v>926</v>
      </c>
      <c r="C478" s="712" t="e">
        <f>VLOOKUP($B478,#REF!,47,FALSE)</f>
        <v>#REF!</v>
      </c>
      <c r="D478" t="s">
        <v>4340</v>
      </c>
    </row>
    <row r="479" spans="1:4" ht="12.75" customHeight="1">
      <c r="A479" s="2">
        <v>328</v>
      </c>
      <c r="B479" s="3" t="s">
        <v>926</v>
      </c>
      <c r="C479" s="64" t="e">
        <f>VLOOKUP($B479,#REF!,68,FALSE)</f>
        <v>#REF!</v>
      </c>
      <c r="D479" t="s">
        <v>4340</v>
      </c>
    </row>
    <row r="480" spans="1:4" ht="12.75" customHeight="1">
      <c r="A480" s="2">
        <v>329</v>
      </c>
      <c r="B480" s="3" t="s">
        <v>3879</v>
      </c>
      <c r="C480" s="712" t="e">
        <f>VLOOKUP($B480,#REF!,47,FALSE)</f>
        <v>#REF!</v>
      </c>
      <c r="D480" t="s">
        <v>4340</v>
      </c>
    </row>
    <row r="481" spans="1:4" ht="12.75" customHeight="1">
      <c r="A481" s="2">
        <v>330</v>
      </c>
      <c r="B481" s="3" t="s">
        <v>1734</v>
      </c>
      <c r="C481" s="712" t="e">
        <f>VLOOKUP($B481,#REF!,47,FALSE)</f>
        <v>#REF!</v>
      </c>
      <c r="D481" t="s">
        <v>4309</v>
      </c>
    </row>
    <row r="482" spans="1:4" ht="12.75" customHeight="1">
      <c r="A482" s="2">
        <v>330</v>
      </c>
      <c r="B482" s="3" t="s">
        <v>1734</v>
      </c>
      <c r="C482" s="64" t="e">
        <f>VLOOKUP($B482,#REF!,47,FALSE)</f>
        <v>#REF!</v>
      </c>
      <c r="D482" t="s">
        <v>4309</v>
      </c>
    </row>
    <row r="483" spans="1:4" ht="12.75" customHeight="1">
      <c r="A483" s="2">
        <v>331</v>
      </c>
      <c r="B483" s="3" t="s">
        <v>2737</v>
      </c>
      <c r="C483" s="712" t="e">
        <f>VLOOKUP($B483,#REF!,47,FALSE)</f>
        <v>#REF!</v>
      </c>
      <c r="D483" t="s">
        <v>4309</v>
      </c>
    </row>
    <row r="484" spans="1:4" ht="12.75" customHeight="1">
      <c r="A484" s="2">
        <v>332</v>
      </c>
      <c r="B484" s="3" t="s">
        <v>3863</v>
      </c>
      <c r="C484" s="712" t="e">
        <f>VLOOKUP($B484,#REF!,47,FALSE)</f>
        <v>#REF!</v>
      </c>
      <c r="D484" t="s">
        <v>4309</v>
      </c>
    </row>
    <row r="485" spans="1:4" ht="12.75" customHeight="1">
      <c r="A485" s="2">
        <v>332</v>
      </c>
      <c r="B485" s="3" t="s">
        <v>3863</v>
      </c>
      <c r="C485" s="64" t="e">
        <f>VLOOKUP($B485,#REF!,47,FALSE)</f>
        <v>#REF!</v>
      </c>
      <c r="D485" t="s">
        <v>4309</v>
      </c>
    </row>
    <row r="486" spans="1:4" ht="12.75" customHeight="1">
      <c r="A486" s="2">
        <v>334</v>
      </c>
      <c r="B486" s="3" t="s">
        <v>1975</v>
      </c>
      <c r="C486" s="712" t="e">
        <f>VLOOKUP($B486,#REF!,47,FALSE)</f>
        <v>#REF!</v>
      </c>
      <c r="D486" t="s">
        <v>4306</v>
      </c>
    </row>
    <row r="487" spans="1:4" ht="12.75" customHeight="1">
      <c r="A487" s="2">
        <v>335</v>
      </c>
      <c r="B487" s="3" t="s">
        <v>2272</v>
      </c>
      <c r="C487" s="712" t="e">
        <f>VLOOKUP($B487,#REF!,47,FALSE)</f>
        <v>#REF!</v>
      </c>
      <c r="D487" t="s">
        <v>4309</v>
      </c>
    </row>
    <row r="488" spans="1:4" ht="12.75" customHeight="1">
      <c r="A488" s="2">
        <v>335</v>
      </c>
      <c r="B488" s="3" t="s">
        <v>2272</v>
      </c>
      <c r="C488" s="64" t="e">
        <f>VLOOKUP($B488,#REF!,47,FALSE)</f>
        <v>#REF!</v>
      </c>
      <c r="D488" t="s">
        <v>4309</v>
      </c>
    </row>
    <row r="489" spans="1:4" ht="12.75" customHeight="1">
      <c r="A489" s="2">
        <v>336</v>
      </c>
      <c r="B489" s="3" t="s">
        <v>1398</v>
      </c>
      <c r="C489" s="712" t="e">
        <f>VLOOKUP($B489,#REF!,47,FALSE)</f>
        <v>#REF!</v>
      </c>
      <c r="D489" t="s">
        <v>4333</v>
      </c>
    </row>
    <row r="490" spans="1:4" ht="12.75" customHeight="1">
      <c r="A490" s="2">
        <v>337</v>
      </c>
      <c r="B490" s="3" t="s">
        <v>1402</v>
      </c>
      <c r="C490" s="64" t="e">
        <f>VLOOKUP($B490,#REF!,89,FALSE)</f>
        <v>#REF!</v>
      </c>
      <c r="D490" t="s">
        <v>4304</v>
      </c>
    </row>
    <row r="491" spans="1:4" ht="12.75" customHeight="1">
      <c r="A491" s="2">
        <v>337</v>
      </c>
      <c r="B491" s="3" t="s">
        <v>1402</v>
      </c>
      <c r="C491" s="64" t="e">
        <f>VLOOKUP($B491,#REF!,116,FALSE)</f>
        <v>#REF!</v>
      </c>
      <c r="D491" t="s">
        <v>4304</v>
      </c>
    </row>
    <row r="492" spans="1:4" ht="12.75" customHeight="1">
      <c r="A492" s="2">
        <v>338</v>
      </c>
      <c r="B492" s="3" t="s">
        <v>3372</v>
      </c>
      <c r="C492" s="64" t="e">
        <f>VLOOKUP($B492,#REF!,68,FALSE)</f>
        <v>#REF!</v>
      </c>
      <c r="D492" t="s">
        <v>4302</v>
      </c>
    </row>
    <row r="493" spans="1:4" ht="12.75" customHeight="1">
      <c r="A493" s="2">
        <v>341</v>
      </c>
      <c r="B493" s="6" t="s">
        <v>2738</v>
      </c>
      <c r="C493" s="712" t="e">
        <f>VLOOKUP($B493,#REF!,47,FALSE)</f>
        <v>#REF!</v>
      </c>
      <c r="D493" t="s">
        <v>4333</v>
      </c>
    </row>
    <row r="494" spans="1:4" ht="12.75" customHeight="1">
      <c r="A494" s="2">
        <v>343</v>
      </c>
      <c r="B494" s="3" t="s">
        <v>2641</v>
      </c>
      <c r="C494" s="712" t="e">
        <f>VLOOKUP($B494,#REF!,47,FALSE)</f>
        <v>#REF!</v>
      </c>
      <c r="D494" t="s">
        <v>4333</v>
      </c>
    </row>
    <row r="495" spans="1:4" ht="12.75" customHeight="1">
      <c r="A495" s="2">
        <v>343</v>
      </c>
      <c r="B495" s="3" t="s">
        <v>2641</v>
      </c>
      <c r="C495" s="64" t="e">
        <f>VLOOKUP($B495,#REF!,68,FALSE)</f>
        <v>#REF!</v>
      </c>
      <c r="D495" t="s">
        <v>4333</v>
      </c>
    </row>
    <row r="496" spans="1:4" ht="12.75" customHeight="1">
      <c r="A496" s="2">
        <v>343</v>
      </c>
      <c r="B496" s="3" t="s">
        <v>2641</v>
      </c>
      <c r="C496" s="64" t="e">
        <f>VLOOKUP($B496,#REF!,116,FALSE)</f>
        <v>#REF!</v>
      </c>
      <c r="D496" t="s">
        <v>4333</v>
      </c>
    </row>
    <row r="497" spans="1:4" ht="12.75" customHeight="1">
      <c r="A497" s="2">
        <v>344</v>
      </c>
      <c r="B497" s="3" t="s">
        <v>3369</v>
      </c>
      <c r="C497" s="64" t="e">
        <f>VLOOKUP($B497,#REF!,47,FALSE)</f>
        <v>#REF!</v>
      </c>
      <c r="D497" t="s">
        <v>4333</v>
      </c>
    </row>
    <row r="498" spans="1:4" ht="12.75" customHeight="1">
      <c r="A498" s="2">
        <v>345</v>
      </c>
      <c r="B498" s="3" t="s">
        <v>3144</v>
      </c>
      <c r="C498" s="64" t="e">
        <f>VLOOKUP($B498,#REF!,25,FALSE)</f>
        <v>#REF!</v>
      </c>
      <c r="D498" t="s">
        <v>4333</v>
      </c>
    </row>
    <row r="499" spans="1:4" ht="12.75" customHeight="1">
      <c r="A499" s="2">
        <v>345</v>
      </c>
      <c r="B499" s="3" t="s">
        <v>3144</v>
      </c>
      <c r="C499" s="712" t="e">
        <f>VLOOKUP($B499,#REF!,47,FALSE)</f>
        <v>#REF!</v>
      </c>
      <c r="D499" t="s">
        <v>4333</v>
      </c>
    </row>
    <row r="500" spans="1:4" ht="12.75" customHeight="1">
      <c r="A500" s="2">
        <v>345</v>
      </c>
      <c r="B500" s="3" t="s">
        <v>3144</v>
      </c>
      <c r="C500" s="64" t="e">
        <f>VLOOKUP($B500,#REF!,68,FALSE)</f>
        <v>#REF!</v>
      </c>
      <c r="D500" t="s">
        <v>4333</v>
      </c>
    </row>
    <row r="501" spans="1:4" ht="12.75" customHeight="1">
      <c r="A501" s="2">
        <v>345</v>
      </c>
      <c r="B501" s="3" t="s">
        <v>3144</v>
      </c>
      <c r="C501" s="64" t="e">
        <f>VLOOKUP($B501,#REF!,96,FALSE)</f>
        <v>#REF!</v>
      </c>
      <c r="D501" t="s">
        <v>4333</v>
      </c>
    </row>
    <row r="502" spans="1:4" ht="12.75" customHeight="1">
      <c r="A502" s="2">
        <v>346</v>
      </c>
      <c r="B502" s="3" t="s">
        <v>3925</v>
      </c>
      <c r="C502" s="712" t="e">
        <f>VLOOKUP($B502,#REF!,47,FALSE)</f>
        <v>#REF!</v>
      </c>
      <c r="D502" t="s">
        <v>4340</v>
      </c>
    </row>
    <row r="503" spans="1:4" ht="12.75" customHeight="1">
      <c r="A503" s="2">
        <v>346</v>
      </c>
      <c r="B503" s="3" t="s">
        <v>3925</v>
      </c>
      <c r="C503" s="64" t="e">
        <f>VLOOKUP($B503,#REF!,68,FALSE)</f>
        <v>#REF!</v>
      </c>
      <c r="D503" t="s">
        <v>4340</v>
      </c>
    </row>
    <row r="504" spans="1:4" ht="12.75" customHeight="1">
      <c r="A504" s="2">
        <v>347</v>
      </c>
      <c r="B504" s="3" t="s">
        <v>2281</v>
      </c>
      <c r="C504" s="64" t="e">
        <f>VLOOKUP($B504,#REF!,47,FALSE)</f>
        <v>#REF!</v>
      </c>
      <c r="D504" t="s">
        <v>4309</v>
      </c>
    </row>
    <row r="505" spans="1:4" ht="12.75" customHeight="1">
      <c r="A505" s="2">
        <v>348</v>
      </c>
      <c r="B505" s="3" t="s">
        <v>1977</v>
      </c>
      <c r="C505" s="64" t="e">
        <f>VLOOKUP($B505,#REF!,25,FALSE)</f>
        <v>#REF!</v>
      </c>
      <c r="D505" t="s">
        <v>4333</v>
      </c>
    </row>
    <row r="506" spans="1:4" ht="12.75" customHeight="1">
      <c r="A506" s="2">
        <v>348</v>
      </c>
      <c r="B506" s="3" t="s">
        <v>1977</v>
      </c>
      <c r="C506" s="712" t="e">
        <f>VLOOKUP($B506,#REF!,47,FALSE)</f>
        <v>#REF!</v>
      </c>
      <c r="D506" t="s">
        <v>4340</v>
      </c>
    </row>
    <row r="507" spans="1:4" ht="12.75" customHeight="1">
      <c r="A507" s="2">
        <v>348</v>
      </c>
      <c r="B507" s="3" t="s">
        <v>1977</v>
      </c>
      <c r="C507" s="64" t="e">
        <f>VLOOKUP($B507,#REF!,68,FALSE)</f>
        <v>#REF!</v>
      </c>
      <c r="D507" t="s">
        <v>4333</v>
      </c>
    </row>
    <row r="508" spans="1:4" ht="12.75" customHeight="1">
      <c r="A508" s="2">
        <v>348</v>
      </c>
      <c r="B508" s="3" t="s">
        <v>1977</v>
      </c>
      <c r="C508" s="64" t="e">
        <f>VLOOKUP($B508,#REF!,89,FALSE)</f>
        <v>#REF!</v>
      </c>
      <c r="D508" t="s">
        <v>4333</v>
      </c>
    </row>
    <row r="509" spans="1:4" ht="12.75" customHeight="1">
      <c r="A509" s="2">
        <v>349</v>
      </c>
      <c r="B509" s="3" t="s">
        <v>1966</v>
      </c>
      <c r="C509" s="64" t="e">
        <f>VLOOKUP($B509,#REF!,47,FALSE)</f>
        <v>#REF!</v>
      </c>
      <c r="D509" t="s">
        <v>4309</v>
      </c>
    </row>
    <row r="510" spans="1:4" ht="12.75" customHeight="1">
      <c r="A510" s="2">
        <v>350</v>
      </c>
      <c r="B510" s="3" t="s">
        <v>3930</v>
      </c>
      <c r="C510" s="712" t="e">
        <f>VLOOKUP($B510,#REF!,47,FALSE)</f>
        <v>#REF!</v>
      </c>
      <c r="D510" t="s">
        <v>4341</v>
      </c>
    </row>
    <row r="511" spans="1:4" ht="12.75" customHeight="1">
      <c r="A511" s="2">
        <v>353</v>
      </c>
      <c r="B511" s="3" t="s">
        <v>2271</v>
      </c>
      <c r="C511" s="712" t="e">
        <f>VLOOKUP($B511,#REF!,47,FALSE)</f>
        <v>#REF!</v>
      </c>
      <c r="D511" t="s">
        <v>4309</v>
      </c>
    </row>
    <row r="512" spans="1:4" ht="12.75" customHeight="1">
      <c r="A512" s="2">
        <v>353</v>
      </c>
      <c r="B512" s="3" t="s">
        <v>2271</v>
      </c>
      <c r="C512" s="64" t="e">
        <f>VLOOKUP($B512,#REF!,47,FALSE)</f>
        <v>#REF!</v>
      </c>
      <c r="D512" t="s">
        <v>4309</v>
      </c>
    </row>
    <row r="513" spans="1:4" ht="12.75" customHeight="1">
      <c r="A513" s="2">
        <v>354</v>
      </c>
      <c r="B513" s="3" t="s">
        <v>3748</v>
      </c>
      <c r="C513" s="64" t="e">
        <f>VLOOKUP($B513,#REF!,25,FALSE)</f>
        <v>#REF!</v>
      </c>
      <c r="D513" t="s">
        <v>4342</v>
      </c>
    </row>
    <row r="514" spans="1:4" ht="12.75" customHeight="1">
      <c r="A514" s="2">
        <v>354</v>
      </c>
      <c r="B514" s="3" t="s">
        <v>3748</v>
      </c>
      <c r="C514" s="712" t="e">
        <f>VLOOKUP($B514,#REF!,47,FALSE)</f>
        <v>#REF!</v>
      </c>
      <c r="D514" t="s">
        <v>4342</v>
      </c>
    </row>
    <row r="515" spans="1:4" ht="12.75" customHeight="1">
      <c r="A515" s="2">
        <v>354</v>
      </c>
      <c r="B515" s="3" t="s">
        <v>3748</v>
      </c>
      <c r="C515" s="64" t="e">
        <f>VLOOKUP($B515,#REF!,68,FALSE)</f>
        <v>#REF!</v>
      </c>
      <c r="D515" t="s">
        <v>4342</v>
      </c>
    </row>
    <row r="516" spans="1:4" ht="12.75" customHeight="1">
      <c r="A516" s="2">
        <v>355</v>
      </c>
      <c r="B516" s="3" t="s">
        <v>1970</v>
      </c>
      <c r="C516" s="64" t="e">
        <f>VLOOKUP($B516,#REF!,25,FALSE)</f>
        <v>#REF!</v>
      </c>
      <c r="D516" t="s">
        <v>4319</v>
      </c>
    </row>
    <row r="517" spans="1:4" ht="12.75" customHeight="1">
      <c r="A517" s="2">
        <v>355</v>
      </c>
      <c r="B517" s="3" t="s">
        <v>1970</v>
      </c>
      <c r="C517" s="712" t="e">
        <f>VLOOKUP($B517,#REF!,47,FALSE)</f>
        <v>#REF!</v>
      </c>
      <c r="D517" t="s">
        <v>4325</v>
      </c>
    </row>
    <row r="518" spans="1:4" ht="12.75" customHeight="1">
      <c r="A518" s="2">
        <v>355</v>
      </c>
      <c r="B518" s="3" t="s">
        <v>1970</v>
      </c>
      <c r="C518" s="64" t="e">
        <f>VLOOKUP($B518,#REF!,116,FALSE)</f>
        <v>#REF!</v>
      </c>
      <c r="D518" t="s">
        <v>4325</v>
      </c>
    </row>
    <row r="519" spans="1:4" ht="12.75" customHeight="1">
      <c r="A519" s="2">
        <v>355</v>
      </c>
      <c r="B519" s="3" t="s">
        <v>1970</v>
      </c>
      <c r="C519" s="64" t="e">
        <f>VLOOKUP($B519,#REF!,89,FALSE)</f>
        <v>#REF!</v>
      </c>
      <c r="D519" t="s">
        <v>4325</v>
      </c>
    </row>
    <row r="520" spans="1:4" ht="12.75" customHeight="1">
      <c r="A520" s="2">
        <v>356</v>
      </c>
      <c r="B520" s="3" t="s">
        <v>1400</v>
      </c>
      <c r="C520" s="712" t="e">
        <f>VLOOKUP($B520,#REF!,47,FALSE)</f>
        <v>#REF!</v>
      </c>
      <c r="D520" t="s">
        <v>4333</v>
      </c>
    </row>
    <row r="521" spans="1:4" ht="12.75" customHeight="1">
      <c r="A521" s="2">
        <v>357</v>
      </c>
      <c r="B521" s="3" t="s">
        <v>3865</v>
      </c>
      <c r="C521" s="64" t="e">
        <f>VLOOKUP($B521,#REF!,25,FALSE)</f>
        <v>#REF!</v>
      </c>
      <c r="D521" t="s">
        <v>4343</v>
      </c>
    </row>
    <row r="522" spans="1:4" ht="12.75" customHeight="1">
      <c r="A522" s="2">
        <v>357</v>
      </c>
      <c r="B522" s="3" t="s">
        <v>3865</v>
      </c>
      <c r="C522" s="712" t="e">
        <f>VLOOKUP($B522,#REF!,47,FALSE)</f>
        <v>#REF!</v>
      </c>
      <c r="D522" t="s">
        <v>4343</v>
      </c>
    </row>
    <row r="523" spans="1:4" ht="12.75" customHeight="1">
      <c r="A523" s="2">
        <v>357</v>
      </c>
      <c r="B523" s="3" t="s">
        <v>3865</v>
      </c>
      <c r="C523" s="64" t="e">
        <f>VLOOKUP($B523,#REF!,68,FALSE)</f>
        <v>#REF!</v>
      </c>
      <c r="D523" t="s">
        <v>4343</v>
      </c>
    </row>
    <row r="524" spans="1:4" ht="12.75" customHeight="1">
      <c r="A524" s="2">
        <v>357</v>
      </c>
      <c r="B524" s="3" t="s">
        <v>3865</v>
      </c>
      <c r="C524" s="64" t="e">
        <f>VLOOKUP($B524,#REF!,116,FALSE)</f>
        <v>#REF!</v>
      </c>
      <c r="D524" t="s">
        <v>4343</v>
      </c>
    </row>
    <row r="525" spans="1:4" ht="12.75" customHeight="1">
      <c r="A525" s="2">
        <v>357</v>
      </c>
      <c r="B525" s="3" t="s">
        <v>3865</v>
      </c>
      <c r="C525" s="64" t="e">
        <f>VLOOKUP($B525,#REF!,89,FALSE)</f>
        <v>#REF!</v>
      </c>
      <c r="D525" t="s">
        <v>4333</v>
      </c>
    </row>
    <row r="526" spans="1:4" ht="12.75" customHeight="1">
      <c r="A526" s="2">
        <v>358</v>
      </c>
      <c r="B526" s="3" t="s">
        <v>1964</v>
      </c>
      <c r="C526" s="64" t="e">
        <f>VLOOKUP($B526,#REF!,47,FALSE)</f>
        <v>#REF!</v>
      </c>
      <c r="D526" t="s">
        <v>4309</v>
      </c>
    </row>
    <row r="527" spans="1:4" ht="12.75" customHeight="1">
      <c r="A527" s="2">
        <v>359</v>
      </c>
      <c r="B527" s="3" t="s">
        <v>1983</v>
      </c>
      <c r="C527" s="712" t="e">
        <f>VLOOKUP($B527,#REF!,47,FALSE)</f>
        <v>#REF!</v>
      </c>
      <c r="D527" t="s">
        <v>4304</v>
      </c>
    </row>
    <row r="528" spans="1:4" ht="12.75" customHeight="1">
      <c r="A528" s="2">
        <v>359</v>
      </c>
      <c r="B528" s="3" t="s">
        <v>1983</v>
      </c>
      <c r="C528" s="64" t="e">
        <f>VLOOKUP($B528,#REF!,89,FALSE)</f>
        <v>#REF!</v>
      </c>
      <c r="D528" t="s">
        <v>4304</v>
      </c>
    </row>
    <row r="529" spans="1:4" ht="12.75" customHeight="1">
      <c r="A529" s="2">
        <v>359</v>
      </c>
      <c r="B529" s="3" t="s">
        <v>1983</v>
      </c>
      <c r="C529" s="64" t="e">
        <f>VLOOKUP($B529,#REF!,116,FALSE)</f>
        <v>#REF!</v>
      </c>
      <c r="D529" t="s">
        <v>4304</v>
      </c>
    </row>
    <row r="530" spans="1:4" ht="12.75" customHeight="1">
      <c r="A530" s="2">
        <v>360</v>
      </c>
      <c r="B530" s="3" t="s">
        <v>2306</v>
      </c>
      <c r="C530" s="64" t="e">
        <f>VLOOKUP($B530,#REF!,47,FALSE)</f>
        <v>#REF!</v>
      </c>
      <c r="D530" t="s">
        <v>4309</v>
      </c>
    </row>
    <row r="531" spans="1:4" ht="12.75" customHeight="1">
      <c r="A531" s="2">
        <v>361</v>
      </c>
      <c r="B531" s="3" t="s">
        <v>2729</v>
      </c>
      <c r="C531" s="64" t="e">
        <f>VLOOKUP($B531,#REF!,25,FALSE)</f>
        <v>#REF!</v>
      </c>
      <c r="D531" t="s">
        <v>4320</v>
      </c>
    </row>
    <row r="532" spans="1:4" ht="12.75" customHeight="1">
      <c r="A532" s="2">
        <v>361</v>
      </c>
      <c r="B532" s="3" t="s">
        <v>2729</v>
      </c>
      <c r="C532" s="712" t="e">
        <f>VLOOKUP($B532,#REF!,47,FALSE)</f>
        <v>#REF!</v>
      </c>
      <c r="D532" t="s">
        <v>4325</v>
      </c>
    </row>
    <row r="533" spans="1:4" ht="12.75" customHeight="1">
      <c r="A533" s="2">
        <v>361</v>
      </c>
      <c r="B533" s="3" t="s">
        <v>2729</v>
      </c>
      <c r="C533" s="64" t="e">
        <f>VLOOKUP($B533,#REF!,68,FALSE)</f>
        <v>#REF!</v>
      </c>
      <c r="D533" t="s">
        <v>4325</v>
      </c>
    </row>
    <row r="534" spans="1:4" ht="12.75" customHeight="1">
      <c r="A534" s="2">
        <v>361</v>
      </c>
      <c r="B534" s="3" t="s">
        <v>2729</v>
      </c>
      <c r="C534" s="64" t="e">
        <f>VLOOKUP($B534,#REF!,89,FALSE)</f>
        <v>#REF!</v>
      </c>
      <c r="D534" t="s">
        <v>4325</v>
      </c>
    </row>
    <row r="535" spans="1:4" ht="12.75" customHeight="1">
      <c r="A535" s="2">
        <v>362</v>
      </c>
      <c r="B535" s="3" t="s">
        <v>2454</v>
      </c>
      <c r="C535" s="64" t="e">
        <f>VLOOKUP($B535,#REF!,68,FALSE)</f>
        <v>#REF!</v>
      </c>
      <c r="D535" t="s">
        <v>4302</v>
      </c>
    </row>
    <row r="536" spans="1:4" ht="12.75" customHeight="1">
      <c r="A536" s="2">
        <v>363</v>
      </c>
      <c r="B536" s="3" t="s">
        <v>1187</v>
      </c>
      <c r="C536" s="712" t="e">
        <f>VLOOKUP($B536,#REF!,47,FALSE)</f>
        <v>#REF!</v>
      </c>
      <c r="D536" t="s">
        <v>4333</v>
      </c>
    </row>
    <row r="537" spans="1:4" ht="12.75" customHeight="1">
      <c r="A537" s="2">
        <v>364</v>
      </c>
      <c r="B537" s="3" t="s">
        <v>3885</v>
      </c>
      <c r="C537" s="712" t="e">
        <f>VLOOKUP($B537,#REF!,47,FALSE)</f>
        <v>#REF!</v>
      </c>
      <c r="D537" t="s">
        <v>4333</v>
      </c>
    </row>
    <row r="538" spans="1:4" ht="12.75" customHeight="1">
      <c r="A538" s="2">
        <v>365</v>
      </c>
      <c r="B538" s="3" t="s">
        <v>3147</v>
      </c>
      <c r="C538" s="712" t="e">
        <f>VLOOKUP($B538,#REF!,47,FALSE)</f>
        <v>#REF!</v>
      </c>
      <c r="D538" t="s">
        <v>4333</v>
      </c>
    </row>
    <row r="539" spans="1:4" ht="12.75" customHeight="1">
      <c r="A539" s="2">
        <v>365</v>
      </c>
      <c r="B539" s="3" t="s">
        <v>3147</v>
      </c>
      <c r="C539" s="64" t="e">
        <f>VLOOKUP($B539,#REF!,68,FALSE)</f>
        <v>#REF!</v>
      </c>
      <c r="D539" t="s">
        <v>4333</v>
      </c>
    </row>
    <row r="540" spans="1:4" ht="12.75" customHeight="1">
      <c r="A540" s="2">
        <v>366</v>
      </c>
      <c r="B540" s="3" t="s">
        <v>3424</v>
      </c>
      <c r="C540" s="712" t="e">
        <f>VLOOKUP($B540,#REF!,47,FALSE)</f>
        <v>#REF!</v>
      </c>
      <c r="D540" t="s">
        <v>4309</v>
      </c>
    </row>
    <row r="541" spans="1:4" ht="12.75" customHeight="1">
      <c r="A541" s="2">
        <v>366</v>
      </c>
      <c r="B541" s="3" t="s">
        <v>3424</v>
      </c>
      <c r="C541" s="64" t="e">
        <f>VLOOKUP($B541,#REF!,47,FALSE)</f>
        <v>#REF!</v>
      </c>
      <c r="D541" t="s">
        <v>4309</v>
      </c>
    </row>
    <row r="542" spans="1:4" ht="12.75" customHeight="1">
      <c r="A542" s="2">
        <v>367</v>
      </c>
      <c r="B542" s="3" t="s">
        <v>2592</v>
      </c>
      <c r="C542" s="712" t="e">
        <f>VLOOKUP($B542,#REF!,47,FALSE)</f>
        <v>#REF!</v>
      </c>
      <c r="D542" t="s">
        <v>4309</v>
      </c>
    </row>
    <row r="543" spans="1:4" ht="12.75" customHeight="1">
      <c r="A543" s="2">
        <v>367</v>
      </c>
      <c r="B543" s="3" t="s">
        <v>2592</v>
      </c>
      <c r="C543" s="64" t="e">
        <f>VLOOKUP($B543,#REF!,47,FALSE)</f>
        <v>#REF!</v>
      </c>
      <c r="D543" t="s">
        <v>4309</v>
      </c>
    </row>
    <row r="544" spans="1:4" ht="12.75" customHeight="1">
      <c r="A544" s="2">
        <v>368</v>
      </c>
      <c r="B544" s="3" t="s">
        <v>2311</v>
      </c>
      <c r="C544" s="64" t="e">
        <f>VLOOKUP($B544,#REF!,47,FALSE)</f>
        <v>#REF!</v>
      </c>
      <c r="D544" t="s">
        <v>4309</v>
      </c>
    </row>
    <row r="545" spans="1:4" ht="12.75" customHeight="1">
      <c r="A545" s="2">
        <v>369</v>
      </c>
      <c r="B545" s="3" t="s">
        <v>2736</v>
      </c>
      <c r="C545" s="712" t="e">
        <f>VLOOKUP($B545,#REF!,47,FALSE)</f>
        <v>#REF!</v>
      </c>
      <c r="D545" t="s">
        <v>4333</v>
      </c>
    </row>
    <row r="546" spans="1:4" ht="12.75" customHeight="1">
      <c r="A546" s="2">
        <v>369</v>
      </c>
      <c r="B546" s="3" t="s">
        <v>2736</v>
      </c>
      <c r="C546" s="64" t="e">
        <f>VLOOKUP($B546,#REF!,96,FALSE)</f>
        <v>#REF!</v>
      </c>
      <c r="D546" t="s">
        <v>4344</v>
      </c>
    </row>
    <row r="547" spans="1:4" ht="12.75" customHeight="1">
      <c r="A547" s="2">
        <v>371</v>
      </c>
      <c r="B547" s="3" t="s">
        <v>3105</v>
      </c>
      <c r="C547" s="712" t="e">
        <f>VLOOKUP($B547,#REF!,47,FALSE)</f>
        <v>#REF!</v>
      </c>
      <c r="D547" t="s">
        <v>4333</v>
      </c>
    </row>
    <row r="548" spans="1:4" ht="12.75" customHeight="1">
      <c r="A548" s="2">
        <v>371</v>
      </c>
      <c r="B548" s="3" t="s">
        <v>3105</v>
      </c>
      <c r="C548" s="64" t="e">
        <f>VLOOKUP($B548,#REF!,68,FALSE)</f>
        <v>#REF!</v>
      </c>
      <c r="D548" t="s">
        <v>4333</v>
      </c>
    </row>
    <row r="549" spans="1:4" ht="12.75" customHeight="1">
      <c r="A549" s="2">
        <v>371</v>
      </c>
      <c r="B549" s="3" t="s">
        <v>3105</v>
      </c>
      <c r="C549" s="64" t="e">
        <f>VLOOKUP($B549,#REF!,89,FALSE)</f>
        <v>#REF!</v>
      </c>
      <c r="D549" t="s">
        <v>4333</v>
      </c>
    </row>
    <row r="550" spans="1:4" ht="12.75" customHeight="1">
      <c r="A550" s="2">
        <v>373</v>
      </c>
      <c r="B550" s="3" t="s">
        <v>3397</v>
      </c>
      <c r="C550" s="712" t="e">
        <f>VLOOKUP($B550,#REF!,47,FALSE)</f>
        <v>#REF!</v>
      </c>
      <c r="D550" t="s">
        <v>4333</v>
      </c>
    </row>
    <row r="551" spans="1:4" ht="12.75" customHeight="1">
      <c r="A551" s="2">
        <v>374</v>
      </c>
      <c r="B551" s="3" t="s">
        <v>3398</v>
      </c>
      <c r="C551" s="712" t="e">
        <f>VLOOKUP($B551,#REF!,47,FALSE)</f>
        <v>#REF!</v>
      </c>
      <c r="D551" t="s">
        <v>4333</v>
      </c>
    </row>
    <row r="552" spans="1:4" ht="12.75" customHeight="1">
      <c r="A552" s="2">
        <v>376</v>
      </c>
      <c r="B552" s="3" t="s">
        <v>2565</v>
      </c>
      <c r="C552" s="64" t="e">
        <f>VLOOKUP($B552,#REF!,25,FALSE)</f>
        <v>#REF!</v>
      </c>
      <c r="D552" t="s">
        <v>4333</v>
      </c>
    </row>
    <row r="553" spans="1:4" ht="12.75" customHeight="1">
      <c r="A553" s="2">
        <v>377</v>
      </c>
      <c r="B553" s="3" t="s">
        <v>2431</v>
      </c>
      <c r="C553" s="64" t="e">
        <f>VLOOKUP($B553,#REF!,25,FALSE)</f>
        <v>#REF!</v>
      </c>
      <c r="D553" t="s">
        <v>4333</v>
      </c>
    </row>
    <row r="554" spans="1:4" ht="12.75" customHeight="1">
      <c r="A554" s="2">
        <v>377</v>
      </c>
      <c r="B554" s="3" t="s">
        <v>2431</v>
      </c>
      <c r="C554" s="712" t="e">
        <f>VLOOKUP($B554,#REF!,47,FALSE)</f>
        <v>#REF!</v>
      </c>
      <c r="D554" t="s">
        <v>4333</v>
      </c>
    </row>
    <row r="555" spans="1:4" ht="12.75" customHeight="1">
      <c r="A555" s="2">
        <v>377</v>
      </c>
      <c r="B555" s="3" t="s">
        <v>2431</v>
      </c>
      <c r="C555" s="64" t="e">
        <f>VLOOKUP($B555,#REF!,68,FALSE)</f>
        <v>#REF!</v>
      </c>
      <c r="D555" t="s">
        <v>4333</v>
      </c>
    </row>
    <row r="556" spans="1:4" ht="12.75" customHeight="1">
      <c r="A556" s="2">
        <v>377</v>
      </c>
      <c r="B556" s="3" t="s">
        <v>2431</v>
      </c>
      <c r="C556" s="64" t="e">
        <f>VLOOKUP($B556,#REF!,89,FALSE)</f>
        <v>#REF!</v>
      </c>
      <c r="D556" t="s">
        <v>4333</v>
      </c>
    </row>
    <row r="557" spans="1:4" ht="12.75" customHeight="1">
      <c r="A557" s="2">
        <v>379</v>
      </c>
      <c r="B557" s="3" t="s">
        <v>3924</v>
      </c>
      <c r="C557" s="712" t="e">
        <f>VLOOKUP($B557,#REF!,47,FALSE)</f>
        <v>#REF!</v>
      </c>
      <c r="D557" t="s">
        <v>4312</v>
      </c>
    </row>
    <row r="558" spans="1:4" ht="12.75" customHeight="1">
      <c r="A558" s="2">
        <v>382</v>
      </c>
      <c r="B558" s="3" t="s">
        <v>3874</v>
      </c>
      <c r="C558" s="64" t="e">
        <f>VLOOKUP($B558,#REF!,68,FALSE)</f>
        <v>#REF!</v>
      </c>
      <c r="D558" t="s">
        <v>4302</v>
      </c>
    </row>
    <row r="559" spans="1:4" ht="12.75" customHeight="1">
      <c r="A559" s="2">
        <v>383</v>
      </c>
      <c r="B559" s="3" t="s">
        <v>3787</v>
      </c>
      <c r="C559" s="712" t="e">
        <f>VLOOKUP($B559,#REF!,47,FALSE)</f>
        <v>#REF!</v>
      </c>
      <c r="D559" t="s">
        <v>4309</v>
      </c>
    </row>
    <row r="560" spans="1:4" ht="12.75" customHeight="1">
      <c r="A560" s="2">
        <v>384</v>
      </c>
      <c r="B560" s="3" t="s">
        <v>2447</v>
      </c>
      <c r="C560" s="64" t="e">
        <f>VLOOKUP($B560,#REF!,68,FALSE)</f>
        <v>#REF!</v>
      </c>
      <c r="D560" t="s">
        <v>4302</v>
      </c>
    </row>
    <row r="561" spans="1:4" ht="12.75" customHeight="1">
      <c r="A561" s="2">
        <v>385</v>
      </c>
      <c r="B561" s="3" t="s">
        <v>3857</v>
      </c>
      <c r="C561" s="64" t="e">
        <f>VLOOKUP($B561,#REF!,68,FALSE)</f>
        <v>#REF!</v>
      </c>
      <c r="D561" t="s">
        <v>4302</v>
      </c>
    </row>
    <row r="562" spans="1:4" ht="12.75" customHeight="1">
      <c r="A562" s="2">
        <v>386</v>
      </c>
      <c r="B562" s="3" t="s">
        <v>2059</v>
      </c>
      <c r="C562" s="64" t="e">
        <f>VLOOKUP($B562,#REF!,47,FALSE)</f>
        <v>#REF!</v>
      </c>
      <c r="D562" t="s">
        <v>4309</v>
      </c>
    </row>
    <row r="563" spans="1:4" ht="12.75" customHeight="1">
      <c r="A563" s="2">
        <v>387</v>
      </c>
      <c r="B563" s="3" t="s">
        <v>2597</v>
      </c>
      <c r="C563" s="64" t="e">
        <f>VLOOKUP($B563,#REF!,47,FALSE)</f>
        <v>#REF!</v>
      </c>
      <c r="D563" t="s">
        <v>4309</v>
      </c>
    </row>
    <row r="564" spans="1:4" ht="12.75" customHeight="1">
      <c r="A564" s="2">
        <v>388</v>
      </c>
      <c r="B564" s="3" t="s">
        <v>2613</v>
      </c>
      <c r="C564" s="712" t="e">
        <f>VLOOKUP($B564,#REF!,47,FALSE)</f>
        <v>#REF!</v>
      </c>
      <c r="D564" t="s">
        <v>4309</v>
      </c>
    </row>
    <row r="565" spans="1:4" ht="12.75" customHeight="1">
      <c r="A565" s="2">
        <v>388</v>
      </c>
      <c r="B565" s="3" t="s">
        <v>2613</v>
      </c>
      <c r="C565" s="64" t="e">
        <f>VLOOKUP($B565,#REF!,47,FALSE)</f>
        <v>#REF!</v>
      </c>
      <c r="D565" t="s">
        <v>4309</v>
      </c>
    </row>
    <row r="566" spans="1:4" ht="12.75" customHeight="1">
      <c r="A566" s="2">
        <v>389</v>
      </c>
      <c r="B566" s="3" t="s">
        <v>3855</v>
      </c>
      <c r="C566" s="64" t="e">
        <f>VLOOKUP($B566,#REF!,68,FALSE)</f>
        <v>#REF!</v>
      </c>
      <c r="D566" t="s">
        <v>4302</v>
      </c>
    </row>
    <row r="567" spans="1:4" ht="12.75" customHeight="1">
      <c r="A567" s="2">
        <v>390</v>
      </c>
      <c r="B567" s="3" t="s">
        <v>2497</v>
      </c>
      <c r="C567" s="64" t="e">
        <f>VLOOKUP($B567,#REF!,68,FALSE)</f>
        <v>#REF!</v>
      </c>
      <c r="D567" t="s">
        <v>4302</v>
      </c>
    </row>
    <row r="568" spans="1:4" ht="12.75" customHeight="1">
      <c r="A568" s="2">
        <v>392</v>
      </c>
      <c r="B568" s="3" t="s">
        <v>2708</v>
      </c>
      <c r="C568" s="712" t="e">
        <f>VLOOKUP($B568,#REF!,47,FALSE)</f>
        <v>#REF!</v>
      </c>
      <c r="D568" t="s">
        <v>4309</v>
      </c>
    </row>
    <row r="569" spans="1:4" ht="12.75" customHeight="1">
      <c r="A569" s="2">
        <v>392</v>
      </c>
      <c r="B569" s="3" t="s">
        <v>2708</v>
      </c>
      <c r="C569" s="64" t="e">
        <f>VLOOKUP($B569,#REF!,47,FALSE)</f>
        <v>#REF!</v>
      </c>
      <c r="D569" t="s">
        <v>4309</v>
      </c>
    </row>
    <row r="570" spans="1:4" ht="12.75" customHeight="1">
      <c r="A570" s="2">
        <v>393</v>
      </c>
      <c r="B570" s="3" t="s">
        <v>3935</v>
      </c>
      <c r="C570" s="712" t="e">
        <f>VLOOKUP($B570,#REF!,47,FALSE)</f>
        <v>#REF!</v>
      </c>
      <c r="D570" t="s">
        <v>4312</v>
      </c>
    </row>
    <row r="571" spans="1:4" ht="12.75" customHeight="1">
      <c r="A571" s="2">
        <v>393</v>
      </c>
      <c r="B571" s="3" t="s">
        <v>3935</v>
      </c>
      <c r="C571" s="64" t="e">
        <f>VLOOKUP($B571,#REF!,25,FALSE)</f>
        <v>#REF!</v>
      </c>
      <c r="D571" t="s">
        <v>4333</v>
      </c>
    </row>
    <row r="572" spans="1:4" ht="12.75" customHeight="1">
      <c r="A572" s="2">
        <v>394</v>
      </c>
      <c r="B572" s="3" t="s">
        <v>1994</v>
      </c>
      <c r="C572" s="712" t="e">
        <f>VLOOKUP($B572,#REF!,47,FALSE)</f>
        <v>#REF!</v>
      </c>
      <c r="D572" t="s">
        <v>4333</v>
      </c>
    </row>
    <row r="573" spans="1:4" ht="12.75" customHeight="1">
      <c r="A573" s="2">
        <v>395</v>
      </c>
      <c r="B573" s="3" t="s">
        <v>1403</v>
      </c>
      <c r="C573" s="712" t="e">
        <f>VLOOKUP($B573,#REF!,47,FALSE)</f>
        <v>#REF!</v>
      </c>
      <c r="D573" t="s">
        <v>4304</v>
      </c>
    </row>
    <row r="574" spans="1:4" ht="12.75" customHeight="1">
      <c r="A574" s="2">
        <v>395</v>
      </c>
      <c r="B574" s="3" t="s">
        <v>1403</v>
      </c>
      <c r="C574" s="64" t="e">
        <f>VLOOKUP($B574,#REF!,89,FALSE)</f>
        <v>#REF!</v>
      </c>
      <c r="D574" t="s">
        <v>4304</v>
      </c>
    </row>
    <row r="575" spans="1:4" ht="12.75" customHeight="1">
      <c r="A575" s="2">
        <v>395</v>
      </c>
      <c r="B575" s="3" t="s">
        <v>1403</v>
      </c>
      <c r="C575" s="64" t="e">
        <f>VLOOKUP($B575,#REF!,116,FALSE)</f>
        <v>#REF!</v>
      </c>
      <c r="D575" t="s">
        <v>4304</v>
      </c>
    </row>
    <row r="576" spans="1:4" ht="12.75" customHeight="1">
      <c r="A576" s="2">
        <v>396</v>
      </c>
      <c r="B576" s="3" t="s">
        <v>3106</v>
      </c>
      <c r="C576" s="712" t="e">
        <f>VLOOKUP($B576,#REF!,47,FALSE)</f>
        <v>#REF!</v>
      </c>
      <c r="D576" t="s">
        <v>4333</v>
      </c>
    </row>
    <row r="577" spans="1:4" ht="12.75" customHeight="1">
      <c r="A577" s="2">
        <v>396</v>
      </c>
      <c r="B577" s="3" t="s">
        <v>3106</v>
      </c>
      <c r="C577" s="64" t="e">
        <f>VLOOKUP($B577,#REF!,96,FALSE)</f>
        <v>#REF!</v>
      </c>
      <c r="D577" t="s">
        <v>4333</v>
      </c>
    </row>
    <row r="578" spans="1:4" ht="12.75" customHeight="1">
      <c r="A578" s="2">
        <v>397</v>
      </c>
      <c r="B578" s="3" t="s">
        <v>1982</v>
      </c>
      <c r="C578" s="64" t="e">
        <f>VLOOKUP($B578,#REF!,89,FALSE)</f>
        <v>#REF!</v>
      </c>
      <c r="D578" t="s">
        <v>4304</v>
      </c>
    </row>
    <row r="579" spans="1:4" ht="12.75" customHeight="1">
      <c r="A579" s="2">
        <v>397</v>
      </c>
      <c r="B579" s="3" t="s">
        <v>1982</v>
      </c>
      <c r="C579" s="64" t="e">
        <f>VLOOKUP($B579,#REF!,116,FALSE)</f>
        <v>#REF!</v>
      </c>
      <c r="D579" t="s">
        <v>4304</v>
      </c>
    </row>
    <row r="580" spans="1:4" ht="12.75" customHeight="1">
      <c r="A580" s="2">
        <v>398</v>
      </c>
      <c r="B580" s="3" t="s">
        <v>1949</v>
      </c>
      <c r="C580" s="64" t="e">
        <f>VLOOKUP($B580,#REF!,68,FALSE)</f>
        <v>#REF!</v>
      </c>
      <c r="D580" t="s">
        <v>4302</v>
      </c>
    </row>
    <row r="581" spans="1:4" ht="12.75" customHeight="1">
      <c r="A581" s="2">
        <v>399</v>
      </c>
      <c r="B581" s="6" t="s">
        <v>2733</v>
      </c>
      <c r="C581" s="712" t="e">
        <f>VLOOKUP($B581,#REF!,47,FALSE)</f>
        <v>#REF!</v>
      </c>
      <c r="D581" t="s">
        <v>4304</v>
      </c>
    </row>
    <row r="582" spans="1:4" ht="12.75" customHeight="1">
      <c r="A582" s="2">
        <v>399</v>
      </c>
      <c r="B582" s="6" t="s">
        <v>2733</v>
      </c>
      <c r="C582" s="64" t="e">
        <f>VLOOKUP($B582,#REF!,89,FALSE)</f>
        <v>#REF!</v>
      </c>
      <c r="D582" t="s">
        <v>4304</v>
      </c>
    </row>
    <row r="583" spans="1:4" ht="12.75" customHeight="1">
      <c r="A583" s="2">
        <v>399</v>
      </c>
      <c r="B583" s="6" t="s">
        <v>2733</v>
      </c>
      <c r="C583" s="64" t="e">
        <f>VLOOKUP($B583,#REF!,116,FALSE)</f>
        <v>#REF!</v>
      </c>
      <c r="D583" t="s">
        <v>4304</v>
      </c>
    </row>
    <row r="584" spans="1:4" ht="12.75" customHeight="1">
      <c r="A584" s="2">
        <v>401</v>
      </c>
      <c r="B584" s="3" t="s">
        <v>1961</v>
      </c>
      <c r="C584" s="64" t="e">
        <f>VLOOKUP($B584,#REF!,68,FALSE)</f>
        <v>#REF!</v>
      </c>
      <c r="D584" t="s">
        <v>4302</v>
      </c>
    </row>
    <row r="585" spans="1:4" ht="12.75" customHeight="1">
      <c r="A585" s="2">
        <v>402</v>
      </c>
      <c r="B585" s="3" t="s">
        <v>1960</v>
      </c>
      <c r="C585" s="64" t="e">
        <f>VLOOKUP($B585,#REF!,68,FALSE)</f>
        <v>#REF!</v>
      </c>
      <c r="D585" t="s">
        <v>4302</v>
      </c>
    </row>
    <row r="586" spans="1:4" ht="12.75" customHeight="1">
      <c r="A586" s="2">
        <v>404</v>
      </c>
      <c r="B586" s="3" t="s">
        <v>2596</v>
      </c>
      <c r="C586" s="712" t="e">
        <f>VLOOKUP($B586,#REF!,47,FALSE)</f>
        <v>#REF!</v>
      </c>
      <c r="D586" t="s">
        <v>4309</v>
      </c>
    </row>
    <row r="587" spans="1:4" ht="12.75" customHeight="1">
      <c r="A587" s="2">
        <v>405</v>
      </c>
      <c r="B587" s="3" t="s">
        <v>2304</v>
      </c>
      <c r="C587" s="712" t="e">
        <f>VLOOKUP($B587,#REF!,47,FALSE)</f>
        <v>#REF!</v>
      </c>
      <c r="D587" t="s">
        <v>4309</v>
      </c>
    </row>
    <row r="588" spans="1:4" ht="12.75" customHeight="1">
      <c r="A588" s="2">
        <v>406</v>
      </c>
      <c r="B588" s="3" t="s">
        <v>2446</v>
      </c>
      <c r="C588" s="64" t="e">
        <f>VLOOKUP($B588,#REF!,68,FALSE)</f>
        <v>#REF!</v>
      </c>
      <c r="D588" t="s">
        <v>4302</v>
      </c>
    </row>
    <row r="589" spans="1:4" ht="12.75" customHeight="1">
      <c r="A589" s="2">
        <v>407</v>
      </c>
      <c r="B589" s="3" t="s">
        <v>2731</v>
      </c>
      <c r="C589" s="712" t="e">
        <f>VLOOKUP($B589,#REF!,47,FALSE)</f>
        <v>#REF!</v>
      </c>
      <c r="D589" t="s">
        <v>4333</v>
      </c>
    </row>
    <row r="590" spans="1:4" ht="12.75" customHeight="1">
      <c r="A590" s="2">
        <v>407</v>
      </c>
      <c r="B590" s="3" t="s">
        <v>2731</v>
      </c>
      <c r="C590" s="64" t="e">
        <f>VLOOKUP($B590,#REF!,68,FALSE)</f>
        <v>#REF!</v>
      </c>
      <c r="D590" t="s">
        <v>4333</v>
      </c>
    </row>
    <row r="591" spans="1:4" ht="12.75" customHeight="1">
      <c r="A591" s="2">
        <v>408</v>
      </c>
      <c r="B591" s="3" t="s">
        <v>3020</v>
      </c>
      <c r="C591" s="712" t="e">
        <f>VLOOKUP($B591,#REF!,47,FALSE)</f>
        <v>#REF!</v>
      </c>
      <c r="D591" t="s">
        <v>4309</v>
      </c>
    </row>
    <row r="592" spans="1:4" ht="12.75" customHeight="1">
      <c r="A592" s="2">
        <v>408</v>
      </c>
      <c r="B592" s="3" t="s">
        <v>3020</v>
      </c>
      <c r="C592" s="64" t="e">
        <f>VLOOKUP($B592,#REF!,47,FALSE)</f>
        <v>#REF!</v>
      </c>
      <c r="D592" t="s">
        <v>4309</v>
      </c>
    </row>
    <row r="593" spans="1:4" ht="12.75" customHeight="1">
      <c r="A593" s="2">
        <v>409</v>
      </c>
      <c r="B593" s="3" t="s">
        <v>993</v>
      </c>
      <c r="C593" s="712" t="e">
        <f>VLOOKUP($B593,#REF!,47,FALSE)</f>
        <v>#REF!</v>
      </c>
      <c r="D593" t="s">
        <v>4333</v>
      </c>
    </row>
    <row r="594" spans="1:4" ht="12.75" customHeight="1">
      <c r="A594" s="2">
        <v>409</v>
      </c>
      <c r="B594" s="3" t="s">
        <v>993</v>
      </c>
      <c r="C594" s="64" t="e">
        <f>VLOOKUP($B594,#REF!,68,FALSE)</f>
        <v>#REF!</v>
      </c>
      <c r="D594" t="s">
        <v>4333</v>
      </c>
    </row>
    <row r="595" spans="1:4" ht="12.75" customHeight="1">
      <c r="A595" s="2">
        <v>410</v>
      </c>
      <c r="B595" s="3" t="s">
        <v>2455</v>
      </c>
      <c r="C595" s="64" t="e">
        <f>VLOOKUP($B595,#REF!,68,FALSE)</f>
        <v>#REF!</v>
      </c>
      <c r="D595" t="s">
        <v>4302</v>
      </c>
    </row>
    <row r="596" spans="1:4" ht="12.75" customHeight="1">
      <c r="A596" s="2">
        <v>411</v>
      </c>
      <c r="B596" s="3" t="s">
        <v>2559</v>
      </c>
      <c r="C596" s="712" t="e">
        <f>VLOOKUP($B596,#REF!,47,FALSE)</f>
        <v>#REF!</v>
      </c>
      <c r="D596" t="s">
        <v>4333</v>
      </c>
    </row>
    <row r="597" spans="1:4" ht="12.75" customHeight="1">
      <c r="A597" s="2">
        <v>412</v>
      </c>
      <c r="B597" s="6" t="s">
        <v>1976</v>
      </c>
      <c r="C597" s="712" t="e">
        <f>VLOOKUP($B597,#REF!,47,FALSE)</f>
        <v>#REF!</v>
      </c>
      <c r="D597" t="s">
        <v>4333</v>
      </c>
    </row>
    <row r="598" spans="1:4" ht="12.75" customHeight="1">
      <c r="A598" s="2">
        <v>413</v>
      </c>
      <c r="B598" s="3" t="s">
        <v>3873</v>
      </c>
      <c r="C598" s="712" t="e">
        <f>VLOOKUP($B598,#REF!,47,FALSE)</f>
        <v>#REF!</v>
      </c>
      <c r="D598" t="s">
        <v>4309</v>
      </c>
    </row>
    <row r="599" spans="1:4" ht="12.75" customHeight="1">
      <c r="A599" s="2">
        <v>414</v>
      </c>
      <c r="B599" s="3" t="s">
        <v>3374</v>
      </c>
      <c r="C599" s="64" t="e">
        <f>VLOOKUP($B599,#REF!,68,FALSE)</f>
        <v>#REF!</v>
      </c>
      <c r="D599" t="s">
        <v>4302</v>
      </c>
    </row>
    <row r="600" spans="1:4" ht="12.75" customHeight="1">
      <c r="A600" s="2">
        <v>415</v>
      </c>
      <c r="B600" s="3" t="s">
        <v>3714</v>
      </c>
      <c r="C600" s="64" t="e">
        <f>VLOOKUP($B600,#REF!,25,FALSE)</f>
        <v>#REF!</v>
      </c>
      <c r="D600" t="s">
        <v>4308</v>
      </c>
    </row>
    <row r="601" spans="1:4" ht="12.75" customHeight="1">
      <c r="A601" s="2">
        <v>415</v>
      </c>
      <c r="B601" s="3" t="s">
        <v>3714</v>
      </c>
      <c r="C601" s="712" t="e">
        <f>VLOOKUP($B601,#REF!,47,FALSE)</f>
        <v>#REF!</v>
      </c>
      <c r="D601" t="s">
        <v>4308</v>
      </c>
    </row>
    <row r="602" spans="1:4" ht="12.75" customHeight="1">
      <c r="A602" s="2">
        <v>415</v>
      </c>
      <c r="B602" s="3" t="s">
        <v>3714</v>
      </c>
      <c r="C602" s="64" t="e">
        <f>VLOOKUP($B602,#REF!,68,FALSE)</f>
        <v>#REF!</v>
      </c>
      <c r="D602" t="s">
        <v>4327</v>
      </c>
    </row>
    <row r="603" spans="1:4" ht="12.75" customHeight="1">
      <c r="A603" s="2">
        <v>417</v>
      </c>
      <c r="B603" s="3" t="s">
        <v>2484</v>
      </c>
      <c r="C603" s="712" t="e">
        <f>VLOOKUP($B603,#REF!,47,FALSE)</f>
        <v>#REF!</v>
      </c>
      <c r="D603" t="s">
        <v>4309</v>
      </c>
    </row>
    <row r="604" spans="1:4" ht="12.75" customHeight="1">
      <c r="A604" s="2">
        <v>417</v>
      </c>
      <c r="B604" s="3" t="s">
        <v>2484</v>
      </c>
      <c r="C604" s="64" t="e">
        <f>VLOOKUP($B604,#REF!,47,FALSE)</f>
        <v>#REF!</v>
      </c>
      <c r="D604" t="s">
        <v>4309</v>
      </c>
    </row>
    <row r="605" spans="1:4" ht="12.75" customHeight="1">
      <c r="A605" s="2">
        <v>418</v>
      </c>
      <c r="B605" s="3" t="s">
        <v>1368</v>
      </c>
      <c r="C605" s="64" t="e">
        <f>VLOOKUP($B605,#REF!,68,FALSE)</f>
        <v>#REF!</v>
      </c>
      <c r="D605" t="s">
        <v>4302</v>
      </c>
    </row>
    <row r="606" spans="1:4" ht="12.75" customHeight="1">
      <c r="A606" s="2">
        <v>419</v>
      </c>
      <c r="B606" s="3" t="s">
        <v>2428</v>
      </c>
      <c r="C606" s="712" t="e">
        <f>VLOOKUP($B606,#REF!,47,FALSE)</f>
        <v>#REF!</v>
      </c>
      <c r="D606" t="s">
        <v>4304</v>
      </c>
    </row>
    <row r="607" spans="1:4" ht="12.75" customHeight="1">
      <c r="A607" s="2">
        <v>419</v>
      </c>
      <c r="B607" s="3" t="s">
        <v>2428</v>
      </c>
      <c r="C607" s="64" t="e">
        <f>VLOOKUP($B607,#REF!,89,FALSE)</f>
        <v>#REF!</v>
      </c>
      <c r="D607" t="s">
        <v>4304</v>
      </c>
    </row>
    <row r="608" spans="1:4" ht="12.75" customHeight="1">
      <c r="A608" s="2">
        <v>419</v>
      </c>
      <c r="B608" s="3" t="s">
        <v>2428</v>
      </c>
      <c r="C608" s="64" t="e">
        <f>VLOOKUP($B608,#REF!,116,FALSE)</f>
        <v>#REF!</v>
      </c>
      <c r="D608" t="s">
        <v>4304</v>
      </c>
    </row>
    <row r="609" spans="1:4" ht="12.75" customHeight="1">
      <c r="A609" s="2">
        <v>420</v>
      </c>
      <c r="B609" s="3" t="s">
        <v>2429</v>
      </c>
      <c r="C609" s="712" t="e">
        <f>VLOOKUP($B609,#REF!,47,FALSE)</f>
        <v>#REF!</v>
      </c>
      <c r="D609" t="s">
        <v>4304</v>
      </c>
    </row>
    <row r="610" spans="1:4" ht="12.75" customHeight="1">
      <c r="A610" s="2">
        <v>420</v>
      </c>
      <c r="B610" s="3" t="s">
        <v>2429</v>
      </c>
      <c r="C610" s="64" t="e">
        <f>VLOOKUP($B610,#REF!,89,FALSE)</f>
        <v>#REF!</v>
      </c>
      <c r="D610" t="s">
        <v>4304</v>
      </c>
    </row>
    <row r="611" spans="1:4" ht="12.75" customHeight="1">
      <c r="A611" s="2">
        <v>420</v>
      </c>
      <c r="B611" s="3" t="s">
        <v>2429</v>
      </c>
      <c r="C611" s="64" t="e">
        <f>VLOOKUP($B611,#REF!,116,FALSE)</f>
        <v>#REF!</v>
      </c>
      <c r="D611" t="s">
        <v>4304</v>
      </c>
    </row>
    <row r="612" spans="1:4" ht="12.75" customHeight="1">
      <c r="A612" s="2">
        <v>422</v>
      </c>
      <c r="B612" s="3" t="s">
        <v>3923</v>
      </c>
      <c r="C612" s="64" t="e">
        <f>VLOOKUP($B612,#REF!,25,FALSE)</f>
        <v>#REF!</v>
      </c>
      <c r="D612" t="s">
        <v>4321</v>
      </c>
    </row>
    <row r="613" spans="1:4" ht="12.75" customHeight="1">
      <c r="A613" s="2">
        <v>422</v>
      </c>
      <c r="B613" s="3" t="s">
        <v>3923</v>
      </c>
      <c r="C613" s="712" t="e">
        <f>VLOOKUP($B613,#REF!,47,FALSE)</f>
        <v>#REF!</v>
      </c>
      <c r="D613" t="s">
        <v>4312</v>
      </c>
    </row>
    <row r="614" spans="1:4" ht="12.75" customHeight="1">
      <c r="A614" s="2">
        <v>422</v>
      </c>
      <c r="B614" s="3" t="s">
        <v>3923</v>
      </c>
      <c r="C614" s="64" t="e">
        <f>VLOOKUP($B614,#REF!,68,FALSE)</f>
        <v>#REF!</v>
      </c>
      <c r="D614" t="s">
        <v>4333</v>
      </c>
    </row>
    <row r="615" spans="1:4" ht="12.75" customHeight="1">
      <c r="A615" s="2">
        <v>423</v>
      </c>
      <c r="B615" s="39" t="s">
        <v>2275</v>
      </c>
      <c r="C615" s="64" t="e">
        <f>VLOOKUP($B615,#REF!,47,FALSE)</f>
        <v>#REF!</v>
      </c>
      <c r="D615" t="s">
        <v>4302</v>
      </c>
    </row>
    <row r="616" spans="1:4" ht="12.75" customHeight="1">
      <c r="A616" s="2">
        <v>424</v>
      </c>
      <c r="B616" s="3" t="s">
        <v>1986</v>
      </c>
      <c r="C616" s="64" t="e">
        <f>VLOOKUP($B616,#REF!,89,FALSE)</f>
        <v>#REF!</v>
      </c>
      <c r="D616" t="s">
        <v>4304</v>
      </c>
    </row>
    <row r="617" spans="1:4" ht="12.75" customHeight="1">
      <c r="A617" s="2">
        <v>424</v>
      </c>
      <c r="B617" s="3" t="s">
        <v>1986</v>
      </c>
      <c r="C617" s="64" t="e">
        <f>VLOOKUP($B617,#REF!,116,FALSE)</f>
        <v>#REF!</v>
      </c>
      <c r="D617" t="s">
        <v>4304</v>
      </c>
    </row>
    <row r="618" spans="1:4" ht="12.75" customHeight="1">
      <c r="A618" s="2">
        <v>425</v>
      </c>
      <c r="B618" s="3" t="s">
        <v>1411</v>
      </c>
      <c r="C618" s="64" t="e">
        <f>VLOOKUP($B618,#REF!,25,FALSE)</f>
        <v>#REF!</v>
      </c>
      <c r="D618" t="s">
        <v>4320</v>
      </c>
    </row>
    <row r="619" spans="1:4" ht="12.75" customHeight="1">
      <c r="A619" s="2">
        <v>425</v>
      </c>
      <c r="B619" s="3" t="s">
        <v>1411</v>
      </c>
      <c r="C619" s="712" t="e">
        <f>VLOOKUP($B619,#REF!,47,FALSE)</f>
        <v>#REF!</v>
      </c>
      <c r="D619" t="s">
        <v>4325</v>
      </c>
    </row>
    <row r="620" spans="1:4" ht="12.75" customHeight="1">
      <c r="A620" s="2">
        <v>425</v>
      </c>
      <c r="B620" s="3" t="s">
        <v>1411</v>
      </c>
      <c r="C620" s="64" t="e">
        <f>VLOOKUP($B620,#REF!,68,FALSE)</f>
        <v>#REF!</v>
      </c>
      <c r="D620" t="s">
        <v>4325</v>
      </c>
    </row>
    <row r="621" spans="1:4" ht="12.75" customHeight="1">
      <c r="A621" s="2">
        <v>425</v>
      </c>
      <c r="B621" s="3" t="s">
        <v>1411</v>
      </c>
      <c r="C621" s="64" t="e">
        <f>VLOOKUP($B621,#REF!,89,FALSE)</f>
        <v>#REF!</v>
      </c>
      <c r="D621" t="s">
        <v>4325</v>
      </c>
    </row>
    <row r="622" spans="1:4" ht="12.75" customHeight="1">
      <c r="A622" s="2">
        <v>425</v>
      </c>
      <c r="B622" s="3" t="s">
        <v>1411</v>
      </c>
      <c r="C622" s="64" t="e">
        <f>VLOOKUP($B622,#REF!,116,FALSE)</f>
        <v>#REF!</v>
      </c>
      <c r="D622" t="s">
        <v>4325</v>
      </c>
    </row>
    <row r="623" spans="1:4" ht="12.75" customHeight="1">
      <c r="A623" s="2">
        <v>426</v>
      </c>
      <c r="B623" s="3" t="s">
        <v>3864</v>
      </c>
      <c r="C623" s="712" t="e">
        <f>VLOOKUP($B623,#REF!,47,FALSE)</f>
        <v>#REF!</v>
      </c>
      <c r="D623" t="s">
        <v>4306</v>
      </c>
    </row>
    <row r="624" spans="1:4" ht="12.75" customHeight="1">
      <c r="A624" s="2">
        <v>426</v>
      </c>
      <c r="B624" s="3" t="s">
        <v>3864</v>
      </c>
      <c r="C624" s="64" t="e">
        <f>VLOOKUP($B624,#REF!,68,FALSE)</f>
        <v>#REF!</v>
      </c>
      <c r="D624" t="s">
        <v>4306</v>
      </c>
    </row>
    <row r="625" spans="1:4" ht="12.75" customHeight="1">
      <c r="A625" s="2">
        <v>427</v>
      </c>
      <c r="B625" s="3" t="s">
        <v>2591</v>
      </c>
      <c r="C625" s="64" t="e">
        <f>VLOOKUP($B625,#REF!,68,FALSE)</f>
        <v>#REF!</v>
      </c>
      <c r="D625" t="s">
        <v>4302</v>
      </c>
    </row>
    <row r="626" spans="1:4" ht="12.75" customHeight="1">
      <c r="A626" s="2">
        <v>428</v>
      </c>
      <c r="B626" s="3" t="s">
        <v>934</v>
      </c>
      <c r="C626" s="712" t="e">
        <f>VLOOKUP($B626,#REF!,47,FALSE)</f>
        <v>#REF!</v>
      </c>
      <c r="D626" t="s">
        <v>4309</v>
      </c>
    </row>
    <row r="627" spans="1:4" ht="12.75" customHeight="1">
      <c r="A627" s="2">
        <v>428</v>
      </c>
      <c r="B627" s="3" t="s">
        <v>934</v>
      </c>
      <c r="C627" s="64" t="e">
        <f>VLOOKUP($B627,#REF!,47,FALSE)</f>
        <v>#REF!</v>
      </c>
      <c r="D627" t="s">
        <v>4309</v>
      </c>
    </row>
    <row r="628" spans="1:4" ht="12.75" customHeight="1">
      <c r="A628" s="2">
        <v>429</v>
      </c>
      <c r="B628" s="6" t="s">
        <v>3151</v>
      </c>
      <c r="C628" s="712" t="e">
        <f>VLOOKUP($B628,#REF!,47,FALSE)</f>
        <v>#REF!</v>
      </c>
      <c r="D628" t="s">
        <v>4309</v>
      </c>
    </row>
    <row r="629" spans="1:4" ht="12.75" customHeight="1">
      <c r="A629" s="2">
        <v>430</v>
      </c>
      <c r="B629" s="3" t="s">
        <v>2734</v>
      </c>
      <c r="C629" s="712" t="e">
        <f>VLOOKUP($B629,#REF!,47,FALSE)</f>
        <v>#REF!</v>
      </c>
      <c r="D629" t="s">
        <v>4309</v>
      </c>
    </row>
    <row r="630" spans="1:4" ht="12.75" customHeight="1">
      <c r="A630" s="2">
        <v>430</v>
      </c>
      <c r="B630" s="3" t="s">
        <v>2734</v>
      </c>
      <c r="C630" s="64" t="e">
        <f>VLOOKUP($B630,#REF!,47,FALSE)</f>
        <v>#REF!</v>
      </c>
      <c r="D630" t="s">
        <v>4309</v>
      </c>
    </row>
    <row r="631" spans="1:4" ht="12.75" customHeight="1">
      <c r="A631" s="2">
        <v>431</v>
      </c>
      <c r="B631" s="3" t="s">
        <v>3415</v>
      </c>
      <c r="C631" s="64" t="e">
        <f>VLOOKUP($B631,#REF!,47,FALSE)</f>
        <v>#REF!</v>
      </c>
      <c r="D631" t="s">
        <v>4309</v>
      </c>
    </row>
    <row r="632" spans="1:4" ht="12.75" customHeight="1">
      <c r="A632" s="2">
        <v>432</v>
      </c>
      <c r="B632" s="3" t="s">
        <v>3408</v>
      </c>
      <c r="C632" s="712" t="e">
        <f>VLOOKUP($B632,#REF!,47,FALSE)</f>
        <v>#REF!</v>
      </c>
      <c r="D632" t="s">
        <v>4333</v>
      </c>
    </row>
    <row r="633" spans="1:4" ht="12.75" customHeight="1">
      <c r="A633" s="2">
        <v>432</v>
      </c>
      <c r="B633" s="3" t="s">
        <v>3408</v>
      </c>
      <c r="C633" s="64" t="e">
        <f>VLOOKUP($B633,#REF!,89,FALSE)</f>
        <v>#REF!</v>
      </c>
      <c r="D633" t="s">
        <v>4333</v>
      </c>
    </row>
    <row r="634" spans="1:4" ht="12.75" customHeight="1">
      <c r="A634" s="2">
        <v>433</v>
      </c>
      <c r="B634" s="3" t="s">
        <v>1953</v>
      </c>
      <c r="C634" s="64" t="e">
        <f>VLOOKUP($B634,#REF!,25,FALSE)</f>
        <v>#REF!</v>
      </c>
      <c r="D634" t="s">
        <v>4322</v>
      </c>
    </row>
    <row r="635" spans="1:4" ht="12.75" customHeight="1">
      <c r="A635" s="2">
        <v>433</v>
      </c>
      <c r="B635" s="3" t="s">
        <v>1953</v>
      </c>
      <c r="C635" s="712" t="e">
        <f>VLOOKUP($B635,#REF!,47,FALSE)</f>
        <v>#REF!</v>
      </c>
      <c r="D635" t="s">
        <v>4333</v>
      </c>
    </row>
    <row r="636" spans="1:4" ht="12.75" customHeight="1">
      <c r="A636" s="2">
        <v>433</v>
      </c>
      <c r="B636" s="3" t="s">
        <v>1953</v>
      </c>
      <c r="C636" s="64" t="e">
        <f>VLOOKUP($B636,#REF!,89,FALSE)</f>
        <v>#REF!</v>
      </c>
      <c r="D636" t="s">
        <v>4333</v>
      </c>
    </row>
    <row r="637" spans="1:4" ht="12.75" customHeight="1">
      <c r="A637" s="2">
        <v>434</v>
      </c>
      <c r="B637" s="3" t="s">
        <v>2052</v>
      </c>
      <c r="C637" s="64" t="e">
        <f>VLOOKUP($B637,#REF!,68,FALSE)</f>
        <v>#REF!</v>
      </c>
      <c r="D637" t="s">
        <v>4302</v>
      </c>
    </row>
    <row r="638" spans="1:4" ht="12.75" customHeight="1">
      <c r="A638" s="2">
        <v>435</v>
      </c>
      <c r="B638" s="3" t="s">
        <v>3368</v>
      </c>
      <c r="C638" s="712" t="e">
        <f>VLOOKUP($B638,#REF!,47,FALSE)</f>
        <v>#REF!</v>
      </c>
      <c r="D638" t="s">
        <v>4309</v>
      </c>
    </row>
    <row r="639" spans="1:4" ht="12.75" customHeight="1">
      <c r="A639" s="2">
        <v>435</v>
      </c>
      <c r="B639" s="3" t="s">
        <v>3368</v>
      </c>
      <c r="C639" s="64" t="e">
        <f>VLOOKUP($B639,#REF!,47,FALSE)</f>
        <v>#REF!</v>
      </c>
      <c r="D639" t="s">
        <v>4309</v>
      </c>
    </row>
    <row r="640" spans="1:4" ht="12.75" customHeight="1">
      <c r="A640" s="2">
        <v>436</v>
      </c>
      <c r="B640" s="3" t="s">
        <v>1962</v>
      </c>
      <c r="C640" s="64" t="e">
        <f>VLOOKUP($B640,#REF!,68,FALSE)</f>
        <v>#REF!</v>
      </c>
      <c r="D640" t="s">
        <v>4302</v>
      </c>
    </row>
    <row r="641" spans="1:4" ht="12.75" customHeight="1">
      <c r="A641" s="2">
        <v>437</v>
      </c>
      <c r="B641" s="3" t="s">
        <v>3918</v>
      </c>
      <c r="C641" s="712" t="e">
        <f>VLOOKUP($B641,#REF!,47,FALSE)</f>
        <v>#REF!</v>
      </c>
      <c r="D641" t="s">
        <v>4312</v>
      </c>
    </row>
    <row r="642" spans="1:4" ht="12.75" customHeight="1">
      <c r="A642" s="2">
        <v>438</v>
      </c>
      <c r="B642" s="3" t="s">
        <v>3425</v>
      </c>
      <c r="C642" s="64" t="e">
        <f>VLOOKUP($B642,#REF!,89,FALSE)</f>
        <v>#REF!</v>
      </c>
      <c r="D642" t="s">
        <v>4333</v>
      </c>
    </row>
    <row r="643" spans="1:4" ht="12.75" customHeight="1">
      <c r="A643" s="2">
        <v>439</v>
      </c>
      <c r="B643" s="3" t="s">
        <v>3389</v>
      </c>
      <c r="C643" s="712" t="e">
        <f>VLOOKUP($B643,#REF!,47,FALSE)</f>
        <v>#REF!</v>
      </c>
      <c r="D643" t="s">
        <v>4333</v>
      </c>
    </row>
    <row r="644" spans="1:4" ht="12.75" customHeight="1">
      <c r="A644" s="2">
        <v>439</v>
      </c>
      <c r="B644" s="3" t="s">
        <v>3389</v>
      </c>
      <c r="C644" s="64" t="e">
        <f>VLOOKUP($B644,#REF!,89,FALSE)</f>
        <v>#REF!</v>
      </c>
      <c r="D644" t="s">
        <v>4333</v>
      </c>
    </row>
    <row r="645" spans="1:4" ht="12.75" customHeight="1">
      <c r="A645" s="2">
        <v>441</v>
      </c>
      <c r="B645" s="3" t="s">
        <v>1997</v>
      </c>
      <c r="C645" s="64" t="e">
        <f>VLOOKUP($B645,#REF!,89,FALSE)</f>
        <v>#REF!</v>
      </c>
      <c r="D645" t="s">
        <v>4333</v>
      </c>
    </row>
    <row r="646" spans="1:4" ht="12.75" customHeight="1">
      <c r="A646" s="2">
        <v>442</v>
      </c>
      <c r="B646" s="3" t="s">
        <v>3409</v>
      </c>
      <c r="C646" s="712" t="e">
        <f>VLOOKUP($B646,#REF!,47,FALSE)</f>
        <v>#REF!</v>
      </c>
      <c r="D646" t="s">
        <v>4333</v>
      </c>
    </row>
    <row r="647" spans="1:4" ht="12.75" customHeight="1">
      <c r="A647" s="2">
        <v>442</v>
      </c>
      <c r="B647" s="3" t="s">
        <v>3409</v>
      </c>
      <c r="C647" s="64" t="e">
        <f>VLOOKUP($B647,#REF!,68,FALSE)</f>
        <v>#REF!</v>
      </c>
      <c r="D647" t="s">
        <v>4333</v>
      </c>
    </row>
    <row r="648" spans="1:4" ht="12.75" customHeight="1">
      <c r="A648" s="2">
        <v>443</v>
      </c>
      <c r="B648" s="3" t="s">
        <v>3410</v>
      </c>
      <c r="C648" s="712" t="e">
        <f>VLOOKUP($B648,#REF!,47,FALSE)</f>
        <v>#REF!</v>
      </c>
      <c r="D648" t="s">
        <v>4333</v>
      </c>
    </row>
    <row r="649" spans="1:4" ht="12.75" customHeight="1">
      <c r="A649" s="2">
        <v>444</v>
      </c>
      <c r="B649" s="3" t="s">
        <v>1761</v>
      </c>
      <c r="C649" s="64" t="e">
        <f>VLOOKUP($B649,#REF!,68,FALSE)</f>
        <v>#REF!</v>
      </c>
      <c r="D649" t="s">
        <v>4333</v>
      </c>
    </row>
    <row r="650" spans="1:4" ht="12.75" customHeight="1">
      <c r="A650" s="2">
        <v>444</v>
      </c>
      <c r="B650" s="3" t="s">
        <v>1761</v>
      </c>
      <c r="C650" s="64" t="e">
        <f>VLOOKUP($B650,#REF!,89,FALSE)</f>
        <v>#REF!</v>
      </c>
      <c r="D650" t="s">
        <v>4333</v>
      </c>
    </row>
    <row r="651" spans="1:4" ht="12.75" customHeight="1">
      <c r="A651" s="2">
        <v>445</v>
      </c>
      <c r="B651" s="3" t="s">
        <v>1762</v>
      </c>
      <c r="C651" s="64" t="e">
        <f>VLOOKUP($B651,#REF!,25,FALSE)</f>
        <v>#REF!</v>
      </c>
      <c r="D651" t="s">
        <v>4308</v>
      </c>
    </row>
    <row r="652" spans="1:4" ht="12.75" customHeight="1">
      <c r="A652" s="2">
        <v>445</v>
      </c>
      <c r="B652" s="3" t="s">
        <v>1762</v>
      </c>
      <c r="C652" s="712" t="e">
        <f>VLOOKUP($B652,#REF!,47,FALSE)</f>
        <v>#REF!</v>
      </c>
      <c r="D652" t="s">
        <v>4308</v>
      </c>
    </row>
    <row r="653" spans="1:4" ht="12.75" customHeight="1">
      <c r="A653" s="2">
        <v>445</v>
      </c>
      <c r="B653" s="3" t="s">
        <v>1762</v>
      </c>
      <c r="C653" s="64" t="e">
        <f>VLOOKUP($B653,#REF!,68,FALSE)</f>
        <v>#REF!</v>
      </c>
      <c r="D653" t="s">
        <v>4327</v>
      </c>
    </row>
    <row r="654" spans="1:4" ht="12.75" customHeight="1">
      <c r="A654" s="2">
        <v>445</v>
      </c>
      <c r="B654" s="3" t="s">
        <v>1762</v>
      </c>
      <c r="C654" s="64" t="e">
        <f>VLOOKUP($B654,#REF!,89,FALSE)</f>
        <v>#REF!</v>
      </c>
      <c r="D654" t="s">
        <v>4327</v>
      </c>
    </row>
    <row r="655" spans="1:4" ht="12.75" customHeight="1">
      <c r="A655" s="2">
        <v>445</v>
      </c>
      <c r="B655" s="3" t="s">
        <v>1762</v>
      </c>
      <c r="C655" s="64" t="e">
        <f>VLOOKUP($B655,#REF!,116,FALSE)</f>
        <v>#REF!</v>
      </c>
      <c r="D655" t="s">
        <v>4327</v>
      </c>
    </row>
    <row r="656" spans="1:4" ht="12.75" customHeight="1">
      <c r="A656" s="2">
        <v>446</v>
      </c>
      <c r="B656" s="3" t="s">
        <v>1418</v>
      </c>
      <c r="C656" s="64" t="e">
        <f>VLOOKUP($B656,#REF!,89,FALSE)</f>
        <v>#REF!</v>
      </c>
      <c r="D656" t="s">
        <v>4333</v>
      </c>
    </row>
    <row r="657" spans="1:4" ht="12.75" customHeight="1">
      <c r="A657" s="2">
        <v>447</v>
      </c>
      <c r="B657" s="3" t="s">
        <v>3741</v>
      </c>
      <c r="C657" s="712" t="e">
        <f>VLOOKUP($B657,#REF!,47,FALSE)</f>
        <v>#REF!</v>
      </c>
      <c r="D657" t="s">
        <v>4345</v>
      </c>
    </row>
    <row r="658" spans="1:4" ht="12.75" customHeight="1">
      <c r="A658" s="2">
        <v>450</v>
      </c>
      <c r="B658" s="3" t="s">
        <v>1809</v>
      </c>
      <c r="C658" s="64" t="e">
        <f>VLOOKUP($B658,#REF!,68,FALSE)</f>
        <v>#REF!</v>
      </c>
      <c r="D658" t="s">
        <v>4302</v>
      </c>
    </row>
    <row r="659" spans="1:4" ht="12.75" customHeight="1">
      <c r="A659" s="2">
        <v>451</v>
      </c>
      <c r="B659" s="3" t="s">
        <v>932</v>
      </c>
      <c r="C659" s="712" t="e">
        <f>VLOOKUP($B659,#REF!,47,FALSE)</f>
        <v>#REF!</v>
      </c>
      <c r="D659" t="s">
        <v>4333</v>
      </c>
    </row>
    <row r="660" spans="1:4" ht="12.75" customHeight="1">
      <c r="A660" s="2">
        <v>451</v>
      </c>
      <c r="B660" s="3" t="s">
        <v>932</v>
      </c>
      <c r="C660" s="64" t="e">
        <f>VLOOKUP($B660,#REF!,68,FALSE)</f>
        <v>#REF!</v>
      </c>
      <c r="D660" t="s">
        <v>4333</v>
      </c>
    </row>
    <row r="661" spans="1:4" ht="12.75" customHeight="1">
      <c r="A661" s="2">
        <v>451</v>
      </c>
      <c r="B661" s="3" t="s">
        <v>932</v>
      </c>
      <c r="C661" s="64" t="e">
        <f>VLOOKUP($B661,#REF!,89,FALSE)</f>
        <v>#REF!</v>
      </c>
      <c r="D661" t="s">
        <v>4333</v>
      </c>
    </row>
    <row r="662" spans="1:4" ht="12.75" customHeight="1">
      <c r="A662" s="2">
        <v>452</v>
      </c>
      <c r="B662" s="3" t="s">
        <v>3373</v>
      </c>
      <c r="C662" s="64" t="e">
        <f>VLOOKUP($B662,#REF!,68,FALSE)</f>
        <v>#REF!</v>
      </c>
      <c r="D662" t="s">
        <v>4302</v>
      </c>
    </row>
    <row r="663" spans="1:4" ht="12.75" customHeight="1">
      <c r="A663" s="2">
        <v>453</v>
      </c>
      <c r="B663" s="3" t="s">
        <v>1816</v>
      </c>
      <c r="C663" s="64" t="e">
        <f>VLOOKUP($B663,#REF!,68,FALSE)</f>
        <v>#REF!</v>
      </c>
      <c r="D663" t="s">
        <v>4302</v>
      </c>
    </row>
    <row r="664" spans="1:4" ht="12.75" customHeight="1">
      <c r="A664" s="2">
        <v>454</v>
      </c>
      <c r="B664" s="3" t="s">
        <v>1764</v>
      </c>
      <c r="C664" s="712" t="e">
        <f>VLOOKUP($B664,#REF!,47,FALSE)</f>
        <v>#REF!</v>
      </c>
      <c r="D664" t="s">
        <v>4333</v>
      </c>
    </row>
    <row r="665" spans="1:4" ht="12.75" customHeight="1">
      <c r="A665" s="2">
        <v>455</v>
      </c>
      <c r="B665" s="3" t="s">
        <v>1763</v>
      </c>
      <c r="C665" s="712" t="e">
        <f>VLOOKUP($B665,#REF!,47,FALSE)</f>
        <v>#REF!</v>
      </c>
      <c r="D665" t="s">
        <v>4309</v>
      </c>
    </row>
    <row r="666" spans="1:4" ht="12.75" customHeight="1">
      <c r="A666" s="2">
        <v>455</v>
      </c>
      <c r="B666" s="3" t="s">
        <v>1763</v>
      </c>
      <c r="C666" s="64" t="e">
        <f>VLOOKUP($B666,#REF!,47,FALSE)</f>
        <v>#REF!</v>
      </c>
      <c r="D666" t="s">
        <v>4309</v>
      </c>
    </row>
    <row r="667" spans="1:4" ht="12.75" customHeight="1">
      <c r="A667" s="2">
        <v>456</v>
      </c>
      <c r="B667" s="3" t="s">
        <v>1811</v>
      </c>
      <c r="C667" s="712" t="e">
        <f>VLOOKUP($B667,#REF!,47,FALSE)</f>
        <v>#REF!</v>
      </c>
      <c r="D667" t="s">
        <v>4309</v>
      </c>
    </row>
    <row r="668" spans="1:4" ht="12.75" customHeight="1">
      <c r="A668" s="2">
        <v>456</v>
      </c>
      <c r="B668" s="3" t="s">
        <v>1811</v>
      </c>
      <c r="C668" s="64" t="e">
        <f>VLOOKUP($B668,#REF!,47,FALSE)</f>
        <v>#REF!</v>
      </c>
      <c r="D668" t="s">
        <v>4309</v>
      </c>
    </row>
    <row r="669" spans="1:4" ht="12.75" customHeight="1">
      <c r="A669" s="2">
        <v>457</v>
      </c>
      <c r="B669" s="3" t="s">
        <v>1969</v>
      </c>
      <c r="C669" s="64" t="e">
        <f>VLOOKUP($B669,#REF!,68,FALSE)</f>
        <v>#REF!</v>
      </c>
      <c r="D669" t="s">
        <v>4302</v>
      </c>
    </row>
    <row r="670" spans="1:4" ht="12.75" customHeight="1">
      <c r="A670" s="2">
        <v>458</v>
      </c>
      <c r="B670" s="3" t="s">
        <v>1984</v>
      </c>
      <c r="C670" s="64" t="e">
        <f>VLOOKUP($B670,#REF!,89,FALSE)</f>
        <v>#REF!</v>
      </c>
      <c r="D670" t="s">
        <v>4304</v>
      </c>
    </row>
    <row r="671" spans="1:4" ht="12.75" customHeight="1">
      <c r="A671" s="2">
        <v>458</v>
      </c>
      <c r="B671" s="3" t="s">
        <v>1984</v>
      </c>
      <c r="C671" s="64" t="e">
        <f>VLOOKUP($B671,#REF!,116,FALSE)</f>
        <v>#REF!</v>
      </c>
      <c r="D671" t="s">
        <v>4304</v>
      </c>
    </row>
    <row r="672" spans="1:4" ht="12.75" customHeight="1">
      <c r="A672" s="2">
        <v>459</v>
      </c>
      <c r="B672" s="3" t="s">
        <v>3021</v>
      </c>
      <c r="C672" s="712" t="e">
        <f>VLOOKUP($B672,#REF!,47,FALSE)</f>
        <v>#REF!</v>
      </c>
      <c r="D672" t="s">
        <v>4309</v>
      </c>
    </row>
    <row r="673" spans="1:4" ht="12.75" customHeight="1">
      <c r="A673" s="2">
        <v>459</v>
      </c>
      <c r="B673" s="3" t="s">
        <v>3021</v>
      </c>
      <c r="C673" s="64" t="e">
        <f>VLOOKUP($B673,#REF!,47,FALSE)</f>
        <v>#REF!</v>
      </c>
      <c r="D673" t="s">
        <v>4309</v>
      </c>
    </row>
    <row r="674" spans="1:4" ht="12.75" customHeight="1">
      <c r="A674" s="2">
        <v>460</v>
      </c>
      <c r="B674" s="3" t="s">
        <v>1965</v>
      </c>
      <c r="C674" s="64" t="e">
        <f>VLOOKUP($B674,#REF!,47,FALSE)</f>
        <v>#REF!</v>
      </c>
      <c r="D674" t="s">
        <v>4309</v>
      </c>
    </row>
    <row r="675" spans="1:4" ht="12.75" customHeight="1">
      <c r="A675" s="2">
        <v>461</v>
      </c>
      <c r="B675" s="3" t="s">
        <v>2303</v>
      </c>
      <c r="C675" s="712" t="e">
        <f>VLOOKUP($B675,#REF!,47,FALSE)</f>
        <v>#REF!</v>
      </c>
      <c r="D675" t="s">
        <v>4309</v>
      </c>
    </row>
    <row r="676" spans="1:4" ht="12.75" customHeight="1">
      <c r="A676" s="2">
        <v>462</v>
      </c>
      <c r="B676" s="3" t="s">
        <v>2445</v>
      </c>
      <c r="C676" s="712" t="e">
        <f>VLOOKUP($B676,#REF!,47,FALSE)</f>
        <v>#REF!</v>
      </c>
      <c r="D676" t="s">
        <v>4309</v>
      </c>
    </row>
    <row r="677" spans="1:4" ht="12.75" customHeight="1">
      <c r="A677" s="2">
        <v>462</v>
      </c>
      <c r="B677" s="3" t="s">
        <v>2445</v>
      </c>
      <c r="C677" s="64" t="e">
        <f>VLOOKUP($B677,#REF!,47,FALSE)</f>
        <v>#REF!</v>
      </c>
      <c r="D677" t="s">
        <v>4309</v>
      </c>
    </row>
    <row r="678" spans="1:4" ht="12.75" customHeight="1">
      <c r="A678" s="2">
        <v>463</v>
      </c>
      <c r="B678" s="3" t="s">
        <v>1370</v>
      </c>
      <c r="C678" s="712" t="e">
        <f>VLOOKUP($B678,#REF!,47,FALSE)</f>
        <v>#REF!</v>
      </c>
      <c r="D678" t="s">
        <v>4309</v>
      </c>
    </row>
    <row r="679" spans="1:4" ht="12.75" customHeight="1">
      <c r="A679" s="2">
        <v>463</v>
      </c>
      <c r="B679" s="3" t="s">
        <v>1370</v>
      </c>
      <c r="C679" s="64" t="e">
        <f>VLOOKUP($B679,#REF!,116,FALSE)</f>
        <v>#REF!</v>
      </c>
      <c r="D679" t="s">
        <v>4325</v>
      </c>
    </row>
    <row r="680" spans="1:4" ht="12.75" customHeight="1">
      <c r="A680" s="2">
        <v>464</v>
      </c>
      <c r="B680" s="3" t="s">
        <v>2058</v>
      </c>
      <c r="C680" s="712" t="e">
        <f>VLOOKUP($B680,#REF!,47,FALSE)</f>
        <v>#REF!</v>
      </c>
      <c r="D680" t="s">
        <v>4309</v>
      </c>
    </row>
    <row r="681" spans="1:4" ht="12.75" customHeight="1">
      <c r="A681" s="2">
        <v>465</v>
      </c>
      <c r="B681" s="3" t="s">
        <v>3928</v>
      </c>
      <c r="C681" s="712" t="e">
        <f>VLOOKUP($B681,#REF!,47,FALSE)</f>
        <v>#REF!</v>
      </c>
      <c r="D681" t="s">
        <v>4309</v>
      </c>
    </row>
    <row r="682" spans="1:4" ht="12.75" customHeight="1">
      <c r="A682" s="2">
        <v>466</v>
      </c>
      <c r="B682" s="3" t="s">
        <v>1959</v>
      </c>
      <c r="C682" s="64" t="e">
        <f>VLOOKUP($B682,#REF!,68,FALSE)</f>
        <v>#REF!</v>
      </c>
      <c r="D682" t="s">
        <v>4302</v>
      </c>
    </row>
    <row r="683" spans="1:4" ht="12.75" customHeight="1">
      <c r="A683" s="2">
        <v>467</v>
      </c>
      <c r="B683" s="3" t="s">
        <v>3146</v>
      </c>
      <c r="C683" s="712" t="e">
        <f>VLOOKUP($B683,#REF!,47,FALSE)</f>
        <v>#REF!</v>
      </c>
      <c r="D683" t="s">
        <v>4333</v>
      </c>
    </row>
    <row r="684" spans="1:4" ht="12.75" customHeight="1">
      <c r="A684" s="2">
        <v>468</v>
      </c>
      <c r="B684" s="3" t="s">
        <v>1991</v>
      </c>
      <c r="C684" s="64" t="e">
        <f>VLOOKUP($B684,#REF!,25,FALSE)</f>
        <v>#REF!</v>
      </c>
      <c r="D684" t="s">
        <v>4308</v>
      </c>
    </row>
    <row r="685" spans="1:4" ht="12.75" customHeight="1">
      <c r="A685" s="2">
        <v>468</v>
      </c>
      <c r="B685" s="3" t="s">
        <v>1991</v>
      </c>
      <c r="C685" s="712" t="e">
        <f>VLOOKUP($B685,#REF!,47,FALSE)</f>
        <v>#REF!</v>
      </c>
      <c r="D685" t="s">
        <v>4325</v>
      </c>
    </row>
    <row r="686" spans="1:4" ht="12.75" customHeight="1">
      <c r="A686" s="2">
        <v>468</v>
      </c>
      <c r="B686" s="3" t="s">
        <v>1991</v>
      </c>
      <c r="C686" s="64" t="e">
        <f>VLOOKUP($B686,#REF!,68,FALSE)</f>
        <v>#REF!</v>
      </c>
      <c r="D686" t="s">
        <v>4325</v>
      </c>
    </row>
    <row r="687" spans="1:4" ht="12.75" customHeight="1">
      <c r="A687" s="2">
        <v>468</v>
      </c>
      <c r="B687" s="3" t="s">
        <v>1991</v>
      </c>
      <c r="C687" s="64" t="e">
        <f>VLOOKUP($B687,#REF!,89,FALSE)</f>
        <v>#REF!</v>
      </c>
      <c r="D687" t="s">
        <v>4325</v>
      </c>
    </row>
    <row r="688" spans="1:4" ht="12.75" customHeight="1">
      <c r="A688" s="2">
        <v>469</v>
      </c>
      <c r="B688" s="3" t="s">
        <v>3773</v>
      </c>
      <c r="C688" s="712" t="e">
        <f>VLOOKUP($B688,#REF!,47,FALSE)</f>
        <v>#REF!</v>
      </c>
      <c r="D688" t="s">
        <v>4333</v>
      </c>
    </row>
    <row r="689" spans="1:4" ht="12.75" customHeight="1">
      <c r="A689" s="2">
        <v>469</v>
      </c>
      <c r="B689" s="3" t="s">
        <v>3773</v>
      </c>
      <c r="C689" s="64" t="e">
        <f>VLOOKUP($B689,#REF!,68,FALSE)</f>
        <v>#REF!</v>
      </c>
      <c r="D689" t="s">
        <v>4333</v>
      </c>
    </row>
    <row r="690" spans="1:4" ht="12.75" customHeight="1">
      <c r="A690" s="2">
        <v>470</v>
      </c>
      <c r="B690" s="3" t="s">
        <v>3019</v>
      </c>
      <c r="C690" s="64" t="e">
        <f>VLOOKUP($B690,#REF!,68,FALSE)</f>
        <v>#REF!</v>
      </c>
      <c r="D690" t="s">
        <v>4302</v>
      </c>
    </row>
    <row r="691" spans="1:4" ht="12.75" customHeight="1">
      <c r="A691" s="2">
        <v>471</v>
      </c>
      <c r="B691" s="3" t="s">
        <v>3367</v>
      </c>
      <c r="C691" s="712" t="e">
        <f>VLOOKUP($B691,#REF!,47,FALSE)</f>
        <v>#REF!</v>
      </c>
      <c r="D691" t="s">
        <v>4309</v>
      </c>
    </row>
    <row r="692" spans="1:4" ht="12.75" customHeight="1">
      <c r="A692" s="2">
        <v>472</v>
      </c>
      <c r="B692" s="3" t="s">
        <v>2614</v>
      </c>
      <c r="C692" s="712" t="e">
        <f>VLOOKUP($B692,#REF!,47,FALSE)</f>
        <v>#REF!</v>
      </c>
      <c r="D692" t="s">
        <v>4333</v>
      </c>
    </row>
    <row r="693" spans="1:4" ht="12.75" customHeight="1">
      <c r="A693" s="2">
        <v>472</v>
      </c>
      <c r="B693" s="3" t="s">
        <v>2614</v>
      </c>
      <c r="C693" s="64" t="e">
        <f>VLOOKUP($B693,#REF!,68,FALSE)</f>
        <v>#REF!</v>
      </c>
      <c r="D693" t="s">
        <v>4333</v>
      </c>
    </row>
    <row r="694" spans="1:4" ht="12.75" customHeight="1">
      <c r="A694" s="2">
        <v>473</v>
      </c>
      <c r="B694" s="3" t="s">
        <v>3754</v>
      </c>
      <c r="C694" s="64" t="e">
        <f>VLOOKUP($B694,#REF!,25,FALSE)</f>
        <v>#REF!</v>
      </c>
      <c r="D694" t="s">
        <v>4324</v>
      </c>
    </row>
    <row r="695" spans="1:4" ht="12.75" customHeight="1">
      <c r="A695" s="2">
        <v>473</v>
      </c>
      <c r="B695" s="3" t="s">
        <v>3754</v>
      </c>
      <c r="C695" s="712" t="e">
        <f>VLOOKUP($B695,#REF!,47,FALSE)</f>
        <v>#REF!</v>
      </c>
      <c r="D695" t="s">
        <v>4335</v>
      </c>
    </row>
    <row r="696" spans="1:4" ht="12.75" customHeight="1">
      <c r="A696" s="2">
        <v>473</v>
      </c>
      <c r="B696" s="3" t="s">
        <v>3754</v>
      </c>
      <c r="C696" s="64" t="e">
        <f>VLOOKUP($B696,#REF!,68,FALSE)</f>
        <v>#REF!</v>
      </c>
      <c r="D696" t="s">
        <v>4333</v>
      </c>
    </row>
    <row r="697" spans="1:4" ht="12.75" customHeight="1">
      <c r="A697" s="2">
        <v>473</v>
      </c>
      <c r="B697" s="3" t="s">
        <v>3754</v>
      </c>
      <c r="C697" s="64" t="e">
        <f>VLOOKUP($B697,#REF!,96,FALSE)</f>
        <v>#REF!</v>
      </c>
      <c r="D697" t="s">
        <v>4333</v>
      </c>
    </row>
    <row r="698" spans="1:4" ht="12.75" customHeight="1">
      <c r="A698" s="2">
        <v>474</v>
      </c>
      <c r="B698" s="3" t="s">
        <v>1238</v>
      </c>
      <c r="C698" s="712" t="e">
        <f>VLOOKUP($B698,#REF!,47,FALSE)</f>
        <v>#REF!</v>
      </c>
      <c r="D698" t="s">
        <v>4333</v>
      </c>
    </row>
    <row r="699" spans="1:4" ht="12.75" customHeight="1">
      <c r="A699" s="2">
        <v>474</v>
      </c>
      <c r="B699" s="3" t="s">
        <v>1238</v>
      </c>
      <c r="C699" s="64" t="e">
        <f>VLOOKUP($B699,#REF!,68,FALSE)</f>
        <v>#REF!</v>
      </c>
      <c r="D699" t="s">
        <v>4333</v>
      </c>
    </row>
    <row r="700" spans="1:4" ht="12.75" customHeight="1">
      <c r="A700" s="2">
        <v>475</v>
      </c>
      <c r="B700" s="3" t="s">
        <v>2310</v>
      </c>
      <c r="C700" s="712" t="e">
        <f>VLOOKUP($B700,#REF!,47,FALSE)</f>
        <v>#REF!</v>
      </c>
      <c r="D700" t="s">
        <v>4309</v>
      </c>
    </row>
    <row r="701" spans="1:4" ht="12.75" customHeight="1">
      <c r="A701" s="2">
        <v>475</v>
      </c>
      <c r="B701" s="3" t="s">
        <v>2310</v>
      </c>
      <c r="C701" s="64" t="e">
        <f>VLOOKUP($B701,#REF!,47,FALSE)</f>
        <v>#REF!</v>
      </c>
      <c r="D701" t="s">
        <v>4309</v>
      </c>
    </row>
    <row r="702" spans="1:4" ht="12.75" customHeight="1">
      <c r="A702" s="2">
        <v>476</v>
      </c>
      <c r="B702" s="3" t="s">
        <v>3412</v>
      </c>
      <c r="C702" s="64" t="e">
        <f>VLOOKUP($B702,#REF!,25,FALSE)</f>
        <v>#REF!</v>
      </c>
      <c r="D702" t="s">
        <v>4320</v>
      </c>
    </row>
    <row r="703" spans="1:4" ht="12.75" customHeight="1">
      <c r="A703" s="2">
        <v>476</v>
      </c>
      <c r="B703" s="3" t="s">
        <v>3412</v>
      </c>
      <c r="C703" s="712" t="e">
        <f>VLOOKUP($B703,#REF!,47,FALSE)</f>
        <v>#REF!</v>
      </c>
      <c r="D703" t="s">
        <v>4325</v>
      </c>
    </row>
    <row r="704" spans="1:4" ht="12.75" customHeight="1">
      <c r="A704" s="2">
        <v>476</v>
      </c>
      <c r="B704" s="3" t="s">
        <v>3412</v>
      </c>
      <c r="C704" s="64" t="e">
        <f>VLOOKUP($B704,#REF!,68,FALSE)</f>
        <v>#REF!</v>
      </c>
      <c r="D704" t="s">
        <v>4325</v>
      </c>
    </row>
    <row r="705" spans="1:4" ht="12.75" customHeight="1">
      <c r="A705" s="2">
        <v>476</v>
      </c>
      <c r="B705" s="3" t="s">
        <v>3412</v>
      </c>
      <c r="C705" s="64" t="e">
        <f>VLOOKUP($B705,#REF!,89,FALSE)</f>
        <v>#REF!</v>
      </c>
      <c r="D705" t="s">
        <v>4325</v>
      </c>
    </row>
    <row r="706" spans="1:4" ht="12.75" customHeight="1">
      <c r="A706" s="2">
        <v>476</v>
      </c>
      <c r="B706" s="3" t="s">
        <v>3412</v>
      </c>
      <c r="C706" s="64" t="e">
        <f>VLOOKUP($B706,#REF!,116,FALSE)</f>
        <v>#REF!</v>
      </c>
      <c r="D706" t="s">
        <v>4325</v>
      </c>
    </row>
    <row r="707" spans="1:4" ht="12.75" customHeight="1">
      <c r="A707" s="2">
        <v>477</v>
      </c>
      <c r="B707" s="3" t="s">
        <v>2615</v>
      </c>
      <c r="C707" s="64" t="e">
        <f>VLOOKUP($B707,#REF!,25,FALSE)</f>
        <v>#REF!</v>
      </c>
      <c r="D707" t="s">
        <v>4320</v>
      </c>
    </row>
    <row r="708" spans="1:4" ht="12.75" customHeight="1">
      <c r="A708" s="2">
        <v>477</v>
      </c>
      <c r="B708" s="3" t="s">
        <v>2615</v>
      </c>
      <c r="C708" s="712" t="e">
        <f>VLOOKUP($B708,#REF!,47,FALSE)</f>
        <v>#REF!</v>
      </c>
      <c r="D708" t="s">
        <v>4325</v>
      </c>
    </row>
    <row r="709" spans="1:4" ht="12.75" customHeight="1">
      <c r="A709" s="2">
        <v>477</v>
      </c>
      <c r="B709" s="3" t="s">
        <v>2615</v>
      </c>
      <c r="C709" s="64" t="e">
        <f>VLOOKUP($B709,#REF!,68,FALSE)</f>
        <v>#REF!</v>
      </c>
      <c r="D709" t="s">
        <v>4325</v>
      </c>
    </row>
    <row r="710" spans="1:4" ht="12.75" customHeight="1">
      <c r="A710" s="2">
        <v>477</v>
      </c>
      <c r="B710" s="3" t="s">
        <v>2615</v>
      </c>
      <c r="C710" s="64" t="e">
        <f>VLOOKUP($B710,#REF!,89,FALSE)</f>
        <v>#REF!</v>
      </c>
      <c r="D710" t="s">
        <v>4325</v>
      </c>
    </row>
    <row r="711" spans="1:4" ht="12.75" customHeight="1">
      <c r="A711" s="2">
        <v>479</v>
      </c>
      <c r="B711" s="3" t="s">
        <v>3127</v>
      </c>
      <c r="C711" s="712" t="e">
        <f>VLOOKUP($B711,#REF!,47,FALSE)</f>
        <v>#REF!</v>
      </c>
      <c r="D711" t="s">
        <v>4333</v>
      </c>
    </row>
    <row r="712" spans="1:4" ht="12.75" customHeight="1">
      <c r="A712" s="2">
        <v>479</v>
      </c>
      <c r="B712" s="3" t="s">
        <v>3127</v>
      </c>
      <c r="C712" s="64" t="e">
        <f>VLOOKUP($B712,#REF!,68,FALSE)</f>
        <v>#REF!</v>
      </c>
      <c r="D712" t="s">
        <v>4333</v>
      </c>
    </row>
    <row r="713" spans="1:4" ht="12.75" customHeight="1">
      <c r="A713" s="2">
        <v>480</v>
      </c>
      <c r="B713" s="3" t="s">
        <v>1401</v>
      </c>
      <c r="C713" s="712" t="e">
        <f>VLOOKUP($B713,#REF!,47,FALSE)</f>
        <v>#REF!</v>
      </c>
      <c r="D713" t="s">
        <v>4346</v>
      </c>
    </row>
    <row r="714" spans="1:4" ht="12.75" customHeight="1">
      <c r="A714" s="2">
        <v>480</v>
      </c>
      <c r="B714" s="3" t="s">
        <v>1401</v>
      </c>
      <c r="C714" s="64" t="e">
        <f>VLOOKUP($B714,#REF!,68,FALSE)</f>
        <v>#REF!</v>
      </c>
      <c r="D714" t="s">
        <v>4346</v>
      </c>
    </row>
    <row r="715" spans="1:4" ht="12.75" customHeight="1">
      <c r="A715" s="2">
        <v>480</v>
      </c>
      <c r="B715" s="3" t="s">
        <v>1401</v>
      </c>
      <c r="C715" s="64" t="e">
        <f>VLOOKUP($B715,#REF!,116,FALSE)</f>
        <v>#REF!</v>
      </c>
      <c r="D715" t="s">
        <v>4347</v>
      </c>
    </row>
    <row r="716" spans="1:4" ht="12.75" customHeight="1">
      <c r="A716" s="2">
        <v>481</v>
      </c>
      <c r="B716" s="3" t="s">
        <v>2567</v>
      </c>
      <c r="C716" s="712" t="e">
        <f>VLOOKUP($B716,#REF!,47,FALSE)</f>
        <v>#REF!</v>
      </c>
      <c r="D716" t="s">
        <v>4304</v>
      </c>
    </row>
    <row r="717" spans="1:4" ht="12.75" customHeight="1">
      <c r="A717" s="2">
        <v>481</v>
      </c>
      <c r="B717" s="3" t="s">
        <v>2567</v>
      </c>
      <c r="C717" s="64" t="e">
        <f>VLOOKUP($B717,#REF!,89,FALSE)</f>
        <v>#REF!</v>
      </c>
      <c r="D717" t="s">
        <v>4304</v>
      </c>
    </row>
    <row r="718" spans="1:4" ht="12.75" customHeight="1">
      <c r="A718" s="2">
        <v>481</v>
      </c>
      <c r="B718" s="3" t="s">
        <v>2567</v>
      </c>
      <c r="C718" s="64" t="e">
        <f>VLOOKUP($B718,#REF!,116,FALSE)</f>
        <v>#REF!</v>
      </c>
      <c r="D718" t="s">
        <v>4304</v>
      </c>
    </row>
    <row r="719" spans="1:4" ht="12.75" customHeight="1">
      <c r="A719" s="2">
        <v>482</v>
      </c>
      <c r="B719" s="3" t="s">
        <v>2302</v>
      </c>
      <c r="C719" s="64" t="e">
        <f>VLOOKUP($B719,#REF!,68,FALSE)</f>
        <v>#REF!</v>
      </c>
      <c r="D719" t="s">
        <v>4302</v>
      </c>
    </row>
    <row r="720" spans="1:4" ht="12.75" customHeight="1">
      <c r="A720" s="2">
        <v>484</v>
      </c>
      <c r="B720" s="3" t="s">
        <v>1993</v>
      </c>
      <c r="C720" s="712" t="e">
        <f>VLOOKUP($B720,#REF!,47,FALSE)</f>
        <v>#REF!</v>
      </c>
      <c r="D720" t="s">
        <v>4333</v>
      </c>
    </row>
    <row r="721" spans="1:4" ht="12.75" customHeight="1">
      <c r="A721" s="2">
        <v>485</v>
      </c>
      <c r="B721" s="3" t="s">
        <v>3788</v>
      </c>
      <c r="C721" s="64" t="e">
        <f>VLOOKUP($B721,#REF!,25,FALSE)</f>
        <v>#REF!</v>
      </c>
      <c r="D721" t="s">
        <v>4333</v>
      </c>
    </row>
    <row r="722" spans="1:4" ht="12.75" customHeight="1">
      <c r="A722" s="2">
        <v>485</v>
      </c>
      <c r="B722" s="3" t="s">
        <v>3788</v>
      </c>
      <c r="C722" s="712" t="e">
        <f>VLOOKUP($B722,#REF!,47,FALSE)</f>
        <v>#REF!</v>
      </c>
      <c r="D722" t="s">
        <v>4333</v>
      </c>
    </row>
    <row r="723" spans="1:4" ht="12.75" customHeight="1">
      <c r="A723" s="2">
        <v>485</v>
      </c>
      <c r="B723" s="3" t="s">
        <v>3788</v>
      </c>
      <c r="C723" s="64" t="e">
        <f>VLOOKUP($B723,#REF!,96,FALSE)</f>
        <v>#REF!</v>
      </c>
      <c r="D723" t="s">
        <v>4333</v>
      </c>
    </row>
    <row r="724" spans="1:4" ht="12.75" customHeight="1">
      <c r="A724" s="2">
        <v>486</v>
      </c>
      <c r="B724" s="3" t="s">
        <v>3121</v>
      </c>
      <c r="C724" s="64" t="e">
        <f>VLOOKUP($B724,#REF!,68,FALSE)</f>
        <v>#REF!</v>
      </c>
      <c r="D724" t="s">
        <v>4302</v>
      </c>
    </row>
    <row r="725" spans="1:4" ht="12.75" customHeight="1">
      <c r="A725" s="2">
        <v>487</v>
      </c>
      <c r="B725" s="3" t="s">
        <v>3567</v>
      </c>
      <c r="C725" s="712" t="e">
        <f>VLOOKUP($B725,#REF!,47,FALSE)</f>
        <v>#REF!</v>
      </c>
      <c r="D725" t="s">
        <v>4309</v>
      </c>
    </row>
    <row r="726" spans="1:4" ht="12.75" customHeight="1">
      <c r="A726" s="2">
        <v>488</v>
      </c>
      <c r="B726" s="3" t="s">
        <v>2739</v>
      </c>
      <c r="C726" s="712" t="e">
        <f>VLOOKUP($B726,#REF!,47,FALSE)</f>
        <v>#REF!</v>
      </c>
      <c r="D726" t="s">
        <v>4333</v>
      </c>
    </row>
    <row r="727" spans="1:4" ht="12.75" customHeight="1">
      <c r="A727" s="2">
        <v>488</v>
      </c>
      <c r="B727" s="3" t="s">
        <v>2739</v>
      </c>
      <c r="C727" s="64" t="e">
        <f>VLOOKUP($B727,#REF!,96,FALSE)</f>
        <v>#REF!</v>
      </c>
      <c r="D727" t="s">
        <v>4344</v>
      </c>
    </row>
    <row r="728" spans="1:4" ht="12.75" customHeight="1">
      <c r="A728" s="2">
        <v>489</v>
      </c>
      <c r="B728" s="3" t="s">
        <v>1408</v>
      </c>
      <c r="C728" s="712" t="e">
        <f>VLOOKUP($B728,#REF!,47,FALSE)</f>
        <v>#REF!</v>
      </c>
      <c r="D728" t="s">
        <v>4308</v>
      </c>
    </row>
    <row r="729" spans="1:4" ht="12.75" customHeight="1">
      <c r="A729" s="2">
        <v>489</v>
      </c>
      <c r="B729" s="3" t="s">
        <v>1408</v>
      </c>
      <c r="C729" s="64" t="e">
        <f>VLOOKUP($B729,#REF!,68,FALSE)</f>
        <v>#REF!</v>
      </c>
      <c r="D729" t="s">
        <v>4327</v>
      </c>
    </row>
    <row r="730" spans="1:4" ht="12.75" customHeight="1">
      <c r="A730" s="713"/>
      <c r="B730" s="40"/>
    </row>
    <row r="731" spans="1:4" ht="12.75" customHeight="1">
      <c r="A731" s="713"/>
      <c r="B731" s="716" t="s">
        <v>4291</v>
      </c>
    </row>
    <row r="732" spans="1:4" ht="12.75" customHeight="1">
      <c r="A732" s="713"/>
      <c r="B732" s="40"/>
    </row>
    <row r="733" spans="1:4" ht="12.75" customHeight="1">
      <c r="A733" s="40"/>
      <c r="B733" s="40"/>
    </row>
    <row r="734" spans="1:4" ht="12.75" customHeight="1">
      <c r="A734" s="40"/>
      <c r="B734" s="3" t="s">
        <v>4292</v>
      </c>
    </row>
    <row r="735" spans="1:4" ht="12.75" customHeight="1">
      <c r="A735" s="40"/>
      <c r="B735" s="40"/>
    </row>
    <row r="736" spans="1:4" ht="12.75" customHeight="1">
      <c r="A736" s="40"/>
      <c r="B736" s="40"/>
      <c r="C736" s="64"/>
    </row>
    <row r="737" spans="1:3" ht="12.75" customHeight="1">
      <c r="A737" s="40"/>
      <c r="B737" s="40"/>
      <c r="C737" s="64"/>
    </row>
    <row r="738" spans="1:3" ht="12.75" customHeight="1">
      <c r="A738" s="40"/>
      <c r="B738" s="40"/>
      <c r="C738" s="64"/>
    </row>
    <row r="739" spans="1:3" ht="12.75" customHeight="1">
      <c r="A739" s="40"/>
      <c r="B739" s="40"/>
      <c r="C739" s="64"/>
    </row>
    <row r="740" spans="1:3" ht="12.75" customHeight="1">
      <c r="A740" s="40"/>
      <c r="B740" s="3" t="s">
        <v>4293</v>
      </c>
      <c r="C740" s="64"/>
    </row>
    <row r="741" spans="1:3" ht="12.75" customHeight="1">
      <c r="A741" s="40"/>
      <c r="B741" s="40"/>
      <c r="C741" s="64"/>
    </row>
    <row r="742" spans="1:3" ht="12.75" customHeight="1">
      <c r="A742" s="40"/>
      <c r="B742" s="40"/>
    </row>
    <row r="743" spans="1:3" ht="12.75" customHeight="1">
      <c r="A743" s="40"/>
      <c r="B743" s="3" t="s">
        <v>4294</v>
      </c>
    </row>
    <row r="744" spans="1:3" ht="12.75" customHeight="1">
      <c r="A744" s="40"/>
      <c r="B744" s="40"/>
    </row>
    <row r="745" spans="1:3" ht="12.75" customHeight="1">
      <c r="A745" s="40"/>
      <c r="B745" s="40"/>
    </row>
    <row r="746" spans="1:3" ht="12.75" customHeight="1">
      <c r="A746" s="40"/>
      <c r="B746" s="3" t="s">
        <v>4295</v>
      </c>
    </row>
    <row r="747" spans="1:3" ht="12.75" customHeight="1">
      <c r="A747" s="40"/>
      <c r="B747" s="40"/>
    </row>
    <row r="748" spans="1:3" ht="12.75" customHeight="1">
      <c r="A748" s="40"/>
      <c r="B748" s="3" t="s">
        <v>4296</v>
      </c>
    </row>
    <row r="749" spans="1:3" ht="12.75" customHeight="1">
      <c r="A749" s="40"/>
      <c r="B749" s="40"/>
    </row>
  </sheetData>
  <autoFilter ref="A1:D749" xr:uid="{00000000-0009-0000-0000-000001000000}">
    <sortState xmlns:xlrd2="http://schemas.microsoft.com/office/spreadsheetml/2017/richdata2" ref="A2:D755">
      <sortCondition ref="A1:A755"/>
    </sortState>
  </autoFilter>
  <sortState xmlns:xlrd2="http://schemas.microsoft.com/office/spreadsheetml/2017/richdata2" ref="A2:D369">
    <sortCondition descending="1" ref="D2"/>
  </sortState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6"/>
  <sheetViews>
    <sheetView tabSelected="1" zoomScale="110" zoomScaleNormal="110" workbookViewId="0">
      <selection activeCell="E17" sqref="E17"/>
    </sheetView>
  </sheetViews>
  <sheetFormatPr baseColWidth="10" defaultColWidth="9.1640625" defaultRowHeight="15"/>
  <cols>
    <col min="1" max="1" width="2.83203125" style="718" customWidth="1"/>
    <col min="2" max="2" width="31.1640625" style="720" customWidth="1"/>
    <col min="3" max="3" width="12.1640625" style="720" customWidth="1"/>
    <col min="4" max="4" width="20.83203125" style="720" customWidth="1"/>
    <col min="5" max="5" width="8" style="720" customWidth="1"/>
    <col min="6" max="6" width="2" style="718" customWidth="1"/>
    <col min="7" max="7" width="29.33203125" style="718" customWidth="1"/>
    <col min="8" max="8" width="17.5" style="718" customWidth="1"/>
    <col min="9" max="9" width="16.6640625" style="718" customWidth="1"/>
    <col min="10" max="10" width="9.1640625" style="718"/>
    <col min="11" max="11" width="19.5" style="718" customWidth="1"/>
    <col min="12" max="12" width="2.5" style="718" customWidth="1"/>
    <col min="13" max="25" width="9.1640625" style="718"/>
    <col min="26" max="16384" width="9.1640625" style="720"/>
  </cols>
  <sheetData>
    <row r="1" spans="2:14" s="718" customFormat="1"/>
    <row r="2" spans="2:14" ht="13.5" customHeight="1" thickBot="1">
      <c r="B2" s="753" t="s">
        <v>4368</v>
      </c>
      <c r="C2" s="753"/>
      <c r="D2" s="753"/>
      <c r="E2" s="719"/>
    </row>
    <row r="3" spans="2:14" ht="16">
      <c r="B3" s="721" t="s">
        <v>4376</v>
      </c>
      <c r="C3" s="721"/>
      <c r="D3" s="721"/>
      <c r="E3" s="721"/>
      <c r="G3" s="754" t="s">
        <v>4352</v>
      </c>
      <c r="H3" s="722" t="s">
        <v>4353</v>
      </c>
      <c r="I3" s="722" t="s">
        <v>4350</v>
      </c>
      <c r="J3" s="722" t="s">
        <v>4354</v>
      </c>
      <c r="K3" s="723" t="s">
        <v>4351</v>
      </c>
    </row>
    <row r="4" spans="2:14" ht="18">
      <c r="B4" s="756"/>
      <c r="C4" s="756"/>
      <c r="D4" s="756"/>
      <c r="E4" s="724"/>
      <c r="G4" s="755"/>
      <c r="H4" s="725" t="s">
        <v>4366</v>
      </c>
      <c r="I4" s="725" t="s">
        <v>4366</v>
      </c>
      <c r="J4" s="725" t="s">
        <v>4367</v>
      </c>
      <c r="K4" s="726" t="s">
        <v>4366</v>
      </c>
    </row>
    <row r="5" spans="2:14" ht="16">
      <c r="B5" s="727" t="s">
        <v>4356</v>
      </c>
      <c r="C5" s="728" t="s">
        <v>4357</v>
      </c>
      <c r="D5" s="729" t="s">
        <v>4358</v>
      </c>
      <c r="E5" s="718"/>
      <c r="G5" s="730" t="s">
        <v>4369</v>
      </c>
      <c r="H5" s="731">
        <f>C11*N12/365</f>
        <v>11974.991780821918</v>
      </c>
      <c r="I5" s="732">
        <v>0</v>
      </c>
      <c r="J5" s="732">
        <v>0</v>
      </c>
      <c r="K5" s="733">
        <f>H5-I5-J5</f>
        <v>11974.991780821918</v>
      </c>
    </row>
    <row r="6" spans="2:14" ht="16">
      <c r="B6" s="734" t="s">
        <v>4359</v>
      </c>
      <c r="C6" s="735">
        <f>72*37.5%*365*24</f>
        <v>236520</v>
      </c>
      <c r="D6" s="736" t="s">
        <v>4360</v>
      </c>
      <c r="E6" s="718"/>
      <c r="G6" s="730" t="s">
        <v>4370</v>
      </c>
      <c r="H6" s="731">
        <f>C8</f>
        <v>198676</v>
      </c>
      <c r="I6" s="732">
        <v>0</v>
      </c>
      <c r="J6" s="732">
        <v>0</v>
      </c>
      <c r="K6" s="733">
        <f t="shared" ref="K6:K9" si="0">H6-I6-J6</f>
        <v>198676</v>
      </c>
    </row>
    <row r="7" spans="2:14" ht="16">
      <c r="B7" s="734" t="s">
        <v>4361</v>
      </c>
      <c r="C7" s="737">
        <v>0.84</v>
      </c>
      <c r="D7" s="749" t="s">
        <v>4375</v>
      </c>
      <c r="E7" s="718"/>
      <c r="G7" s="730" t="s">
        <v>4371</v>
      </c>
      <c r="H7" s="731">
        <f t="shared" ref="H7:H9" si="1">H6</f>
        <v>198676</v>
      </c>
      <c r="I7" s="732">
        <v>0</v>
      </c>
      <c r="J7" s="732">
        <v>0</v>
      </c>
      <c r="K7" s="733">
        <f t="shared" si="0"/>
        <v>198676</v>
      </c>
    </row>
    <row r="8" spans="2:14" ht="16">
      <c r="B8" s="738" t="s">
        <v>4362</v>
      </c>
      <c r="C8" s="739">
        <f>ROUNDDOWN(C6*C7,0)</f>
        <v>198676</v>
      </c>
      <c r="D8" s="736" t="s">
        <v>4360</v>
      </c>
      <c r="E8" s="718"/>
      <c r="G8" s="730" t="s">
        <v>4372</v>
      </c>
      <c r="H8" s="731">
        <f t="shared" si="1"/>
        <v>198676</v>
      </c>
      <c r="I8" s="732">
        <v>0</v>
      </c>
      <c r="J8" s="732">
        <v>0</v>
      </c>
      <c r="K8" s="733">
        <f t="shared" si="0"/>
        <v>198676</v>
      </c>
    </row>
    <row r="9" spans="2:14" ht="16">
      <c r="B9" s="740" t="s">
        <v>4363</v>
      </c>
      <c r="C9" s="741">
        <v>0</v>
      </c>
      <c r="D9" s="736" t="s">
        <v>4360</v>
      </c>
      <c r="E9" s="718"/>
      <c r="G9" s="730" t="s">
        <v>4373</v>
      </c>
      <c r="H9" s="731">
        <f t="shared" si="1"/>
        <v>198676</v>
      </c>
      <c r="I9" s="732">
        <v>0</v>
      </c>
      <c r="J9" s="732">
        <v>0</v>
      </c>
      <c r="K9" s="733">
        <f t="shared" si="0"/>
        <v>198676</v>
      </c>
    </row>
    <row r="10" spans="2:14" ht="16">
      <c r="B10" s="742"/>
      <c r="C10" s="742"/>
      <c r="D10" s="742"/>
      <c r="E10" s="718"/>
      <c r="G10" s="730" t="s">
        <v>4374</v>
      </c>
      <c r="H10" s="731">
        <f>H9*N13/365</f>
        <v>186701.0082191781</v>
      </c>
      <c r="I10" s="732">
        <v>0</v>
      </c>
      <c r="J10" s="732">
        <v>0</v>
      </c>
      <c r="K10" s="733">
        <f t="shared" ref="K10" si="2">H10-I10-J10</f>
        <v>186701.0082191781</v>
      </c>
      <c r="N10" s="750">
        <v>45270</v>
      </c>
    </row>
    <row r="11" spans="2:14" ht="32" customHeight="1">
      <c r="B11" s="740" t="s">
        <v>4364</v>
      </c>
      <c r="C11" s="743">
        <f>ROUNDDOWN((C8-C9),0)</f>
        <v>198676</v>
      </c>
      <c r="D11" s="736" t="s">
        <v>4360</v>
      </c>
      <c r="E11" s="718"/>
      <c r="G11" s="744" t="s">
        <v>1813</v>
      </c>
      <c r="H11" s="751">
        <f>SUM(H5:H10)</f>
        <v>993380</v>
      </c>
      <c r="I11" s="751">
        <f>SUM(I5:I9)</f>
        <v>0</v>
      </c>
      <c r="J11" s="751">
        <f>SUM(J5:J9)</f>
        <v>0</v>
      </c>
      <c r="K11" s="745">
        <f>H11-I11-J11</f>
        <v>993380</v>
      </c>
      <c r="N11" s="750">
        <v>45291</v>
      </c>
    </row>
    <row r="12" spans="2:14" s="718" customFormat="1" ht="16">
      <c r="G12" s="744" t="s">
        <v>4355</v>
      </c>
      <c r="H12" s="757">
        <v>5</v>
      </c>
      <c r="I12" s="758"/>
      <c r="J12" s="758"/>
      <c r="K12" s="759"/>
      <c r="N12" s="718">
        <f>N11-N10+1</f>
        <v>22</v>
      </c>
    </row>
    <row r="13" spans="2:14" s="718" customFormat="1" ht="33" thickBot="1">
      <c r="G13" s="746" t="s">
        <v>4365</v>
      </c>
      <c r="H13" s="752">
        <f>H11/H12</f>
        <v>198676</v>
      </c>
      <c r="I13" s="752">
        <f>I5</f>
        <v>0</v>
      </c>
      <c r="J13" s="752">
        <f>J5</f>
        <v>0</v>
      </c>
      <c r="K13" s="747">
        <f>K11/H12</f>
        <v>198676</v>
      </c>
      <c r="N13" s="718">
        <f>365-N12</f>
        <v>343</v>
      </c>
    </row>
    <row r="14" spans="2:14" s="718" customFormat="1"/>
    <row r="15" spans="2:14" s="718" customFormat="1">
      <c r="C15" s="748"/>
    </row>
    <row r="16" spans="2:14" s="718" customFormat="1" ht="29.25" customHeight="1"/>
    <row r="17" s="718" customFormat="1"/>
    <row r="18" s="718" customFormat="1"/>
    <row r="19" s="718" customFormat="1"/>
    <row r="20" s="718" customFormat="1"/>
    <row r="21" s="718" customFormat="1"/>
    <row r="22" s="718" customFormat="1"/>
    <row r="23" s="718" customFormat="1"/>
    <row r="24" s="718" customFormat="1"/>
    <row r="25" s="718" customFormat="1"/>
    <row r="26" s="718" customFormat="1"/>
    <row r="27" s="718" customFormat="1"/>
    <row r="28" s="718" customFormat="1"/>
    <row r="29" s="718" customFormat="1"/>
    <row r="30" s="718" customFormat="1"/>
    <row r="31" s="718" customFormat="1"/>
    <row r="32" s="718" customFormat="1"/>
    <row r="33" s="718" customFormat="1"/>
    <row r="34" s="718" customFormat="1"/>
    <row r="35" s="718" customFormat="1"/>
    <row r="36" s="718" customFormat="1"/>
    <row r="37" s="718" customFormat="1"/>
    <row r="38" s="718" customFormat="1"/>
    <row r="39" s="718" customFormat="1"/>
    <row r="40" s="718" customFormat="1"/>
    <row r="41" s="718" customFormat="1"/>
    <row r="42" s="718" customFormat="1"/>
    <row r="43" s="718" customFormat="1"/>
    <row r="44" s="718" customFormat="1"/>
    <row r="45" s="718" customFormat="1"/>
    <row r="46" s="718" customFormat="1"/>
    <row r="47" s="718" customFormat="1"/>
    <row r="48" s="718" customFormat="1"/>
    <row r="49" s="718" customFormat="1"/>
    <row r="50" s="718" customFormat="1"/>
    <row r="51" s="718" customFormat="1"/>
    <row r="52" s="718" customFormat="1"/>
    <row r="53" s="718" customFormat="1"/>
    <row r="54" s="718" customFormat="1"/>
    <row r="55" s="718" customFormat="1"/>
    <row r="56" s="718" customFormat="1"/>
    <row r="57" s="718" customFormat="1"/>
    <row r="58" s="718" customFormat="1"/>
    <row r="59" s="718" customFormat="1"/>
    <row r="60" s="718" customFormat="1"/>
    <row r="61" s="718" customFormat="1"/>
    <row r="62" s="718" customFormat="1"/>
    <row r="63" s="718" customFormat="1"/>
    <row r="64" s="718" customFormat="1"/>
    <row r="65" s="718" customFormat="1"/>
    <row r="66" s="718" customFormat="1"/>
    <row r="67" s="718" customFormat="1"/>
    <row r="68" s="718" customFormat="1"/>
    <row r="69" s="718" customFormat="1"/>
    <row r="70" s="718" customFormat="1"/>
    <row r="71" s="718" customFormat="1"/>
    <row r="72" s="718" customFormat="1"/>
    <row r="73" s="718" customFormat="1"/>
    <row r="74" s="718" customFormat="1"/>
    <row r="75" s="718" customFormat="1"/>
    <row r="76" s="718" customFormat="1"/>
    <row r="77" s="718" customFormat="1"/>
    <row r="78" s="718" customFormat="1"/>
    <row r="79" s="718" customFormat="1"/>
    <row r="80" s="718" customFormat="1"/>
    <row r="81" s="718" customFormat="1"/>
    <row r="82" s="718" customFormat="1"/>
    <row r="83" s="718" customFormat="1"/>
    <row r="84" s="718" customFormat="1"/>
    <row r="85" s="718" customFormat="1"/>
    <row r="86" s="718" customFormat="1"/>
    <row r="87" s="718" customFormat="1"/>
    <row r="88" s="718" customFormat="1"/>
    <row r="89" s="718" customFormat="1"/>
    <row r="90" s="718" customFormat="1"/>
    <row r="91" s="718" customFormat="1"/>
    <row r="92" s="718" customFormat="1"/>
    <row r="93" s="718" customFormat="1"/>
    <row r="94" s="718" customFormat="1"/>
    <row r="95" s="718" customFormat="1"/>
    <row r="96" s="718" customFormat="1"/>
    <row r="97" s="718" customFormat="1"/>
    <row r="98" s="718" customFormat="1"/>
    <row r="99" s="718" customFormat="1"/>
    <row r="100" s="718" customFormat="1"/>
    <row r="101" s="718" customFormat="1"/>
    <row r="102" s="718" customFormat="1"/>
    <row r="103" s="718" customFormat="1"/>
    <row r="104" s="718" customFormat="1"/>
    <row r="105" s="718" customFormat="1"/>
    <row r="106" s="718" customFormat="1"/>
    <row r="107" s="718" customFormat="1"/>
    <row r="108" s="718" customFormat="1"/>
    <row r="109" s="718" customFormat="1"/>
    <row r="110" s="718" customFormat="1"/>
    <row r="111" s="718" customFormat="1"/>
    <row r="112" s="718" customFormat="1"/>
    <row r="113" s="718" customFormat="1"/>
    <row r="114" s="718" customFormat="1"/>
    <row r="115" s="718" customFormat="1"/>
    <row r="116" s="718" customFormat="1"/>
    <row r="117" s="718" customFormat="1"/>
    <row r="118" s="718" customFormat="1"/>
    <row r="119" s="718" customFormat="1"/>
    <row r="120" s="718" customFormat="1"/>
    <row r="121" s="718" customFormat="1"/>
    <row r="122" s="718" customFormat="1"/>
    <row r="123" s="718" customFormat="1"/>
    <row r="124" s="718" customFormat="1"/>
    <row r="125" s="718" customFormat="1"/>
    <row r="126" s="718" customFormat="1"/>
  </sheetData>
  <mergeCells count="4">
    <mergeCell ref="B2:D2"/>
    <mergeCell ref="G3:G4"/>
    <mergeCell ref="B4:D4"/>
    <mergeCell ref="H12:K12"/>
  </mergeCells>
  <hyperlinks>
    <hyperlink ref="D7" r:id="rId1" location=":~:text=2019-,Faktor%20Emisi%20GRK%20Tahun%202019,-2" display="https://gatrik.esdm.go.id/frontend/download_index/?kode_category=emisi_pl#:~:text=2019-,Faktor%20Emisi%20GRK%20Tahun%202019,-2" xr:uid="{00000000-0004-0000-0200-000000000000}"/>
  </hyperlinks>
  <pageMargins left="0.7" right="0.7" top="0.75" bottom="0.75" header="0.3" footer="0.3"/>
  <pageSetup paperSize="9" orientation="portrait" horizont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9">
    <tabColor indexed="50"/>
  </sheetPr>
  <dimension ref="B1:K135"/>
  <sheetViews>
    <sheetView workbookViewId="0"/>
  </sheetViews>
  <sheetFormatPr baseColWidth="10" defaultColWidth="18.6640625" defaultRowHeight="13" customHeight="1" outlineLevelRow="1"/>
  <cols>
    <col min="1" max="1" width="2.5" style="4" customWidth="1"/>
    <col min="2" max="2" width="12.6640625" style="4" customWidth="1"/>
    <col min="3" max="6" width="12.6640625" style="18" customWidth="1"/>
    <col min="7" max="7" width="4.33203125" style="18" customWidth="1"/>
    <col min="8" max="10" width="12.6640625" style="18" customWidth="1"/>
    <col min="11" max="11" width="12.6640625" style="4" customWidth="1"/>
    <col min="12" max="16384" width="18.6640625" style="4"/>
  </cols>
  <sheetData>
    <row r="1" spans="2:11" ht="11"/>
    <row r="2" spans="2:11" s="5" customFormat="1" ht="11">
      <c r="B2" s="5" t="s">
        <v>2611</v>
      </c>
      <c r="C2" s="21"/>
      <c r="D2" s="21"/>
      <c r="E2" s="21"/>
      <c r="F2" s="21"/>
      <c r="G2" s="21"/>
      <c r="H2" s="21"/>
      <c r="I2" s="21"/>
      <c r="J2" s="21"/>
    </row>
    <row r="3" spans="2:11" s="5" customFormat="1" ht="11">
      <c r="B3" s="5" t="s">
        <v>2610</v>
      </c>
      <c r="C3" s="21"/>
      <c r="D3" s="21"/>
      <c r="E3" s="21"/>
      <c r="F3" s="21"/>
      <c r="G3" s="21"/>
      <c r="H3" s="21"/>
      <c r="I3" s="21"/>
      <c r="J3" s="21"/>
    </row>
    <row r="4" spans="2:11" s="5" customFormat="1" ht="11">
      <c r="C4" s="21"/>
      <c r="D4" s="21"/>
      <c r="E4" s="21"/>
      <c r="F4" s="21"/>
      <c r="G4" s="21"/>
      <c r="H4" s="21"/>
      <c r="I4" s="21"/>
      <c r="J4" s="21"/>
    </row>
    <row r="5" spans="2:11" ht="11">
      <c r="B5" s="4" t="s">
        <v>3877</v>
      </c>
      <c r="C5" s="22"/>
      <c r="D5" s="22"/>
      <c r="E5" s="22"/>
      <c r="F5" s="22"/>
      <c r="G5" s="22"/>
      <c r="H5" s="22"/>
      <c r="I5" s="22"/>
      <c r="J5" s="22"/>
    </row>
    <row r="6" spans="2:11" ht="11">
      <c r="B6" s="4" t="s">
        <v>2719</v>
      </c>
      <c r="C6" s="22"/>
      <c r="D6" s="22"/>
      <c r="E6" s="22"/>
      <c r="F6" s="22"/>
      <c r="G6" s="22"/>
      <c r="H6" s="22"/>
      <c r="I6" s="22"/>
      <c r="J6" s="22"/>
    </row>
    <row r="7" spans="2:11" ht="11">
      <c r="B7" s="4" t="s">
        <v>2720</v>
      </c>
      <c r="C7" s="22"/>
      <c r="D7" s="22"/>
      <c r="E7" s="22"/>
      <c r="F7" s="22"/>
      <c r="G7" s="22"/>
      <c r="H7" s="22"/>
      <c r="I7" s="22"/>
      <c r="J7" s="22"/>
    </row>
    <row r="8" spans="2:11" ht="11">
      <c r="B8" s="4" t="s">
        <v>2443</v>
      </c>
      <c r="C8" s="22"/>
      <c r="D8" s="22"/>
      <c r="E8" s="22"/>
      <c r="F8" s="22"/>
      <c r="G8" s="22"/>
      <c r="H8" s="22"/>
      <c r="I8" s="22"/>
      <c r="J8" s="22"/>
    </row>
    <row r="9" spans="2:11" ht="11">
      <c r="B9" s="4" t="s">
        <v>2444</v>
      </c>
      <c r="C9" s="22"/>
      <c r="D9" s="22"/>
      <c r="E9" s="22"/>
      <c r="F9" s="22"/>
      <c r="G9" s="22"/>
      <c r="H9" s="22"/>
      <c r="I9" s="22"/>
      <c r="J9" s="22"/>
    </row>
    <row r="10" spans="2:11" ht="11">
      <c r="B10" s="5"/>
      <c r="C10" s="21"/>
      <c r="D10" s="21"/>
      <c r="E10" s="21"/>
      <c r="F10" s="21"/>
      <c r="G10" s="21"/>
    </row>
    <row r="11" spans="2:11" ht="11" outlineLevel="1">
      <c r="B11" s="5" t="s">
        <v>3413</v>
      </c>
      <c r="C11" s="22"/>
      <c r="D11" s="22"/>
      <c r="E11" s="22"/>
      <c r="F11" s="22"/>
      <c r="G11" s="22"/>
      <c r="H11" s="5" t="s">
        <v>3573</v>
      </c>
      <c r="I11" s="19"/>
      <c r="J11" s="19"/>
      <c r="K11" s="19"/>
    </row>
    <row r="12" spans="2:11" ht="11" outlineLevel="1">
      <c r="B12" s="29" t="s">
        <v>1721</v>
      </c>
      <c r="C12" s="23" t="s">
        <v>2707</v>
      </c>
      <c r="D12" s="23" t="s">
        <v>2263</v>
      </c>
      <c r="E12" s="23" t="s">
        <v>3081</v>
      </c>
      <c r="F12" s="23" t="s">
        <v>3082</v>
      </c>
      <c r="H12" s="29" t="s">
        <v>1721</v>
      </c>
      <c r="I12" s="23" t="s">
        <v>2707</v>
      </c>
      <c r="J12" s="23" t="s">
        <v>2263</v>
      </c>
      <c r="K12" s="23" t="s">
        <v>1815</v>
      </c>
    </row>
    <row r="13" spans="2:11" ht="11" outlineLevel="1">
      <c r="B13" s="17" t="s">
        <v>2707</v>
      </c>
      <c r="C13" s="30"/>
      <c r="D13" s="24">
        <f>'Transfers (5G)'!E13+'Transfers (5G)'!E14+'Transfers (5G)'!E16+'Transfers (5G)'!E17</f>
        <v>1162.3499999999999</v>
      </c>
      <c r="E13" s="24">
        <f>'Transfers (5G)'!H13+'Transfers (5G)'!H14+'Transfers (5G)'!H16+'Transfers (5G)'!H17</f>
        <v>-1390.37</v>
      </c>
      <c r="F13" s="24">
        <f>'Transfers (5G)'!I13+'Transfers (5G)'!I14+'Transfers (5G)'!I16+'Transfers (5G)'!I17</f>
        <v>88.19</v>
      </c>
      <c r="H13" s="4" t="s">
        <v>2707</v>
      </c>
      <c r="I13" s="25"/>
      <c r="J13" s="19">
        <f>IF(D13&gt;0,D13,0)</f>
        <v>1162.3499999999999</v>
      </c>
      <c r="K13" s="25"/>
    </row>
    <row r="14" spans="2:11" ht="11" outlineLevel="1">
      <c r="B14" s="4" t="s">
        <v>2263</v>
      </c>
      <c r="C14" s="19">
        <f>'Transfers (5G)'!C15+'Transfers (5G)'!D15+'Transfers (5G)'!F15+'Transfers (5G)'!G15</f>
        <v>-1162.3499999999999</v>
      </c>
      <c r="D14" s="25"/>
      <c r="E14" s="19">
        <f>'Transfers (5G)'!H15</f>
        <v>0</v>
      </c>
      <c r="F14" s="19">
        <f>'Transfers (5G)'!I15</f>
        <v>0</v>
      </c>
      <c r="H14" s="4" t="s">
        <v>2263</v>
      </c>
      <c r="I14" s="19">
        <f>IF(C14&gt;0,C14,0)</f>
        <v>0</v>
      </c>
      <c r="J14" s="25"/>
      <c r="K14" s="25"/>
    </row>
    <row r="15" spans="2:11" ht="11" outlineLevel="1">
      <c r="B15" s="4" t="s">
        <v>3081</v>
      </c>
      <c r="C15" s="19">
        <f>'Transfers (5G)'!C18+'Transfers (5G)'!D18+'Transfers (5G)'!F18+'Transfers (5G)'!G18</f>
        <v>1390.37</v>
      </c>
      <c r="D15" s="19">
        <f>'Transfers (5G)'!E18</f>
        <v>0</v>
      </c>
      <c r="E15" s="25"/>
      <c r="F15" s="19">
        <f>'Transfers (5G)'!I18</f>
        <v>0</v>
      </c>
      <c r="H15" s="4" t="s">
        <v>3081</v>
      </c>
      <c r="I15" s="19">
        <f>IF(C15&gt;0,C15,0)</f>
        <v>1390.37</v>
      </c>
      <c r="J15" s="19">
        <f>IF(D15&gt;0,D15,0)</f>
        <v>0</v>
      </c>
      <c r="K15" s="19">
        <f>SUM(I15:J15)</f>
        <v>1390.37</v>
      </c>
    </row>
    <row r="16" spans="2:11" ht="11" outlineLevel="1">
      <c r="B16" s="16" t="s">
        <v>3082</v>
      </c>
      <c r="C16" s="20">
        <f>'Transfers (5G)'!C19+'Transfers (5G)'!D19+'Transfers (5G)'!F19+'Transfers (5G)'!G19</f>
        <v>-88.2</v>
      </c>
      <c r="D16" s="20">
        <f>'Transfers (5G)'!E19</f>
        <v>0</v>
      </c>
      <c r="E16" s="20">
        <f>'Transfers (5G)'!H19</f>
        <v>0</v>
      </c>
      <c r="F16" s="28"/>
      <c r="H16" s="4" t="s">
        <v>3082</v>
      </c>
      <c r="I16" s="19">
        <f>IF(C16&gt;0,C16,0)</f>
        <v>0</v>
      </c>
      <c r="J16" s="19">
        <f>IF(D16&gt;0,D16,0)</f>
        <v>0</v>
      </c>
      <c r="K16" s="19">
        <f>SUM(I16:J16)</f>
        <v>0</v>
      </c>
    </row>
    <row r="17" spans="2:11" ht="11" outlineLevel="1">
      <c r="B17" s="26" t="s">
        <v>1814</v>
      </c>
      <c r="C17" s="24">
        <f>SUM(C13:C16)</f>
        <v>139.82</v>
      </c>
      <c r="D17" s="24">
        <f>SUM(D13:D16)</f>
        <v>1162.3499999999999</v>
      </c>
      <c r="E17" s="24">
        <f>SUM(E13:E16)</f>
        <v>-1390.37</v>
      </c>
      <c r="F17" s="24">
        <f>SUM(F13:F16)</f>
        <v>88.19</v>
      </c>
      <c r="H17" s="31" t="s">
        <v>3876</v>
      </c>
      <c r="I17" s="23">
        <f ca="1">SUMIF(I13:I16,"&gt;0",I13:I14)</f>
        <v>1390.37</v>
      </c>
      <c r="J17" s="23">
        <f ca="1">SUMIF(J13:J16,"&gt;0",J13:J14)</f>
        <v>1162.3499999999999</v>
      </c>
      <c r="K17" s="23">
        <f ca="1">SUMIF(K13:K16,"&gt;0",K13:K14)</f>
        <v>1390.37</v>
      </c>
    </row>
    <row r="18" spans="2:11" ht="11" outlineLevel="1">
      <c r="B18" s="27" t="s">
        <v>3876</v>
      </c>
      <c r="C18" s="20">
        <f>SUMIF(C13:C16,"&gt;0",C13:C16)</f>
        <v>1390.37</v>
      </c>
      <c r="D18" s="20">
        <f>SUMIF(D13:D16,"&gt;0",D13:D16)</f>
        <v>1162.3499999999999</v>
      </c>
      <c r="E18" s="20">
        <f>SUMIF(E13:E16,"&gt;0",E13:E16)</f>
        <v>0</v>
      </c>
      <c r="F18" s="20">
        <f>SUMIF(F13:F16,"&gt;0",F13:F16)</f>
        <v>88.19</v>
      </c>
      <c r="H18" s="4"/>
      <c r="I18" s="4"/>
      <c r="J18" s="4"/>
    </row>
    <row r="19" spans="2:11" ht="11" outlineLevel="1">
      <c r="C19" s="22"/>
      <c r="D19" s="22"/>
      <c r="E19" s="22"/>
      <c r="F19" s="18">
        <f>SUM(C13:F16)</f>
        <v>-9.9999999999482725E-3</v>
      </c>
      <c r="H19" s="22"/>
      <c r="I19" s="22"/>
      <c r="J19" s="22"/>
      <c r="K19" s="22"/>
    </row>
    <row r="20" spans="2:11" s="15" customFormat="1" ht="11" outlineLevel="1">
      <c r="B20" s="5" t="s">
        <v>2266</v>
      </c>
      <c r="C20" s="22"/>
      <c r="D20" s="22"/>
      <c r="E20" s="22"/>
      <c r="F20" s="22"/>
      <c r="G20" s="22"/>
      <c r="H20" s="5" t="s">
        <v>3574</v>
      </c>
      <c r="I20" s="19"/>
      <c r="J20" s="19"/>
      <c r="K20" s="19"/>
    </row>
    <row r="21" spans="2:11" ht="11" outlineLevel="1">
      <c r="B21" s="29" t="s">
        <v>1721</v>
      </c>
      <c r="C21" s="23" t="s">
        <v>2707</v>
      </c>
      <c r="D21" s="23" t="s">
        <v>2263</v>
      </c>
      <c r="E21" s="23" t="s">
        <v>3081</v>
      </c>
      <c r="F21" s="23" t="s">
        <v>3082</v>
      </c>
      <c r="G21" s="4"/>
      <c r="H21" s="29" t="s">
        <v>1721</v>
      </c>
      <c r="I21" s="23" t="s">
        <v>2707</v>
      </c>
      <c r="J21" s="23" t="s">
        <v>2263</v>
      </c>
      <c r="K21" s="23" t="s">
        <v>1815</v>
      </c>
    </row>
    <row r="22" spans="2:11" ht="11" outlineLevel="1">
      <c r="B22" s="17" t="s">
        <v>2707</v>
      </c>
      <c r="C22" s="30"/>
      <c r="D22" s="24">
        <f>'Transfers (5G)'!E25+'Transfers (5G)'!E26+'Transfers (5G)'!E28+'Transfers (5G)'!E29</f>
        <v>1356.6399999999999</v>
      </c>
      <c r="E22" s="24">
        <f>'Transfers (5G)'!H25+'Transfers (5G)'!H26+'Transfers (5G)'!H28+'Transfers (5G)'!H29</f>
        <v>-1423.3</v>
      </c>
      <c r="F22" s="24">
        <f>'Transfers (5G)'!I25+'Transfers (5G)'!I26+'Transfers (5G)'!I28+'Transfers (5G)'!I29</f>
        <v>137.47</v>
      </c>
      <c r="H22" s="4" t="s">
        <v>2707</v>
      </c>
      <c r="I22" s="25"/>
      <c r="J22" s="19">
        <f>IF(D22&gt;0,D22,0)</f>
        <v>1356.6399999999999</v>
      </c>
      <c r="K22" s="25"/>
    </row>
    <row r="23" spans="2:11" ht="11" outlineLevel="1">
      <c r="B23" s="4" t="s">
        <v>2263</v>
      </c>
      <c r="C23" s="19">
        <f>'Transfers (5G)'!C27+'Transfers (5G)'!D27+'Transfers (5G)'!F27+'Transfers (5G)'!G27</f>
        <v>-1356.6100000000001</v>
      </c>
      <c r="D23" s="25"/>
      <c r="E23" s="19">
        <f>'Transfers (5G)'!H27</f>
        <v>0</v>
      </c>
      <c r="F23" s="19">
        <f>'Transfers (5G)'!I27</f>
        <v>0</v>
      </c>
      <c r="H23" s="4" t="s">
        <v>2263</v>
      </c>
      <c r="I23" s="19">
        <f>IF(C23&gt;0,C23,0)</f>
        <v>0</v>
      </c>
      <c r="J23" s="25"/>
      <c r="K23" s="25"/>
    </row>
    <row r="24" spans="2:11" ht="11" outlineLevel="1">
      <c r="B24" s="4" t="s">
        <v>3081</v>
      </c>
      <c r="C24" s="19">
        <f>'Transfers (5G)'!C30+'Transfers (5G)'!D30+'Transfers (5G)'!F30+'Transfers (5G)'!G30</f>
        <v>1423.3</v>
      </c>
      <c r="D24" s="19">
        <f>'Transfers (5G)'!E30</f>
        <v>0</v>
      </c>
      <c r="E24" s="25"/>
      <c r="F24" s="19">
        <f>'Transfers (5G)'!I30</f>
        <v>0</v>
      </c>
      <c r="H24" s="4" t="s">
        <v>3081</v>
      </c>
      <c r="I24" s="19">
        <f>IF(C24&gt;0,C24,0)</f>
        <v>1423.3</v>
      </c>
      <c r="J24" s="19">
        <f>IF(D24&gt;0,D24,0)</f>
        <v>0</v>
      </c>
      <c r="K24" s="19">
        <f>SUM(I24:J24)</f>
        <v>1423.3</v>
      </c>
    </row>
    <row r="25" spans="2:11" ht="11" outlineLevel="1">
      <c r="B25" s="16" t="s">
        <v>3082</v>
      </c>
      <c r="C25" s="19">
        <f>'Transfers (5G)'!C31+'Transfers (5G)'!D31+'Transfers (5G)'!F31+'Transfers (5G)'!G31</f>
        <v>-137.47</v>
      </c>
      <c r="D25" s="19">
        <f>'Transfers (5G)'!E31</f>
        <v>0</v>
      </c>
      <c r="E25" s="19">
        <f>'Transfers (5G)'!H31</f>
        <v>0</v>
      </c>
      <c r="F25" s="28"/>
      <c r="H25" s="4" t="s">
        <v>3082</v>
      </c>
      <c r="I25" s="19">
        <f>IF(C25&gt;0,C25,0)</f>
        <v>0</v>
      </c>
      <c r="J25" s="19">
        <f>IF(D25&gt;0,D25,0)</f>
        <v>0</v>
      </c>
      <c r="K25" s="19">
        <f>SUM(I25:J25)</f>
        <v>0</v>
      </c>
    </row>
    <row r="26" spans="2:11" ht="11" outlineLevel="1">
      <c r="B26" s="26" t="s">
        <v>1814</v>
      </c>
      <c r="C26" s="24">
        <f>SUM(C22:C25)</f>
        <v>-70.780000000000172</v>
      </c>
      <c r="D26" s="24">
        <f>SUM(D22:D25)</f>
        <v>1356.6399999999999</v>
      </c>
      <c r="E26" s="24">
        <f>SUM(E22:E25)</f>
        <v>-1423.3</v>
      </c>
      <c r="F26" s="24">
        <f>SUM(F22:F25)</f>
        <v>137.47</v>
      </c>
      <c r="H26" s="31" t="s">
        <v>3876</v>
      </c>
      <c r="I26" s="23">
        <f ca="1">SUMIF(I22:I25,"&gt;0",I22:I23)</f>
        <v>1423.3</v>
      </c>
      <c r="J26" s="23">
        <f ca="1">SUMIF(J22:J25,"&gt;0",J22:J23)</f>
        <v>1356.6399999999999</v>
      </c>
      <c r="K26" s="23">
        <f ca="1">SUMIF(K22:K25,"&gt;0",K22:K23)</f>
        <v>1423.3</v>
      </c>
    </row>
    <row r="27" spans="2:11" ht="11" outlineLevel="1">
      <c r="B27" s="27" t="s">
        <v>3876</v>
      </c>
      <c r="C27" s="20">
        <f>SUMIF(C22:C25,"&gt;0",C22:C25)</f>
        <v>1423.3</v>
      </c>
      <c r="D27" s="20">
        <f>SUMIF(D22:D25,"&gt;0",D22:D25)</f>
        <v>1356.6399999999999</v>
      </c>
      <c r="E27" s="20">
        <f>SUMIF(E22:E25,"&gt;0",E22:E25)</f>
        <v>0</v>
      </c>
      <c r="F27" s="20">
        <f>SUMIF(F22:F25,"&gt;0",F22:F25)</f>
        <v>137.47</v>
      </c>
      <c r="H27" s="4"/>
      <c r="I27" s="4"/>
      <c r="J27" s="4"/>
    </row>
    <row r="28" spans="2:11" ht="11" outlineLevel="1">
      <c r="B28" s="5"/>
      <c r="C28" s="19"/>
      <c r="D28" s="19"/>
      <c r="E28" s="19"/>
      <c r="F28" s="18">
        <f>SUM(C22:F25)</f>
        <v>2.9999999999773763E-2</v>
      </c>
      <c r="H28" s="5"/>
      <c r="I28" s="19"/>
      <c r="J28" s="19"/>
      <c r="K28" s="19"/>
    </row>
    <row r="29" spans="2:11" ht="11" outlineLevel="1">
      <c r="B29" s="5" t="s">
        <v>2267</v>
      </c>
      <c r="C29" s="22"/>
      <c r="D29" s="22"/>
      <c r="E29" s="22"/>
      <c r="F29" s="22"/>
      <c r="G29" s="22"/>
      <c r="H29" s="5" t="s">
        <v>3575</v>
      </c>
      <c r="I29" s="19"/>
      <c r="J29" s="19"/>
      <c r="K29" s="19"/>
    </row>
    <row r="30" spans="2:11" ht="11" outlineLevel="1">
      <c r="B30" s="29" t="s">
        <v>1721</v>
      </c>
      <c r="C30" s="23" t="s">
        <v>2707</v>
      </c>
      <c r="D30" s="23" t="s">
        <v>2263</v>
      </c>
      <c r="E30" s="23" t="s">
        <v>3081</v>
      </c>
      <c r="F30" s="23" t="s">
        <v>3082</v>
      </c>
      <c r="G30" s="22"/>
      <c r="H30" s="29" t="s">
        <v>1721</v>
      </c>
      <c r="I30" s="23" t="s">
        <v>2707</v>
      </c>
      <c r="J30" s="23" t="s">
        <v>2263</v>
      </c>
      <c r="K30" s="23" t="s">
        <v>1815</v>
      </c>
    </row>
    <row r="31" spans="2:11" ht="11" outlineLevel="1">
      <c r="B31" s="17" t="s">
        <v>2707</v>
      </c>
      <c r="C31" s="30"/>
      <c r="D31" s="24">
        <f>'Transfers (5G)'!E37+'Transfers (5G)'!E38+'Transfers (5G)'!E40+'Transfers (5G)'!E41</f>
        <v>517.69000000000005</v>
      </c>
      <c r="E31" s="24">
        <f>'Transfers (5G)'!H37+'Transfers (5G)'!H38+'Transfers (5G)'!H40+'Transfers (5G)'!H41</f>
        <v>-1519.58</v>
      </c>
      <c r="F31" s="24">
        <f>'Transfers (5G)'!I37+'Transfers (5G)'!I38+'Transfers (5G)'!I40+'Transfers (5G)'!I41</f>
        <v>174.98000000000002</v>
      </c>
      <c r="G31" s="22"/>
      <c r="H31" s="4" t="s">
        <v>2707</v>
      </c>
      <c r="I31" s="25"/>
      <c r="J31" s="19">
        <f>IF(D31&gt;0,D31,0)</f>
        <v>517.69000000000005</v>
      </c>
      <c r="K31" s="25"/>
    </row>
    <row r="32" spans="2:11" s="15" customFormat="1" ht="11" outlineLevel="1">
      <c r="B32" s="4" t="s">
        <v>2263</v>
      </c>
      <c r="C32" s="19">
        <f>'Transfers (5G)'!C39+'Transfers (5G)'!D39+'Transfers (5G)'!F39+'Transfers (5G)'!G39</f>
        <v>-517.69000000000005</v>
      </c>
      <c r="D32" s="25"/>
      <c r="E32" s="19">
        <f>'Transfers (5G)'!H39</f>
        <v>0</v>
      </c>
      <c r="F32" s="19">
        <f>'Transfers (5G)'!I39</f>
        <v>0</v>
      </c>
      <c r="G32" s="22"/>
      <c r="H32" s="4" t="s">
        <v>2263</v>
      </c>
      <c r="I32" s="19">
        <f>IF(C32&gt;0,C32,0)</f>
        <v>0</v>
      </c>
      <c r="J32" s="25"/>
      <c r="K32" s="25"/>
    </row>
    <row r="33" spans="2:11" ht="11" outlineLevel="1">
      <c r="B33" s="4" t="s">
        <v>3081</v>
      </c>
      <c r="C33" s="19">
        <f>'Transfers (5G)'!C42+'Transfers (5G)'!D42+'Transfers (5G)'!F42+'Transfers (5G)'!G42</f>
        <v>1519.58</v>
      </c>
      <c r="D33" s="19">
        <f>'Transfers (5G)'!E42</f>
        <v>0</v>
      </c>
      <c r="E33" s="25"/>
      <c r="F33" s="19">
        <f>'Transfers (5G)'!I42</f>
        <v>0</v>
      </c>
      <c r="G33" s="22"/>
      <c r="H33" s="4" t="s">
        <v>3081</v>
      </c>
      <c r="I33" s="19">
        <f>IF(C33&gt;0,C33,0)</f>
        <v>1519.58</v>
      </c>
      <c r="J33" s="19">
        <f>IF(D33&gt;0,D33,0)</f>
        <v>0</v>
      </c>
      <c r="K33" s="19">
        <f>SUM(I33:J33)</f>
        <v>1519.58</v>
      </c>
    </row>
    <row r="34" spans="2:11" ht="11" outlineLevel="1">
      <c r="B34" s="16" t="s">
        <v>3082</v>
      </c>
      <c r="C34" s="19">
        <f>'Transfers (5G)'!C43+'Transfers (5G)'!D43+'Transfers (5G)'!F43+'Transfers (5G)'!G43</f>
        <v>-174.98000000000002</v>
      </c>
      <c r="D34" s="19">
        <f>'Transfers (5G)'!E43</f>
        <v>0</v>
      </c>
      <c r="E34" s="19">
        <f>'Transfers (5G)'!H43</f>
        <v>0</v>
      </c>
      <c r="F34" s="28"/>
      <c r="G34" s="22"/>
      <c r="H34" s="4" t="s">
        <v>3082</v>
      </c>
      <c r="I34" s="19">
        <f>IF(C34&gt;0,C34,0)</f>
        <v>0</v>
      </c>
      <c r="J34" s="19">
        <f>IF(D34&gt;0,D34,0)</f>
        <v>0</v>
      </c>
      <c r="K34" s="19">
        <f>SUM(I34:J34)</f>
        <v>0</v>
      </c>
    </row>
    <row r="35" spans="2:11" ht="11" outlineLevel="1">
      <c r="B35" s="26" t="s">
        <v>1814</v>
      </c>
      <c r="C35" s="24">
        <f>SUM(C31:C34)</f>
        <v>826.90999999999985</v>
      </c>
      <c r="D35" s="24">
        <f>SUM(D31:D34)</f>
        <v>517.69000000000005</v>
      </c>
      <c r="E35" s="24">
        <f>SUM(E31:E34)</f>
        <v>-1519.58</v>
      </c>
      <c r="F35" s="24">
        <f>SUM(F31:F34)</f>
        <v>174.98000000000002</v>
      </c>
      <c r="G35" s="22"/>
      <c r="H35" s="31" t="s">
        <v>3876</v>
      </c>
      <c r="I35" s="23">
        <f ca="1">SUMIF(I31:I34,"&gt;0",I31:I32)</f>
        <v>1519.58</v>
      </c>
      <c r="J35" s="23">
        <f ca="1">SUMIF(J31:J34,"&gt;0",J31:J32)</f>
        <v>517.69000000000005</v>
      </c>
      <c r="K35" s="23">
        <f ca="1">SUMIF(K31:K34,"&gt;0",K31:K32)</f>
        <v>1519.58</v>
      </c>
    </row>
    <row r="36" spans="2:11" ht="11" outlineLevel="1">
      <c r="B36" s="27" t="s">
        <v>3876</v>
      </c>
      <c r="C36" s="20">
        <f>SUMIF(C31:C34,"&gt;0",C31:C34)</f>
        <v>1519.58</v>
      </c>
      <c r="D36" s="20">
        <f>SUMIF(D31:D34,"&gt;0",D31:D34)</f>
        <v>517.69000000000005</v>
      </c>
      <c r="E36" s="20">
        <f>SUMIF(E31:E34,"&gt;0",E31:E34)</f>
        <v>0</v>
      </c>
      <c r="F36" s="20">
        <f>SUMIF(F31:F34,"&gt;0",F31:F34)</f>
        <v>174.98000000000002</v>
      </c>
      <c r="G36" s="22"/>
      <c r="H36" s="4"/>
      <c r="I36" s="4"/>
      <c r="J36" s="4"/>
    </row>
    <row r="37" spans="2:11" ht="11" outlineLevel="1">
      <c r="C37" s="22"/>
      <c r="D37" s="22"/>
      <c r="E37" s="22"/>
      <c r="F37" s="18">
        <f>SUM(C31:F34)</f>
        <v>0</v>
      </c>
      <c r="G37" s="22"/>
      <c r="H37" s="4"/>
      <c r="I37" s="22"/>
      <c r="J37" s="22"/>
      <c r="K37" s="22"/>
    </row>
    <row r="38" spans="2:11" ht="11" outlineLevel="1">
      <c r="B38" s="5" t="s">
        <v>2268</v>
      </c>
      <c r="C38" s="22"/>
      <c r="D38" s="22"/>
      <c r="E38" s="22"/>
      <c r="F38" s="22"/>
      <c r="G38" s="22"/>
      <c r="H38" s="5" t="s">
        <v>3576</v>
      </c>
      <c r="I38" s="19"/>
      <c r="J38" s="19"/>
      <c r="K38" s="19"/>
    </row>
    <row r="39" spans="2:11" ht="11" outlineLevel="1">
      <c r="B39" s="29" t="s">
        <v>1721</v>
      </c>
      <c r="C39" s="23" t="s">
        <v>2707</v>
      </c>
      <c r="D39" s="23" t="s">
        <v>2263</v>
      </c>
      <c r="E39" s="23" t="s">
        <v>3081</v>
      </c>
      <c r="F39" s="23" t="s">
        <v>3082</v>
      </c>
      <c r="G39" s="22"/>
      <c r="H39" s="29" t="s">
        <v>1721</v>
      </c>
      <c r="I39" s="23" t="s">
        <v>2707</v>
      </c>
      <c r="J39" s="23" t="s">
        <v>2263</v>
      </c>
      <c r="K39" s="23" t="s">
        <v>1815</v>
      </c>
    </row>
    <row r="40" spans="2:11" ht="11" outlineLevel="1">
      <c r="B40" s="17" t="s">
        <v>2707</v>
      </c>
      <c r="C40" s="30"/>
      <c r="D40" s="24">
        <f>'Transfers (5G)'!E49+'Transfers (5G)'!E50+'Transfers (5G)'!E52+'Transfers (5G)'!E53</f>
        <v>-43.44</v>
      </c>
      <c r="E40" s="24">
        <f>'Transfers (5G)'!H49+'Transfers (5G)'!H50+'Transfers (5G)'!H52+'Transfers (5G)'!H53</f>
        <v>-1748.4</v>
      </c>
      <c r="F40" s="24">
        <f>'Transfers (5G)'!I49+'Transfers (5G)'!I50+'Transfers (5G)'!I52+'Transfers (5G)'!I53</f>
        <v>58.38</v>
      </c>
      <c r="G40" s="22"/>
      <c r="H40" s="4" t="s">
        <v>2707</v>
      </c>
      <c r="I40" s="25"/>
      <c r="J40" s="19">
        <f>IF(D40&gt;0,D40,0)</f>
        <v>0</v>
      </c>
      <c r="K40" s="25"/>
    </row>
    <row r="41" spans="2:11" ht="11" outlineLevel="1">
      <c r="B41" s="4" t="s">
        <v>2263</v>
      </c>
      <c r="C41" s="19">
        <f>'Transfers (5G)'!C51+'Transfers (5G)'!D51+'Transfers (5G)'!F51+'Transfers (5G)'!G51</f>
        <v>43.44</v>
      </c>
      <c r="D41" s="25"/>
      <c r="E41" s="19">
        <f>'Transfers (5G)'!H51</f>
        <v>0</v>
      </c>
      <c r="F41" s="19">
        <f>'Transfers (5G)'!I51</f>
        <v>0</v>
      </c>
      <c r="G41" s="22"/>
      <c r="H41" s="4" t="s">
        <v>2263</v>
      </c>
      <c r="I41" s="19">
        <f>IF(C41&gt;0,C41,0)</f>
        <v>43.44</v>
      </c>
      <c r="J41" s="25"/>
      <c r="K41" s="25"/>
    </row>
    <row r="42" spans="2:11" ht="11" outlineLevel="1">
      <c r="B42" s="4" t="s">
        <v>3081</v>
      </c>
      <c r="C42" s="19">
        <f>'Transfers (5G)'!C54+'Transfers (5G)'!D54+'Transfers (5G)'!F54+'Transfers (5G)'!G54</f>
        <v>1748.4</v>
      </c>
      <c r="D42" s="19">
        <f>'Transfers (5G)'!E54</f>
        <v>0</v>
      </c>
      <c r="E42" s="25"/>
      <c r="F42" s="19">
        <f>'Transfers (5G)'!I54</f>
        <v>0</v>
      </c>
      <c r="G42" s="22"/>
      <c r="H42" s="4" t="s">
        <v>3081</v>
      </c>
      <c r="I42" s="19">
        <f>IF(C42&gt;0,C42,0)</f>
        <v>1748.4</v>
      </c>
      <c r="J42" s="19">
        <f>IF(D42&gt;0,D42,0)</f>
        <v>0</v>
      </c>
      <c r="K42" s="19">
        <f>SUM(I42:J42)</f>
        <v>1748.4</v>
      </c>
    </row>
    <row r="43" spans="2:11" ht="11" outlineLevel="1">
      <c r="B43" s="16" t="s">
        <v>3082</v>
      </c>
      <c r="C43" s="19">
        <f>'Transfers (5G)'!C55+'Transfers (5G)'!D55+'Transfers (5G)'!F55+'Transfers (5G)'!G55</f>
        <v>-58.38</v>
      </c>
      <c r="D43" s="19">
        <f>'Transfers (5G)'!E55</f>
        <v>0</v>
      </c>
      <c r="E43" s="19">
        <f>'Transfers (5G)'!H55</f>
        <v>0</v>
      </c>
      <c r="F43" s="28"/>
      <c r="G43" s="22"/>
      <c r="H43" s="4" t="s">
        <v>3082</v>
      </c>
      <c r="I43" s="19">
        <f>IF(C43&gt;0,C43,0)</f>
        <v>0</v>
      </c>
      <c r="J43" s="19">
        <f>IF(D43&gt;0,D43,0)</f>
        <v>0</v>
      </c>
      <c r="K43" s="19">
        <f>SUM(I43:J43)</f>
        <v>0</v>
      </c>
    </row>
    <row r="44" spans="2:11" s="15" customFormat="1" ht="11" outlineLevel="1">
      <c r="B44" s="26" t="s">
        <v>1814</v>
      </c>
      <c r="C44" s="24">
        <f>SUM(C40:C43)</f>
        <v>1733.46</v>
      </c>
      <c r="D44" s="24">
        <f>SUM(D40:D43)</f>
        <v>-43.44</v>
      </c>
      <c r="E44" s="24">
        <f>SUM(E40:E43)</f>
        <v>-1748.4</v>
      </c>
      <c r="F44" s="24">
        <f>SUM(F40:F43)</f>
        <v>58.38</v>
      </c>
      <c r="G44" s="22"/>
      <c r="H44" s="31" t="s">
        <v>3876</v>
      </c>
      <c r="I44" s="23">
        <f ca="1">SUMIF(I40:I43,"&gt;0",I40:I41)</f>
        <v>1791.8400000000001</v>
      </c>
      <c r="J44" s="23">
        <f ca="1">SUMIF(J40:J43,"&gt;0",J40:J41)</f>
        <v>0</v>
      </c>
      <c r="K44" s="23">
        <f ca="1">SUMIF(K40:K43,"&gt;0",K40:K41)</f>
        <v>1748.4</v>
      </c>
    </row>
    <row r="45" spans="2:11" ht="11" outlineLevel="1">
      <c r="B45" s="27" t="s">
        <v>3876</v>
      </c>
      <c r="C45" s="20">
        <f>SUMIF(C40:C43,"&gt;0",C40:C43)</f>
        <v>1791.8400000000001</v>
      </c>
      <c r="D45" s="20">
        <f>SUMIF(D40:D43,"&gt;0",D40:D43)</f>
        <v>0</v>
      </c>
      <c r="E45" s="20">
        <f>SUMIF(E40:E43,"&gt;0",E40:E43)</f>
        <v>0</v>
      </c>
      <c r="F45" s="20">
        <f>SUMIF(F40:F43,"&gt;0",F40:F43)</f>
        <v>58.38</v>
      </c>
      <c r="G45" s="22"/>
      <c r="H45" s="4"/>
      <c r="I45" s="4"/>
      <c r="J45" s="4"/>
    </row>
    <row r="46" spans="2:11" ht="11" outlineLevel="1">
      <c r="C46" s="22"/>
      <c r="D46" s="22"/>
      <c r="E46" s="22"/>
      <c r="F46" s="18">
        <f>SUM(C40:F43)</f>
        <v>1.0658141036401503E-13</v>
      </c>
      <c r="G46" s="22"/>
      <c r="H46" s="5"/>
      <c r="I46" s="22"/>
      <c r="J46" s="22"/>
      <c r="K46" s="22"/>
    </row>
    <row r="47" spans="2:11" ht="11" outlineLevel="1">
      <c r="B47" s="5" t="s">
        <v>2269</v>
      </c>
      <c r="C47" s="22"/>
      <c r="D47" s="22"/>
      <c r="E47" s="22"/>
      <c r="F47" s="22"/>
      <c r="G47" s="22"/>
      <c r="H47" s="5" t="s">
        <v>3572</v>
      </c>
      <c r="I47" s="19"/>
      <c r="J47" s="19"/>
      <c r="K47" s="19"/>
    </row>
    <row r="48" spans="2:11" ht="11" outlineLevel="1">
      <c r="B48" s="29" t="s">
        <v>1721</v>
      </c>
      <c r="C48" s="23" t="s">
        <v>2707</v>
      </c>
      <c r="D48" s="23" t="s">
        <v>2263</v>
      </c>
      <c r="E48" s="23" t="s">
        <v>3081</v>
      </c>
      <c r="F48" s="23" t="s">
        <v>3082</v>
      </c>
      <c r="G48" s="22"/>
      <c r="H48" s="29" t="s">
        <v>1721</v>
      </c>
      <c r="I48" s="23" t="s">
        <v>2707</v>
      </c>
      <c r="J48" s="23" t="s">
        <v>2263</v>
      </c>
      <c r="K48" s="23" t="s">
        <v>1815</v>
      </c>
    </row>
    <row r="49" spans="2:11" ht="11" outlineLevel="1">
      <c r="B49" s="17" t="s">
        <v>2707</v>
      </c>
      <c r="C49" s="30"/>
      <c r="D49" s="24">
        <f>'Transfers (5G)'!E61+'Transfers (5G)'!E62+'Transfers (5G)'!E64+'Transfers (5G)'!E65</f>
        <v>-139.51000000000002</v>
      </c>
      <c r="E49" s="24">
        <f>'Transfers (5G)'!H61+'Transfers (5G)'!H62+'Transfers (5G)'!H64+'Transfers (5G)'!H65</f>
        <v>-1735.05</v>
      </c>
      <c r="F49" s="24">
        <f>'Transfers (5G)'!I61+'Transfers (5G)'!I62+'Transfers (5G)'!I64+'Transfers (5G)'!I65</f>
        <v>40.159999999999997</v>
      </c>
      <c r="G49" s="22"/>
      <c r="H49" s="4" t="s">
        <v>2707</v>
      </c>
      <c r="I49" s="25"/>
      <c r="J49" s="19">
        <f>IF(D49&gt;0,D49,0)</f>
        <v>0</v>
      </c>
      <c r="K49" s="25"/>
    </row>
    <row r="50" spans="2:11" ht="11" outlineLevel="1">
      <c r="B50" s="4" t="s">
        <v>2263</v>
      </c>
      <c r="C50" s="19">
        <f>'Transfers (5G)'!C63+'Transfers (5G)'!D63+'Transfers (5G)'!F63+'Transfers (5G)'!G63</f>
        <v>139.47</v>
      </c>
      <c r="D50" s="25"/>
      <c r="E50" s="19">
        <f>'Transfers (5G)'!H63</f>
        <v>0</v>
      </c>
      <c r="F50" s="19">
        <f>'Transfers (5G)'!I63</f>
        <v>0</v>
      </c>
      <c r="G50" s="22"/>
      <c r="H50" s="4" t="s">
        <v>2263</v>
      </c>
      <c r="I50" s="19">
        <f>IF(C50&gt;0,C50,0)</f>
        <v>139.47</v>
      </c>
      <c r="J50" s="25"/>
      <c r="K50" s="25"/>
    </row>
    <row r="51" spans="2:11" ht="11" outlineLevel="1">
      <c r="B51" s="4" t="s">
        <v>3081</v>
      </c>
      <c r="C51" s="19">
        <f>'Transfers (5G)'!C66+'Transfers (5G)'!D66+'Transfers (5G)'!F66+'Transfers (5G)'!G66</f>
        <v>1735.05</v>
      </c>
      <c r="D51" s="19">
        <f>'Transfers (5G)'!E66</f>
        <v>0</v>
      </c>
      <c r="E51" s="25"/>
      <c r="F51" s="19">
        <f>'Transfers (5G)'!I66</f>
        <v>0</v>
      </c>
      <c r="G51" s="22"/>
      <c r="H51" s="4" t="s">
        <v>3081</v>
      </c>
      <c r="I51" s="19">
        <f>IF(C51&gt;0,C51,0)</f>
        <v>1735.05</v>
      </c>
      <c r="J51" s="19">
        <f>IF(D51&gt;0,D51,0)</f>
        <v>0</v>
      </c>
      <c r="K51" s="19">
        <f>SUM(I51:J51)</f>
        <v>1735.05</v>
      </c>
    </row>
    <row r="52" spans="2:11" ht="11" outlineLevel="1">
      <c r="B52" s="16" t="s">
        <v>3082</v>
      </c>
      <c r="C52" s="19">
        <f>'Transfers (5G)'!C67+'Transfers (5G)'!D67+'Transfers (5G)'!F67+'Transfers (5G)'!G67</f>
        <v>-40.159999999999997</v>
      </c>
      <c r="D52" s="19">
        <f>'Transfers (5G)'!E67</f>
        <v>0</v>
      </c>
      <c r="E52" s="19">
        <f>'Transfers (5G)'!H67</f>
        <v>0</v>
      </c>
      <c r="F52" s="28"/>
      <c r="G52" s="22"/>
      <c r="H52" s="4" t="s">
        <v>3082</v>
      </c>
      <c r="I52" s="19">
        <f>IF(C52&gt;0,C52,0)</f>
        <v>0</v>
      </c>
      <c r="J52" s="19">
        <f>IF(D52&gt;0,D52,0)</f>
        <v>0</v>
      </c>
      <c r="K52" s="19">
        <f>SUM(I52:J52)</f>
        <v>0</v>
      </c>
    </row>
    <row r="53" spans="2:11" ht="11" outlineLevel="1">
      <c r="B53" s="26" t="s">
        <v>1814</v>
      </c>
      <c r="C53" s="24">
        <f>SUM(C50:C52)</f>
        <v>1834.36</v>
      </c>
      <c r="D53" s="24">
        <f>SUM(D49:D52)</f>
        <v>-139.51000000000002</v>
      </c>
      <c r="E53" s="24">
        <f>SUM(E49:E52)</f>
        <v>-1735.05</v>
      </c>
      <c r="F53" s="24">
        <f>SUM(F49:F52)</f>
        <v>40.159999999999997</v>
      </c>
      <c r="G53" s="22"/>
      <c r="H53" s="31" t="s">
        <v>3876</v>
      </c>
      <c r="I53" s="23">
        <f ca="1">SUMIF(I49:I52,"&gt;0",I49:I50)</f>
        <v>1874.52</v>
      </c>
      <c r="J53" s="23">
        <f ca="1">SUMIF(J49:J52,"&gt;0",J49:J50)</f>
        <v>0</v>
      </c>
      <c r="K53" s="23">
        <f ca="1">SUMIF(K49:K52,"&gt;0",K49:K50)</f>
        <v>1735.05</v>
      </c>
    </row>
    <row r="54" spans="2:11" ht="11" outlineLevel="1">
      <c r="B54" s="27" t="s">
        <v>3876</v>
      </c>
      <c r="C54" s="20">
        <f>SUMIF(C49:C52,"&gt;0",C49:C52)</f>
        <v>1874.52</v>
      </c>
      <c r="D54" s="20">
        <f>SUMIF(D49:D52,"&gt;0",D49:D52)</f>
        <v>0</v>
      </c>
      <c r="E54" s="20">
        <f>SUMIF(E49:E52,"&gt;0",E49:E52)</f>
        <v>0</v>
      </c>
      <c r="F54" s="20">
        <f>SUMIF(F49:F52,"&gt;0",F49:F52)</f>
        <v>40.159999999999997</v>
      </c>
      <c r="G54" s="22"/>
      <c r="H54" s="4"/>
      <c r="K54" s="18"/>
    </row>
    <row r="55" spans="2:11" ht="11" outlineLevel="1">
      <c r="F55" s="18">
        <f>SUM(C49:F52)</f>
        <v>-3.9999999999878355E-2</v>
      </c>
      <c r="G55" s="22"/>
      <c r="H55" s="4"/>
      <c r="K55" s="18"/>
    </row>
    <row r="56" spans="2:11" s="15" customFormat="1" ht="11">
      <c r="B56" s="5" t="s">
        <v>2605</v>
      </c>
      <c r="C56" s="22"/>
      <c r="D56" s="22"/>
      <c r="E56" s="22"/>
      <c r="F56" s="22"/>
      <c r="G56" s="22"/>
      <c r="H56" s="5" t="s">
        <v>2606</v>
      </c>
      <c r="I56" s="19"/>
      <c r="J56" s="19"/>
      <c r="K56" s="19"/>
    </row>
    <row r="57" spans="2:11" ht="11">
      <c r="B57" s="29" t="s">
        <v>1721</v>
      </c>
      <c r="C57" s="23" t="s">
        <v>2707</v>
      </c>
      <c r="D57" s="23" t="s">
        <v>2263</v>
      </c>
      <c r="E57" s="23" t="s">
        <v>3081</v>
      </c>
      <c r="F57" s="23" t="s">
        <v>3082</v>
      </c>
      <c r="G57" s="22"/>
      <c r="H57" s="29" t="s">
        <v>1721</v>
      </c>
      <c r="I57" s="23" t="s">
        <v>2707</v>
      </c>
      <c r="J57" s="23" t="s">
        <v>2263</v>
      </c>
      <c r="K57" s="23" t="s">
        <v>1815</v>
      </c>
    </row>
    <row r="58" spans="2:11" ht="11">
      <c r="B58" s="17" t="s">
        <v>2707</v>
      </c>
      <c r="C58" s="30"/>
      <c r="D58" s="24">
        <f>'Transfers (5G)'!E73+'Transfers (5G)'!E74+'Transfers (5G)'!E76+'Transfers (5G)'!E77</f>
        <v>-3298.9500000000003</v>
      </c>
      <c r="E58" s="24">
        <f>'Transfers (5G)'!H73+'Transfers (5G)'!H74+'Transfers (5G)'!H76+'Transfers (5G)'!H77</f>
        <v>-1762.7</v>
      </c>
      <c r="F58" s="24">
        <f>'Transfers (5G)'!I73+'Transfers (5G)'!I74+'Transfers (5G)'!I76+'Transfers (5G)'!I77</f>
        <v>208.97000000000003</v>
      </c>
      <c r="G58" s="22"/>
      <c r="H58" s="4" t="s">
        <v>2707</v>
      </c>
      <c r="I58" s="25"/>
      <c r="J58" s="19">
        <f>IF(D58&gt;0,D58,0)</f>
        <v>0</v>
      </c>
      <c r="K58" s="25"/>
    </row>
    <row r="59" spans="2:11" ht="11">
      <c r="B59" s="4" t="s">
        <v>2263</v>
      </c>
      <c r="C59" s="19">
        <f>'Transfers (5G)'!C75+'Transfers (5G)'!D75+'Transfers (5G)'!F75+'Transfers (5G)'!G75</f>
        <v>3298.96</v>
      </c>
      <c r="D59" s="25"/>
      <c r="E59" s="19">
        <f>'Transfers (5G)'!H75</f>
        <v>0</v>
      </c>
      <c r="F59" s="19">
        <f>'Transfers (5G)'!I75</f>
        <v>0</v>
      </c>
      <c r="G59" s="22"/>
      <c r="H59" s="4" t="s">
        <v>2263</v>
      </c>
      <c r="I59" s="19">
        <f>IF(C59&gt;0,C59,0)</f>
        <v>3298.96</v>
      </c>
      <c r="J59" s="25"/>
      <c r="K59" s="25"/>
    </row>
    <row r="60" spans="2:11" ht="11">
      <c r="B60" s="4" t="s">
        <v>3081</v>
      </c>
      <c r="C60" s="19">
        <f>'Transfers (5G)'!C78+'Transfers (5G)'!D78+'Transfers (5G)'!F78+'Transfers (5G)'!G78</f>
        <v>1762.73</v>
      </c>
      <c r="D60" s="19">
        <f>'Transfers (5G)'!E78</f>
        <v>0</v>
      </c>
      <c r="E60" s="25"/>
      <c r="F60" s="19">
        <f>'Transfers (5G)'!I78</f>
        <v>0</v>
      </c>
      <c r="G60" s="22"/>
      <c r="H60" s="4" t="s">
        <v>3081</v>
      </c>
      <c r="I60" s="19">
        <f>IF(C60&gt;0,C60,0)</f>
        <v>1762.73</v>
      </c>
      <c r="J60" s="19">
        <f>IF(D60&gt;0,D60,0)</f>
        <v>0</v>
      </c>
      <c r="K60" s="19">
        <f>SUM(I60:J60)</f>
        <v>1762.73</v>
      </c>
    </row>
    <row r="61" spans="2:11" ht="11">
      <c r="B61" s="16" t="s">
        <v>3082</v>
      </c>
      <c r="C61" s="19">
        <f>'Transfers (5G)'!C79+'Transfers (5G)'!D79+'Transfers (5G)'!F79+'Transfers (5G)'!G79</f>
        <v>-209</v>
      </c>
      <c r="D61" s="19">
        <f>'Transfers (5G)'!E79</f>
        <v>0</v>
      </c>
      <c r="E61" s="19">
        <f>'Transfers (5G)'!H79</f>
        <v>0</v>
      </c>
      <c r="F61" s="28"/>
      <c r="G61" s="22"/>
      <c r="H61" s="4" t="s">
        <v>3082</v>
      </c>
      <c r="I61" s="19">
        <f>IF(C61&gt;0,C61,0)</f>
        <v>0</v>
      </c>
      <c r="J61" s="19">
        <f>IF(D61&gt;0,D61,0)</f>
        <v>0</v>
      </c>
      <c r="K61" s="19">
        <f>SUM(I61:J61)</f>
        <v>0</v>
      </c>
    </row>
    <row r="62" spans="2:11" ht="11">
      <c r="B62" s="26" t="s">
        <v>1814</v>
      </c>
      <c r="C62" s="24">
        <f>SUM(C59:C61)</f>
        <v>4852.6900000000005</v>
      </c>
      <c r="D62" s="24">
        <f>SUM(D58:D61)</f>
        <v>-3298.9500000000003</v>
      </c>
      <c r="E62" s="24">
        <f>SUM(E58:E61)</f>
        <v>-1762.7</v>
      </c>
      <c r="F62" s="24">
        <f>SUM(F58:F61)</f>
        <v>208.97000000000003</v>
      </c>
      <c r="G62" s="22"/>
      <c r="H62" s="31" t="s">
        <v>3876</v>
      </c>
      <c r="I62" s="23">
        <f ca="1">SUMIF(I58:I61,"&gt;0",I58:I59)</f>
        <v>5061.6900000000005</v>
      </c>
      <c r="J62" s="23">
        <f ca="1">SUMIF(J58:J61,"&gt;0",J58:J59)</f>
        <v>0</v>
      </c>
      <c r="K62" s="23">
        <f ca="1">SUMIF(K58:K61,"&gt;0",K58:K59)</f>
        <v>1762.73</v>
      </c>
    </row>
    <row r="63" spans="2:11" ht="11">
      <c r="B63" s="27" t="s">
        <v>3876</v>
      </c>
      <c r="C63" s="20">
        <f>SUMIF(C58:C61,"&gt;0",C58:C61)</f>
        <v>5061.6900000000005</v>
      </c>
      <c r="D63" s="20">
        <f>SUMIF(D58:D61,"&gt;0",D58:D61)</f>
        <v>0</v>
      </c>
      <c r="E63" s="20">
        <f>SUMIF(E58:E61,"&gt;0",E58:E61)</f>
        <v>0</v>
      </c>
      <c r="F63" s="20">
        <f>SUMIF(F58:F61,"&gt;0",F58:F61)</f>
        <v>208.97000000000003</v>
      </c>
      <c r="G63" s="22"/>
      <c r="H63" s="4"/>
      <c r="K63" s="18"/>
    </row>
    <row r="64" spans="2:11" ht="11">
      <c r="F64" s="18">
        <f>SUM(C58:F61)</f>
        <v>9.9999999997635314E-3</v>
      </c>
      <c r="G64" s="22"/>
      <c r="H64" s="4"/>
      <c r="K64" s="18"/>
    </row>
    <row r="65" spans="2:11" ht="11">
      <c r="B65" s="5" t="s">
        <v>3159</v>
      </c>
      <c r="C65" s="22"/>
      <c r="D65" s="22"/>
      <c r="E65" s="22"/>
      <c r="F65" s="22"/>
      <c r="G65" s="22"/>
      <c r="H65" s="5" t="s">
        <v>3394</v>
      </c>
      <c r="I65" s="19"/>
      <c r="J65" s="19"/>
      <c r="K65" s="19"/>
    </row>
    <row r="66" spans="2:11" ht="11">
      <c r="B66" s="29" t="s">
        <v>1721</v>
      </c>
      <c r="C66" s="23" t="s">
        <v>2707</v>
      </c>
      <c r="D66" s="23" t="s">
        <v>2263</v>
      </c>
      <c r="E66" s="23" t="s">
        <v>3081</v>
      </c>
      <c r="F66" s="23" t="s">
        <v>3082</v>
      </c>
      <c r="G66" s="22"/>
      <c r="H66" s="29" t="s">
        <v>1721</v>
      </c>
      <c r="I66" s="23" t="s">
        <v>2707</v>
      </c>
      <c r="J66" s="23" t="s">
        <v>2263</v>
      </c>
      <c r="K66" s="23" t="s">
        <v>1815</v>
      </c>
    </row>
    <row r="67" spans="2:11" ht="11">
      <c r="B67" s="17" t="s">
        <v>2707</v>
      </c>
      <c r="C67" s="30"/>
      <c r="D67" s="24">
        <f>'Transfers (5G)'!E85+'Transfers (5G)'!E86+'Transfers (5G)'!E88+'Transfers (5G)'!E89</f>
        <v>-2376.52</v>
      </c>
      <c r="E67" s="24">
        <f>'Transfers (5G)'!H85+'Transfers (5G)'!H86+'Transfers (5G)'!H88+'Transfers (5G)'!H89</f>
        <v>-2957.35</v>
      </c>
      <c r="F67" s="24">
        <f>'Transfers (5G)'!I85+'Transfers (5G)'!I86+'Transfers (5G)'!I88+'Transfers (5G)'!I89</f>
        <v>207.45000000000002</v>
      </c>
      <c r="H67" s="4" t="s">
        <v>2707</v>
      </c>
      <c r="I67" s="25"/>
      <c r="J67" s="19">
        <f>IF(D67&gt;0,D67,0)</f>
        <v>0</v>
      </c>
      <c r="K67" s="25"/>
    </row>
    <row r="68" spans="2:11" s="15" customFormat="1" ht="11">
      <c r="B68" s="4" t="s">
        <v>2263</v>
      </c>
      <c r="C68" s="19">
        <f>'Transfers (5G)'!C87+'Transfers (5G)'!D87+'Transfers (5G)'!F87+'Transfers (5G)'!G87</f>
        <v>2376.52</v>
      </c>
      <c r="D68" s="25"/>
      <c r="E68" s="19">
        <f>'Transfers (5G)'!H87</f>
        <v>0</v>
      </c>
      <c r="F68" s="19">
        <f>'Transfers (5G)'!I87</f>
        <v>0</v>
      </c>
      <c r="G68" s="22"/>
      <c r="H68" s="4" t="s">
        <v>2263</v>
      </c>
      <c r="I68" s="19">
        <f>IF(C68&gt;0,C68,0)</f>
        <v>2376.52</v>
      </c>
      <c r="J68" s="25"/>
      <c r="K68" s="25"/>
    </row>
    <row r="69" spans="2:11" ht="11">
      <c r="B69" s="4" t="s">
        <v>3081</v>
      </c>
      <c r="C69" s="19">
        <f>'Transfers (5G)'!C90+'Transfers (5G)'!D90+'Transfers (5G)'!F90+'Transfers (5G)'!G90</f>
        <v>2957.4</v>
      </c>
      <c r="D69" s="19">
        <f>'Transfers (5G)'!E90</f>
        <v>0</v>
      </c>
      <c r="E69" s="25"/>
      <c r="F69" s="19">
        <f>'Transfers (5G)'!I90</f>
        <v>0</v>
      </c>
      <c r="G69" s="22"/>
      <c r="H69" s="4" t="s">
        <v>3081</v>
      </c>
      <c r="I69" s="19">
        <f>IF(C69&gt;0,C69,0)</f>
        <v>2957.4</v>
      </c>
      <c r="J69" s="19">
        <f>IF(D69&gt;0,D69,0)</f>
        <v>0</v>
      </c>
      <c r="K69" s="19">
        <f>SUM(I69:J69)</f>
        <v>2957.4</v>
      </c>
    </row>
    <row r="70" spans="2:11" ht="11">
      <c r="B70" s="16" t="s">
        <v>3082</v>
      </c>
      <c r="C70" s="19">
        <f>'Transfers (5G)'!C91+'Transfers (5G)'!D91+'Transfers (5G)'!F91+'Transfers (5G)'!G91</f>
        <v>-207.45000000000002</v>
      </c>
      <c r="D70" s="19">
        <f>'Transfers (5G)'!E91</f>
        <v>0</v>
      </c>
      <c r="E70" s="19">
        <f>'Transfers (5G)'!H91</f>
        <v>0</v>
      </c>
      <c r="F70" s="28"/>
      <c r="G70" s="22"/>
      <c r="H70" s="4" t="s">
        <v>3082</v>
      </c>
      <c r="I70" s="19">
        <f>IF(C70&gt;0,C70,0)</f>
        <v>0</v>
      </c>
      <c r="J70" s="19">
        <f>IF(D70&gt;0,D70,0)</f>
        <v>0</v>
      </c>
      <c r="K70" s="19">
        <f>SUM(I70:J70)</f>
        <v>0</v>
      </c>
    </row>
    <row r="71" spans="2:11" ht="11">
      <c r="B71" s="26" t="s">
        <v>1814</v>
      </c>
      <c r="C71" s="24">
        <f>SUM(C68:C70)</f>
        <v>5126.47</v>
      </c>
      <c r="D71" s="24">
        <f>SUM(D67:D70)</f>
        <v>-2376.52</v>
      </c>
      <c r="E71" s="24">
        <f>SUM(E67:E70)</f>
        <v>-2957.35</v>
      </c>
      <c r="F71" s="24">
        <f>SUM(F67:F70)</f>
        <v>207.45000000000002</v>
      </c>
      <c r="G71" s="22"/>
      <c r="H71" s="31" t="s">
        <v>3876</v>
      </c>
      <c r="I71" s="23">
        <f ca="1">SUMIF(I67:I70,"&gt;0",I67:I68)</f>
        <v>5333.92</v>
      </c>
      <c r="J71" s="23">
        <f ca="1">SUMIF(J67:J70,"&gt;0",J67:J68)</f>
        <v>0</v>
      </c>
      <c r="K71" s="23">
        <f ca="1">SUMIF(K67:K70,"&gt;0",K67:K68)</f>
        <v>2957.4</v>
      </c>
    </row>
    <row r="72" spans="2:11" ht="11">
      <c r="B72" s="27" t="s">
        <v>3876</v>
      </c>
      <c r="C72" s="20">
        <f>SUMIF(C67:C70,"&gt;0",C67:C70)</f>
        <v>5333.92</v>
      </c>
      <c r="D72" s="20">
        <f>SUMIF(D67:D70,"&gt;0",D67:D70)</f>
        <v>0</v>
      </c>
      <c r="E72" s="20">
        <f>SUMIF(E67:E70,"&gt;0",E67:E70)</f>
        <v>0</v>
      </c>
      <c r="F72" s="20">
        <f>SUMIF(F67:F70,"&gt;0",F67:F70)</f>
        <v>207.45000000000002</v>
      </c>
      <c r="G72" s="22"/>
      <c r="H72" s="4"/>
      <c r="K72" s="18"/>
    </row>
    <row r="73" spans="2:11" ht="12.75" customHeight="1">
      <c r="F73" s="18">
        <f>SUM(C67:F70)</f>
        <v>4.9999999999982947E-2</v>
      </c>
      <c r="G73" s="22"/>
      <c r="H73" s="4"/>
      <c r="K73" s="18"/>
    </row>
    <row r="74" spans="2:11" ht="12.75" customHeight="1">
      <c r="B74" s="5" t="s">
        <v>3158</v>
      </c>
      <c r="C74" s="22"/>
      <c r="D74" s="22"/>
      <c r="E74" s="22"/>
      <c r="F74" s="22"/>
      <c r="G74" s="22"/>
      <c r="H74" s="5" t="s">
        <v>3395</v>
      </c>
      <c r="I74" s="19"/>
      <c r="J74" s="19"/>
      <c r="K74" s="19"/>
    </row>
    <row r="75" spans="2:11" ht="12.75" customHeight="1">
      <c r="B75" s="29" t="s">
        <v>1721</v>
      </c>
      <c r="C75" s="23" t="s">
        <v>2707</v>
      </c>
      <c r="D75" s="23" t="s">
        <v>2263</v>
      </c>
      <c r="E75" s="23" t="s">
        <v>3081</v>
      </c>
      <c r="F75" s="23" t="s">
        <v>3082</v>
      </c>
      <c r="G75" s="22"/>
      <c r="H75" s="29" t="s">
        <v>1721</v>
      </c>
      <c r="I75" s="23" t="s">
        <v>2707</v>
      </c>
      <c r="J75" s="23" t="s">
        <v>2263</v>
      </c>
      <c r="K75" s="23" t="s">
        <v>1815</v>
      </c>
    </row>
    <row r="76" spans="2:11" ht="11">
      <c r="B76" s="17" t="s">
        <v>2707</v>
      </c>
      <c r="C76" s="30"/>
      <c r="D76" s="24">
        <f>'Transfers (5G)'!E97+'Transfers (5G)'!E98+'Transfers (5G)'!E100+'Transfers (5G)'!E101</f>
        <v>-3252.4900000000002</v>
      </c>
      <c r="E76" s="24">
        <f>'Transfers (5G)'!H97+'Transfers (5G)'!H98+'Transfers (5G)'!H100+'Transfers (5G)'!H101</f>
        <v>-5230.03</v>
      </c>
      <c r="F76" s="24">
        <f>'Transfers (5G)'!I97+'Transfers (5G)'!I98+'Transfers (5G)'!I100+'Transfers (5G)'!I101</f>
        <v>289.90200000000004</v>
      </c>
      <c r="G76" s="22"/>
      <c r="H76" s="4" t="s">
        <v>2707</v>
      </c>
      <c r="I76" s="25"/>
      <c r="J76" s="19">
        <f>IF(D76&gt;0,D76,0)</f>
        <v>0</v>
      </c>
      <c r="K76" s="25"/>
    </row>
    <row r="77" spans="2:11" ht="11">
      <c r="B77" s="4" t="s">
        <v>2263</v>
      </c>
      <c r="C77" s="19">
        <f>'Transfers (5G)'!C99+'Transfers (5G)'!D99+'Transfers (5G)'!F99+'Transfers (5G)'!G99</f>
        <v>3252.4900000000002</v>
      </c>
      <c r="D77" s="25"/>
      <c r="E77" s="19">
        <f>'Transfers (5G)'!H99</f>
        <v>0</v>
      </c>
      <c r="F77" s="19">
        <f>'Transfers (5G)'!I99</f>
        <v>0</v>
      </c>
      <c r="G77" s="22"/>
      <c r="H77" s="4" t="s">
        <v>2263</v>
      </c>
      <c r="I77" s="19">
        <f>IF(C77&gt;0,C77,0)</f>
        <v>3252.4900000000002</v>
      </c>
      <c r="J77" s="25"/>
      <c r="K77" s="25"/>
    </row>
    <row r="78" spans="2:11" ht="11">
      <c r="B78" s="4" t="s">
        <v>3081</v>
      </c>
      <c r="C78" s="19">
        <f>'Transfers (5G)'!C102+'Transfers (5G)'!D102+'Transfers (5G)'!F102+'Transfers (5G)'!G102</f>
        <v>5230.03</v>
      </c>
      <c r="D78" s="19">
        <f>'Transfers (5G)'!E102</f>
        <v>0</v>
      </c>
      <c r="E78" s="25"/>
      <c r="F78" s="19">
        <f>'Transfers (5G)'!I102</f>
        <v>0</v>
      </c>
      <c r="G78" s="22"/>
      <c r="H78" s="4" t="s">
        <v>3081</v>
      </c>
      <c r="I78" s="19">
        <f>IF(C78&gt;0,C78,0)</f>
        <v>5230.03</v>
      </c>
      <c r="J78" s="19">
        <f>IF(D78&gt;0,D78,0)</f>
        <v>0</v>
      </c>
      <c r="K78" s="19">
        <f>SUM(I78:J78)</f>
        <v>5230.03</v>
      </c>
    </row>
    <row r="79" spans="2:11" ht="11">
      <c r="B79" s="16" t="s">
        <v>3082</v>
      </c>
      <c r="C79" s="19">
        <f>'Transfers (5G)'!C103+'Transfers (5G)'!D103+'Transfers (5G)'!F103+'Transfers (5G)'!G103</f>
        <v>-289.90200000000004</v>
      </c>
      <c r="D79" s="19">
        <f>'Transfers (5G)'!E103</f>
        <v>0</v>
      </c>
      <c r="E79" s="19">
        <f>'Transfers (5G)'!H103</f>
        <v>0</v>
      </c>
      <c r="F79" s="28"/>
      <c r="H79" s="4" t="s">
        <v>3082</v>
      </c>
      <c r="I79" s="19">
        <f>IF(C79&gt;0,C79,0)</f>
        <v>0</v>
      </c>
      <c r="J79" s="19">
        <f>IF(D79&gt;0,D79,0)</f>
        <v>0</v>
      </c>
      <c r="K79" s="19">
        <f>SUM(I79:J79)</f>
        <v>0</v>
      </c>
    </row>
    <row r="80" spans="2:11" s="15" customFormat="1" ht="11">
      <c r="B80" s="26" t="s">
        <v>1814</v>
      </c>
      <c r="C80" s="24">
        <f>SUM(C77:C79)</f>
        <v>8192.6180000000004</v>
      </c>
      <c r="D80" s="24">
        <f>SUM(D76:D79)</f>
        <v>-3252.4900000000002</v>
      </c>
      <c r="E80" s="24">
        <f>SUM(E76:E79)</f>
        <v>-5230.03</v>
      </c>
      <c r="F80" s="24">
        <f>SUM(F76:F79)</f>
        <v>289.90200000000004</v>
      </c>
      <c r="G80" s="22"/>
      <c r="H80" s="31" t="s">
        <v>3876</v>
      </c>
      <c r="I80" s="23">
        <f ca="1">SUMIF(I76:I79,"&gt;0",I76:I77)</f>
        <v>8482.52</v>
      </c>
      <c r="J80" s="23">
        <f ca="1">SUMIF(J76:J79,"&gt;0",J76:J77)</f>
        <v>0</v>
      </c>
      <c r="K80" s="23">
        <f ca="1">SUMIF(K76:K79,"&gt;0",K76:K77)</f>
        <v>5230.03</v>
      </c>
    </row>
    <row r="81" spans="2:11" ht="11">
      <c r="B81" s="27" t="s">
        <v>3876</v>
      </c>
      <c r="C81" s="20">
        <f>SUMIF(C76:C79,"&gt;0",C76:C79)</f>
        <v>8482.52</v>
      </c>
      <c r="D81" s="20">
        <f>SUMIF(D76:D79,"&gt;0",D76:D79)</f>
        <v>0</v>
      </c>
      <c r="E81" s="20">
        <f>SUMIF(E76:E79,"&gt;0",E76:E79)</f>
        <v>0</v>
      </c>
      <c r="F81" s="20">
        <f>SUMIF(F76:F79,"&gt;0",F76:F79)</f>
        <v>289.90200000000004</v>
      </c>
      <c r="G81" s="22"/>
      <c r="H81" s="22"/>
      <c r="I81" s="22"/>
      <c r="J81" s="22"/>
    </row>
    <row r="82" spans="2:11" ht="11">
      <c r="F82" s="18">
        <f>SUM(C76:F79)</f>
        <v>-9.0949470177292824E-13</v>
      </c>
      <c r="G82" s="22"/>
      <c r="H82" s="22"/>
      <c r="I82" s="22"/>
    </row>
    <row r="83" spans="2:11" ht="11">
      <c r="B83" s="5" t="s">
        <v>2569</v>
      </c>
      <c r="C83" s="22"/>
      <c r="D83" s="22"/>
      <c r="E83" s="22"/>
      <c r="F83" s="22"/>
      <c r="G83" s="22"/>
      <c r="H83" s="5" t="s">
        <v>1240</v>
      </c>
      <c r="I83" s="19"/>
      <c r="J83" s="19"/>
      <c r="K83" s="19"/>
    </row>
    <row r="84" spans="2:11" ht="11">
      <c r="B84" s="29" t="s">
        <v>1721</v>
      </c>
      <c r="C84" s="23" t="s">
        <v>2707</v>
      </c>
      <c r="D84" s="23" t="s">
        <v>2263</v>
      </c>
      <c r="E84" s="23" t="s">
        <v>3081</v>
      </c>
      <c r="F84" s="23" t="s">
        <v>3082</v>
      </c>
      <c r="G84" s="22"/>
      <c r="H84" s="29" t="s">
        <v>1721</v>
      </c>
      <c r="I84" s="23" t="s">
        <v>2707</v>
      </c>
      <c r="J84" s="23" t="s">
        <v>2263</v>
      </c>
      <c r="K84" s="23" t="s">
        <v>1815</v>
      </c>
    </row>
    <row r="85" spans="2:11" ht="12.75" customHeight="1">
      <c r="B85" s="17" t="s">
        <v>2707</v>
      </c>
      <c r="C85" s="30"/>
      <c r="D85" s="24">
        <v>6325.9440000000004</v>
      </c>
      <c r="E85" s="24">
        <v>-5897.14</v>
      </c>
      <c r="F85" s="24">
        <v>90.01</v>
      </c>
      <c r="G85" s="22"/>
      <c r="H85" s="4" t="s">
        <v>2707</v>
      </c>
      <c r="I85" s="25"/>
      <c r="J85" s="19">
        <f>IF(D85&gt;0,D85,0)</f>
        <v>6325.9440000000004</v>
      </c>
      <c r="K85" s="25"/>
    </row>
    <row r="86" spans="2:11" ht="12.75" customHeight="1">
      <c r="B86" s="4" t="s">
        <v>2263</v>
      </c>
      <c r="C86" s="19">
        <v>-6325.9440000000004</v>
      </c>
      <c r="D86" s="25"/>
      <c r="E86" s="19">
        <f>'Transfers (5G)'!H115</f>
        <v>0</v>
      </c>
      <c r="F86" s="19">
        <f>'Transfers (5G)'!I115</f>
        <v>0</v>
      </c>
      <c r="G86" s="22"/>
      <c r="H86" s="4" t="s">
        <v>2263</v>
      </c>
      <c r="I86" s="19">
        <f>IF(C86&gt;0,C86,0)</f>
        <v>0</v>
      </c>
      <c r="J86" s="25"/>
      <c r="K86" s="25"/>
    </row>
    <row r="87" spans="2:11" ht="12.75" customHeight="1">
      <c r="B87" s="4" t="s">
        <v>3081</v>
      </c>
      <c r="C87" s="19">
        <v>5897.1</v>
      </c>
      <c r="D87" s="19">
        <f>'Transfers (5G)'!E114</f>
        <v>0</v>
      </c>
      <c r="E87" s="25"/>
      <c r="F87" s="19">
        <f>'Transfers (5G)'!G114</f>
        <v>0</v>
      </c>
      <c r="G87" s="22"/>
      <c r="H87" s="4" t="s">
        <v>3081</v>
      </c>
      <c r="I87" s="19">
        <f>IF(C87&gt;0,C87,0)</f>
        <v>5897.1</v>
      </c>
      <c r="J87" s="19">
        <f>IF(D87&gt;0,D87,0)</f>
        <v>0</v>
      </c>
      <c r="K87" s="19">
        <f>SUM(I87:J87)</f>
        <v>5897.1</v>
      </c>
    </row>
    <row r="88" spans="2:11" ht="12.75" customHeight="1">
      <c r="B88" s="16" t="s">
        <v>3082</v>
      </c>
      <c r="C88" s="19">
        <v>-90</v>
      </c>
      <c r="D88" s="19">
        <f>'Transfers (5G)'!E115</f>
        <v>0</v>
      </c>
      <c r="E88" s="19">
        <f>'Transfers (5G)'!H115</f>
        <v>0</v>
      </c>
      <c r="F88" s="28"/>
      <c r="H88" s="4" t="s">
        <v>3082</v>
      </c>
      <c r="I88" s="19">
        <f>IF(C88&gt;0,C88,0)</f>
        <v>0</v>
      </c>
      <c r="J88" s="19">
        <f>IF(D88&gt;0,D88,0)</f>
        <v>0</v>
      </c>
      <c r="K88" s="19">
        <f>SUM(I88:J88)</f>
        <v>0</v>
      </c>
    </row>
    <row r="89" spans="2:11" ht="12.75" customHeight="1">
      <c r="B89" s="26" t="s">
        <v>1814</v>
      </c>
      <c r="C89" s="24">
        <f>SUM(C86:C88)</f>
        <v>-518.84400000000005</v>
      </c>
      <c r="D89" s="24">
        <f>SUM(D85:D88)</f>
        <v>6325.9440000000004</v>
      </c>
      <c r="E89" s="24">
        <f>SUM(E85:E88)</f>
        <v>-5897.14</v>
      </c>
      <c r="F89" s="24">
        <f>SUM(F85:F88)</f>
        <v>90.01</v>
      </c>
      <c r="G89" s="22"/>
      <c r="H89" s="31" t="s">
        <v>3876</v>
      </c>
      <c r="I89" s="23">
        <f ca="1">SUMIF(I85:I88,"&gt;0",I85:I86)</f>
        <v>5897.1</v>
      </c>
      <c r="J89" s="23">
        <f ca="1">SUMIF(J85:J88,"&gt;0",J85:J86)</f>
        <v>6325.9440000000004</v>
      </c>
      <c r="K89" s="23">
        <f ca="1">SUMIF(K85:K88,"&gt;0",K85:K86)</f>
        <v>5897.1</v>
      </c>
    </row>
    <row r="90" spans="2:11" ht="12.75" customHeight="1">
      <c r="B90" s="27" t="s">
        <v>3876</v>
      </c>
      <c r="C90" s="20">
        <f>SUMIF(C85:C88,"&gt;0",C85:C88)</f>
        <v>5897.1</v>
      </c>
      <c r="D90" s="20">
        <f>SUMIF(D85:D88,"&gt;0",D85:D88)</f>
        <v>6325.9440000000004</v>
      </c>
      <c r="E90" s="20">
        <f>SUMIF(E85:E88,"&gt;0",E85:E88)</f>
        <v>0</v>
      </c>
      <c r="F90" s="20">
        <f>SUMIF(F85:F88,"&gt;0",F85:F88)</f>
        <v>90.01</v>
      </c>
      <c r="G90" s="22"/>
      <c r="H90" s="22"/>
      <c r="I90" s="22"/>
      <c r="J90" s="22"/>
    </row>
    <row r="91" spans="2:11" ht="12.75" customHeight="1">
      <c r="F91" s="18">
        <f>SUM(C85:F88)</f>
        <v>-2.9999999999745341E-2</v>
      </c>
      <c r="I91" s="4"/>
      <c r="J91" s="19"/>
    </row>
    <row r="92" spans="2:11" s="15" customFormat="1" ht="11">
      <c r="B92" s="5" t="s">
        <v>935</v>
      </c>
      <c r="C92" s="22"/>
      <c r="D92" s="22"/>
      <c r="E92" s="22"/>
      <c r="F92" s="22"/>
      <c r="G92" s="22"/>
      <c r="H92" s="5" t="s">
        <v>2260</v>
      </c>
      <c r="I92" s="19"/>
      <c r="J92" s="19"/>
      <c r="K92" s="19"/>
    </row>
    <row r="93" spans="2:11" ht="11">
      <c r="B93" s="29" t="s">
        <v>1721</v>
      </c>
      <c r="C93" s="23" t="s">
        <v>2707</v>
      </c>
      <c r="D93" s="23" t="s">
        <v>2263</v>
      </c>
      <c r="E93" s="23" t="s">
        <v>3081</v>
      </c>
      <c r="F93" s="23" t="s">
        <v>3082</v>
      </c>
      <c r="G93" s="22"/>
      <c r="H93" s="29" t="s">
        <v>1721</v>
      </c>
      <c r="I93" s="23" t="s">
        <v>2707</v>
      </c>
      <c r="J93" s="23" t="s">
        <v>2263</v>
      </c>
      <c r="K93" s="23" t="s">
        <v>1815</v>
      </c>
    </row>
    <row r="94" spans="2:11" ht="11">
      <c r="B94" s="17" t="s">
        <v>2707</v>
      </c>
      <c r="C94" s="30"/>
      <c r="D94" s="24">
        <v>1057.0999999999999</v>
      </c>
      <c r="E94" s="24">
        <v>-5341.11</v>
      </c>
      <c r="F94" s="24">
        <v>0</v>
      </c>
      <c r="G94" s="22"/>
      <c r="H94" s="4" t="s">
        <v>2707</v>
      </c>
      <c r="I94" s="25"/>
      <c r="J94" s="19">
        <f>IF(D94&gt;0,D94,0)</f>
        <v>1057.0999999999999</v>
      </c>
      <c r="K94" s="25"/>
    </row>
    <row r="95" spans="2:11" ht="11">
      <c r="B95" s="4" t="s">
        <v>2263</v>
      </c>
      <c r="C95" s="19">
        <v>-1057.0999999999999</v>
      </c>
      <c r="D95" s="25"/>
      <c r="E95" s="19">
        <f>'Transfers (5G)'!H123</f>
        <v>0</v>
      </c>
      <c r="F95" s="19">
        <f>'Transfers (5G)'!I123</f>
        <v>0</v>
      </c>
      <c r="G95" s="22"/>
      <c r="H95" s="4" t="s">
        <v>2263</v>
      </c>
      <c r="I95" s="19">
        <f>IF(C95&gt;0,C95,0)</f>
        <v>0</v>
      </c>
      <c r="J95" s="25"/>
      <c r="K95" s="25"/>
    </row>
    <row r="96" spans="2:11" ht="11">
      <c r="B96" s="4" t="s">
        <v>3081</v>
      </c>
      <c r="C96" s="19">
        <v>5341.11</v>
      </c>
      <c r="D96" s="19">
        <f>'Transfers (5G)'!E122</f>
        <v>0</v>
      </c>
      <c r="E96" s="25"/>
      <c r="F96" s="19">
        <f>'Transfers (5G)'!G122</f>
        <v>0</v>
      </c>
      <c r="G96" s="22"/>
      <c r="H96" s="4" t="s">
        <v>3081</v>
      </c>
      <c r="I96" s="19">
        <f>IF(C96&gt;0,C96,0)</f>
        <v>5341.11</v>
      </c>
      <c r="J96" s="19">
        <f>IF(D96&gt;0,D96,0)</f>
        <v>0</v>
      </c>
      <c r="K96" s="19">
        <f>SUM(I96:J96)</f>
        <v>5341.11</v>
      </c>
    </row>
    <row r="97" spans="2:11" ht="11">
      <c r="B97" s="16" t="s">
        <v>3082</v>
      </c>
      <c r="C97" s="19">
        <v>0</v>
      </c>
      <c r="D97" s="19">
        <f>'Transfers (5G)'!E123</f>
        <v>0</v>
      </c>
      <c r="E97" s="19">
        <f>'Transfers (5G)'!H123</f>
        <v>0</v>
      </c>
      <c r="F97" s="28"/>
      <c r="H97" s="4" t="s">
        <v>3082</v>
      </c>
      <c r="I97" s="19">
        <f>IF(C97&gt;0,C97,0)</f>
        <v>0</v>
      </c>
      <c r="J97" s="19">
        <f>IF(D97&gt;0,D97,0)</f>
        <v>0</v>
      </c>
      <c r="K97" s="19">
        <f>SUM(I97:J97)</f>
        <v>0</v>
      </c>
    </row>
    <row r="98" spans="2:11" ht="11">
      <c r="B98" s="26" t="s">
        <v>1814</v>
      </c>
      <c r="C98" s="24">
        <f>SUM(C95:C97)</f>
        <v>4284.01</v>
      </c>
      <c r="D98" s="24">
        <f>SUM(D94:D97)</f>
        <v>1057.0999999999999</v>
      </c>
      <c r="E98" s="24">
        <f>SUM(E94:E97)</f>
        <v>-5341.11</v>
      </c>
      <c r="F98" s="24">
        <f>SUM(F94:F97)</f>
        <v>0</v>
      </c>
      <c r="G98" s="22"/>
      <c r="H98" s="31" t="s">
        <v>3876</v>
      </c>
      <c r="I98" s="23">
        <f ca="1">SUMIF(I94:I97,"&gt;0",I94:I95)</f>
        <v>5341.11</v>
      </c>
      <c r="J98" s="23">
        <f ca="1">SUMIF(J94:J97,"&gt;0",J94:J95)</f>
        <v>1057.0999999999999</v>
      </c>
      <c r="K98" s="23">
        <f ca="1">SUMIF(K94:K97,"&gt;0",K94:K95)</f>
        <v>5341.11</v>
      </c>
    </row>
    <row r="99" spans="2:11" ht="11">
      <c r="B99" s="27" t="s">
        <v>3876</v>
      </c>
      <c r="C99" s="20">
        <f>SUMIF(C94:C97,"&gt;0",C94:C97)</f>
        <v>5341.11</v>
      </c>
      <c r="D99" s="20">
        <f>SUMIF(D94:D97,"&gt;0",D94:D97)</f>
        <v>1057.0999999999999</v>
      </c>
      <c r="E99" s="20">
        <f>SUMIF(E94:E97,"&gt;0",E94:E97)</f>
        <v>0</v>
      </c>
      <c r="F99" s="20">
        <f>SUMIF(F94:F97,"&gt;0",F94:F97)</f>
        <v>0</v>
      </c>
      <c r="G99" s="22"/>
      <c r="H99" s="22"/>
      <c r="I99" s="22"/>
      <c r="J99" s="22"/>
    </row>
    <row r="100" spans="2:11" ht="11">
      <c r="F100" s="18">
        <f>SUM(C94:F97)</f>
        <v>-9.0949470177292824E-13</v>
      </c>
      <c r="I100" s="4"/>
      <c r="J100" s="19"/>
    </row>
    <row r="101" spans="2:11" ht="11">
      <c r="B101" s="5" t="s">
        <v>2479</v>
      </c>
      <c r="C101" s="22"/>
      <c r="D101" s="22"/>
      <c r="E101" s="22"/>
      <c r="F101" s="22"/>
      <c r="H101" s="5" t="s">
        <v>2261</v>
      </c>
      <c r="I101" s="19"/>
      <c r="J101" s="19"/>
      <c r="K101" s="19"/>
    </row>
    <row r="102" spans="2:11" ht="11">
      <c r="B102" s="29" t="s">
        <v>1721</v>
      </c>
      <c r="C102" s="23" t="s">
        <v>2707</v>
      </c>
      <c r="D102" s="23" t="s">
        <v>2263</v>
      </c>
      <c r="E102" s="23" t="s">
        <v>3081</v>
      </c>
      <c r="F102" s="23" t="s">
        <v>3082</v>
      </c>
      <c r="H102" s="29" t="s">
        <v>1721</v>
      </c>
      <c r="I102" s="23" t="s">
        <v>2707</v>
      </c>
      <c r="J102" s="23" t="s">
        <v>2263</v>
      </c>
      <c r="K102" s="23" t="s">
        <v>1815</v>
      </c>
    </row>
    <row r="103" spans="2:11" ht="11">
      <c r="B103" s="17" t="s">
        <v>2707</v>
      </c>
      <c r="C103" s="30"/>
      <c r="D103" s="24">
        <v>7689.2</v>
      </c>
      <c r="E103" s="24">
        <v>-5610</v>
      </c>
      <c r="F103" s="24">
        <f>'Transfers (5G)'!I133+'Transfers (5G)'!I134+'Transfers (5G)'!I136+'Transfers (5G)'!I137</f>
        <v>0</v>
      </c>
      <c r="H103" s="4" t="s">
        <v>2707</v>
      </c>
      <c r="I103" s="25"/>
      <c r="J103" s="19">
        <f>IF(D103&gt;0,D103,0)</f>
        <v>7689.2</v>
      </c>
      <c r="K103" s="25"/>
    </row>
    <row r="104" spans="2:11" ht="11">
      <c r="B104" s="4" t="s">
        <v>2263</v>
      </c>
      <c r="C104" s="19">
        <v>-7689.2</v>
      </c>
      <c r="D104" s="25"/>
      <c r="E104" s="19">
        <f>'Transfers (5G)'!H135</f>
        <v>0</v>
      </c>
      <c r="F104" s="19">
        <f>'Transfers (5G)'!I135</f>
        <v>0</v>
      </c>
      <c r="H104" s="4" t="s">
        <v>2263</v>
      </c>
      <c r="I104" s="19">
        <f>IF(C104&gt;0,C104,0)</f>
        <v>0</v>
      </c>
      <c r="J104" s="25"/>
      <c r="K104" s="25"/>
    </row>
    <row r="105" spans="2:11" ht="11">
      <c r="B105" s="4" t="s">
        <v>3081</v>
      </c>
      <c r="C105" s="19">
        <v>5610</v>
      </c>
      <c r="D105" s="19">
        <f>'Transfers (5G)'!E138</f>
        <v>0</v>
      </c>
      <c r="E105" s="25"/>
      <c r="F105" s="19">
        <f>'Transfers (5G)'!I138</f>
        <v>0</v>
      </c>
      <c r="H105" s="4" t="s">
        <v>3081</v>
      </c>
      <c r="I105" s="19">
        <f>IF(C105&gt;0,C105,0)</f>
        <v>5610</v>
      </c>
      <c r="J105" s="19">
        <f>IF(D105&gt;0,D105,0)</f>
        <v>0</v>
      </c>
      <c r="K105" s="19">
        <f>SUM(I105:J105)</f>
        <v>5610</v>
      </c>
    </row>
    <row r="106" spans="2:11" ht="11">
      <c r="B106" s="16" t="s">
        <v>3082</v>
      </c>
      <c r="C106" s="19">
        <f>'Transfers (5G)'!C139+'Transfers (5G)'!D139+'Transfers (5G)'!F139+'Transfers (5G)'!G139</f>
        <v>0</v>
      </c>
      <c r="D106" s="19">
        <f>'Transfers (5G)'!E139</f>
        <v>0</v>
      </c>
      <c r="E106" s="19">
        <f>'Transfers (5G)'!H139</f>
        <v>0</v>
      </c>
      <c r="F106" s="28"/>
      <c r="H106" s="4" t="s">
        <v>3082</v>
      </c>
      <c r="I106" s="19">
        <f>IF(C106&gt;0,C106,0)</f>
        <v>0</v>
      </c>
      <c r="J106" s="19">
        <f>IF(D106&gt;0,D106,0)</f>
        <v>0</v>
      </c>
      <c r="K106" s="19">
        <f>SUM(I106:J106)</f>
        <v>0</v>
      </c>
    </row>
    <row r="107" spans="2:11" ht="11">
      <c r="B107" s="26" t="s">
        <v>1814</v>
      </c>
      <c r="C107" s="24">
        <f>SUM(C104:C106)</f>
        <v>-2079.1999999999998</v>
      </c>
      <c r="D107" s="24">
        <f>SUM(D103:D106)</f>
        <v>7689.2</v>
      </c>
      <c r="E107" s="24">
        <f>SUM(E103:E106)</f>
        <v>-5610</v>
      </c>
      <c r="F107" s="24">
        <f>SUM(F103:F106)</f>
        <v>0</v>
      </c>
      <c r="H107" s="31" t="s">
        <v>3876</v>
      </c>
      <c r="I107" s="23">
        <f ca="1">SUMIF(I103:I106,"&gt;0",I103:I104)</f>
        <v>5610</v>
      </c>
      <c r="J107" s="23">
        <f ca="1">SUMIF(J103:J106,"&gt;0",J103:J104)</f>
        <v>7689.2</v>
      </c>
      <c r="K107" s="23">
        <f ca="1">SUMIF(K103:K106,"&gt;0",K103:K104)</f>
        <v>5610</v>
      </c>
    </row>
    <row r="108" spans="2:11" ht="11">
      <c r="B108" s="27" t="s">
        <v>3876</v>
      </c>
      <c r="C108" s="20">
        <f>SUMIF(C103:C106,"&gt;0",C103:C106)</f>
        <v>5610</v>
      </c>
      <c r="D108" s="20">
        <f>SUMIF(D103:D106,"&gt;0",D103:D106)</f>
        <v>7689.2</v>
      </c>
      <c r="E108" s="20">
        <f>SUMIF(E103:E106,"&gt;0",E103:E106)</f>
        <v>0</v>
      </c>
      <c r="F108" s="20">
        <f>SUMIF(F103:F106,"&gt;0",F103:F106)</f>
        <v>0</v>
      </c>
      <c r="H108" s="22"/>
      <c r="I108" s="22"/>
      <c r="J108" s="22"/>
    </row>
    <row r="109" spans="2:11" ht="11">
      <c r="F109" s="18">
        <f>SUM(C103:F106)</f>
        <v>0</v>
      </c>
      <c r="I109" s="4"/>
      <c r="J109" s="19"/>
    </row>
    <row r="110" spans="2:11" ht="11">
      <c r="B110" s="5" t="s">
        <v>924</v>
      </c>
      <c r="C110" s="22"/>
      <c r="D110" s="22"/>
      <c r="E110" s="22"/>
      <c r="F110" s="22"/>
      <c r="H110" s="5" t="s">
        <v>925</v>
      </c>
      <c r="I110" s="19"/>
      <c r="J110" s="19"/>
      <c r="K110" s="19"/>
    </row>
    <row r="111" spans="2:11" ht="11">
      <c r="B111" s="29" t="s">
        <v>1721</v>
      </c>
      <c r="C111" s="23" t="s">
        <v>2707</v>
      </c>
      <c r="D111" s="23" t="s">
        <v>2263</v>
      </c>
      <c r="E111" s="23" t="s">
        <v>3081</v>
      </c>
      <c r="F111" s="23" t="s">
        <v>3082</v>
      </c>
      <c r="H111" s="29" t="s">
        <v>1721</v>
      </c>
      <c r="I111" s="23" t="s">
        <v>2707</v>
      </c>
      <c r="J111" s="23" t="s">
        <v>2263</v>
      </c>
      <c r="K111" s="23" t="s">
        <v>1815</v>
      </c>
    </row>
    <row r="112" spans="2:11" ht="11">
      <c r="B112" s="17" t="s">
        <v>2707</v>
      </c>
      <c r="C112" s="30"/>
      <c r="D112" s="24">
        <v>6034.1</v>
      </c>
      <c r="E112" s="24">
        <v>-5284.5</v>
      </c>
      <c r="F112" s="24">
        <v>0</v>
      </c>
      <c r="H112" s="4" t="s">
        <v>2707</v>
      </c>
      <c r="I112" s="25"/>
      <c r="J112" s="19">
        <f>IF(D112&gt;0,D112,0)</f>
        <v>6034.1</v>
      </c>
      <c r="K112" s="25"/>
    </row>
    <row r="113" spans="2:11" ht="11">
      <c r="B113" s="4" t="s">
        <v>2263</v>
      </c>
      <c r="C113" s="19">
        <v>-6034.1</v>
      </c>
      <c r="D113" s="25"/>
      <c r="E113" s="19">
        <v>0</v>
      </c>
      <c r="F113" s="19">
        <v>0</v>
      </c>
      <c r="H113" s="4" t="s">
        <v>2263</v>
      </c>
      <c r="I113" s="19">
        <f>IF(C113&gt;0,C113,0)</f>
        <v>0</v>
      </c>
      <c r="J113" s="25"/>
      <c r="K113" s="25"/>
    </row>
    <row r="114" spans="2:11" ht="11">
      <c r="B114" s="4" t="s">
        <v>3081</v>
      </c>
      <c r="C114" s="19">
        <v>5284.51</v>
      </c>
      <c r="D114" s="19">
        <v>0</v>
      </c>
      <c r="E114" s="25"/>
      <c r="F114" s="19">
        <v>0</v>
      </c>
      <c r="H114" s="4" t="s">
        <v>3081</v>
      </c>
      <c r="I114" s="19">
        <f>IF(C114&gt;0,C114,0)</f>
        <v>5284.51</v>
      </c>
      <c r="J114" s="19">
        <f>IF(D114&gt;0,D114,0)</f>
        <v>0</v>
      </c>
      <c r="K114" s="19">
        <f>SUM(I114:J114)</f>
        <v>5284.51</v>
      </c>
    </row>
    <row r="115" spans="2:11" ht="11">
      <c r="B115" s="16" t="s">
        <v>3082</v>
      </c>
      <c r="C115" s="19">
        <v>0</v>
      </c>
      <c r="D115" s="19">
        <v>0</v>
      </c>
      <c r="E115" s="19">
        <v>0</v>
      </c>
      <c r="F115" s="28"/>
      <c r="H115" s="4" t="s">
        <v>3082</v>
      </c>
      <c r="I115" s="19">
        <f>IF(C115&gt;0,C115,0)</f>
        <v>0</v>
      </c>
      <c r="J115" s="19">
        <f>IF(D115&gt;0,D115,0)</f>
        <v>0</v>
      </c>
      <c r="K115" s="19">
        <f>SUM(I115:J115)</f>
        <v>0</v>
      </c>
    </row>
    <row r="116" spans="2:11" ht="11">
      <c r="B116" s="26" t="s">
        <v>1814</v>
      </c>
      <c r="C116" s="24">
        <f>SUM(C113:C115)</f>
        <v>-749.59000000000015</v>
      </c>
      <c r="D116" s="24">
        <f>SUM(D112:D115)</f>
        <v>6034.1</v>
      </c>
      <c r="E116" s="24">
        <f>SUM(E112:E115)</f>
        <v>-5284.5</v>
      </c>
      <c r="F116" s="24">
        <f>SUM(F112:F115)</f>
        <v>0</v>
      </c>
      <c r="H116" s="31" t="s">
        <v>3876</v>
      </c>
      <c r="I116" s="23">
        <f ca="1">SUMIF(I112:I115,"&gt;0",I112:I113)</f>
        <v>5284.51</v>
      </c>
      <c r="J116" s="23">
        <f ca="1">SUMIF(J112:J115,"&gt;0",J112:J113)</f>
        <v>6034.1</v>
      </c>
      <c r="K116" s="23">
        <f ca="1">SUMIF(K112:K115,"&gt;0",K112:K113)</f>
        <v>5284.51</v>
      </c>
    </row>
    <row r="117" spans="2:11" ht="11">
      <c r="B117" s="27" t="s">
        <v>3876</v>
      </c>
      <c r="C117" s="20">
        <f>SUMIF(C112:C115,"&gt;0",C112:C115)</f>
        <v>5284.51</v>
      </c>
      <c r="D117" s="20">
        <f>SUMIF(D112:D115,"&gt;0",D112:D115)</f>
        <v>6034.1</v>
      </c>
      <c r="E117" s="20">
        <f>SUMIF(E112:E115,"&gt;0",E112:E115)</f>
        <v>0</v>
      </c>
      <c r="F117" s="20">
        <f>SUMIF(F112:F115,"&gt;0",F112:F115)</f>
        <v>0</v>
      </c>
      <c r="H117" s="22"/>
      <c r="I117" s="22"/>
      <c r="J117" s="22"/>
    </row>
    <row r="118" spans="2:11" ht="11">
      <c r="F118" s="18">
        <f>SUM(C112:F115)</f>
        <v>1.0000000000218279E-2</v>
      </c>
      <c r="I118" s="4"/>
      <c r="J118" s="19"/>
    </row>
    <row r="119" spans="2:11" ht="11">
      <c r="B119" s="5" t="s">
        <v>3597</v>
      </c>
      <c r="C119" s="22"/>
      <c r="D119" s="22"/>
      <c r="E119" s="22"/>
      <c r="F119" s="22"/>
      <c r="H119" s="5" t="s">
        <v>3598</v>
      </c>
      <c r="I119" s="19"/>
      <c r="J119" s="19"/>
      <c r="K119" s="19"/>
    </row>
    <row r="120" spans="2:11" ht="11">
      <c r="B120" s="29" t="s">
        <v>1721</v>
      </c>
      <c r="C120" s="23" t="s">
        <v>2707</v>
      </c>
      <c r="D120" s="23" t="s">
        <v>2263</v>
      </c>
      <c r="E120" s="23" t="s">
        <v>3081</v>
      </c>
      <c r="F120" s="23" t="s">
        <v>3082</v>
      </c>
      <c r="H120" s="29" t="s">
        <v>1721</v>
      </c>
      <c r="I120" s="23" t="s">
        <v>2707</v>
      </c>
      <c r="J120" s="23" t="s">
        <v>2263</v>
      </c>
      <c r="K120" s="23" t="s">
        <v>1815</v>
      </c>
    </row>
    <row r="121" spans="2:11" ht="11">
      <c r="B121" s="17" t="s">
        <v>2707</v>
      </c>
      <c r="C121" s="30"/>
      <c r="D121" s="24">
        <v>5645.8</v>
      </c>
      <c r="E121" s="24">
        <v>-4788.8</v>
      </c>
      <c r="F121" s="24">
        <v>0</v>
      </c>
      <c r="H121" s="4" t="s">
        <v>2707</v>
      </c>
      <c r="I121" s="25"/>
      <c r="J121" s="19">
        <f>IF(D121&gt;0,D121,0)</f>
        <v>5645.8</v>
      </c>
      <c r="K121" s="25"/>
    </row>
    <row r="122" spans="2:11" ht="11">
      <c r="B122" s="4" t="s">
        <v>2263</v>
      </c>
      <c r="C122" s="19">
        <v>-5645.8</v>
      </c>
      <c r="D122" s="25"/>
      <c r="E122" s="19">
        <v>0</v>
      </c>
      <c r="F122" s="19">
        <v>0</v>
      </c>
      <c r="H122" s="4" t="s">
        <v>2263</v>
      </c>
      <c r="I122" s="19">
        <f>IF(C122&gt;0,C122,0)</f>
        <v>0</v>
      </c>
      <c r="J122" s="25"/>
      <c r="K122" s="25"/>
    </row>
    <row r="123" spans="2:11" ht="11">
      <c r="B123" s="4" t="s">
        <v>3081</v>
      </c>
      <c r="C123" s="19">
        <v>4788.82</v>
      </c>
      <c r="D123" s="19"/>
      <c r="E123" s="25"/>
      <c r="F123" s="19">
        <v>0</v>
      </c>
      <c r="H123" s="4" t="s">
        <v>3081</v>
      </c>
      <c r="I123" s="19">
        <f>IF(C123&gt;0,C123,0)</f>
        <v>4788.82</v>
      </c>
      <c r="J123" s="19">
        <f>IF(D123&gt;0,D123,0)</f>
        <v>0</v>
      </c>
      <c r="K123" s="19">
        <f>SUM(I123:J123)</f>
        <v>4788.82</v>
      </c>
    </row>
    <row r="124" spans="2:11" ht="11">
      <c r="B124" s="16" t="s">
        <v>3082</v>
      </c>
      <c r="C124" s="19">
        <v>0</v>
      </c>
      <c r="D124" s="19">
        <v>0</v>
      </c>
      <c r="E124" s="19">
        <v>0</v>
      </c>
      <c r="F124" s="28"/>
      <c r="H124" s="4" t="s">
        <v>3082</v>
      </c>
      <c r="I124" s="19">
        <f>IF(C124&gt;0,C124,0)</f>
        <v>0</v>
      </c>
      <c r="J124" s="19">
        <f>IF(D124&gt;0,D124,0)</f>
        <v>0</v>
      </c>
      <c r="K124" s="19">
        <f>SUM(I124:J124)</f>
        <v>0</v>
      </c>
    </row>
    <row r="125" spans="2:11" ht="11">
      <c r="B125" s="26" t="s">
        <v>1814</v>
      </c>
      <c r="C125" s="24">
        <f>SUM(C122:C124)</f>
        <v>-856.98000000000047</v>
      </c>
      <c r="D125" s="24">
        <f>SUM(D121:D124)</f>
        <v>5645.8</v>
      </c>
      <c r="E125" s="24">
        <f>SUM(E121:E124)</f>
        <v>-4788.8</v>
      </c>
      <c r="F125" s="24">
        <f>SUM(F121:F124)</f>
        <v>0</v>
      </c>
      <c r="H125" s="31" t="s">
        <v>3876</v>
      </c>
      <c r="I125" s="23">
        <f ca="1">SUMIF(I121:I124,"&gt;0",I121:I122)</f>
        <v>4788.82</v>
      </c>
      <c r="J125" s="23">
        <f ca="1">SUMIF(J121:J124,"&gt;0",J121:J122)</f>
        <v>5645.8</v>
      </c>
      <c r="K125" s="23">
        <f ca="1">SUMIF(K121:K124,"&gt;0",K121:K122)</f>
        <v>4788.82</v>
      </c>
    </row>
    <row r="126" spans="2:11" ht="11">
      <c r="B126" s="27" t="s">
        <v>3876</v>
      </c>
      <c r="C126" s="20">
        <f>SUMIF(C121:C124,"&gt;0",C121:C124)</f>
        <v>4788.82</v>
      </c>
      <c r="D126" s="20">
        <f>SUMIF(D121:D124,"&gt;0",D121:D124)</f>
        <v>5645.8</v>
      </c>
      <c r="E126" s="20">
        <f>SUMIF(E121:E124,"&gt;0",E121:E124)</f>
        <v>0</v>
      </c>
      <c r="F126" s="20">
        <f>SUMIF(F121:F124,"&gt;0",F121:F124)</f>
        <v>0</v>
      </c>
      <c r="H126" s="22"/>
      <c r="I126" s="22"/>
      <c r="J126" s="22"/>
    </row>
    <row r="127" spans="2:11" ht="11"/>
    <row r="128" spans="2:11" ht="11">
      <c r="B128" s="5" t="s">
        <v>3916</v>
      </c>
      <c r="C128" s="22"/>
      <c r="D128" s="22"/>
      <c r="E128" s="22"/>
      <c r="F128" s="22"/>
      <c r="H128" s="5" t="s">
        <v>3917</v>
      </c>
      <c r="I128" s="19"/>
      <c r="J128" s="19"/>
      <c r="K128" s="19"/>
    </row>
    <row r="129" spans="2:11" ht="11">
      <c r="B129" s="29" t="s">
        <v>1721</v>
      </c>
      <c r="C129" s="23" t="s">
        <v>2707</v>
      </c>
      <c r="D129" s="23" t="s">
        <v>2263</v>
      </c>
      <c r="E129" s="23" t="s">
        <v>3081</v>
      </c>
      <c r="F129" s="23" t="s">
        <v>4280</v>
      </c>
      <c r="H129" s="29" t="s">
        <v>1721</v>
      </c>
      <c r="I129" s="23" t="s">
        <v>2707</v>
      </c>
      <c r="J129" s="23" t="s">
        <v>2263</v>
      </c>
      <c r="K129" s="23" t="s">
        <v>1815</v>
      </c>
    </row>
    <row r="130" spans="2:11" ht="11">
      <c r="B130" s="17" t="s">
        <v>2707</v>
      </c>
      <c r="C130" s="30"/>
      <c r="D130" s="24">
        <f>25315.22-15334.34</f>
        <v>9980.880000000001</v>
      </c>
      <c r="E130" s="24">
        <v>-5555.18</v>
      </c>
      <c r="F130" s="24">
        <v>2150.1999999999998</v>
      </c>
      <c r="H130" s="4" t="s">
        <v>2707</v>
      </c>
      <c r="I130" s="25"/>
      <c r="J130" s="19">
        <f>IF(D130&gt;0,D130,0)</f>
        <v>9980.880000000001</v>
      </c>
      <c r="K130" s="25"/>
    </row>
    <row r="131" spans="2:11" ht="11">
      <c r="B131" s="4" t="s">
        <v>2263</v>
      </c>
      <c r="C131" s="19">
        <v>-25315.200000000001</v>
      </c>
      <c r="D131" s="25"/>
      <c r="E131" s="19">
        <v>0</v>
      </c>
      <c r="F131" s="19">
        <v>0</v>
      </c>
      <c r="H131" s="4" t="s">
        <v>2263</v>
      </c>
      <c r="I131" s="19">
        <f>IF(C131&gt;0,C131,0)</f>
        <v>0</v>
      </c>
      <c r="J131" s="25"/>
      <c r="K131" s="25"/>
    </row>
    <row r="132" spans="2:11" ht="11">
      <c r="B132" s="4" t="s">
        <v>3081</v>
      </c>
      <c r="C132" s="19">
        <v>5555.18</v>
      </c>
      <c r="D132" s="19">
        <v>0</v>
      </c>
      <c r="E132" s="25"/>
      <c r="F132" s="19">
        <v>0</v>
      </c>
      <c r="H132" s="4" t="s">
        <v>3081</v>
      </c>
      <c r="I132" s="19">
        <f>IF(C132&gt;0,C132,0)</f>
        <v>5555.18</v>
      </c>
      <c r="J132" s="19">
        <f>IF(D132&gt;0,D132,0)</f>
        <v>0</v>
      </c>
      <c r="K132" s="19">
        <f>SUM(I132:J132)</f>
        <v>5555.18</v>
      </c>
    </row>
    <row r="133" spans="2:11" ht="11">
      <c r="B133" s="16" t="s">
        <v>4281</v>
      </c>
      <c r="C133" s="19">
        <v>-2150.1999999999998</v>
      </c>
      <c r="D133" s="19">
        <v>0</v>
      </c>
      <c r="E133" s="19">
        <v>0</v>
      </c>
      <c r="F133" s="28"/>
      <c r="H133" s="4" t="s">
        <v>4280</v>
      </c>
      <c r="I133" s="19">
        <f>IF(C133&gt;0,C133,0)</f>
        <v>0</v>
      </c>
      <c r="J133" s="19">
        <f>IF(D133&gt;0,D133,0)</f>
        <v>0</v>
      </c>
      <c r="K133" s="19">
        <f>SUM(I133:J133)</f>
        <v>0</v>
      </c>
    </row>
    <row r="134" spans="2:11" ht="11">
      <c r="B134" s="26" t="s">
        <v>1814</v>
      </c>
      <c r="C134" s="24">
        <f>SUM(C131:C133)</f>
        <v>-21910.22</v>
      </c>
      <c r="D134" s="24">
        <f>SUM(D130:D133)</f>
        <v>9980.880000000001</v>
      </c>
      <c r="E134" s="24">
        <f>SUM(E130:E133)</f>
        <v>-5555.18</v>
      </c>
      <c r="F134" s="24">
        <f>SUM(F130:F133)</f>
        <v>2150.1999999999998</v>
      </c>
      <c r="H134" s="31" t="s">
        <v>3876</v>
      </c>
      <c r="I134" s="23">
        <f ca="1">SUMIF(I130:I133,"&gt;0",I130:I131)</f>
        <v>5555.18</v>
      </c>
      <c r="J134" s="23">
        <f ca="1">SUMIF(J130:J133,"&gt;0",J130:J131)</f>
        <v>9980.880000000001</v>
      </c>
      <c r="K134" s="23">
        <f ca="1">SUMIF(K130:K133,"&gt;0",K130:K131)</f>
        <v>5555.18</v>
      </c>
    </row>
    <row r="135" spans="2:11" ht="11">
      <c r="B135" s="27" t="s">
        <v>3876</v>
      </c>
      <c r="C135" s="20">
        <f>SUMIF(C130:C133,"&gt;0",C130:C133)</f>
        <v>5555.18</v>
      </c>
      <c r="D135" s="20">
        <f>SUMIF(D130:D133,"&gt;0",D130:D133)</f>
        <v>9980.880000000001</v>
      </c>
      <c r="E135" s="20">
        <f>SUMIF(E130:E133,"&gt;0",E130:E133)</f>
        <v>0</v>
      </c>
      <c r="F135" s="20">
        <f>SUMIF(F130:F133,"&gt;0",F130:F133)</f>
        <v>2150.1999999999998</v>
      </c>
      <c r="H135" s="22"/>
      <c r="I135" s="22"/>
      <c r="J135" s="22"/>
    </row>
  </sheetData>
  <phoneticPr fontId="16" type="noConversion"/>
  <conditionalFormatting sqref="F19 F28 F37 F46 F55 F64 F73 F82">
    <cfRule type="cellIs" dxfId="1" priority="1" stopIfTrue="1" operator="notBetween">
      <formula>-0.05</formula>
      <formula>0.05</formula>
    </cfRule>
  </conditionalFormatting>
  <pageMargins left="0.75" right="0.75" top="1" bottom="1" header="0.5" footer="0.5"/>
  <pageSetup scale="48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6"/>
  <dimension ref="B1:Q142"/>
  <sheetViews>
    <sheetView workbookViewId="0"/>
  </sheetViews>
  <sheetFormatPr baseColWidth="10" defaultColWidth="18.6640625" defaultRowHeight="13" customHeight="1" outlineLevelCol="1"/>
  <cols>
    <col min="1" max="1" width="2.5" style="4" customWidth="1"/>
    <col min="2" max="2" width="12.6640625" style="4" customWidth="1"/>
    <col min="3" max="9" width="12.6640625" style="18" customWidth="1"/>
    <col min="10" max="10" width="5.33203125" style="18" customWidth="1"/>
    <col min="11" max="11" width="12.6640625" style="4" customWidth="1" outlineLevel="1"/>
    <col min="12" max="17" width="12.6640625" style="18" customWidth="1" outlineLevel="1"/>
    <col min="18" max="16384" width="18.6640625" style="4"/>
  </cols>
  <sheetData>
    <row r="1" spans="2:17" ht="11">
      <c r="Q1" s="18" t="s">
        <v>2728</v>
      </c>
    </row>
    <row r="2" spans="2:17" s="5" customFormat="1" ht="11">
      <c r="B2" s="5" t="s">
        <v>2611</v>
      </c>
      <c r="C2" s="21"/>
      <c r="D2" s="21"/>
      <c r="E2" s="21"/>
      <c r="F2" s="21"/>
      <c r="G2" s="21"/>
      <c r="H2" s="21"/>
      <c r="I2" s="21"/>
      <c r="J2" s="21"/>
      <c r="L2" s="21"/>
      <c r="M2" s="21"/>
      <c r="N2" s="21"/>
      <c r="O2" s="21"/>
      <c r="P2" s="21"/>
      <c r="Q2" s="21"/>
    </row>
    <row r="3" spans="2:17" s="5" customFormat="1" ht="11">
      <c r="B3" s="5" t="s">
        <v>2610</v>
      </c>
      <c r="C3" s="21"/>
      <c r="D3" s="21"/>
      <c r="E3" s="21"/>
      <c r="F3" s="21"/>
      <c r="G3" s="21"/>
      <c r="H3" s="21"/>
      <c r="I3" s="21"/>
      <c r="J3" s="21"/>
      <c r="L3" s="21"/>
      <c r="M3" s="21"/>
      <c r="N3" s="21"/>
      <c r="O3" s="21"/>
      <c r="P3" s="21"/>
      <c r="Q3" s="21"/>
    </row>
    <row r="4" spans="2:17" s="5" customFormat="1" ht="11">
      <c r="C4" s="21"/>
      <c r="D4" s="21"/>
      <c r="E4" s="21"/>
      <c r="F4" s="21"/>
      <c r="G4" s="21"/>
      <c r="H4" s="21"/>
      <c r="I4" s="21"/>
      <c r="J4" s="21"/>
      <c r="L4" s="21"/>
      <c r="M4" s="21"/>
      <c r="N4" s="21"/>
      <c r="O4" s="21"/>
      <c r="P4" s="21"/>
      <c r="Q4" s="21"/>
    </row>
    <row r="5" spans="2:17" ht="11">
      <c r="B5" s="4" t="s">
        <v>3877</v>
      </c>
      <c r="C5" s="22"/>
      <c r="D5" s="22"/>
      <c r="E5" s="22"/>
      <c r="F5" s="22"/>
      <c r="G5" s="22"/>
      <c r="H5" s="22"/>
      <c r="I5" s="22"/>
      <c r="J5" s="22"/>
      <c r="L5" s="22"/>
      <c r="M5" s="22"/>
      <c r="N5" s="22"/>
      <c r="O5" s="22"/>
      <c r="P5" s="22"/>
      <c r="Q5" s="22"/>
    </row>
    <row r="6" spans="2:17" ht="11">
      <c r="B6" s="4" t="s">
        <v>3037</v>
      </c>
      <c r="C6" s="22"/>
      <c r="D6" s="22"/>
      <c r="E6" s="22"/>
      <c r="F6" s="22"/>
      <c r="G6" s="22"/>
      <c r="H6" s="22"/>
      <c r="I6" s="22"/>
      <c r="J6" s="22"/>
      <c r="L6" s="22"/>
      <c r="M6" s="22"/>
      <c r="N6" s="22"/>
      <c r="O6" s="22"/>
      <c r="P6" s="22"/>
      <c r="Q6" s="22"/>
    </row>
    <row r="7" spans="2:17" ht="11">
      <c r="B7" s="4" t="s">
        <v>3038</v>
      </c>
      <c r="C7" s="22"/>
      <c r="D7" s="22"/>
      <c r="E7" s="22"/>
      <c r="F7" s="22"/>
      <c r="G7" s="22"/>
      <c r="H7" s="22"/>
      <c r="I7" s="22"/>
      <c r="J7" s="22"/>
      <c r="L7" s="22"/>
      <c r="M7" s="22"/>
      <c r="N7" s="22"/>
      <c r="O7" s="22"/>
      <c r="P7" s="22"/>
      <c r="Q7" s="22"/>
    </row>
    <row r="8" spans="2:17" ht="11">
      <c r="B8" s="4" t="s">
        <v>1720</v>
      </c>
      <c r="C8" s="22"/>
      <c r="D8" s="22"/>
      <c r="E8" s="22"/>
      <c r="F8" s="22"/>
      <c r="G8" s="22"/>
      <c r="H8" s="22"/>
      <c r="I8" s="22"/>
      <c r="J8" s="22"/>
      <c r="L8" s="22"/>
      <c r="M8" s="22"/>
      <c r="N8" s="22"/>
      <c r="O8" s="22"/>
      <c r="P8" s="22"/>
      <c r="Q8" s="22"/>
    </row>
    <row r="9" spans="2:17" ht="11">
      <c r="B9" s="4" t="s">
        <v>1947</v>
      </c>
      <c r="C9" s="22"/>
      <c r="D9" s="22"/>
      <c r="E9" s="22"/>
      <c r="F9" s="22"/>
      <c r="G9" s="22"/>
      <c r="H9" s="22"/>
      <c r="I9" s="22"/>
      <c r="J9" s="22"/>
      <c r="L9" s="22"/>
      <c r="M9" s="22"/>
      <c r="N9" s="22"/>
      <c r="O9" s="22"/>
      <c r="P9" s="22"/>
      <c r="Q9" s="22"/>
    </row>
    <row r="10" spans="2:17" ht="11">
      <c r="B10" s="5"/>
      <c r="C10" s="21"/>
      <c r="D10" s="21"/>
      <c r="E10" s="21"/>
      <c r="F10" s="21"/>
      <c r="G10" s="21"/>
      <c r="H10" s="21"/>
      <c r="I10" s="21"/>
      <c r="J10" s="21"/>
      <c r="K10" s="5"/>
      <c r="L10" s="21"/>
      <c r="M10" s="21"/>
      <c r="N10" s="21"/>
      <c r="O10" s="21"/>
      <c r="P10" s="21"/>
      <c r="Q10" s="21"/>
    </row>
    <row r="11" spans="2:17" ht="11">
      <c r="B11" s="5" t="s">
        <v>3413</v>
      </c>
      <c r="C11" s="22"/>
      <c r="D11" s="22"/>
      <c r="E11" s="22"/>
      <c r="F11" s="22"/>
      <c r="G11" s="22"/>
      <c r="H11" s="22"/>
      <c r="I11" s="22"/>
      <c r="J11" s="22"/>
      <c r="K11" s="5" t="s">
        <v>3573</v>
      </c>
      <c r="L11" s="19"/>
      <c r="M11" s="19"/>
      <c r="N11" s="19"/>
      <c r="O11" s="19"/>
      <c r="P11" s="19"/>
      <c r="Q11" s="19"/>
    </row>
    <row r="12" spans="2:17" ht="11">
      <c r="B12" s="29" t="s">
        <v>1721</v>
      </c>
      <c r="C12" s="23" t="s">
        <v>2746</v>
      </c>
      <c r="D12" s="23" t="s">
        <v>2262</v>
      </c>
      <c r="E12" s="23" t="s">
        <v>2263</v>
      </c>
      <c r="F12" s="23" t="s">
        <v>2264</v>
      </c>
      <c r="G12" s="23" t="s">
        <v>2265</v>
      </c>
      <c r="H12" s="23" t="s">
        <v>3081</v>
      </c>
      <c r="I12" s="23" t="s">
        <v>3082</v>
      </c>
      <c r="J12" s="21"/>
      <c r="K12" s="29" t="s">
        <v>1721</v>
      </c>
      <c r="L12" s="23" t="s">
        <v>2746</v>
      </c>
      <c r="M12" s="23" t="s">
        <v>2262</v>
      </c>
      <c r="N12" s="23" t="s">
        <v>2263</v>
      </c>
      <c r="O12" s="23" t="s">
        <v>2264</v>
      </c>
      <c r="P12" s="23" t="s">
        <v>2265</v>
      </c>
      <c r="Q12" s="23" t="s">
        <v>1815</v>
      </c>
    </row>
    <row r="13" spans="2:17" ht="11">
      <c r="B13" s="17" t="s">
        <v>2746</v>
      </c>
      <c r="C13" s="30"/>
      <c r="D13" s="24">
        <v>0</v>
      </c>
      <c r="E13" s="24">
        <v>83.75</v>
      </c>
      <c r="F13" s="24">
        <v>524.23</v>
      </c>
      <c r="G13" s="24">
        <v>0</v>
      </c>
      <c r="H13" s="24">
        <v>0</v>
      </c>
      <c r="I13" s="24">
        <v>62.69</v>
      </c>
      <c r="J13" s="19"/>
      <c r="K13" s="4" t="s">
        <v>2746</v>
      </c>
      <c r="L13" s="25"/>
      <c r="M13" s="19">
        <f>IF(D13&gt;0,D13,0)</f>
        <v>0</v>
      </c>
      <c r="N13" s="19">
        <f>IF(E13&gt;0,E13,0)</f>
        <v>83.75</v>
      </c>
      <c r="O13" s="19">
        <f>IF(F13&gt;0,F13,0)</f>
        <v>524.23</v>
      </c>
      <c r="P13" s="19">
        <f>IF(G13&gt;0,G13,0)</f>
        <v>0</v>
      </c>
      <c r="Q13" s="25"/>
    </row>
    <row r="14" spans="2:17" ht="11">
      <c r="B14" s="4" t="s">
        <v>2262</v>
      </c>
      <c r="C14" s="19">
        <v>0</v>
      </c>
      <c r="D14" s="25"/>
      <c r="E14" s="19">
        <v>875.61</v>
      </c>
      <c r="F14" s="19">
        <v>0</v>
      </c>
      <c r="G14" s="19">
        <v>0</v>
      </c>
      <c r="H14" s="19">
        <v>-1390.37</v>
      </c>
      <c r="I14" s="19">
        <v>25.5</v>
      </c>
      <c r="J14" s="19"/>
      <c r="K14" s="4" t="s">
        <v>2262</v>
      </c>
      <c r="L14" s="19">
        <f t="shared" ref="L14:L19" si="0">IF(C14&gt;0,C14,0)</f>
        <v>0</v>
      </c>
      <c r="M14" s="25"/>
      <c r="N14" s="19">
        <f>IF(E14&gt;0,E14,0)</f>
        <v>875.61</v>
      </c>
      <c r="O14" s="19">
        <f>IF(F14&gt;0,F14,0)</f>
        <v>0</v>
      </c>
      <c r="P14" s="19">
        <f>IF(G14&gt;0,G14,0)</f>
        <v>0</v>
      </c>
      <c r="Q14" s="25"/>
    </row>
    <row r="15" spans="2:17" ht="11">
      <c r="B15" s="4" t="s">
        <v>2263</v>
      </c>
      <c r="C15" s="19">
        <v>-83.75</v>
      </c>
      <c r="D15" s="19">
        <v>-875.61</v>
      </c>
      <c r="E15" s="25"/>
      <c r="F15" s="19">
        <v>-202.99</v>
      </c>
      <c r="G15" s="19">
        <v>0</v>
      </c>
      <c r="H15" s="19">
        <v>0</v>
      </c>
      <c r="I15" s="19">
        <v>0</v>
      </c>
      <c r="J15" s="19"/>
      <c r="K15" s="4" t="s">
        <v>2263</v>
      </c>
      <c r="L15" s="19">
        <f t="shared" si="0"/>
        <v>0</v>
      </c>
      <c r="M15" s="19">
        <f>IF(D15&gt;0,D15,0)</f>
        <v>0</v>
      </c>
      <c r="N15" s="25"/>
      <c r="O15" s="19">
        <f>IF(F15&gt;0,F15,0)</f>
        <v>0</v>
      </c>
      <c r="P15" s="19">
        <f>IF(G15&gt;0,G15,0)</f>
        <v>0</v>
      </c>
      <c r="Q15" s="25"/>
    </row>
    <row r="16" spans="2:17" ht="11">
      <c r="B16" s="4" t="s">
        <v>2264</v>
      </c>
      <c r="C16" s="19">
        <v>-524.20000000000005</v>
      </c>
      <c r="D16" s="19">
        <v>0</v>
      </c>
      <c r="E16" s="19">
        <v>202.99</v>
      </c>
      <c r="F16" s="25"/>
      <c r="G16" s="19">
        <v>0</v>
      </c>
      <c r="H16" s="19">
        <v>0</v>
      </c>
      <c r="I16" s="19">
        <v>0</v>
      </c>
      <c r="J16" s="19"/>
      <c r="K16" s="4" t="s">
        <v>2264</v>
      </c>
      <c r="L16" s="19">
        <f t="shared" si="0"/>
        <v>0</v>
      </c>
      <c r="M16" s="19">
        <f>IF(D16&gt;0,D16,0)</f>
        <v>0</v>
      </c>
      <c r="N16" s="19">
        <f>IF(E16&gt;0,E16,0)</f>
        <v>202.99</v>
      </c>
      <c r="O16" s="25"/>
      <c r="P16" s="19">
        <f>IF(G16&gt;0,G16,0)</f>
        <v>0</v>
      </c>
      <c r="Q16" s="25"/>
    </row>
    <row r="17" spans="2:17" ht="11">
      <c r="B17" s="4" t="s">
        <v>2265</v>
      </c>
      <c r="C17" s="19">
        <v>0</v>
      </c>
      <c r="D17" s="19">
        <v>0</v>
      </c>
      <c r="E17" s="19">
        <v>0</v>
      </c>
      <c r="F17" s="19">
        <v>0</v>
      </c>
      <c r="G17" s="25"/>
      <c r="H17" s="19">
        <v>0</v>
      </c>
      <c r="I17" s="19">
        <v>0</v>
      </c>
      <c r="J17" s="19"/>
      <c r="K17" s="4" t="s">
        <v>2265</v>
      </c>
      <c r="L17" s="19">
        <f t="shared" si="0"/>
        <v>0</v>
      </c>
      <c r="M17" s="19">
        <f>IF(D17&gt;0,D17,0)</f>
        <v>0</v>
      </c>
      <c r="N17" s="19">
        <f>IF(E17&gt;0,E17,0)</f>
        <v>0</v>
      </c>
      <c r="O17" s="19">
        <f>IF(F17&gt;0,F17,0)</f>
        <v>0</v>
      </c>
      <c r="P17" s="25"/>
      <c r="Q17" s="25"/>
    </row>
    <row r="18" spans="2:17" ht="11">
      <c r="B18" s="4" t="s">
        <v>3081</v>
      </c>
      <c r="C18" s="19">
        <v>0</v>
      </c>
      <c r="D18" s="19">
        <v>1390.37</v>
      </c>
      <c r="E18" s="19">
        <v>0</v>
      </c>
      <c r="F18" s="19">
        <v>0</v>
      </c>
      <c r="G18" s="19">
        <v>0</v>
      </c>
      <c r="H18" s="25"/>
      <c r="I18" s="19">
        <v>0</v>
      </c>
      <c r="J18" s="19"/>
      <c r="K18" s="4" t="s">
        <v>3081</v>
      </c>
      <c r="L18" s="19">
        <f t="shared" si="0"/>
        <v>0</v>
      </c>
      <c r="M18" s="19">
        <f>IF(D18&gt;0,D18,0)</f>
        <v>1390.37</v>
      </c>
      <c r="N18" s="19">
        <f>IF(E18&gt;0,E18,0)</f>
        <v>0</v>
      </c>
      <c r="O18" s="19">
        <f>IF(F18&gt;0,F18,0)</f>
        <v>0</v>
      </c>
      <c r="P18" s="19">
        <f>IF(G18&gt;0,G18,0)</f>
        <v>0</v>
      </c>
      <c r="Q18" s="19">
        <f>SUM(L18:P18)</f>
        <v>1390.37</v>
      </c>
    </row>
    <row r="19" spans="2:17" ht="11">
      <c r="B19" s="16" t="s">
        <v>3082</v>
      </c>
      <c r="C19" s="20">
        <v>-62.7</v>
      </c>
      <c r="D19" s="20">
        <v>-25.5</v>
      </c>
      <c r="E19" s="20">
        <v>0</v>
      </c>
      <c r="F19" s="20">
        <v>0</v>
      </c>
      <c r="G19" s="20">
        <v>0</v>
      </c>
      <c r="H19" s="20">
        <v>0</v>
      </c>
      <c r="I19" s="28"/>
      <c r="J19" s="19"/>
      <c r="K19" s="4" t="s">
        <v>3082</v>
      </c>
      <c r="L19" s="19">
        <f t="shared" si="0"/>
        <v>0</v>
      </c>
      <c r="M19" s="19">
        <f>IF(D19&gt;0,D19,0)</f>
        <v>0</v>
      </c>
      <c r="N19" s="19">
        <f>IF(E19&gt;0,E19,0)</f>
        <v>0</v>
      </c>
      <c r="O19" s="19">
        <f>IF(F19&gt;0,F19,0)</f>
        <v>0</v>
      </c>
      <c r="P19" s="19">
        <f>IF(G19&gt;0,G19,0)</f>
        <v>0</v>
      </c>
      <c r="Q19" s="19">
        <f>SUM(L19:P19)</f>
        <v>0</v>
      </c>
    </row>
    <row r="20" spans="2:17" s="15" customFormat="1" ht="11">
      <c r="B20" s="26" t="s">
        <v>1814</v>
      </c>
      <c r="C20" s="24">
        <f>SUM(C13:C19)</f>
        <v>-670.65000000000009</v>
      </c>
      <c r="D20" s="24">
        <f t="shared" ref="D20:I20" si="1">SUM(D13:D19)</f>
        <v>489.25999999999988</v>
      </c>
      <c r="E20" s="24">
        <f t="shared" si="1"/>
        <v>1162.3499999999999</v>
      </c>
      <c r="F20" s="24">
        <f t="shared" si="1"/>
        <v>321.24</v>
      </c>
      <c r="G20" s="24">
        <f t="shared" si="1"/>
        <v>0</v>
      </c>
      <c r="H20" s="24">
        <f t="shared" si="1"/>
        <v>-1390.37</v>
      </c>
      <c r="I20" s="24">
        <f t="shared" si="1"/>
        <v>88.19</v>
      </c>
      <c r="J20" s="22"/>
      <c r="K20" s="31" t="s">
        <v>3876</v>
      </c>
      <c r="L20" s="23">
        <f t="shared" ref="L20:Q20" ca="1" si="2">SUMIF(L13:L19,"&gt;0",L13:L17)</f>
        <v>0</v>
      </c>
      <c r="M20" s="23">
        <f t="shared" ca="1" si="2"/>
        <v>1390.37</v>
      </c>
      <c r="N20" s="23">
        <f t="shared" ca="1" si="2"/>
        <v>1162.3499999999999</v>
      </c>
      <c r="O20" s="23">
        <f t="shared" ca="1" si="2"/>
        <v>524.23</v>
      </c>
      <c r="P20" s="23">
        <f t="shared" ca="1" si="2"/>
        <v>0</v>
      </c>
      <c r="Q20" s="23">
        <f t="shared" ca="1" si="2"/>
        <v>1390.37</v>
      </c>
    </row>
    <row r="21" spans="2:17" ht="11">
      <c r="B21" s="27" t="s">
        <v>3876</v>
      </c>
      <c r="C21" s="20">
        <f ca="1">SUMIF(C13:C19,"&gt;0",C13:C17)</f>
        <v>0</v>
      </c>
      <c r="D21" s="20">
        <f t="shared" ref="D21:I21" ca="1" si="3">SUMIF(D13:D19,"&gt;0",D13:D17)</f>
        <v>1390.37</v>
      </c>
      <c r="E21" s="20">
        <f t="shared" ca="1" si="3"/>
        <v>1162.3499999999999</v>
      </c>
      <c r="F21" s="20">
        <f t="shared" ca="1" si="3"/>
        <v>524.23</v>
      </c>
      <c r="G21" s="20">
        <f t="shared" ca="1" si="3"/>
        <v>0</v>
      </c>
      <c r="H21" s="20">
        <f t="shared" ca="1" si="3"/>
        <v>0</v>
      </c>
      <c r="I21" s="20">
        <f t="shared" ca="1" si="3"/>
        <v>88.19</v>
      </c>
      <c r="J21" s="22"/>
      <c r="L21" s="4"/>
      <c r="M21" s="4"/>
      <c r="N21" s="4"/>
      <c r="O21" s="4"/>
      <c r="P21" s="4"/>
      <c r="Q21" s="4"/>
    </row>
    <row r="22" spans="2:17" ht="11">
      <c r="C22" s="22"/>
      <c r="D22" s="22"/>
      <c r="E22" s="22"/>
      <c r="F22" s="22"/>
      <c r="G22" s="22"/>
      <c r="H22" s="22"/>
      <c r="I22" s="18">
        <f>SUM(C13:I19)</f>
        <v>2.0000000000024443E-2</v>
      </c>
      <c r="J22" s="22"/>
      <c r="L22" s="22"/>
      <c r="M22" s="22"/>
      <c r="N22" s="22"/>
      <c r="O22" s="22"/>
      <c r="P22" s="22"/>
      <c r="Q22" s="22"/>
    </row>
    <row r="23" spans="2:17" ht="11">
      <c r="B23" s="5" t="s">
        <v>2266</v>
      </c>
      <c r="C23" s="22"/>
      <c r="D23" s="22"/>
      <c r="E23" s="22"/>
      <c r="F23" s="22"/>
      <c r="G23" s="22"/>
      <c r="H23" s="22"/>
      <c r="I23" s="22"/>
      <c r="J23" s="22"/>
      <c r="K23" s="5" t="s">
        <v>3574</v>
      </c>
      <c r="L23" s="19"/>
      <c r="M23" s="19"/>
      <c r="N23" s="19"/>
      <c r="O23" s="19"/>
      <c r="P23" s="19"/>
      <c r="Q23" s="19"/>
    </row>
    <row r="24" spans="2:17" ht="11">
      <c r="B24" s="29" t="s">
        <v>1721</v>
      </c>
      <c r="C24" s="23" t="s">
        <v>2746</v>
      </c>
      <c r="D24" s="23" t="s">
        <v>2262</v>
      </c>
      <c r="E24" s="23" t="s">
        <v>2263</v>
      </c>
      <c r="F24" s="23" t="s">
        <v>2264</v>
      </c>
      <c r="G24" s="23" t="s">
        <v>2265</v>
      </c>
      <c r="H24" s="23" t="s">
        <v>3081</v>
      </c>
      <c r="I24" s="23" t="s">
        <v>3082</v>
      </c>
      <c r="J24" s="21"/>
      <c r="K24" s="29" t="s">
        <v>1721</v>
      </c>
      <c r="L24" s="23" t="s">
        <v>2746</v>
      </c>
      <c r="M24" s="23" t="s">
        <v>2262</v>
      </c>
      <c r="N24" s="23" t="s">
        <v>2263</v>
      </c>
      <c r="O24" s="23" t="s">
        <v>2264</v>
      </c>
      <c r="P24" s="23" t="s">
        <v>2265</v>
      </c>
      <c r="Q24" s="23" t="s">
        <v>1815</v>
      </c>
    </row>
    <row r="25" spans="2:17" ht="11">
      <c r="B25" s="17" t="s">
        <v>2746</v>
      </c>
      <c r="C25" s="30"/>
      <c r="D25" s="24">
        <v>0</v>
      </c>
      <c r="E25" s="24">
        <v>16</v>
      </c>
      <c r="F25" s="24">
        <v>387.97</v>
      </c>
      <c r="G25" s="24">
        <v>0</v>
      </c>
      <c r="H25" s="24">
        <v>0</v>
      </c>
      <c r="I25" s="24">
        <v>47.29</v>
      </c>
      <c r="J25" s="19"/>
      <c r="K25" s="4" t="s">
        <v>2746</v>
      </c>
      <c r="L25" s="25"/>
      <c r="M25" s="19">
        <f>IF(D25&gt;0,D25,0)</f>
        <v>0</v>
      </c>
      <c r="N25" s="19">
        <f>IF(E25&gt;0,E25,0)</f>
        <v>16</v>
      </c>
      <c r="O25" s="19">
        <f>IF(F25&gt;0,F25,0)</f>
        <v>387.97</v>
      </c>
      <c r="P25" s="19">
        <f>IF(G25&gt;0,G25,0)</f>
        <v>0</v>
      </c>
      <c r="Q25" s="25"/>
    </row>
    <row r="26" spans="2:17" ht="11">
      <c r="B26" s="4" t="s">
        <v>2262</v>
      </c>
      <c r="C26" s="19">
        <v>0</v>
      </c>
      <c r="D26" s="25"/>
      <c r="E26" s="19">
        <v>778.53</v>
      </c>
      <c r="F26" s="19">
        <v>0</v>
      </c>
      <c r="G26" s="19">
        <v>0</v>
      </c>
      <c r="H26" s="19">
        <v>-1423.3</v>
      </c>
      <c r="I26" s="19">
        <v>90.18</v>
      </c>
      <c r="J26" s="19"/>
      <c r="K26" s="4" t="s">
        <v>2262</v>
      </c>
      <c r="L26" s="19">
        <f t="shared" ref="L26:L31" si="4">IF(C26&gt;0,C26,0)</f>
        <v>0</v>
      </c>
      <c r="M26" s="25"/>
      <c r="N26" s="19">
        <f>IF(E26&gt;0,E26,0)</f>
        <v>778.53</v>
      </c>
      <c r="O26" s="19">
        <f>IF(F26&gt;0,F26,0)</f>
        <v>0</v>
      </c>
      <c r="P26" s="19">
        <f>IF(G26&gt;0,G26,0)</f>
        <v>0</v>
      </c>
      <c r="Q26" s="25"/>
    </row>
    <row r="27" spans="2:17" ht="11">
      <c r="B27" s="4" t="s">
        <v>2263</v>
      </c>
      <c r="C27" s="19">
        <v>-16</v>
      </c>
      <c r="D27" s="19">
        <v>-778.5</v>
      </c>
      <c r="E27" s="25"/>
      <c r="F27" s="19">
        <v>-562.11</v>
      </c>
      <c r="G27" s="19">
        <v>0</v>
      </c>
      <c r="H27" s="19">
        <v>0</v>
      </c>
      <c r="I27" s="19">
        <v>0</v>
      </c>
      <c r="J27" s="19"/>
      <c r="K27" s="4" t="s">
        <v>2263</v>
      </c>
      <c r="L27" s="19">
        <f t="shared" si="4"/>
        <v>0</v>
      </c>
      <c r="M27" s="19">
        <f>IF(D27&gt;0,D27,0)</f>
        <v>0</v>
      </c>
      <c r="N27" s="25"/>
      <c r="O27" s="19">
        <f>IF(F27&gt;0,F27,0)</f>
        <v>0</v>
      </c>
      <c r="P27" s="19">
        <f>IF(G27&gt;0,G27,0)</f>
        <v>0</v>
      </c>
      <c r="Q27" s="25"/>
    </row>
    <row r="28" spans="2:17" ht="11">
      <c r="B28" s="4" t="s">
        <v>2264</v>
      </c>
      <c r="C28" s="19">
        <v>-387.97</v>
      </c>
      <c r="D28" s="19">
        <v>0</v>
      </c>
      <c r="E28" s="19">
        <v>562.11</v>
      </c>
      <c r="F28" s="25"/>
      <c r="G28" s="19">
        <v>0</v>
      </c>
      <c r="H28" s="19">
        <v>0</v>
      </c>
      <c r="I28" s="19">
        <v>0</v>
      </c>
      <c r="J28" s="19"/>
      <c r="K28" s="4" t="s">
        <v>2264</v>
      </c>
      <c r="L28" s="19">
        <f t="shared" si="4"/>
        <v>0</v>
      </c>
      <c r="M28" s="19">
        <f>IF(D28&gt;0,D28,0)</f>
        <v>0</v>
      </c>
      <c r="N28" s="19">
        <f>IF(E28&gt;0,E28,0)</f>
        <v>562.11</v>
      </c>
      <c r="O28" s="25"/>
      <c r="P28" s="19">
        <f>IF(G28&gt;0,G28,0)</f>
        <v>0</v>
      </c>
      <c r="Q28" s="25"/>
    </row>
    <row r="29" spans="2:17" ht="11">
      <c r="B29" s="4" t="s">
        <v>2265</v>
      </c>
      <c r="C29" s="19">
        <v>0</v>
      </c>
      <c r="D29" s="19">
        <v>0</v>
      </c>
      <c r="E29" s="19">
        <v>0</v>
      </c>
      <c r="F29" s="19">
        <v>0</v>
      </c>
      <c r="G29" s="25"/>
      <c r="H29" s="19">
        <v>0</v>
      </c>
      <c r="I29" s="19">
        <v>0</v>
      </c>
      <c r="J29" s="19"/>
      <c r="K29" s="4" t="s">
        <v>2265</v>
      </c>
      <c r="L29" s="19">
        <f t="shared" si="4"/>
        <v>0</v>
      </c>
      <c r="M29" s="19">
        <f>IF(D29&gt;0,D29,0)</f>
        <v>0</v>
      </c>
      <c r="N29" s="19">
        <f>IF(E29&gt;0,E29,0)</f>
        <v>0</v>
      </c>
      <c r="O29" s="19">
        <f>IF(F29&gt;0,F29,0)</f>
        <v>0</v>
      </c>
      <c r="P29" s="25"/>
      <c r="Q29" s="25"/>
    </row>
    <row r="30" spans="2:17" ht="11">
      <c r="B30" s="4" t="s">
        <v>3081</v>
      </c>
      <c r="C30" s="19">
        <v>0</v>
      </c>
      <c r="D30" s="19">
        <v>1423.3</v>
      </c>
      <c r="E30" s="19">
        <v>0</v>
      </c>
      <c r="F30" s="19">
        <v>0</v>
      </c>
      <c r="G30" s="19">
        <v>0</v>
      </c>
      <c r="H30" s="25"/>
      <c r="I30" s="19">
        <v>0</v>
      </c>
      <c r="J30" s="19"/>
      <c r="K30" s="4" t="s">
        <v>3081</v>
      </c>
      <c r="L30" s="19">
        <f t="shared" si="4"/>
        <v>0</v>
      </c>
      <c r="M30" s="19">
        <f>IF(D30&gt;0,D30,0)</f>
        <v>1423.3</v>
      </c>
      <c r="N30" s="19">
        <f>IF(E30&gt;0,E30,0)</f>
        <v>0</v>
      </c>
      <c r="O30" s="19">
        <f>IF(F30&gt;0,F30,0)</f>
        <v>0</v>
      </c>
      <c r="P30" s="19">
        <f>IF(G30&gt;0,G30,0)</f>
        <v>0</v>
      </c>
      <c r="Q30" s="19">
        <f>SUM(L30:P30)</f>
        <v>1423.3</v>
      </c>
    </row>
    <row r="31" spans="2:17" ht="11">
      <c r="B31" s="16" t="s">
        <v>3082</v>
      </c>
      <c r="C31" s="20">
        <v>-47.29</v>
      </c>
      <c r="D31" s="20">
        <v>-90.18</v>
      </c>
      <c r="E31" s="20">
        <v>0</v>
      </c>
      <c r="F31" s="20">
        <v>0</v>
      </c>
      <c r="G31" s="20">
        <v>0</v>
      </c>
      <c r="H31" s="20">
        <v>0</v>
      </c>
      <c r="I31" s="28"/>
      <c r="J31" s="19"/>
      <c r="K31" s="4" t="s">
        <v>3082</v>
      </c>
      <c r="L31" s="19">
        <f t="shared" si="4"/>
        <v>0</v>
      </c>
      <c r="M31" s="19">
        <f>IF(D31&gt;0,D31,0)</f>
        <v>0</v>
      </c>
      <c r="N31" s="19">
        <f>IF(E31&gt;0,E31,0)</f>
        <v>0</v>
      </c>
      <c r="O31" s="19">
        <f>IF(F31&gt;0,F31,0)</f>
        <v>0</v>
      </c>
      <c r="P31" s="19">
        <f>IF(G31&gt;0,G31,0)</f>
        <v>0</v>
      </c>
      <c r="Q31" s="19">
        <f>SUM(L31:P31)</f>
        <v>0</v>
      </c>
    </row>
    <row r="32" spans="2:17" s="15" customFormat="1" ht="11">
      <c r="B32" s="26" t="s">
        <v>1814</v>
      </c>
      <c r="C32" s="24">
        <f t="shared" ref="C32:I32" si="5">SUM(C25:C31)</f>
        <v>-451.26000000000005</v>
      </c>
      <c r="D32" s="24">
        <f t="shared" si="5"/>
        <v>554.61999999999989</v>
      </c>
      <c r="E32" s="24">
        <f t="shared" si="5"/>
        <v>1356.6399999999999</v>
      </c>
      <c r="F32" s="24">
        <f t="shared" si="5"/>
        <v>-174.14</v>
      </c>
      <c r="G32" s="24">
        <f t="shared" si="5"/>
        <v>0</v>
      </c>
      <c r="H32" s="24">
        <f t="shared" si="5"/>
        <v>-1423.3</v>
      </c>
      <c r="I32" s="24">
        <f t="shared" si="5"/>
        <v>137.47</v>
      </c>
      <c r="J32" s="22"/>
      <c r="K32" s="31" t="s">
        <v>3876</v>
      </c>
      <c r="L32" s="23">
        <f t="shared" ref="L32:Q32" ca="1" si="6">SUMIF(L25:L31,"&gt;0",L25:L29)</f>
        <v>0</v>
      </c>
      <c r="M32" s="23">
        <f t="shared" ca="1" si="6"/>
        <v>1423.3</v>
      </c>
      <c r="N32" s="23">
        <f t="shared" ca="1" si="6"/>
        <v>1356.6399999999999</v>
      </c>
      <c r="O32" s="23">
        <f t="shared" ca="1" si="6"/>
        <v>387.97</v>
      </c>
      <c r="P32" s="23">
        <f t="shared" ca="1" si="6"/>
        <v>0</v>
      </c>
      <c r="Q32" s="23">
        <f t="shared" ca="1" si="6"/>
        <v>1423.3</v>
      </c>
    </row>
    <row r="33" spans="2:17" ht="11">
      <c r="B33" s="27" t="s">
        <v>3876</v>
      </c>
      <c r="C33" s="20">
        <f ca="1">SUMIF(C25:C31,"&gt;0",C25:C29)</f>
        <v>0</v>
      </c>
      <c r="D33" s="20">
        <f t="shared" ref="D33:I33" ca="1" si="7">SUMIF(D25:D31,"&gt;0",D25:D29)</f>
        <v>1423.3</v>
      </c>
      <c r="E33" s="20">
        <f t="shared" ca="1" si="7"/>
        <v>1356.6399999999999</v>
      </c>
      <c r="F33" s="20">
        <f t="shared" ca="1" si="7"/>
        <v>387.97</v>
      </c>
      <c r="G33" s="20">
        <f t="shared" ca="1" si="7"/>
        <v>0</v>
      </c>
      <c r="H33" s="20">
        <f t="shared" ca="1" si="7"/>
        <v>0</v>
      </c>
      <c r="I33" s="20">
        <f t="shared" ca="1" si="7"/>
        <v>137.47</v>
      </c>
      <c r="J33" s="22"/>
      <c r="L33" s="4"/>
      <c r="M33" s="4"/>
      <c r="N33" s="4"/>
      <c r="O33" s="4"/>
      <c r="P33" s="4"/>
      <c r="Q33" s="4"/>
    </row>
    <row r="34" spans="2:17" ht="11">
      <c r="B34" s="5"/>
      <c r="C34" s="19"/>
      <c r="D34" s="19"/>
      <c r="E34" s="19"/>
      <c r="F34" s="19"/>
      <c r="G34" s="19"/>
      <c r="H34" s="19"/>
      <c r="I34" s="18">
        <f>SUM(C25:I31)</f>
        <v>2.9999999999773763E-2</v>
      </c>
      <c r="J34" s="19"/>
      <c r="K34" s="5"/>
      <c r="L34" s="19"/>
      <c r="M34" s="19"/>
      <c r="N34" s="19"/>
      <c r="O34" s="19"/>
      <c r="P34" s="19"/>
      <c r="Q34" s="19"/>
    </row>
    <row r="35" spans="2:17" ht="11">
      <c r="B35" s="5" t="s">
        <v>2267</v>
      </c>
      <c r="C35" s="22"/>
      <c r="D35" s="22"/>
      <c r="E35" s="22"/>
      <c r="F35" s="22"/>
      <c r="G35" s="22"/>
      <c r="H35" s="22"/>
      <c r="I35" s="22"/>
      <c r="J35" s="22"/>
      <c r="K35" s="5" t="s">
        <v>3575</v>
      </c>
      <c r="L35" s="19"/>
      <c r="M35" s="19"/>
      <c r="N35" s="19"/>
      <c r="O35" s="19"/>
      <c r="P35" s="19"/>
      <c r="Q35" s="19"/>
    </row>
    <row r="36" spans="2:17" ht="11">
      <c r="B36" s="29" t="s">
        <v>1721</v>
      </c>
      <c r="C36" s="23" t="s">
        <v>2746</v>
      </c>
      <c r="D36" s="23" t="s">
        <v>2262</v>
      </c>
      <c r="E36" s="23" t="s">
        <v>2263</v>
      </c>
      <c r="F36" s="23" t="s">
        <v>2264</v>
      </c>
      <c r="G36" s="23" t="s">
        <v>2265</v>
      </c>
      <c r="H36" s="23" t="s">
        <v>3081</v>
      </c>
      <c r="I36" s="23" t="s">
        <v>3082</v>
      </c>
      <c r="J36" s="21"/>
      <c r="K36" s="29" t="s">
        <v>1721</v>
      </c>
      <c r="L36" s="23" t="s">
        <v>2746</v>
      </c>
      <c r="M36" s="23" t="s">
        <v>2262</v>
      </c>
      <c r="N36" s="23" t="s">
        <v>2263</v>
      </c>
      <c r="O36" s="23" t="s">
        <v>2264</v>
      </c>
      <c r="P36" s="23" t="s">
        <v>2265</v>
      </c>
      <c r="Q36" s="23" t="s">
        <v>1815</v>
      </c>
    </row>
    <row r="37" spans="2:17" ht="11">
      <c r="B37" s="17" t="s">
        <v>2746</v>
      </c>
      <c r="C37" s="30"/>
      <c r="D37" s="24">
        <v>-827</v>
      </c>
      <c r="E37" s="24">
        <v>0</v>
      </c>
      <c r="F37" s="24">
        <v>1081.2</v>
      </c>
      <c r="G37" s="24">
        <v>0</v>
      </c>
      <c r="H37" s="24">
        <v>0</v>
      </c>
      <c r="I37" s="24">
        <v>72.95</v>
      </c>
      <c r="J37" s="19"/>
      <c r="K37" s="4" t="s">
        <v>2746</v>
      </c>
      <c r="L37" s="25"/>
      <c r="M37" s="19">
        <f>IF(D37&gt;0,D37,0)</f>
        <v>0</v>
      </c>
      <c r="N37" s="19">
        <f>IF(E37&gt;0,E37,0)</f>
        <v>0</v>
      </c>
      <c r="O37" s="19">
        <f>IF(F37&gt;0,F37,0)</f>
        <v>1081.2</v>
      </c>
      <c r="P37" s="19">
        <f>IF(G37&gt;0,G37,0)</f>
        <v>0</v>
      </c>
      <c r="Q37" s="25"/>
    </row>
    <row r="38" spans="2:17" ht="11">
      <c r="B38" s="4" t="s">
        <v>2262</v>
      </c>
      <c r="C38" s="19">
        <v>827</v>
      </c>
      <c r="D38" s="25"/>
      <c r="E38" s="19">
        <v>-23.64</v>
      </c>
      <c r="F38" s="19">
        <v>257.2</v>
      </c>
      <c r="G38" s="19">
        <v>0</v>
      </c>
      <c r="H38" s="19">
        <v>-1519.58</v>
      </c>
      <c r="I38" s="19">
        <v>102.03</v>
      </c>
      <c r="J38" s="19"/>
      <c r="K38" s="4" t="s">
        <v>2262</v>
      </c>
      <c r="L38" s="19">
        <f t="shared" ref="L38:L43" si="8">IF(C38&gt;0,C38,0)</f>
        <v>827</v>
      </c>
      <c r="M38" s="25"/>
      <c r="N38" s="19">
        <f>IF(E38&gt;0,E38,0)</f>
        <v>0</v>
      </c>
      <c r="O38" s="19">
        <f>IF(F38&gt;0,F38,0)</f>
        <v>257.2</v>
      </c>
      <c r="P38" s="19">
        <f>IF(G38&gt;0,G38,0)</f>
        <v>0</v>
      </c>
      <c r="Q38" s="25"/>
    </row>
    <row r="39" spans="2:17" ht="11">
      <c r="B39" s="4" t="s">
        <v>2263</v>
      </c>
      <c r="C39" s="19">
        <v>0</v>
      </c>
      <c r="D39" s="19">
        <v>23.64</v>
      </c>
      <c r="E39" s="25"/>
      <c r="F39" s="19">
        <v>-541.33000000000004</v>
      </c>
      <c r="G39" s="19">
        <v>0</v>
      </c>
      <c r="H39" s="19">
        <v>0</v>
      </c>
      <c r="I39" s="19">
        <v>0</v>
      </c>
      <c r="J39" s="19"/>
      <c r="K39" s="4" t="s">
        <v>2263</v>
      </c>
      <c r="L39" s="19">
        <f t="shared" si="8"/>
        <v>0</v>
      </c>
      <c r="M39" s="19">
        <f>IF(D39&gt;0,D39,0)</f>
        <v>23.64</v>
      </c>
      <c r="N39" s="25"/>
      <c r="O39" s="19">
        <f>IF(F39&gt;0,F39,0)</f>
        <v>0</v>
      </c>
      <c r="P39" s="19">
        <f>IF(G39&gt;0,G39,0)</f>
        <v>0</v>
      </c>
      <c r="Q39" s="25"/>
    </row>
    <row r="40" spans="2:17" ht="11">
      <c r="B40" s="4" t="s">
        <v>2264</v>
      </c>
      <c r="C40" s="19">
        <v>-1081.2</v>
      </c>
      <c r="D40" s="19">
        <v>-257.2</v>
      </c>
      <c r="E40" s="19">
        <v>541.33000000000004</v>
      </c>
      <c r="F40" s="25"/>
      <c r="G40" s="19">
        <v>0</v>
      </c>
      <c r="H40" s="19">
        <v>0</v>
      </c>
      <c r="I40" s="19">
        <v>0</v>
      </c>
      <c r="J40" s="19"/>
      <c r="K40" s="4" t="s">
        <v>2264</v>
      </c>
      <c r="L40" s="19">
        <f t="shared" si="8"/>
        <v>0</v>
      </c>
      <c r="M40" s="19">
        <f>IF(D40&gt;0,D40,0)</f>
        <v>0</v>
      </c>
      <c r="N40" s="19">
        <f>IF(E40&gt;0,E40,0)</f>
        <v>541.33000000000004</v>
      </c>
      <c r="O40" s="25"/>
      <c r="P40" s="19">
        <f>IF(G40&gt;0,G40,0)</f>
        <v>0</v>
      </c>
      <c r="Q40" s="25"/>
    </row>
    <row r="41" spans="2:17" ht="11">
      <c r="B41" s="4" t="s">
        <v>2265</v>
      </c>
      <c r="C41" s="19">
        <v>0</v>
      </c>
      <c r="D41" s="19">
        <v>0</v>
      </c>
      <c r="E41" s="19">
        <v>0</v>
      </c>
      <c r="F41" s="19">
        <v>0</v>
      </c>
      <c r="G41" s="25"/>
      <c r="H41" s="19">
        <v>0</v>
      </c>
      <c r="I41" s="19">
        <v>0</v>
      </c>
      <c r="J41" s="19"/>
      <c r="K41" s="4" t="s">
        <v>2265</v>
      </c>
      <c r="L41" s="19">
        <f t="shared" si="8"/>
        <v>0</v>
      </c>
      <c r="M41" s="19">
        <f>IF(D41&gt;0,D41,0)</f>
        <v>0</v>
      </c>
      <c r="N41" s="19">
        <f>IF(E41&gt;0,E41,0)</f>
        <v>0</v>
      </c>
      <c r="O41" s="19">
        <f>IF(F41&gt;0,F41,0)</f>
        <v>0</v>
      </c>
      <c r="P41" s="25"/>
      <c r="Q41" s="25"/>
    </row>
    <row r="42" spans="2:17" ht="11">
      <c r="B42" s="4" t="s">
        <v>3081</v>
      </c>
      <c r="C42" s="19">
        <v>0</v>
      </c>
      <c r="D42" s="19">
        <v>1519.58</v>
      </c>
      <c r="E42" s="19">
        <v>0</v>
      </c>
      <c r="F42" s="19">
        <v>0</v>
      </c>
      <c r="G42" s="19">
        <v>0</v>
      </c>
      <c r="H42" s="25"/>
      <c r="I42" s="19">
        <v>0</v>
      </c>
      <c r="J42" s="19"/>
      <c r="K42" s="4" t="s">
        <v>3081</v>
      </c>
      <c r="L42" s="19">
        <f t="shared" si="8"/>
        <v>0</v>
      </c>
      <c r="M42" s="19">
        <f>IF(D42&gt;0,D42,0)</f>
        <v>1519.58</v>
      </c>
      <c r="N42" s="19">
        <f>IF(E42&gt;0,E42,0)</f>
        <v>0</v>
      </c>
      <c r="O42" s="19">
        <f>IF(F42&gt;0,F42,0)</f>
        <v>0</v>
      </c>
      <c r="P42" s="19">
        <f>IF(G42&gt;0,G42,0)</f>
        <v>0</v>
      </c>
      <c r="Q42" s="19">
        <f>SUM(L42:P42)</f>
        <v>1519.58</v>
      </c>
    </row>
    <row r="43" spans="2:17" ht="11">
      <c r="B43" s="16" t="s">
        <v>3082</v>
      </c>
      <c r="C43" s="20">
        <v>-72.95</v>
      </c>
      <c r="D43" s="20">
        <v>-102.03</v>
      </c>
      <c r="E43" s="20">
        <v>0</v>
      </c>
      <c r="F43" s="20">
        <v>0</v>
      </c>
      <c r="G43" s="20">
        <v>0</v>
      </c>
      <c r="H43" s="20">
        <v>0</v>
      </c>
      <c r="I43" s="28"/>
      <c r="J43" s="19"/>
      <c r="K43" s="4" t="s">
        <v>3082</v>
      </c>
      <c r="L43" s="19">
        <f t="shared" si="8"/>
        <v>0</v>
      </c>
      <c r="M43" s="19">
        <f>IF(D43&gt;0,D43,0)</f>
        <v>0</v>
      </c>
      <c r="N43" s="19">
        <f>IF(E43&gt;0,E43,0)</f>
        <v>0</v>
      </c>
      <c r="O43" s="19">
        <f>IF(F43&gt;0,F43,0)</f>
        <v>0</v>
      </c>
      <c r="P43" s="19">
        <f>IF(G43&gt;0,G43,0)</f>
        <v>0</v>
      </c>
      <c r="Q43" s="19">
        <f>SUM(L43:P43)</f>
        <v>0</v>
      </c>
    </row>
    <row r="44" spans="2:17" s="15" customFormat="1" ht="11">
      <c r="B44" s="26" t="s">
        <v>1814</v>
      </c>
      <c r="C44" s="24">
        <f t="shared" ref="C44:I44" si="9">SUM(C37:C43)</f>
        <v>-327.15000000000003</v>
      </c>
      <c r="D44" s="24">
        <f t="shared" si="9"/>
        <v>356.99</v>
      </c>
      <c r="E44" s="24">
        <f t="shared" si="9"/>
        <v>517.69000000000005</v>
      </c>
      <c r="F44" s="24">
        <f t="shared" si="9"/>
        <v>797.07</v>
      </c>
      <c r="G44" s="24">
        <f t="shared" si="9"/>
        <v>0</v>
      </c>
      <c r="H44" s="24">
        <f t="shared" si="9"/>
        <v>-1519.58</v>
      </c>
      <c r="I44" s="24">
        <f t="shared" si="9"/>
        <v>174.98000000000002</v>
      </c>
      <c r="J44" s="22"/>
      <c r="K44" s="31" t="s">
        <v>3876</v>
      </c>
      <c r="L44" s="23">
        <f t="shared" ref="L44:Q44" ca="1" si="10">SUMIF(L37:L43,"&gt;0",L37:L41)</f>
        <v>827</v>
      </c>
      <c r="M44" s="23">
        <f t="shared" ca="1" si="10"/>
        <v>1543.22</v>
      </c>
      <c r="N44" s="23">
        <f t="shared" ca="1" si="10"/>
        <v>541.33000000000004</v>
      </c>
      <c r="O44" s="23">
        <f t="shared" ca="1" si="10"/>
        <v>1338.4</v>
      </c>
      <c r="P44" s="23">
        <f t="shared" ca="1" si="10"/>
        <v>0</v>
      </c>
      <c r="Q44" s="23">
        <f t="shared" ca="1" si="10"/>
        <v>1519.58</v>
      </c>
    </row>
    <row r="45" spans="2:17" ht="11">
      <c r="B45" s="27" t="s">
        <v>3876</v>
      </c>
      <c r="C45" s="20">
        <f ca="1">SUMIF(C37:C43,"&gt;0",C37:C41)</f>
        <v>827</v>
      </c>
      <c r="D45" s="20">
        <f t="shared" ref="D45:I45" ca="1" si="11">SUMIF(D37:D43,"&gt;0",D37:D41)</f>
        <v>1543.22</v>
      </c>
      <c r="E45" s="20">
        <f t="shared" ca="1" si="11"/>
        <v>541.33000000000004</v>
      </c>
      <c r="F45" s="20">
        <f t="shared" ca="1" si="11"/>
        <v>1338.4</v>
      </c>
      <c r="G45" s="20">
        <f t="shared" ca="1" si="11"/>
        <v>0</v>
      </c>
      <c r="H45" s="20">
        <f t="shared" ca="1" si="11"/>
        <v>0</v>
      </c>
      <c r="I45" s="20">
        <f t="shared" ca="1" si="11"/>
        <v>174.98000000000002</v>
      </c>
      <c r="J45" s="22"/>
      <c r="L45" s="4"/>
      <c r="M45" s="4"/>
      <c r="N45" s="4"/>
      <c r="O45" s="4"/>
      <c r="P45" s="4"/>
      <c r="Q45" s="4"/>
    </row>
    <row r="46" spans="2:17" ht="11">
      <c r="C46" s="22"/>
      <c r="D46" s="22"/>
      <c r="E46" s="22"/>
      <c r="F46" s="22"/>
      <c r="G46" s="22"/>
      <c r="H46" s="22"/>
      <c r="I46" s="18">
        <f>SUM(C37:I43)</f>
        <v>1.4210854715202004E-14</v>
      </c>
      <c r="J46" s="22"/>
      <c r="L46" s="22"/>
      <c r="M46" s="22"/>
      <c r="N46" s="22"/>
      <c r="O46" s="22"/>
      <c r="P46" s="22"/>
      <c r="Q46" s="22"/>
    </row>
    <row r="47" spans="2:17" ht="11">
      <c r="B47" s="5" t="s">
        <v>2268</v>
      </c>
      <c r="C47" s="22"/>
      <c r="D47" s="22"/>
      <c r="E47" s="22"/>
      <c r="F47" s="22"/>
      <c r="G47" s="22"/>
      <c r="H47" s="22"/>
      <c r="I47" s="22"/>
      <c r="J47" s="22"/>
      <c r="K47" s="5" t="s">
        <v>3576</v>
      </c>
      <c r="L47" s="19"/>
      <c r="M47" s="19"/>
      <c r="N47" s="19"/>
      <c r="O47" s="19"/>
      <c r="P47" s="19"/>
      <c r="Q47" s="19"/>
    </row>
    <row r="48" spans="2:17" ht="11">
      <c r="B48" s="29" t="s">
        <v>1721</v>
      </c>
      <c r="C48" s="23" t="s">
        <v>2746</v>
      </c>
      <c r="D48" s="23" t="s">
        <v>2262</v>
      </c>
      <c r="E48" s="23" t="s">
        <v>2263</v>
      </c>
      <c r="F48" s="23" t="s">
        <v>2264</v>
      </c>
      <c r="G48" s="23" t="s">
        <v>2265</v>
      </c>
      <c r="H48" s="23" t="s">
        <v>3081</v>
      </c>
      <c r="I48" s="23" t="s">
        <v>3082</v>
      </c>
      <c r="J48" s="21"/>
      <c r="K48" s="29" t="s">
        <v>1721</v>
      </c>
      <c r="L48" s="23" t="s">
        <v>2746</v>
      </c>
      <c r="M48" s="23" t="s">
        <v>2262</v>
      </c>
      <c r="N48" s="23" t="s">
        <v>2263</v>
      </c>
      <c r="O48" s="23" t="s">
        <v>2264</v>
      </c>
      <c r="P48" s="23" t="s">
        <v>2265</v>
      </c>
      <c r="Q48" s="23" t="s">
        <v>1815</v>
      </c>
    </row>
    <row r="49" spans="2:17" ht="11">
      <c r="B49" s="17" t="s">
        <v>2746</v>
      </c>
      <c r="C49" s="30"/>
      <c r="D49" s="24">
        <v>-116.48</v>
      </c>
      <c r="E49" s="24">
        <v>13.21</v>
      </c>
      <c r="F49" s="24">
        <v>962.39</v>
      </c>
      <c r="G49" s="24">
        <v>0</v>
      </c>
      <c r="H49" s="24">
        <v>0</v>
      </c>
      <c r="I49" s="24">
        <v>58.38</v>
      </c>
      <c r="J49" s="19"/>
      <c r="K49" s="4" t="s">
        <v>2746</v>
      </c>
      <c r="L49" s="25"/>
      <c r="M49" s="19">
        <f>IF(D49&gt;0,D49,0)</f>
        <v>0</v>
      </c>
      <c r="N49" s="19">
        <f>IF(E49&gt;0,E49,0)</f>
        <v>13.21</v>
      </c>
      <c r="O49" s="19">
        <f>IF(F49&gt;0,F49,0)</f>
        <v>962.39</v>
      </c>
      <c r="P49" s="19">
        <f>IF(G49&gt;0,G49,0)</f>
        <v>0</v>
      </c>
      <c r="Q49" s="25"/>
    </row>
    <row r="50" spans="2:17" ht="11">
      <c r="B50" s="4" t="s">
        <v>2262</v>
      </c>
      <c r="C50" s="19">
        <v>116.5</v>
      </c>
      <c r="D50" s="25"/>
      <c r="E50" s="19">
        <v>-56.65</v>
      </c>
      <c r="F50" s="19">
        <v>0</v>
      </c>
      <c r="G50" s="19">
        <v>0</v>
      </c>
      <c r="H50" s="19">
        <v>-1748.4</v>
      </c>
      <c r="I50" s="19">
        <v>0</v>
      </c>
      <c r="J50" s="19"/>
      <c r="K50" s="4" t="s">
        <v>2262</v>
      </c>
      <c r="L50" s="19">
        <f t="shared" ref="L50:L55" si="12">IF(C50&gt;0,C50,0)</f>
        <v>116.5</v>
      </c>
      <c r="M50" s="25"/>
      <c r="N50" s="19">
        <f>IF(E50&gt;0,E50,0)</f>
        <v>0</v>
      </c>
      <c r="O50" s="19">
        <f>IF(F50&gt;0,F50,0)</f>
        <v>0</v>
      </c>
      <c r="P50" s="19">
        <f>IF(G50&gt;0,G50,0)</f>
        <v>0</v>
      </c>
      <c r="Q50" s="25"/>
    </row>
    <row r="51" spans="2:17" ht="11">
      <c r="B51" s="4" t="s">
        <v>2263</v>
      </c>
      <c r="C51" s="19">
        <v>-13.21</v>
      </c>
      <c r="D51" s="19">
        <v>56.65</v>
      </c>
      <c r="E51" s="25"/>
      <c r="F51" s="19">
        <v>0</v>
      </c>
      <c r="G51" s="19">
        <v>0</v>
      </c>
      <c r="H51" s="19">
        <v>0</v>
      </c>
      <c r="I51" s="19">
        <v>0</v>
      </c>
      <c r="J51" s="19"/>
      <c r="K51" s="4" t="s">
        <v>2263</v>
      </c>
      <c r="L51" s="19">
        <f t="shared" si="12"/>
        <v>0</v>
      </c>
      <c r="M51" s="19">
        <f>IF(D51&gt;0,D51,0)</f>
        <v>56.65</v>
      </c>
      <c r="N51" s="25"/>
      <c r="O51" s="19">
        <f>IF(F51&gt;0,F51,0)</f>
        <v>0</v>
      </c>
      <c r="P51" s="19">
        <f>IF(G51&gt;0,G51,0)</f>
        <v>0</v>
      </c>
      <c r="Q51" s="25"/>
    </row>
    <row r="52" spans="2:17" ht="11">
      <c r="B52" s="4" t="s">
        <v>2264</v>
      </c>
      <c r="C52" s="19">
        <v>-962.4</v>
      </c>
      <c r="D52" s="19">
        <v>0</v>
      </c>
      <c r="E52" s="19">
        <v>0</v>
      </c>
      <c r="F52" s="25"/>
      <c r="G52" s="19">
        <v>0</v>
      </c>
      <c r="H52" s="19">
        <v>0</v>
      </c>
      <c r="I52" s="19">
        <v>0</v>
      </c>
      <c r="J52" s="19"/>
      <c r="K52" s="4" t="s">
        <v>2264</v>
      </c>
      <c r="L52" s="19">
        <f t="shared" si="12"/>
        <v>0</v>
      </c>
      <c r="M52" s="19">
        <f>IF(D52&gt;0,D52,0)</f>
        <v>0</v>
      </c>
      <c r="N52" s="19">
        <f>IF(E52&gt;0,E52,0)</f>
        <v>0</v>
      </c>
      <c r="O52" s="25"/>
      <c r="P52" s="19">
        <f>IF(G52&gt;0,G52,0)</f>
        <v>0</v>
      </c>
      <c r="Q52" s="25"/>
    </row>
    <row r="53" spans="2:17" ht="11">
      <c r="B53" s="4" t="s">
        <v>2265</v>
      </c>
      <c r="C53" s="19">
        <v>0</v>
      </c>
      <c r="D53" s="19">
        <v>0</v>
      </c>
      <c r="E53" s="19">
        <v>0</v>
      </c>
      <c r="F53" s="19">
        <v>0</v>
      </c>
      <c r="G53" s="25"/>
      <c r="H53" s="19">
        <v>0</v>
      </c>
      <c r="I53" s="19">
        <v>0</v>
      </c>
      <c r="J53" s="19"/>
      <c r="K53" s="4" t="s">
        <v>2265</v>
      </c>
      <c r="L53" s="19">
        <f t="shared" si="12"/>
        <v>0</v>
      </c>
      <c r="M53" s="19">
        <f>IF(D53&gt;0,D53,0)</f>
        <v>0</v>
      </c>
      <c r="N53" s="19">
        <f>IF(E53&gt;0,E53,0)</f>
        <v>0</v>
      </c>
      <c r="O53" s="19">
        <f>IF(F53&gt;0,F53,0)</f>
        <v>0</v>
      </c>
      <c r="P53" s="25"/>
      <c r="Q53" s="25"/>
    </row>
    <row r="54" spans="2:17" ht="11">
      <c r="B54" s="4" t="s">
        <v>3081</v>
      </c>
      <c r="C54" s="19">
        <v>0</v>
      </c>
      <c r="D54" s="19">
        <v>1748.4</v>
      </c>
      <c r="E54" s="19">
        <v>0</v>
      </c>
      <c r="F54" s="19">
        <v>0</v>
      </c>
      <c r="G54" s="19">
        <v>0</v>
      </c>
      <c r="H54" s="25"/>
      <c r="I54" s="19">
        <v>0</v>
      </c>
      <c r="J54" s="19"/>
      <c r="K54" s="4" t="s">
        <v>3081</v>
      </c>
      <c r="L54" s="19">
        <f t="shared" si="12"/>
        <v>0</v>
      </c>
      <c r="M54" s="19">
        <f>IF(D54&gt;0,D54,0)</f>
        <v>1748.4</v>
      </c>
      <c r="N54" s="19">
        <f>IF(E54&gt;0,E54,0)</f>
        <v>0</v>
      </c>
      <c r="O54" s="19">
        <f>IF(F54&gt;0,F54,0)</f>
        <v>0</v>
      </c>
      <c r="P54" s="19">
        <f>IF(G54&gt;0,G54,0)</f>
        <v>0</v>
      </c>
      <c r="Q54" s="19">
        <f>SUM(L54:P54)</f>
        <v>1748.4</v>
      </c>
    </row>
    <row r="55" spans="2:17" ht="11">
      <c r="B55" s="16" t="s">
        <v>3082</v>
      </c>
      <c r="C55" s="20">
        <v>-58.38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8"/>
      <c r="J55" s="19"/>
      <c r="K55" s="4" t="s">
        <v>3082</v>
      </c>
      <c r="L55" s="19">
        <f t="shared" si="12"/>
        <v>0</v>
      </c>
      <c r="M55" s="19">
        <f>IF(D55&gt;0,D55,0)</f>
        <v>0</v>
      </c>
      <c r="N55" s="19">
        <f>IF(E55&gt;0,E55,0)</f>
        <v>0</v>
      </c>
      <c r="O55" s="19">
        <f>IF(F55&gt;0,F55,0)</f>
        <v>0</v>
      </c>
      <c r="P55" s="19">
        <f>IF(G55&gt;0,G55,0)</f>
        <v>0</v>
      </c>
      <c r="Q55" s="19">
        <f>SUM(L55:P55)</f>
        <v>0</v>
      </c>
    </row>
    <row r="56" spans="2:17" s="15" customFormat="1" ht="11">
      <c r="B56" s="26" t="s">
        <v>1814</v>
      </c>
      <c r="C56" s="24">
        <f t="shared" ref="C56:I56" si="13">SUM(C49:C55)</f>
        <v>-917.49</v>
      </c>
      <c r="D56" s="24">
        <f t="shared" si="13"/>
        <v>1688.5700000000002</v>
      </c>
      <c r="E56" s="24">
        <f t="shared" si="13"/>
        <v>-43.44</v>
      </c>
      <c r="F56" s="24">
        <f t="shared" si="13"/>
        <v>962.39</v>
      </c>
      <c r="G56" s="24">
        <f t="shared" si="13"/>
        <v>0</v>
      </c>
      <c r="H56" s="24">
        <f t="shared" si="13"/>
        <v>-1748.4</v>
      </c>
      <c r="I56" s="24">
        <f t="shared" si="13"/>
        <v>58.38</v>
      </c>
      <c r="J56" s="22"/>
      <c r="K56" s="31" t="s">
        <v>3876</v>
      </c>
      <c r="L56" s="23">
        <f t="shared" ref="L56:Q56" ca="1" si="14">SUMIF(L49:L55,"&gt;0",L49:L53)</f>
        <v>116.5</v>
      </c>
      <c r="M56" s="23">
        <f t="shared" ca="1" si="14"/>
        <v>1805.0500000000002</v>
      </c>
      <c r="N56" s="23">
        <f t="shared" ca="1" si="14"/>
        <v>13.21</v>
      </c>
      <c r="O56" s="23">
        <f t="shared" ca="1" si="14"/>
        <v>962.39</v>
      </c>
      <c r="P56" s="23">
        <f t="shared" ca="1" si="14"/>
        <v>0</v>
      </c>
      <c r="Q56" s="23">
        <f t="shared" ca="1" si="14"/>
        <v>1748.4</v>
      </c>
    </row>
    <row r="57" spans="2:17" ht="11">
      <c r="B57" s="27" t="s">
        <v>3876</v>
      </c>
      <c r="C57" s="20">
        <f ca="1">SUMIF(C49:C55,"&gt;0",C49:C53)</f>
        <v>116.5</v>
      </c>
      <c r="D57" s="20">
        <f t="shared" ref="D57:I57" ca="1" si="15">SUMIF(D49:D55,"&gt;0",D49:D53)</f>
        <v>1805.0500000000002</v>
      </c>
      <c r="E57" s="20">
        <f t="shared" ca="1" si="15"/>
        <v>13.21</v>
      </c>
      <c r="F57" s="20">
        <f t="shared" ca="1" si="15"/>
        <v>962.39</v>
      </c>
      <c r="G57" s="20">
        <f t="shared" ca="1" si="15"/>
        <v>0</v>
      </c>
      <c r="H57" s="20">
        <f t="shared" ca="1" si="15"/>
        <v>0</v>
      </c>
      <c r="I57" s="20">
        <f t="shared" ca="1" si="15"/>
        <v>58.38</v>
      </c>
      <c r="J57" s="22"/>
      <c r="L57" s="4"/>
      <c r="M57" s="4"/>
      <c r="N57" s="4"/>
      <c r="O57" s="4"/>
      <c r="P57" s="4"/>
      <c r="Q57" s="4"/>
    </row>
    <row r="58" spans="2:17" ht="11">
      <c r="C58" s="22"/>
      <c r="D58" s="22"/>
      <c r="E58" s="22"/>
      <c r="F58" s="22"/>
      <c r="G58" s="22"/>
      <c r="H58" s="22"/>
      <c r="I58" s="18">
        <f>SUM(C49:I55)</f>
        <v>9.9999999998701128E-3</v>
      </c>
      <c r="J58" s="22"/>
      <c r="K58" s="5"/>
      <c r="L58" s="22"/>
      <c r="M58" s="22"/>
      <c r="N58" s="22"/>
      <c r="O58" s="22"/>
      <c r="P58" s="22"/>
      <c r="Q58" s="22"/>
    </row>
    <row r="59" spans="2:17" ht="11">
      <c r="B59" s="5" t="s">
        <v>2269</v>
      </c>
      <c r="C59" s="22"/>
      <c r="D59" s="22"/>
      <c r="E59" s="22"/>
      <c r="F59" s="22"/>
      <c r="G59" s="22"/>
      <c r="H59" s="22"/>
      <c r="I59" s="22"/>
      <c r="J59" s="22"/>
      <c r="K59" s="5" t="s">
        <v>3572</v>
      </c>
      <c r="L59" s="19"/>
      <c r="M59" s="19"/>
      <c r="N59" s="19"/>
      <c r="O59" s="19"/>
      <c r="P59" s="19"/>
      <c r="Q59" s="19"/>
    </row>
    <row r="60" spans="2:17" ht="11">
      <c r="B60" s="29" t="s">
        <v>1721</v>
      </c>
      <c r="C60" s="23" t="s">
        <v>2746</v>
      </c>
      <c r="D60" s="23" t="s">
        <v>2262</v>
      </c>
      <c r="E60" s="23" t="s">
        <v>2263</v>
      </c>
      <c r="F60" s="23" t="s">
        <v>2264</v>
      </c>
      <c r="G60" s="23" t="s">
        <v>2265</v>
      </c>
      <c r="H60" s="23" t="s">
        <v>3081</v>
      </c>
      <c r="I60" s="23" t="s">
        <v>3082</v>
      </c>
      <c r="J60" s="21"/>
      <c r="K60" s="29" t="s">
        <v>1721</v>
      </c>
      <c r="L60" s="23" t="s">
        <v>2746</v>
      </c>
      <c r="M60" s="23" t="s">
        <v>2262</v>
      </c>
      <c r="N60" s="23" t="s">
        <v>2263</v>
      </c>
      <c r="O60" s="23" t="s">
        <v>2264</v>
      </c>
      <c r="P60" s="23" t="s">
        <v>2265</v>
      </c>
      <c r="Q60" s="23" t="s">
        <v>1815</v>
      </c>
    </row>
    <row r="61" spans="2:17" ht="11">
      <c r="B61" s="17" t="s">
        <v>2746</v>
      </c>
      <c r="C61" s="30"/>
      <c r="D61" s="24">
        <v>-3042.59</v>
      </c>
      <c r="E61" s="24">
        <v>-120.41</v>
      </c>
      <c r="F61" s="24">
        <v>-320.35000000000002</v>
      </c>
      <c r="G61" s="24">
        <v>-172.49</v>
      </c>
      <c r="H61" s="24">
        <v>0</v>
      </c>
      <c r="I61" s="24">
        <v>40.159999999999997</v>
      </c>
      <c r="J61" s="19"/>
      <c r="K61" s="4" t="s">
        <v>2746</v>
      </c>
      <c r="L61" s="25"/>
      <c r="M61" s="19">
        <f>IF(D61&gt;0,D61,0)</f>
        <v>0</v>
      </c>
      <c r="N61" s="19">
        <f>IF(E61&gt;0,E61,0)</f>
        <v>0</v>
      </c>
      <c r="O61" s="19">
        <f>IF(F61&gt;0,F61,0)</f>
        <v>0</v>
      </c>
      <c r="P61" s="19">
        <f>IF(G61&gt;0,G61,0)</f>
        <v>0</v>
      </c>
      <c r="Q61" s="25"/>
    </row>
    <row r="62" spans="2:17" ht="11">
      <c r="B62" s="4" t="s">
        <v>2262</v>
      </c>
      <c r="C62" s="19">
        <v>3042.59</v>
      </c>
      <c r="D62" s="25"/>
      <c r="E62" s="19">
        <v>286.2</v>
      </c>
      <c r="F62" s="19">
        <v>120.41</v>
      </c>
      <c r="G62" s="19">
        <v>2105.64</v>
      </c>
      <c r="H62" s="19">
        <v>-1735.05</v>
      </c>
      <c r="I62" s="19">
        <v>0</v>
      </c>
      <c r="J62" s="19"/>
      <c r="K62" s="4" t="s">
        <v>2262</v>
      </c>
      <c r="L62" s="19">
        <f t="shared" ref="L62:L67" si="16">IF(C62&gt;0,C62,0)</f>
        <v>3042.59</v>
      </c>
      <c r="M62" s="25"/>
      <c r="N62" s="19">
        <f>IF(E62&gt;0,E62,0)</f>
        <v>286.2</v>
      </c>
      <c r="O62" s="19">
        <f>IF(F62&gt;0,F62,0)</f>
        <v>120.41</v>
      </c>
      <c r="P62" s="19">
        <f>IF(G62&gt;0,G62,0)</f>
        <v>2105.64</v>
      </c>
      <c r="Q62" s="25"/>
    </row>
    <row r="63" spans="2:17" ht="11">
      <c r="B63" s="4" t="s">
        <v>2263</v>
      </c>
      <c r="C63" s="19">
        <v>120.41</v>
      </c>
      <c r="D63" s="19">
        <v>-286.2</v>
      </c>
      <c r="E63" s="25"/>
      <c r="F63" s="19">
        <v>305.26</v>
      </c>
      <c r="G63" s="19">
        <v>0</v>
      </c>
      <c r="H63" s="19">
        <v>0</v>
      </c>
      <c r="I63" s="19">
        <v>0</v>
      </c>
      <c r="J63" s="19"/>
      <c r="K63" s="4" t="s">
        <v>2263</v>
      </c>
      <c r="L63" s="19">
        <f t="shared" si="16"/>
        <v>120.41</v>
      </c>
      <c r="M63" s="19">
        <f>IF(D63&gt;0,D63,0)</f>
        <v>0</v>
      </c>
      <c r="N63" s="25"/>
      <c r="O63" s="19">
        <f>IF(F63&gt;0,F63,0)</f>
        <v>305.26</v>
      </c>
      <c r="P63" s="19">
        <f>IF(G63&gt;0,G63,0)</f>
        <v>0</v>
      </c>
      <c r="Q63" s="25"/>
    </row>
    <row r="64" spans="2:17" ht="11">
      <c r="B64" s="4" t="s">
        <v>2264</v>
      </c>
      <c r="C64" s="19">
        <v>320.35000000000002</v>
      </c>
      <c r="D64" s="19">
        <v>-120.41</v>
      </c>
      <c r="E64" s="19">
        <v>-305.3</v>
      </c>
      <c r="F64" s="25"/>
      <c r="G64" s="19">
        <v>-179.5</v>
      </c>
      <c r="H64" s="19">
        <v>0</v>
      </c>
      <c r="I64" s="19">
        <v>0</v>
      </c>
      <c r="J64" s="19"/>
      <c r="K64" s="4" t="s">
        <v>2264</v>
      </c>
      <c r="L64" s="19">
        <f t="shared" si="16"/>
        <v>320.35000000000002</v>
      </c>
      <c r="M64" s="19">
        <f>IF(D64&gt;0,D64,0)</f>
        <v>0</v>
      </c>
      <c r="N64" s="19">
        <f>IF(E64&gt;0,E64,0)</f>
        <v>0</v>
      </c>
      <c r="O64" s="25"/>
      <c r="P64" s="19">
        <f>IF(G64&gt;0,G64,0)</f>
        <v>0</v>
      </c>
      <c r="Q64" s="25"/>
    </row>
    <row r="65" spans="2:17" ht="11">
      <c r="B65" s="4" t="s">
        <v>2265</v>
      </c>
      <c r="C65" s="19">
        <v>172.49</v>
      </c>
      <c r="D65" s="19">
        <v>-2105.64</v>
      </c>
      <c r="E65" s="19">
        <v>0</v>
      </c>
      <c r="F65" s="19">
        <v>179.52</v>
      </c>
      <c r="G65" s="25"/>
      <c r="H65" s="19">
        <v>0</v>
      </c>
      <c r="I65" s="19">
        <v>0</v>
      </c>
      <c r="J65" s="19"/>
      <c r="K65" s="4" t="s">
        <v>2265</v>
      </c>
      <c r="L65" s="19">
        <f t="shared" si="16"/>
        <v>172.49</v>
      </c>
      <c r="M65" s="19">
        <f>IF(D65&gt;0,D65,0)</f>
        <v>0</v>
      </c>
      <c r="N65" s="19">
        <f>IF(E65&gt;0,E65,0)</f>
        <v>0</v>
      </c>
      <c r="O65" s="19">
        <f>IF(F65&gt;0,F65,0)</f>
        <v>179.52</v>
      </c>
      <c r="P65" s="25"/>
      <c r="Q65" s="25"/>
    </row>
    <row r="66" spans="2:17" ht="11">
      <c r="B66" s="4" t="s">
        <v>3081</v>
      </c>
      <c r="C66" s="19">
        <v>0</v>
      </c>
      <c r="D66" s="19">
        <v>1735.05</v>
      </c>
      <c r="E66" s="19">
        <v>0</v>
      </c>
      <c r="F66" s="19">
        <v>0</v>
      </c>
      <c r="G66" s="19">
        <v>0</v>
      </c>
      <c r="H66" s="25"/>
      <c r="I66" s="19">
        <v>0</v>
      </c>
      <c r="J66" s="19"/>
      <c r="K66" s="4" t="s">
        <v>3081</v>
      </c>
      <c r="L66" s="19">
        <f t="shared" si="16"/>
        <v>0</v>
      </c>
      <c r="M66" s="19">
        <f>IF(D66&gt;0,D66,0)</f>
        <v>1735.05</v>
      </c>
      <c r="N66" s="19">
        <f>IF(E66&gt;0,E66,0)</f>
        <v>0</v>
      </c>
      <c r="O66" s="19">
        <f>IF(F66&gt;0,F66,0)</f>
        <v>0</v>
      </c>
      <c r="P66" s="19">
        <f>IF(G66&gt;0,G66,0)</f>
        <v>0</v>
      </c>
      <c r="Q66" s="19">
        <f>SUM(L66:P66)</f>
        <v>1735.05</v>
      </c>
    </row>
    <row r="67" spans="2:17" ht="11">
      <c r="B67" s="16" t="s">
        <v>3082</v>
      </c>
      <c r="C67" s="20">
        <v>-40.159999999999997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8"/>
      <c r="J67" s="19"/>
      <c r="K67" s="4" t="s">
        <v>3082</v>
      </c>
      <c r="L67" s="19">
        <f t="shared" si="16"/>
        <v>0</v>
      </c>
      <c r="M67" s="19">
        <f>IF(D67&gt;0,D67,0)</f>
        <v>0</v>
      </c>
      <c r="N67" s="19">
        <f>IF(E67&gt;0,E67,0)</f>
        <v>0</v>
      </c>
      <c r="O67" s="19">
        <f>IF(F67&gt;0,F67,0)</f>
        <v>0</v>
      </c>
      <c r="P67" s="19">
        <f>IF(G67&gt;0,G67,0)</f>
        <v>0</v>
      </c>
      <c r="Q67" s="19">
        <f>SUM(L67:P67)</f>
        <v>0</v>
      </c>
    </row>
    <row r="68" spans="2:17" s="15" customFormat="1" ht="11">
      <c r="B68" s="26" t="s">
        <v>1814</v>
      </c>
      <c r="C68" s="24">
        <f>SUM(C62:C67)</f>
        <v>3615.6800000000003</v>
      </c>
      <c r="D68" s="24">
        <f t="shared" ref="D68:I68" si="17">SUM(D61:D67)</f>
        <v>-3819.79</v>
      </c>
      <c r="E68" s="24">
        <f t="shared" si="17"/>
        <v>-139.51000000000002</v>
      </c>
      <c r="F68" s="24">
        <f t="shared" si="17"/>
        <v>284.83999999999997</v>
      </c>
      <c r="G68" s="24">
        <f t="shared" si="17"/>
        <v>1753.6499999999999</v>
      </c>
      <c r="H68" s="24">
        <f t="shared" si="17"/>
        <v>-1735.05</v>
      </c>
      <c r="I68" s="24">
        <f t="shared" si="17"/>
        <v>40.159999999999997</v>
      </c>
      <c r="J68" s="22"/>
      <c r="K68" s="31" t="s">
        <v>3876</v>
      </c>
      <c r="L68" s="23">
        <f t="shared" ref="L68:Q68" ca="1" si="18">SUMIF(L61:L67,"&gt;0",L61:L65)</f>
        <v>3655.84</v>
      </c>
      <c r="M68" s="23">
        <f t="shared" ca="1" si="18"/>
        <v>1735.05</v>
      </c>
      <c r="N68" s="23">
        <f t="shared" ca="1" si="18"/>
        <v>286.2</v>
      </c>
      <c r="O68" s="23">
        <f t="shared" ca="1" si="18"/>
        <v>605.18999999999994</v>
      </c>
      <c r="P68" s="23">
        <f t="shared" ca="1" si="18"/>
        <v>2105.64</v>
      </c>
      <c r="Q68" s="23">
        <f t="shared" ca="1" si="18"/>
        <v>1735.05</v>
      </c>
    </row>
    <row r="69" spans="2:17" ht="11">
      <c r="B69" s="27" t="s">
        <v>3876</v>
      </c>
      <c r="C69" s="20">
        <f t="shared" ref="C69:I69" ca="1" si="19">SUMIF(C61:C67,"&gt;0",C61:C65)</f>
        <v>3655.84</v>
      </c>
      <c r="D69" s="20">
        <f t="shared" ca="1" si="19"/>
        <v>1735.05</v>
      </c>
      <c r="E69" s="20">
        <f t="shared" ca="1" si="19"/>
        <v>286.2</v>
      </c>
      <c r="F69" s="20">
        <f t="shared" ca="1" si="19"/>
        <v>605.18999999999994</v>
      </c>
      <c r="G69" s="20">
        <f t="shared" ca="1" si="19"/>
        <v>2105.64</v>
      </c>
      <c r="H69" s="20">
        <f t="shared" ca="1" si="19"/>
        <v>0</v>
      </c>
      <c r="I69" s="20">
        <f t="shared" ca="1" si="19"/>
        <v>40.159999999999997</v>
      </c>
      <c r="J69" s="22"/>
    </row>
    <row r="70" spans="2:17" ht="11">
      <c r="I70" s="18">
        <f>SUM(C61:I67)</f>
        <v>-2.0000000000351292E-2</v>
      </c>
    </row>
    <row r="71" spans="2:17" ht="11">
      <c r="B71" s="5" t="s">
        <v>2605</v>
      </c>
      <c r="C71" s="22"/>
      <c r="D71" s="22"/>
      <c r="E71" s="22"/>
      <c r="F71" s="22"/>
      <c r="G71" s="22"/>
      <c r="H71" s="22"/>
      <c r="I71" s="22"/>
      <c r="J71" s="22"/>
      <c r="K71" s="5" t="s">
        <v>2606</v>
      </c>
      <c r="L71" s="19"/>
      <c r="M71" s="19"/>
      <c r="N71" s="19"/>
      <c r="O71" s="19"/>
      <c r="P71" s="19"/>
      <c r="Q71" s="19"/>
    </row>
    <row r="72" spans="2:17" ht="11">
      <c r="B72" s="29" t="s">
        <v>1721</v>
      </c>
      <c r="C72" s="23" t="s">
        <v>2746</v>
      </c>
      <c r="D72" s="23" t="s">
        <v>2262</v>
      </c>
      <c r="E72" s="23" t="s">
        <v>2263</v>
      </c>
      <c r="F72" s="23" t="s">
        <v>2264</v>
      </c>
      <c r="G72" s="23" t="s">
        <v>2265</v>
      </c>
      <c r="H72" s="23" t="s">
        <v>3081</v>
      </c>
      <c r="I72" s="23" t="s">
        <v>3082</v>
      </c>
      <c r="J72" s="21"/>
      <c r="K72" s="29" t="s">
        <v>1721</v>
      </c>
      <c r="L72" s="23" t="s">
        <v>2746</v>
      </c>
      <c r="M72" s="23" t="s">
        <v>2262</v>
      </c>
      <c r="N72" s="23" t="s">
        <v>2263</v>
      </c>
      <c r="O72" s="23" t="s">
        <v>2264</v>
      </c>
      <c r="P72" s="23" t="s">
        <v>2265</v>
      </c>
      <c r="Q72" s="23" t="s">
        <v>1815</v>
      </c>
    </row>
    <row r="73" spans="2:17" ht="12.75" customHeight="1">
      <c r="B73" s="17" t="s">
        <v>2746</v>
      </c>
      <c r="C73" s="30"/>
      <c r="D73" s="24">
        <v>-4260.34</v>
      </c>
      <c r="E73" s="24">
        <v>0</v>
      </c>
      <c r="F73" s="24">
        <v>-1558.58</v>
      </c>
      <c r="G73" s="24">
        <v>0</v>
      </c>
      <c r="H73" s="24">
        <v>0</v>
      </c>
      <c r="I73" s="24">
        <v>71.260000000000005</v>
      </c>
      <c r="J73" s="19"/>
      <c r="K73" s="4" t="s">
        <v>2746</v>
      </c>
      <c r="L73" s="25"/>
      <c r="M73" s="19">
        <f>IF(D73&gt;0,D73,0)</f>
        <v>0</v>
      </c>
      <c r="N73" s="19">
        <f>IF(E73&gt;0,E73,0)</f>
        <v>0</v>
      </c>
      <c r="O73" s="19">
        <f>IF(F73&gt;0,F73,0)</f>
        <v>0</v>
      </c>
      <c r="P73" s="19">
        <f>IF(G73&gt;0,G73,0)</f>
        <v>0</v>
      </c>
      <c r="Q73" s="25"/>
    </row>
    <row r="74" spans="2:17" ht="12.75" customHeight="1">
      <c r="B74" s="4" t="s">
        <v>2262</v>
      </c>
      <c r="C74" s="19">
        <v>4260.34</v>
      </c>
      <c r="D74" s="25"/>
      <c r="E74" s="19">
        <v>99.81</v>
      </c>
      <c r="F74" s="19">
        <v>10142</v>
      </c>
      <c r="G74" s="19">
        <v>-818</v>
      </c>
      <c r="H74" s="19">
        <v>-1762.7</v>
      </c>
      <c r="I74" s="19">
        <v>137.71</v>
      </c>
      <c r="J74" s="19"/>
      <c r="K74" s="4" t="s">
        <v>2262</v>
      </c>
      <c r="L74" s="19">
        <f t="shared" ref="L74:L79" si="20">IF(C74&gt;0,C74,0)</f>
        <v>4260.34</v>
      </c>
      <c r="M74" s="25"/>
      <c r="N74" s="19">
        <f>IF(E74&gt;0,E74,0)</f>
        <v>99.81</v>
      </c>
      <c r="O74" s="19">
        <f>IF(F74&gt;0,F74,0)</f>
        <v>10142</v>
      </c>
      <c r="P74" s="19">
        <f>IF(G74&gt;0,G74,0)</f>
        <v>0</v>
      </c>
      <c r="Q74" s="25"/>
    </row>
    <row r="75" spans="2:17" ht="12.75" customHeight="1">
      <c r="B75" s="4" t="s">
        <v>2263</v>
      </c>
      <c r="C75" s="19">
        <v>0</v>
      </c>
      <c r="D75" s="19">
        <v>-99.8</v>
      </c>
      <c r="E75" s="25"/>
      <c r="F75" s="19">
        <v>3398.76</v>
      </c>
      <c r="G75" s="19">
        <v>0</v>
      </c>
      <c r="H75" s="19">
        <v>0</v>
      </c>
      <c r="I75" s="19">
        <v>0</v>
      </c>
      <c r="J75" s="19"/>
      <c r="K75" s="4" t="s">
        <v>2263</v>
      </c>
      <c r="L75" s="19">
        <f t="shared" si="20"/>
        <v>0</v>
      </c>
      <c r="M75" s="19">
        <f>IF(D75&gt;0,D75,0)</f>
        <v>0</v>
      </c>
      <c r="N75" s="25"/>
      <c r="O75" s="19">
        <f>IF(F75&gt;0,F75,0)</f>
        <v>3398.76</v>
      </c>
      <c r="P75" s="19">
        <f>IF(G75&gt;0,G75,0)</f>
        <v>0</v>
      </c>
      <c r="Q75" s="25"/>
    </row>
    <row r="76" spans="2:17" ht="11">
      <c r="B76" s="4" t="s">
        <v>2264</v>
      </c>
      <c r="C76" s="19">
        <v>1558.58</v>
      </c>
      <c r="D76" s="19">
        <v>-10142</v>
      </c>
      <c r="E76" s="19">
        <v>-3398.76</v>
      </c>
      <c r="F76" s="25"/>
      <c r="G76" s="19">
        <v>0</v>
      </c>
      <c r="H76" s="19">
        <v>0</v>
      </c>
      <c r="I76" s="19">
        <v>0</v>
      </c>
      <c r="J76" s="19"/>
      <c r="K76" s="4" t="s">
        <v>2264</v>
      </c>
      <c r="L76" s="19">
        <f t="shared" si="20"/>
        <v>1558.58</v>
      </c>
      <c r="M76" s="19">
        <f>IF(D76&gt;0,D76,0)</f>
        <v>0</v>
      </c>
      <c r="N76" s="19">
        <f>IF(E76&gt;0,E76,0)</f>
        <v>0</v>
      </c>
      <c r="O76" s="25"/>
      <c r="P76" s="19">
        <f>IF(G76&gt;0,G76,0)</f>
        <v>0</v>
      </c>
      <c r="Q76" s="25"/>
    </row>
    <row r="77" spans="2:17" ht="11">
      <c r="B77" s="4" t="s">
        <v>2265</v>
      </c>
      <c r="C77" s="19">
        <v>0</v>
      </c>
      <c r="D77" s="19">
        <v>818.03</v>
      </c>
      <c r="E77" s="19">
        <v>0</v>
      </c>
      <c r="F77" s="19">
        <v>0</v>
      </c>
      <c r="G77" s="25"/>
      <c r="H77" s="19">
        <v>0</v>
      </c>
      <c r="I77" s="19">
        <v>0</v>
      </c>
      <c r="J77" s="19"/>
      <c r="K77" s="4" t="s">
        <v>2265</v>
      </c>
      <c r="L77" s="19">
        <f t="shared" si="20"/>
        <v>0</v>
      </c>
      <c r="M77" s="19">
        <f>IF(D77&gt;0,D77,0)</f>
        <v>818.03</v>
      </c>
      <c r="N77" s="19">
        <f>IF(E77&gt;0,E77,0)</f>
        <v>0</v>
      </c>
      <c r="O77" s="19">
        <f>IF(F77&gt;0,F77,0)</f>
        <v>0</v>
      </c>
      <c r="P77" s="25"/>
      <c r="Q77" s="25"/>
    </row>
    <row r="78" spans="2:17" ht="11">
      <c r="B78" s="4" t="s">
        <v>3081</v>
      </c>
      <c r="C78" s="19">
        <v>0</v>
      </c>
      <c r="D78" s="19">
        <v>1762.73</v>
      </c>
      <c r="E78" s="19">
        <v>0</v>
      </c>
      <c r="F78" s="19">
        <v>0</v>
      </c>
      <c r="G78" s="19">
        <v>0</v>
      </c>
      <c r="H78" s="25"/>
      <c r="I78" s="19">
        <v>0</v>
      </c>
      <c r="J78" s="19"/>
      <c r="K78" s="4" t="s">
        <v>3081</v>
      </c>
      <c r="L78" s="19">
        <f t="shared" si="20"/>
        <v>0</v>
      </c>
      <c r="M78" s="19">
        <f>IF(D78&gt;0,D78,0)</f>
        <v>1762.73</v>
      </c>
      <c r="N78" s="19">
        <f>IF(E78&gt;0,E78,0)</f>
        <v>0</v>
      </c>
      <c r="O78" s="19">
        <f>IF(F78&gt;0,F78,0)</f>
        <v>0</v>
      </c>
      <c r="P78" s="19">
        <f>IF(G78&gt;0,G78,0)</f>
        <v>0</v>
      </c>
      <c r="Q78" s="19">
        <f>SUM(L78:P78)</f>
        <v>1762.73</v>
      </c>
    </row>
    <row r="79" spans="2:17" ht="11">
      <c r="B79" s="16" t="s">
        <v>3082</v>
      </c>
      <c r="C79" s="20">
        <v>-71.3</v>
      </c>
      <c r="D79" s="20">
        <v>-137.69999999999999</v>
      </c>
      <c r="E79" s="20">
        <v>0</v>
      </c>
      <c r="F79" s="20">
        <v>0</v>
      </c>
      <c r="G79" s="20">
        <v>0</v>
      </c>
      <c r="H79" s="20">
        <v>0</v>
      </c>
      <c r="I79" s="28"/>
      <c r="J79" s="19"/>
      <c r="K79" s="4" t="s">
        <v>3082</v>
      </c>
      <c r="L79" s="19">
        <f t="shared" si="20"/>
        <v>0</v>
      </c>
      <c r="M79" s="19">
        <f>IF(D79&gt;0,D79,0)</f>
        <v>0</v>
      </c>
      <c r="N79" s="19">
        <f>IF(E79&gt;0,E79,0)</f>
        <v>0</v>
      </c>
      <c r="O79" s="19">
        <f>IF(F79&gt;0,F79,0)</f>
        <v>0</v>
      </c>
      <c r="P79" s="19">
        <f>IF(G79&gt;0,G79,0)</f>
        <v>0</v>
      </c>
      <c r="Q79" s="19">
        <f>SUM(L79:P79)</f>
        <v>0</v>
      </c>
    </row>
    <row r="80" spans="2:17" s="15" customFormat="1" ht="11">
      <c r="B80" s="26" t="s">
        <v>1814</v>
      </c>
      <c r="C80" s="24">
        <f>SUM(C74:C79)</f>
        <v>5747.62</v>
      </c>
      <c r="D80" s="24">
        <f t="shared" ref="D80:I80" si="21">SUM(D73:D79)</f>
        <v>-12059.08</v>
      </c>
      <c r="E80" s="24">
        <f t="shared" si="21"/>
        <v>-3298.9500000000003</v>
      </c>
      <c r="F80" s="24">
        <f t="shared" si="21"/>
        <v>11982.18</v>
      </c>
      <c r="G80" s="24">
        <f t="shared" si="21"/>
        <v>-818</v>
      </c>
      <c r="H80" s="24">
        <f t="shared" si="21"/>
        <v>-1762.7</v>
      </c>
      <c r="I80" s="24">
        <f t="shared" si="21"/>
        <v>208.97000000000003</v>
      </c>
      <c r="J80" s="22"/>
      <c r="K80" s="31" t="s">
        <v>3876</v>
      </c>
      <c r="L80" s="23">
        <f t="shared" ref="L80:Q80" ca="1" si="22">SUMIF(L73:L79,"&gt;0",L73:L77)</f>
        <v>5818.92</v>
      </c>
      <c r="M80" s="23">
        <f t="shared" ca="1" si="22"/>
        <v>2580.7600000000002</v>
      </c>
      <c r="N80" s="23">
        <f t="shared" ca="1" si="22"/>
        <v>99.81</v>
      </c>
      <c r="O80" s="23">
        <f t="shared" ca="1" si="22"/>
        <v>13540.76</v>
      </c>
      <c r="P80" s="23">
        <f t="shared" ca="1" si="22"/>
        <v>0</v>
      </c>
      <c r="Q80" s="23">
        <f t="shared" ca="1" si="22"/>
        <v>1762.73</v>
      </c>
    </row>
    <row r="81" spans="2:17" ht="11">
      <c r="B81" s="27" t="s">
        <v>3876</v>
      </c>
      <c r="C81" s="20">
        <f t="shared" ref="C81:I81" ca="1" si="23">SUMIF(C73:C79,"&gt;0",C73:C77)</f>
        <v>5818.92</v>
      </c>
      <c r="D81" s="20">
        <f t="shared" ca="1" si="23"/>
        <v>2580.7600000000002</v>
      </c>
      <c r="E81" s="20">
        <f t="shared" ca="1" si="23"/>
        <v>99.81</v>
      </c>
      <c r="F81" s="20">
        <f t="shared" ca="1" si="23"/>
        <v>13540.76</v>
      </c>
      <c r="G81" s="20">
        <f t="shared" ca="1" si="23"/>
        <v>0</v>
      </c>
      <c r="H81" s="20">
        <f t="shared" ca="1" si="23"/>
        <v>0</v>
      </c>
      <c r="I81" s="20">
        <f t="shared" ca="1" si="23"/>
        <v>208.97000000000003</v>
      </c>
      <c r="J81" s="22"/>
    </row>
    <row r="82" spans="2:17" ht="11">
      <c r="I82" s="18">
        <f>SUM(C73:I79)</f>
        <v>3.9999999998826752E-2</v>
      </c>
    </row>
    <row r="83" spans="2:17" ht="11">
      <c r="B83" s="5" t="s">
        <v>3159</v>
      </c>
      <c r="C83" s="22"/>
      <c r="D83" s="22"/>
      <c r="E83" s="22"/>
      <c r="F83" s="22"/>
      <c r="G83" s="22"/>
      <c r="H83" s="22"/>
      <c r="I83" s="22"/>
      <c r="J83" s="22"/>
      <c r="K83" s="5" t="s">
        <v>3159</v>
      </c>
      <c r="L83" s="19"/>
      <c r="M83" s="19"/>
      <c r="N83" s="19"/>
      <c r="O83" s="19"/>
      <c r="P83" s="19"/>
      <c r="Q83" s="19"/>
    </row>
    <row r="84" spans="2:17" ht="11">
      <c r="B84" s="29" t="s">
        <v>1721</v>
      </c>
      <c r="C84" s="23" t="s">
        <v>2746</v>
      </c>
      <c r="D84" s="23" t="s">
        <v>2262</v>
      </c>
      <c r="E84" s="23" t="s">
        <v>2263</v>
      </c>
      <c r="F84" s="23" t="s">
        <v>2264</v>
      </c>
      <c r="G84" s="23" t="s">
        <v>2265</v>
      </c>
      <c r="H84" s="23" t="s">
        <v>3081</v>
      </c>
      <c r="I84" s="23" t="s">
        <v>3082</v>
      </c>
      <c r="J84" s="21"/>
      <c r="K84" s="29" t="s">
        <v>1721</v>
      </c>
      <c r="L84" s="23" t="s">
        <v>2746</v>
      </c>
      <c r="M84" s="23" t="s">
        <v>2262</v>
      </c>
      <c r="N84" s="23" t="s">
        <v>2263</v>
      </c>
      <c r="O84" s="23" t="s">
        <v>2264</v>
      </c>
      <c r="P84" s="23" t="s">
        <v>2265</v>
      </c>
      <c r="Q84" s="23" t="s">
        <v>1815</v>
      </c>
    </row>
    <row r="85" spans="2:17" ht="12.75" customHeight="1">
      <c r="B85" s="17" t="s">
        <v>2746</v>
      </c>
      <c r="C85" s="30"/>
      <c r="D85" s="24">
        <v>-6477.27</v>
      </c>
      <c r="E85" s="24">
        <v>0</v>
      </c>
      <c r="F85" s="24">
        <v>-196.28</v>
      </c>
      <c r="G85" s="24">
        <v>0</v>
      </c>
      <c r="H85" s="24">
        <v>0</v>
      </c>
      <c r="I85" s="24">
        <v>61.9</v>
      </c>
      <c r="J85" s="19"/>
      <c r="K85" s="4" t="s">
        <v>2746</v>
      </c>
      <c r="L85" s="25"/>
      <c r="M85" s="19">
        <f>IF(D85&gt;0,D85,0)</f>
        <v>0</v>
      </c>
      <c r="N85" s="19">
        <f>IF(E85&gt;0,E85,0)</f>
        <v>0</v>
      </c>
      <c r="O85" s="19">
        <f>IF(F85&gt;0,F85,0)</f>
        <v>0</v>
      </c>
      <c r="P85" s="19">
        <f>IF(G85&gt;0,G85,0)</f>
        <v>0</v>
      </c>
      <c r="Q85" s="25"/>
    </row>
    <row r="86" spans="2:17" ht="12.75" customHeight="1">
      <c r="B86" s="4" t="s">
        <v>2262</v>
      </c>
      <c r="C86" s="19">
        <v>6477.27</v>
      </c>
      <c r="D86" s="25"/>
      <c r="E86" s="19">
        <v>1551.69</v>
      </c>
      <c r="F86" s="19">
        <v>6741.2</v>
      </c>
      <c r="G86" s="19">
        <v>92.06</v>
      </c>
      <c r="H86" s="19">
        <v>-2957.35</v>
      </c>
      <c r="I86" s="19">
        <v>145.55000000000001</v>
      </c>
      <c r="J86" s="19"/>
      <c r="K86" s="4" t="s">
        <v>2262</v>
      </c>
      <c r="L86" s="19">
        <f t="shared" ref="L86:L91" si="24">IF(C86&gt;0,C86,0)</f>
        <v>6477.27</v>
      </c>
      <c r="M86" s="25"/>
      <c r="N86" s="19">
        <f>IF(E86&gt;0,E86,0)</f>
        <v>1551.69</v>
      </c>
      <c r="O86" s="19">
        <f>IF(F86&gt;0,F86,0)</f>
        <v>6741.2</v>
      </c>
      <c r="P86" s="19">
        <f>IF(G86&gt;0,G86,0)</f>
        <v>92.06</v>
      </c>
      <c r="Q86" s="25"/>
    </row>
    <row r="87" spans="2:17" ht="12.75" customHeight="1">
      <c r="B87" s="4" t="s">
        <v>2263</v>
      </c>
      <c r="C87" s="19">
        <v>0</v>
      </c>
      <c r="D87" s="19">
        <v>-1551.69</v>
      </c>
      <c r="E87" s="25"/>
      <c r="F87" s="19">
        <v>3928.21</v>
      </c>
      <c r="G87" s="19">
        <v>0</v>
      </c>
      <c r="H87" s="19">
        <v>0</v>
      </c>
      <c r="I87" s="19">
        <v>0</v>
      </c>
      <c r="J87" s="19"/>
      <c r="K87" s="4" t="s">
        <v>2263</v>
      </c>
      <c r="L87" s="19">
        <f t="shared" si="24"/>
        <v>0</v>
      </c>
      <c r="M87" s="19">
        <f>IF(D87&gt;0,D87,0)</f>
        <v>0</v>
      </c>
      <c r="N87" s="25"/>
      <c r="O87" s="19">
        <f>IF(F87&gt;0,F87,0)</f>
        <v>3928.21</v>
      </c>
      <c r="P87" s="19">
        <f>IF(G87&gt;0,G87,0)</f>
        <v>0</v>
      </c>
      <c r="Q87" s="25"/>
    </row>
    <row r="88" spans="2:17" ht="12.75" customHeight="1">
      <c r="B88" s="4" t="s">
        <v>2264</v>
      </c>
      <c r="C88" s="19">
        <v>196.28</v>
      </c>
      <c r="D88" s="19">
        <v>-6741.2</v>
      </c>
      <c r="E88" s="19">
        <v>-3928.21</v>
      </c>
      <c r="F88" s="25"/>
      <c r="G88" s="19">
        <v>0</v>
      </c>
      <c r="H88" s="19">
        <v>0</v>
      </c>
      <c r="I88" s="19">
        <v>0</v>
      </c>
      <c r="J88" s="19"/>
      <c r="K88" s="4" t="s">
        <v>2264</v>
      </c>
      <c r="L88" s="19">
        <f t="shared" si="24"/>
        <v>196.28</v>
      </c>
      <c r="M88" s="19">
        <f>IF(D88&gt;0,D88,0)</f>
        <v>0</v>
      </c>
      <c r="N88" s="19">
        <f>IF(E88&gt;0,E88,0)</f>
        <v>0</v>
      </c>
      <c r="O88" s="25"/>
      <c r="P88" s="19">
        <f>IF(G88&gt;0,G88,0)</f>
        <v>0</v>
      </c>
      <c r="Q88" s="25"/>
    </row>
    <row r="89" spans="2:17" ht="12.75" customHeight="1">
      <c r="B89" s="4" t="s">
        <v>2265</v>
      </c>
      <c r="C89" s="19">
        <v>0</v>
      </c>
      <c r="D89" s="19">
        <v>-92.06</v>
      </c>
      <c r="E89" s="19">
        <v>0</v>
      </c>
      <c r="F89" s="19">
        <v>0</v>
      </c>
      <c r="G89" s="25"/>
      <c r="H89" s="19">
        <v>0</v>
      </c>
      <c r="I89" s="19">
        <v>0</v>
      </c>
      <c r="J89" s="19"/>
      <c r="K89" s="4" t="s">
        <v>2265</v>
      </c>
      <c r="L89" s="19">
        <f t="shared" si="24"/>
        <v>0</v>
      </c>
      <c r="M89" s="19">
        <f>IF(D89&gt;0,D89,0)</f>
        <v>0</v>
      </c>
      <c r="N89" s="19">
        <f>IF(E89&gt;0,E89,0)</f>
        <v>0</v>
      </c>
      <c r="O89" s="19">
        <f>IF(F89&gt;0,F89,0)</f>
        <v>0</v>
      </c>
      <c r="P89" s="25"/>
      <c r="Q89" s="25"/>
    </row>
    <row r="90" spans="2:17" ht="12.75" customHeight="1">
      <c r="B90" s="4" t="s">
        <v>3081</v>
      </c>
      <c r="C90" s="19">
        <v>0</v>
      </c>
      <c r="D90" s="19">
        <v>2957.4</v>
      </c>
      <c r="E90" s="19">
        <v>0</v>
      </c>
      <c r="F90" s="19">
        <v>0</v>
      </c>
      <c r="G90" s="19">
        <v>0</v>
      </c>
      <c r="H90" s="25"/>
      <c r="I90" s="19">
        <v>0</v>
      </c>
      <c r="J90" s="19"/>
      <c r="K90" s="4" t="s">
        <v>3081</v>
      </c>
      <c r="L90" s="19">
        <f t="shared" si="24"/>
        <v>0</v>
      </c>
      <c r="M90" s="19">
        <f>IF(D90&gt;0,D90,0)</f>
        <v>2957.4</v>
      </c>
      <c r="N90" s="19">
        <f>IF(E90&gt;0,E90,0)</f>
        <v>0</v>
      </c>
      <c r="O90" s="19">
        <f>IF(F90&gt;0,F90,0)</f>
        <v>0</v>
      </c>
      <c r="P90" s="19">
        <f>IF(G90&gt;0,G90,0)</f>
        <v>0</v>
      </c>
      <c r="Q90" s="19">
        <f>SUM(L90:P90)</f>
        <v>2957.4</v>
      </c>
    </row>
    <row r="91" spans="2:17" ht="12.75" customHeight="1">
      <c r="B91" s="16" t="s">
        <v>3082</v>
      </c>
      <c r="C91" s="20">
        <v>-61.9</v>
      </c>
      <c r="D91" s="20">
        <v>-145.55000000000001</v>
      </c>
      <c r="E91" s="20">
        <v>0</v>
      </c>
      <c r="F91" s="20">
        <v>0</v>
      </c>
      <c r="G91" s="20">
        <v>0</v>
      </c>
      <c r="H91" s="20">
        <v>0</v>
      </c>
      <c r="I91" s="28"/>
      <c r="J91" s="19"/>
      <c r="K91" s="4" t="s">
        <v>3082</v>
      </c>
      <c r="L91" s="19">
        <f t="shared" si="24"/>
        <v>0</v>
      </c>
      <c r="M91" s="19">
        <f>IF(D91&gt;0,D91,0)</f>
        <v>0</v>
      </c>
      <c r="N91" s="19">
        <f>IF(E91&gt;0,E91,0)</f>
        <v>0</v>
      </c>
      <c r="O91" s="19">
        <f>IF(F91&gt;0,F91,0)</f>
        <v>0</v>
      </c>
      <c r="P91" s="19">
        <f>IF(G91&gt;0,G91,0)</f>
        <v>0</v>
      </c>
      <c r="Q91" s="19">
        <f>SUM(L91:P91)</f>
        <v>0</v>
      </c>
    </row>
    <row r="92" spans="2:17" s="15" customFormat="1" ht="11">
      <c r="B92" s="26" t="s">
        <v>1814</v>
      </c>
      <c r="C92" s="24">
        <f>SUM(C86:C91)</f>
        <v>6611.6500000000005</v>
      </c>
      <c r="D92" s="24">
        <f t="shared" ref="D92:I92" si="25">SUM(D85:D91)</f>
        <v>-12050.369999999999</v>
      </c>
      <c r="E92" s="24">
        <f t="shared" si="25"/>
        <v>-2376.52</v>
      </c>
      <c r="F92" s="24">
        <f t="shared" si="25"/>
        <v>10473.130000000001</v>
      </c>
      <c r="G92" s="24">
        <f t="shared" si="25"/>
        <v>92.06</v>
      </c>
      <c r="H92" s="24">
        <f t="shared" si="25"/>
        <v>-2957.35</v>
      </c>
      <c r="I92" s="24">
        <f t="shared" si="25"/>
        <v>207.45000000000002</v>
      </c>
      <c r="J92" s="22"/>
      <c r="K92" s="31" t="s">
        <v>3876</v>
      </c>
      <c r="L92" s="23">
        <f t="shared" ref="L92:Q92" ca="1" si="26">SUMIF(L85:L91,"&gt;0",L85:L89)</f>
        <v>6673.55</v>
      </c>
      <c r="M92" s="23">
        <f t="shared" ca="1" si="26"/>
        <v>2957.4</v>
      </c>
      <c r="N92" s="23">
        <f t="shared" ca="1" si="26"/>
        <v>1551.69</v>
      </c>
      <c r="O92" s="23">
        <f t="shared" ca="1" si="26"/>
        <v>10669.41</v>
      </c>
      <c r="P92" s="23">
        <f t="shared" ca="1" si="26"/>
        <v>92.06</v>
      </c>
      <c r="Q92" s="23">
        <f t="shared" ca="1" si="26"/>
        <v>2957.4</v>
      </c>
    </row>
    <row r="93" spans="2:17" ht="11">
      <c r="B93" s="27" t="s">
        <v>3876</v>
      </c>
      <c r="C93" s="20">
        <f t="shared" ref="C93:I93" ca="1" si="27">SUMIF(C85:C91,"&gt;0",C85:C89)</f>
        <v>6673.55</v>
      </c>
      <c r="D93" s="20">
        <f t="shared" ca="1" si="27"/>
        <v>2957.4</v>
      </c>
      <c r="E93" s="20">
        <f t="shared" ca="1" si="27"/>
        <v>1551.69</v>
      </c>
      <c r="F93" s="20">
        <f t="shared" ca="1" si="27"/>
        <v>10669.41</v>
      </c>
      <c r="G93" s="20">
        <f t="shared" ca="1" si="27"/>
        <v>92.06</v>
      </c>
      <c r="H93" s="20">
        <f t="shared" ca="1" si="27"/>
        <v>0</v>
      </c>
      <c r="I93" s="20">
        <f t="shared" ca="1" si="27"/>
        <v>207.45000000000002</v>
      </c>
      <c r="J93" s="22"/>
    </row>
    <row r="94" spans="2:17" ht="11">
      <c r="I94" s="18">
        <f>SUM(C85:I91)</f>
        <v>4.9999999999073452E-2</v>
      </c>
    </row>
    <row r="95" spans="2:17" ht="11">
      <c r="B95" s="5" t="s">
        <v>3158</v>
      </c>
      <c r="C95" s="22"/>
      <c r="D95" s="22"/>
      <c r="E95" s="22"/>
      <c r="F95" s="22"/>
      <c r="G95" s="22"/>
      <c r="H95" s="22"/>
      <c r="I95" s="22"/>
      <c r="K95" s="5" t="s">
        <v>3158</v>
      </c>
      <c r="L95" s="19"/>
      <c r="M95" s="19"/>
      <c r="N95" s="19"/>
      <c r="O95" s="19"/>
      <c r="P95" s="19"/>
      <c r="Q95" s="19"/>
    </row>
    <row r="96" spans="2:17" ht="11">
      <c r="B96" s="29" t="s">
        <v>1721</v>
      </c>
      <c r="C96" s="23" t="s">
        <v>2746</v>
      </c>
      <c r="D96" s="23" t="s">
        <v>2262</v>
      </c>
      <c r="E96" s="23" t="s">
        <v>2263</v>
      </c>
      <c r="F96" s="23" t="s">
        <v>2264</v>
      </c>
      <c r="G96" s="23" t="s">
        <v>2265</v>
      </c>
      <c r="H96" s="23" t="s">
        <v>3081</v>
      </c>
      <c r="I96" s="23" t="s">
        <v>3082</v>
      </c>
      <c r="K96" s="29" t="s">
        <v>1721</v>
      </c>
      <c r="L96" s="23" t="s">
        <v>2746</v>
      </c>
      <c r="M96" s="23" t="s">
        <v>2262</v>
      </c>
      <c r="N96" s="23" t="s">
        <v>2263</v>
      </c>
      <c r="O96" s="23" t="s">
        <v>2264</v>
      </c>
      <c r="P96" s="23" t="s">
        <v>2265</v>
      </c>
      <c r="Q96" s="23" t="s">
        <v>1815</v>
      </c>
    </row>
    <row r="97" spans="2:17" ht="11">
      <c r="B97" s="17" t="s">
        <v>2746</v>
      </c>
      <c r="C97" s="30"/>
      <c r="D97" s="24">
        <v>-12457.53</v>
      </c>
      <c r="E97" s="24">
        <v>0</v>
      </c>
      <c r="F97" s="24">
        <f>1060.85-3046.47</f>
        <v>-1985.62</v>
      </c>
      <c r="G97" s="24">
        <v>0</v>
      </c>
      <c r="H97" s="24">
        <v>0</v>
      </c>
      <c r="I97" s="24">
        <v>64.44</v>
      </c>
      <c r="K97" s="4" t="s">
        <v>2746</v>
      </c>
      <c r="L97" s="25"/>
      <c r="M97" s="19">
        <f>IF(D97&gt;0,D97,0)</f>
        <v>0</v>
      </c>
      <c r="N97" s="19">
        <f>IF(E97&gt;0,E97,0)</f>
        <v>0</v>
      </c>
      <c r="O97" s="19">
        <f>IF(F97&gt;0,F97,0)</f>
        <v>0</v>
      </c>
      <c r="P97" s="19">
        <f>IF(G97&gt;0,G97,0)</f>
        <v>0</v>
      </c>
      <c r="Q97" s="25"/>
    </row>
    <row r="98" spans="2:17" ht="11">
      <c r="B98" s="4" t="s">
        <v>2262</v>
      </c>
      <c r="C98" s="19">
        <v>12457.53</v>
      </c>
      <c r="D98" s="25"/>
      <c r="E98" s="19">
        <f>385.31-1734.44</f>
        <v>-1349.13</v>
      </c>
      <c r="F98" s="19">
        <f>4256.69-90.42</f>
        <v>4166.2699999999995</v>
      </c>
      <c r="G98" s="19">
        <f>76.77-1240.31</f>
        <v>-1163.54</v>
      </c>
      <c r="H98" s="19">
        <v>-5230.03</v>
      </c>
      <c r="I98" s="19">
        <f>284.249-58.787</f>
        <v>225.46200000000002</v>
      </c>
      <c r="K98" s="4" t="s">
        <v>2262</v>
      </c>
      <c r="L98" s="19">
        <f t="shared" ref="L98:M103" si="28">IF(C98&gt;0,C98,0)</f>
        <v>12457.53</v>
      </c>
      <c r="M98" s="25"/>
      <c r="N98" s="19">
        <f>IF(E98&gt;0,E98,0)</f>
        <v>0</v>
      </c>
      <c r="O98" s="19">
        <f>IF(F98&gt;0,F98,0)</f>
        <v>4166.2699999999995</v>
      </c>
      <c r="P98" s="19">
        <f>IF(G98&gt;0,G98,0)</f>
        <v>0</v>
      </c>
      <c r="Q98" s="25"/>
    </row>
    <row r="99" spans="2:17" ht="11">
      <c r="B99" s="4" t="s">
        <v>2263</v>
      </c>
      <c r="C99" s="19">
        <v>0</v>
      </c>
      <c r="D99" s="19">
        <f>1734.44-385.31</f>
        <v>1349.13</v>
      </c>
      <c r="E99" s="25"/>
      <c r="F99" s="19">
        <f>2326-422.64</f>
        <v>1903.3600000000001</v>
      </c>
      <c r="G99" s="19">
        <v>0</v>
      </c>
      <c r="H99" s="19">
        <v>0</v>
      </c>
      <c r="I99" s="19">
        <v>0</v>
      </c>
      <c r="K99" s="4" t="s">
        <v>2263</v>
      </c>
      <c r="L99" s="19">
        <f t="shared" si="28"/>
        <v>0</v>
      </c>
      <c r="M99" s="19">
        <f t="shared" si="28"/>
        <v>1349.13</v>
      </c>
      <c r="N99" s="25"/>
      <c r="O99" s="19">
        <f>IF(F99&gt;0,F99,0)</f>
        <v>1903.3600000000001</v>
      </c>
      <c r="P99" s="19">
        <f>IF(G99&gt;0,G99,0)</f>
        <v>0</v>
      </c>
      <c r="Q99" s="25"/>
    </row>
    <row r="100" spans="2:17" ht="11">
      <c r="B100" s="4" t="s">
        <v>2264</v>
      </c>
      <c r="C100" s="19">
        <f>3046.47-1060.85</f>
        <v>1985.62</v>
      </c>
      <c r="D100" s="19">
        <f>90.42-4256.69</f>
        <v>-4166.2699999999995</v>
      </c>
      <c r="E100" s="19">
        <f>422.64-2326</f>
        <v>-1903.3600000000001</v>
      </c>
      <c r="F100" s="25"/>
      <c r="G100" s="19">
        <v>0</v>
      </c>
      <c r="H100" s="19">
        <v>0</v>
      </c>
      <c r="I100" s="19">
        <v>0</v>
      </c>
      <c r="K100" s="4" t="s">
        <v>2264</v>
      </c>
      <c r="L100" s="19">
        <f t="shared" si="28"/>
        <v>1985.62</v>
      </c>
      <c r="M100" s="19">
        <f t="shared" si="28"/>
        <v>0</v>
      </c>
      <c r="N100" s="19">
        <f>IF(E100&gt;0,E100,0)</f>
        <v>0</v>
      </c>
      <c r="O100" s="25"/>
      <c r="P100" s="19">
        <f>IF(G100&gt;0,G100,0)</f>
        <v>0</v>
      </c>
      <c r="Q100" s="25"/>
    </row>
    <row r="101" spans="2:17" ht="11">
      <c r="B101" s="4" t="s">
        <v>2265</v>
      </c>
      <c r="C101" s="19">
        <v>0</v>
      </c>
      <c r="D101" s="19">
        <f>1240.31-76.77</f>
        <v>1163.54</v>
      </c>
      <c r="E101" s="19">
        <v>0</v>
      </c>
      <c r="F101" s="19">
        <v>0</v>
      </c>
      <c r="G101" s="25"/>
      <c r="H101" s="19">
        <v>0</v>
      </c>
      <c r="I101" s="19">
        <v>0</v>
      </c>
      <c r="K101" s="4" t="s">
        <v>2265</v>
      </c>
      <c r="L101" s="19">
        <f t="shared" si="28"/>
        <v>0</v>
      </c>
      <c r="M101" s="19">
        <f t="shared" si="28"/>
        <v>1163.54</v>
      </c>
      <c r="N101" s="19">
        <f>IF(E101&gt;0,E101,0)</f>
        <v>0</v>
      </c>
      <c r="O101" s="19">
        <f>IF(F101&gt;0,F101,0)</f>
        <v>0</v>
      </c>
      <c r="P101" s="25"/>
      <c r="Q101" s="25"/>
    </row>
    <row r="102" spans="2:17" ht="11">
      <c r="B102" s="4" t="s">
        <v>3081</v>
      </c>
      <c r="C102" s="19">
        <v>0</v>
      </c>
      <c r="D102" s="19">
        <v>5230.03</v>
      </c>
      <c r="E102" s="19">
        <v>0</v>
      </c>
      <c r="F102" s="19">
        <v>0</v>
      </c>
      <c r="G102" s="19">
        <v>0</v>
      </c>
      <c r="H102" s="25"/>
      <c r="I102" s="19">
        <v>0</v>
      </c>
      <c r="K102" s="4" t="s">
        <v>3081</v>
      </c>
      <c r="L102" s="19">
        <f t="shared" si="28"/>
        <v>0</v>
      </c>
      <c r="M102" s="19">
        <f t="shared" si="28"/>
        <v>5230.03</v>
      </c>
      <c r="N102" s="19">
        <f>IF(E102&gt;0,E102,0)</f>
        <v>0</v>
      </c>
      <c r="O102" s="19">
        <f>IF(F102&gt;0,F102,0)</f>
        <v>0</v>
      </c>
      <c r="P102" s="19">
        <f>IF(G102&gt;0,G102,0)</f>
        <v>0</v>
      </c>
      <c r="Q102" s="19">
        <f>SUM(L102:P102)</f>
        <v>5230.03</v>
      </c>
    </row>
    <row r="103" spans="2:17" ht="11">
      <c r="B103" s="16" t="s">
        <v>3082</v>
      </c>
      <c r="C103" s="20">
        <v>-64.44</v>
      </c>
      <c r="D103" s="20">
        <f>58.787-284.249</f>
        <v>-225.46200000000002</v>
      </c>
      <c r="E103" s="20">
        <v>0</v>
      </c>
      <c r="F103" s="20">
        <v>0</v>
      </c>
      <c r="G103" s="20">
        <v>0</v>
      </c>
      <c r="H103" s="20">
        <v>0</v>
      </c>
      <c r="I103" s="28"/>
      <c r="K103" s="4" t="s">
        <v>3082</v>
      </c>
      <c r="L103" s="19">
        <f t="shared" si="28"/>
        <v>0</v>
      </c>
      <c r="M103" s="19">
        <f t="shared" si="28"/>
        <v>0</v>
      </c>
      <c r="N103" s="19">
        <f>IF(E103&gt;0,E103,0)</f>
        <v>0</v>
      </c>
      <c r="O103" s="19">
        <f>IF(F103&gt;0,F103,0)</f>
        <v>0</v>
      </c>
      <c r="P103" s="19">
        <f>IF(G103&gt;0,G103,0)</f>
        <v>0</v>
      </c>
      <c r="Q103" s="19">
        <f>SUM(L103:P103)</f>
        <v>0</v>
      </c>
    </row>
    <row r="104" spans="2:17" ht="11">
      <c r="B104" s="26" t="s">
        <v>1814</v>
      </c>
      <c r="C104" s="24">
        <f>SUM(C98:C103)</f>
        <v>14378.710000000001</v>
      </c>
      <c r="D104" s="24">
        <f t="shared" ref="D104:I104" si="29">SUM(D97:D103)</f>
        <v>-9106.5620000000017</v>
      </c>
      <c r="E104" s="24">
        <f t="shared" si="29"/>
        <v>-3252.4900000000002</v>
      </c>
      <c r="F104" s="24">
        <f t="shared" si="29"/>
        <v>4084.0099999999998</v>
      </c>
      <c r="G104" s="24">
        <f t="shared" si="29"/>
        <v>-1163.54</v>
      </c>
      <c r="H104" s="24">
        <f t="shared" si="29"/>
        <v>-5230.03</v>
      </c>
      <c r="I104" s="24">
        <f t="shared" si="29"/>
        <v>289.90200000000004</v>
      </c>
      <c r="K104" s="31" t="s">
        <v>3876</v>
      </c>
      <c r="L104" s="23">
        <f ca="1">SUMIF(L97:L103,"&gt;0",L97:L101)</f>
        <v>14443.150000000001</v>
      </c>
      <c r="M104" s="23">
        <f ca="1">SUMIF(M97:M103,"&gt;0",M97:M101)</f>
        <v>7742.7</v>
      </c>
      <c r="N104" s="23">
        <f ca="1">SUMIF(N97:N103,"&gt;0",N97:N101)</f>
        <v>0</v>
      </c>
      <c r="O104" s="23">
        <f ca="1">SUMIF(O97:O103,"&gt;0",O97:O101)</f>
        <v>6069.6299999999992</v>
      </c>
      <c r="P104" s="23">
        <f ca="1">SUMIF(P97:P103,"&gt;0",P97:P101)</f>
        <v>0</v>
      </c>
      <c r="Q104" s="23" t="s">
        <v>2728</v>
      </c>
    </row>
    <row r="105" spans="2:17" ht="11">
      <c r="B105" s="27" t="s">
        <v>3876</v>
      </c>
      <c r="C105" s="20">
        <f t="shared" ref="C105:I105" ca="1" si="30">SUMIF(C97:C103,"&gt;0",C97:C101)</f>
        <v>14443.150000000001</v>
      </c>
      <c r="D105" s="20">
        <f t="shared" ca="1" si="30"/>
        <v>7742.7</v>
      </c>
      <c r="E105" s="20">
        <f t="shared" ca="1" si="30"/>
        <v>0</v>
      </c>
      <c r="F105" s="20">
        <f t="shared" ca="1" si="30"/>
        <v>6069.6299999999992</v>
      </c>
      <c r="G105" s="20">
        <f t="shared" ca="1" si="30"/>
        <v>0</v>
      </c>
      <c r="H105" s="20">
        <f t="shared" ca="1" si="30"/>
        <v>0</v>
      </c>
      <c r="I105" s="20">
        <f t="shared" ca="1" si="30"/>
        <v>289.90200000000004</v>
      </c>
    </row>
    <row r="106" spans="2:17" ht="11">
      <c r="I106" s="18">
        <f>SUM(C97:I103)</f>
        <v>2.8421709430404007E-14</v>
      </c>
    </row>
    <row r="107" spans="2:17" ht="11">
      <c r="B107" s="5" t="s">
        <v>2569</v>
      </c>
      <c r="C107" s="22"/>
      <c r="D107" s="22"/>
      <c r="E107" s="22"/>
      <c r="F107" s="22"/>
      <c r="G107" s="22"/>
      <c r="H107" s="22"/>
      <c r="I107" s="22"/>
      <c r="K107" s="5" t="s">
        <v>2569</v>
      </c>
      <c r="L107" s="19"/>
      <c r="M107" s="19"/>
      <c r="N107" s="19"/>
      <c r="O107" s="19"/>
      <c r="P107" s="19"/>
      <c r="Q107" s="19"/>
    </row>
    <row r="108" spans="2:17" ht="11">
      <c r="B108" s="29" t="s">
        <v>1721</v>
      </c>
      <c r="C108" s="23" t="s">
        <v>2746</v>
      </c>
      <c r="D108" s="23" t="s">
        <v>2262</v>
      </c>
      <c r="E108" s="23" t="s">
        <v>2263</v>
      </c>
      <c r="F108" s="23" t="s">
        <v>2264</v>
      </c>
      <c r="G108" s="23" t="s">
        <v>2265</v>
      </c>
      <c r="H108" s="23" t="s">
        <v>3081</v>
      </c>
      <c r="I108" s="23" t="s">
        <v>3082</v>
      </c>
      <c r="K108" s="29" t="s">
        <v>1721</v>
      </c>
      <c r="L108" s="23" t="s">
        <v>2746</v>
      </c>
      <c r="M108" s="23" t="s">
        <v>2262</v>
      </c>
      <c r="N108" s="23" t="s">
        <v>2263</v>
      </c>
      <c r="O108" s="23" t="s">
        <v>2264</v>
      </c>
      <c r="P108" s="23" t="s">
        <v>2265</v>
      </c>
      <c r="Q108" s="23" t="s">
        <v>1815</v>
      </c>
    </row>
    <row r="109" spans="2:17" ht="11">
      <c r="B109" s="17" t="s">
        <v>2746</v>
      </c>
      <c r="C109" s="30"/>
      <c r="D109" s="24"/>
      <c r="E109" s="24"/>
      <c r="F109" s="24"/>
      <c r="G109" s="24"/>
      <c r="H109" s="24"/>
      <c r="I109" s="24"/>
      <c r="K109" s="4" t="s">
        <v>2746</v>
      </c>
      <c r="L109" s="25"/>
      <c r="M109" s="19">
        <f>IF(D109&gt;0,D109,0)</f>
        <v>0</v>
      </c>
      <c r="N109" s="19">
        <f>IF(E109&gt;0,E109,0)</f>
        <v>0</v>
      </c>
      <c r="O109" s="19">
        <f>IF(F109&gt;0,F109,0)</f>
        <v>0</v>
      </c>
      <c r="P109" s="19">
        <f>IF(G109&gt;0,G109,0)</f>
        <v>0</v>
      </c>
      <c r="Q109" s="25"/>
    </row>
    <row r="110" spans="2:17" ht="11">
      <c r="B110" s="4" t="s">
        <v>2262</v>
      </c>
      <c r="C110" s="19"/>
      <c r="D110" s="25"/>
      <c r="E110" s="19"/>
      <c r="F110" s="19"/>
      <c r="G110" s="19"/>
      <c r="H110" s="19"/>
      <c r="I110" s="19"/>
      <c r="K110" s="4" t="s">
        <v>2262</v>
      </c>
      <c r="L110" s="19">
        <f t="shared" ref="L110:L115" si="31">IF(C110&gt;0,C110,0)</f>
        <v>0</v>
      </c>
      <c r="M110" s="25"/>
      <c r="N110" s="19">
        <f>IF(E110&gt;0,E110,0)</f>
        <v>0</v>
      </c>
      <c r="O110" s="19">
        <f>IF(F110&gt;0,F110,0)</f>
        <v>0</v>
      </c>
      <c r="P110" s="19">
        <f>IF(G110&gt;0,G110,0)</f>
        <v>0</v>
      </c>
      <c r="Q110" s="25"/>
    </row>
    <row r="111" spans="2:17" ht="11">
      <c r="B111" s="4" t="s">
        <v>2263</v>
      </c>
      <c r="C111" s="19"/>
      <c r="D111" s="19"/>
      <c r="E111" s="25"/>
      <c r="F111" s="19"/>
      <c r="G111" s="19"/>
      <c r="H111" s="19"/>
      <c r="I111" s="19"/>
      <c r="K111" s="4" t="s">
        <v>2263</v>
      </c>
      <c r="L111" s="19">
        <f t="shared" si="31"/>
        <v>0</v>
      </c>
      <c r="M111" s="19">
        <f>IF(D111&gt;0,D111,0)</f>
        <v>0</v>
      </c>
      <c r="N111" s="25"/>
      <c r="O111" s="19">
        <f>IF(F111&gt;0,F111,0)</f>
        <v>0</v>
      </c>
      <c r="P111" s="19">
        <f>IF(G111&gt;0,G111,0)</f>
        <v>0</v>
      </c>
      <c r="Q111" s="25"/>
    </row>
    <row r="112" spans="2:17" ht="11">
      <c r="B112" s="4" t="s">
        <v>2264</v>
      </c>
      <c r="C112" s="19"/>
      <c r="D112" s="19"/>
      <c r="E112" s="19"/>
      <c r="F112" s="25"/>
      <c r="G112" s="19"/>
      <c r="H112" s="19"/>
      <c r="I112" s="19"/>
      <c r="K112" s="4" t="s">
        <v>2264</v>
      </c>
      <c r="L112" s="19">
        <f t="shared" si="31"/>
        <v>0</v>
      </c>
      <c r="M112" s="19">
        <f>IF(D112&gt;0,D112,0)</f>
        <v>0</v>
      </c>
      <c r="N112" s="19">
        <f>IF(E112&gt;0,E112,0)</f>
        <v>0</v>
      </c>
      <c r="O112" s="25"/>
      <c r="P112" s="19">
        <f>IF(G112&gt;0,G112,0)</f>
        <v>0</v>
      </c>
      <c r="Q112" s="25"/>
    </row>
    <row r="113" spans="2:17" ht="11">
      <c r="B113" s="4" t="s">
        <v>2265</v>
      </c>
      <c r="C113" s="19"/>
      <c r="D113" s="19"/>
      <c r="E113" s="19"/>
      <c r="F113" s="19"/>
      <c r="G113" s="25"/>
      <c r="H113" s="19"/>
      <c r="I113" s="19"/>
      <c r="K113" s="4" t="s">
        <v>2265</v>
      </c>
      <c r="L113" s="19">
        <f t="shared" si="31"/>
        <v>0</v>
      </c>
      <c r="M113" s="19">
        <f>IF(D113&gt;0,D113,0)</f>
        <v>0</v>
      </c>
      <c r="N113" s="19">
        <f>IF(E113&gt;0,E113,0)</f>
        <v>0</v>
      </c>
      <c r="O113" s="19">
        <f>IF(F113&gt;0,F113,0)</f>
        <v>0</v>
      </c>
      <c r="P113" s="25"/>
      <c r="Q113" s="25"/>
    </row>
    <row r="114" spans="2:17" ht="11">
      <c r="B114" s="4" t="s">
        <v>3081</v>
      </c>
      <c r="C114" s="19"/>
      <c r="D114" s="19"/>
      <c r="E114" s="19"/>
      <c r="F114" s="19"/>
      <c r="G114" s="19"/>
      <c r="H114" s="25"/>
      <c r="I114" s="19"/>
      <c r="K114" s="4" t="s">
        <v>3081</v>
      </c>
      <c r="L114" s="19">
        <f t="shared" si="31"/>
        <v>0</v>
      </c>
      <c r="M114" s="19">
        <f>IF(D114&gt;0,D114,0)</f>
        <v>0</v>
      </c>
      <c r="N114" s="19">
        <f>IF(E114&gt;0,E114,0)</f>
        <v>0</v>
      </c>
      <c r="O114" s="19">
        <f>IF(F114&gt;0,F114,0)</f>
        <v>0</v>
      </c>
      <c r="P114" s="19">
        <f>IF(G114&gt;0,G114,0)</f>
        <v>0</v>
      </c>
      <c r="Q114" s="19">
        <f>SUM(L114:P114)</f>
        <v>0</v>
      </c>
    </row>
    <row r="115" spans="2:17" ht="11">
      <c r="B115" s="16" t="s">
        <v>3082</v>
      </c>
      <c r="C115" s="20"/>
      <c r="D115" s="20"/>
      <c r="E115" s="20"/>
      <c r="F115" s="20"/>
      <c r="G115" s="20"/>
      <c r="H115" s="20"/>
      <c r="I115" s="28"/>
      <c r="K115" s="4" t="s">
        <v>3082</v>
      </c>
      <c r="L115" s="19">
        <f t="shared" si="31"/>
        <v>0</v>
      </c>
      <c r="M115" s="19">
        <f>IF(D115&gt;0,D115,0)</f>
        <v>0</v>
      </c>
      <c r="N115" s="19">
        <f>IF(E115&gt;0,E115,0)</f>
        <v>0</v>
      </c>
      <c r="O115" s="19">
        <f>IF(F115&gt;0,F115,0)</f>
        <v>0</v>
      </c>
      <c r="P115" s="19">
        <f>IF(G115&gt;0,G115,0)</f>
        <v>0</v>
      </c>
      <c r="Q115" s="19">
        <f>SUM(L115:P115)</f>
        <v>0</v>
      </c>
    </row>
    <row r="116" spans="2:17" ht="11">
      <c r="B116" s="26" t="s">
        <v>1814</v>
      </c>
      <c r="C116" s="24">
        <f t="shared" ref="C116:I116" si="32">SUM(C110:C115)</f>
        <v>0</v>
      </c>
      <c r="D116" s="24">
        <f t="shared" si="32"/>
        <v>0</v>
      </c>
      <c r="E116" s="24">
        <f t="shared" si="32"/>
        <v>0</v>
      </c>
      <c r="F116" s="24">
        <f t="shared" si="32"/>
        <v>0</v>
      </c>
      <c r="G116" s="24">
        <f t="shared" si="32"/>
        <v>0</v>
      </c>
      <c r="H116" s="24">
        <f t="shared" si="32"/>
        <v>0</v>
      </c>
      <c r="I116" s="24">
        <f t="shared" si="32"/>
        <v>0</v>
      </c>
      <c r="K116" s="31" t="s">
        <v>3876</v>
      </c>
      <c r="L116" s="23">
        <f t="shared" ref="L116:Q116" ca="1" si="33">SUMIF(L109:L115,"&gt;0",L109:L113)</f>
        <v>0</v>
      </c>
      <c r="M116" s="23">
        <f t="shared" ca="1" si="33"/>
        <v>0</v>
      </c>
      <c r="N116" s="23">
        <f t="shared" ca="1" si="33"/>
        <v>0</v>
      </c>
      <c r="O116" s="23">
        <f t="shared" ca="1" si="33"/>
        <v>0</v>
      </c>
      <c r="P116" s="23">
        <f t="shared" ca="1" si="33"/>
        <v>0</v>
      </c>
      <c r="Q116" s="23">
        <f t="shared" ca="1" si="33"/>
        <v>0</v>
      </c>
    </row>
    <row r="117" spans="2:17" ht="11">
      <c r="B117" s="27" t="s">
        <v>3876</v>
      </c>
      <c r="C117" s="20">
        <f t="shared" ref="C117:I117" ca="1" si="34">SUMIF(C109:C115,"&gt;0",C109:C113)</f>
        <v>0</v>
      </c>
      <c r="D117" s="20">
        <f t="shared" ca="1" si="34"/>
        <v>0</v>
      </c>
      <c r="E117" s="20">
        <f t="shared" ca="1" si="34"/>
        <v>0</v>
      </c>
      <c r="F117" s="20">
        <f t="shared" ca="1" si="34"/>
        <v>0</v>
      </c>
      <c r="G117" s="20">
        <f t="shared" ca="1" si="34"/>
        <v>0</v>
      </c>
      <c r="H117" s="20">
        <f t="shared" ca="1" si="34"/>
        <v>0</v>
      </c>
      <c r="I117" s="20">
        <f t="shared" ca="1" si="34"/>
        <v>0</v>
      </c>
    </row>
    <row r="118" spans="2:17" ht="11">
      <c r="I118" s="18">
        <f>SUM(C109:I115)</f>
        <v>0</v>
      </c>
    </row>
    <row r="119" spans="2:17" ht="11">
      <c r="B119" s="5" t="s">
        <v>935</v>
      </c>
      <c r="C119" s="22"/>
      <c r="D119" s="22"/>
      <c r="E119" s="22"/>
      <c r="F119" s="22"/>
      <c r="G119" s="22"/>
      <c r="H119" s="22"/>
      <c r="I119" s="22"/>
      <c r="K119" s="5" t="s">
        <v>935</v>
      </c>
      <c r="L119" s="19"/>
      <c r="M119" s="19"/>
      <c r="N119" s="19"/>
      <c r="O119" s="19"/>
      <c r="P119" s="19"/>
      <c r="Q119" s="19"/>
    </row>
    <row r="120" spans="2:17" ht="11">
      <c r="B120" s="29" t="s">
        <v>1721</v>
      </c>
      <c r="C120" s="23" t="s">
        <v>2746</v>
      </c>
      <c r="D120" s="23" t="s">
        <v>2262</v>
      </c>
      <c r="E120" s="23" t="s">
        <v>2263</v>
      </c>
      <c r="F120" s="23" t="s">
        <v>2264</v>
      </c>
      <c r="G120" s="23" t="s">
        <v>2265</v>
      </c>
      <c r="H120" s="23" t="s">
        <v>3081</v>
      </c>
      <c r="I120" s="23" t="s">
        <v>3082</v>
      </c>
      <c r="K120" s="29" t="s">
        <v>1721</v>
      </c>
      <c r="L120" s="23" t="s">
        <v>2746</v>
      </c>
      <c r="M120" s="23" t="s">
        <v>2262</v>
      </c>
      <c r="N120" s="23" t="s">
        <v>2263</v>
      </c>
      <c r="O120" s="23" t="s">
        <v>2264</v>
      </c>
      <c r="P120" s="23" t="s">
        <v>2265</v>
      </c>
      <c r="Q120" s="23" t="s">
        <v>1815</v>
      </c>
    </row>
    <row r="121" spans="2:17" ht="11">
      <c r="B121" s="17" t="s">
        <v>2746</v>
      </c>
      <c r="C121" s="30"/>
      <c r="D121" s="24"/>
      <c r="E121" s="24"/>
      <c r="F121" s="24"/>
      <c r="G121" s="24"/>
      <c r="H121" s="24"/>
      <c r="I121" s="24"/>
      <c r="K121" s="4" t="s">
        <v>2746</v>
      </c>
      <c r="L121" s="25"/>
      <c r="M121" s="19">
        <f>IF(D121&gt;0,D121,0)</f>
        <v>0</v>
      </c>
      <c r="N121" s="19">
        <f>IF(E121&gt;0,E121,0)</f>
        <v>0</v>
      </c>
      <c r="O121" s="19">
        <f>IF(F121&gt;0,F121,0)</f>
        <v>0</v>
      </c>
      <c r="P121" s="19">
        <f>IF(G121&gt;0,G121,0)</f>
        <v>0</v>
      </c>
      <c r="Q121" s="25"/>
    </row>
    <row r="122" spans="2:17" ht="11">
      <c r="B122" s="4" t="s">
        <v>2262</v>
      </c>
      <c r="C122" s="19"/>
      <c r="D122" s="25"/>
      <c r="E122" s="19"/>
      <c r="F122" s="19"/>
      <c r="G122" s="19"/>
      <c r="H122" s="19"/>
      <c r="I122" s="19"/>
      <c r="K122" s="4" t="s">
        <v>2262</v>
      </c>
      <c r="L122" s="19">
        <f t="shared" ref="L122:L127" si="35">IF(C122&gt;0,C122,0)</f>
        <v>0</v>
      </c>
      <c r="M122" s="25"/>
      <c r="N122" s="19">
        <f>IF(E122&gt;0,E122,0)</f>
        <v>0</v>
      </c>
      <c r="O122" s="19">
        <f>IF(F122&gt;0,F122,0)</f>
        <v>0</v>
      </c>
      <c r="P122" s="19">
        <f>IF(G122&gt;0,G122,0)</f>
        <v>0</v>
      </c>
      <c r="Q122" s="25"/>
    </row>
    <row r="123" spans="2:17" ht="11">
      <c r="B123" s="4" t="s">
        <v>2263</v>
      </c>
      <c r="C123" s="19"/>
      <c r="D123" s="19"/>
      <c r="E123" s="25"/>
      <c r="F123" s="19"/>
      <c r="G123" s="19"/>
      <c r="H123" s="19"/>
      <c r="I123" s="19"/>
      <c r="K123" s="4" t="s">
        <v>2263</v>
      </c>
      <c r="L123" s="19">
        <f t="shared" si="35"/>
        <v>0</v>
      </c>
      <c r="M123" s="19">
        <f>IF(D123&gt;0,D123,0)</f>
        <v>0</v>
      </c>
      <c r="N123" s="25"/>
      <c r="O123" s="19">
        <f>IF(F123&gt;0,F123,0)</f>
        <v>0</v>
      </c>
      <c r="P123" s="19">
        <f>IF(G123&gt;0,G123,0)</f>
        <v>0</v>
      </c>
      <c r="Q123" s="25"/>
    </row>
    <row r="124" spans="2:17" ht="11">
      <c r="B124" s="4" t="s">
        <v>2264</v>
      </c>
      <c r="C124" s="19"/>
      <c r="D124" s="19"/>
      <c r="E124" s="19"/>
      <c r="F124" s="25"/>
      <c r="G124" s="19"/>
      <c r="H124" s="19"/>
      <c r="I124" s="19"/>
      <c r="K124" s="4" t="s">
        <v>2264</v>
      </c>
      <c r="L124" s="19">
        <f t="shared" si="35"/>
        <v>0</v>
      </c>
      <c r="M124" s="19">
        <f>IF(D124&gt;0,D124,0)</f>
        <v>0</v>
      </c>
      <c r="N124" s="19">
        <f>IF(E124&gt;0,E124,0)</f>
        <v>0</v>
      </c>
      <c r="O124" s="25"/>
      <c r="P124" s="19">
        <f>IF(G124&gt;0,G124,0)</f>
        <v>0</v>
      </c>
      <c r="Q124" s="25"/>
    </row>
    <row r="125" spans="2:17" ht="11">
      <c r="B125" s="4" t="s">
        <v>2265</v>
      </c>
      <c r="C125" s="19"/>
      <c r="D125" s="19"/>
      <c r="E125" s="19"/>
      <c r="F125" s="19"/>
      <c r="G125" s="25"/>
      <c r="H125" s="19"/>
      <c r="I125" s="19"/>
      <c r="K125" s="4" t="s">
        <v>2265</v>
      </c>
      <c r="L125" s="19">
        <f t="shared" si="35"/>
        <v>0</v>
      </c>
      <c r="M125" s="19">
        <f>IF(D125&gt;0,D125,0)</f>
        <v>0</v>
      </c>
      <c r="N125" s="19">
        <f>IF(E125&gt;0,E125,0)</f>
        <v>0</v>
      </c>
      <c r="O125" s="19">
        <f>IF(F125&gt;0,F125,0)</f>
        <v>0</v>
      </c>
      <c r="P125" s="25"/>
      <c r="Q125" s="25"/>
    </row>
    <row r="126" spans="2:17" ht="11">
      <c r="B126" s="4" t="s">
        <v>3081</v>
      </c>
      <c r="C126" s="19"/>
      <c r="D126" s="19"/>
      <c r="E126" s="19"/>
      <c r="F126" s="19"/>
      <c r="G126" s="19"/>
      <c r="H126" s="25"/>
      <c r="I126" s="19"/>
      <c r="K126" s="4" t="s">
        <v>3081</v>
      </c>
      <c r="L126" s="19">
        <f t="shared" si="35"/>
        <v>0</v>
      </c>
      <c r="M126" s="19">
        <f>IF(D126&gt;0,D126,0)</f>
        <v>0</v>
      </c>
      <c r="N126" s="19">
        <f>IF(E126&gt;0,E126,0)</f>
        <v>0</v>
      </c>
      <c r="O126" s="19">
        <f>IF(F126&gt;0,F126,0)</f>
        <v>0</v>
      </c>
      <c r="P126" s="19">
        <f>IF(G126&gt;0,G126,0)</f>
        <v>0</v>
      </c>
      <c r="Q126" s="19">
        <f>SUM(L126:P126)</f>
        <v>0</v>
      </c>
    </row>
    <row r="127" spans="2:17" ht="11">
      <c r="B127" s="16" t="s">
        <v>3082</v>
      </c>
      <c r="C127" s="20"/>
      <c r="D127" s="20"/>
      <c r="E127" s="20"/>
      <c r="F127" s="20"/>
      <c r="G127" s="20"/>
      <c r="H127" s="20"/>
      <c r="I127" s="28"/>
      <c r="K127" s="4" t="s">
        <v>3082</v>
      </c>
      <c r="L127" s="19">
        <f t="shared" si="35"/>
        <v>0</v>
      </c>
      <c r="M127" s="19">
        <f>IF(D127&gt;0,D127,0)</f>
        <v>0</v>
      </c>
      <c r="N127" s="19">
        <f>IF(E127&gt;0,E127,0)</f>
        <v>0</v>
      </c>
      <c r="O127" s="19">
        <f>IF(F127&gt;0,F127,0)</f>
        <v>0</v>
      </c>
      <c r="P127" s="19">
        <f>IF(G127&gt;0,G127,0)</f>
        <v>0</v>
      </c>
      <c r="Q127" s="19">
        <f>SUM(L127:P127)</f>
        <v>0</v>
      </c>
    </row>
    <row r="128" spans="2:17" ht="11">
      <c r="B128" s="26" t="s">
        <v>1814</v>
      </c>
      <c r="C128" s="24">
        <f t="shared" ref="C128:I128" si="36">SUM(C122:C127)</f>
        <v>0</v>
      </c>
      <c r="D128" s="24">
        <f t="shared" si="36"/>
        <v>0</v>
      </c>
      <c r="E128" s="24">
        <f t="shared" si="36"/>
        <v>0</v>
      </c>
      <c r="F128" s="24">
        <f t="shared" si="36"/>
        <v>0</v>
      </c>
      <c r="G128" s="24">
        <f t="shared" si="36"/>
        <v>0</v>
      </c>
      <c r="H128" s="24">
        <f t="shared" si="36"/>
        <v>0</v>
      </c>
      <c r="I128" s="24">
        <f t="shared" si="36"/>
        <v>0</v>
      </c>
      <c r="K128" s="31" t="s">
        <v>3876</v>
      </c>
      <c r="L128" s="23">
        <f t="shared" ref="L128:Q128" ca="1" si="37">SUMIF(L121:L127,"&gt;0",L121:L125)</f>
        <v>0</v>
      </c>
      <c r="M128" s="23">
        <f t="shared" ca="1" si="37"/>
        <v>0</v>
      </c>
      <c r="N128" s="23">
        <f t="shared" ca="1" si="37"/>
        <v>0</v>
      </c>
      <c r="O128" s="23">
        <f t="shared" ca="1" si="37"/>
        <v>0</v>
      </c>
      <c r="P128" s="23">
        <f t="shared" ca="1" si="37"/>
        <v>0</v>
      </c>
      <c r="Q128" s="23">
        <f t="shared" ca="1" si="37"/>
        <v>0</v>
      </c>
    </row>
    <row r="129" spans="2:17" ht="11">
      <c r="B129" s="27" t="s">
        <v>3876</v>
      </c>
      <c r="C129" s="20">
        <f t="shared" ref="C129:I129" ca="1" si="38">SUMIF(C121:C127,"&gt;0",C121:C125)</f>
        <v>0</v>
      </c>
      <c r="D129" s="20">
        <f t="shared" ca="1" si="38"/>
        <v>0</v>
      </c>
      <c r="E129" s="20">
        <f t="shared" ca="1" si="38"/>
        <v>0</v>
      </c>
      <c r="F129" s="20">
        <f t="shared" ca="1" si="38"/>
        <v>0</v>
      </c>
      <c r="G129" s="20">
        <f t="shared" ca="1" si="38"/>
        <v>0</v>
      </c>
      <c r="H129" s="20">
        <f t="shared" ca="1" si="38"/>
        <v>0</v>
      </c>
      <c r="I129" s="20">
        <f t="shared" ca="1" si="38"/>
        <v>0</v>
      </c>
    </row>
    <row r="130" spans="2:17" ht="11">
      <c r="I130" s="18">
        <f>SUM(C121:I127)</f>
        <v>0</v>
      </c>
    </row>
    <row r="131" spans="2:17" ht="11">
      <c r="B131" s="5" t="s">
        <v>2479</v>
      </c>
      <c r="C131" s="22"/>
      <c r="D131" s="22"/>
      <c r="E131" s="22"/>
      <c r="F131" s="22"/>
      <c r="G131" s="22"/>
      <c r="H131" s="22"/>
      <c r="I131" s="22"/>
      <c r="K131" s="5" t="s">
        <v>2479</v>
      </c>
      <c r="L131" s="19"/>
      <c r="M131" s="19"/>
      <c r="N131" s="19"/>
      <c r="O131" s="19"/>
      <c r="P131" s="19"/>
      <c r="Q131" s="19"/>
    </row>
    <row r="132" spans="2:17" ht="11">
      <c r="B132" s="29" t="s">
        <v>1721</v>
      </c>
      <c r="C132" s="23" t="s">
        <v>2746</v>
      </c>
      <c r="D132" s="23" t="s">
        <v>2262</v>
      </c>
      <c r="E132" s="23" t="s">
        <v>2263</v>
      </c>
      <c r="F132" s="23" t="s">
        <v>2264</v>
      </c>
      <c r="G132" s="23" t="s">
        <v>2265</v>
      </c>
      <c r="H132" s="23" t="s">
        <v>3081</v>
      </c>
      <c r="I132" s="23" t="s">
        <v>3082</v>
      </c>
      <c r="K132" s="29" t="s">
        <v>1721</v>
      </c>
      <c r="L132" s="23" t="s">
        <v>2746</v>
      </c>
      <c r="M132" s="23" t="s">
        <v>2262</v>
      </c>
      <c r="N132" s="23" t="s">
        <v>2263</v>
      </c>
      <c r="O132" s="23" t="s">
        <v>2264</v>
      </c>
      <c r="P132" s="23" t="s">
        <v>2265</v>
      </c>
      <c r="Q132" s="23" t="s">
        <v>1815</v>
      </c>
    </row>
    <row r="133" spans="2:17" ht="11">
      <c r="B133" s="17" t="s">
        <v>2746</v>
      </c>
      <c r="C133" s="30"/>
      <c r="D133" s="24"/>
      <c r="E133" s="24"/>
      <c r="F133" s="24"/>
      <c r="G133" s="24"/>
      <c r="H133" s="24"/>
      <c r="I133" s="24"/>
      <c r="K133" s="4" t="s">
        <v>2746</v>
      </c>
      <c r="L133" s="25"/>
      <c r="M133" s="19">
        <f>IF(D133&gt;0,D133,0)</f>
        <v>0</v>
      </c>
      <c r="N133" s="19">
        <f>IF(E133&gt;0,E133,0)</f>
        <v>0</v>
      </c>
      <c r="O133" s="19">
        <f>IF(F133&gt;0,F133,0)</f>
        <v>0</v>
      </c>
      <c r="P133" s="19">
        <f>IF(G133&gt;0,G133,0)</f>
        <v>0</v>
      </c>
      <c r="Q133" s="25"/>
    </row>
    <row r="134" spans="2:17" ht="11">
      <c r="B134" s="4" t="s">
        <v>2262</v>
      </c>
      <c r="C134" s="19"/>
      <c r="D134" s="25"/>
      <c r="E134" s="19"/>
      <c r="F134" s="19"/>
      <c r="G134" s="19"/>
      <c r="H134" s="19"/>
      <c r="I134" s="19"/>
      <c r="K134" s="4" t="s">
        <v>2262</v>
      </c>
      <c r="L134" s="19">
        <f t="shared" ref="L134:L139" si="39">IF(C134&gt;0,C134,0)</f>
        <v>0</v>
      </c>
      <c r="M134" s="25"/>
      <c r="N134" s="19">
        <f>IF(E134&gt;0,E134,0)</f>
        <v>0</v>
      </c>
      <c r="O134" s="19">
        <f>IF(F134&gt;0,F134,0)</f>
        <v>0</v>
      </c>
      <c r="P134" s="19">
        <f>IF(G134&gt;0,G134,0)</f>
        <v>0</v>
      </c>
      <c r="Q134" s="25"/>
    </row>
    <row r="135" spans="2:17" ht="11">
      <c r="B135" s="4" t="s">
        <v>2263</v>
      </c>
      <c r="C135" s="19"/>
      <c r="D135" s="19"/>
      <c r="E135" s="25"/>
      <c r="F135" s="19"/>
      <c r="G135" s="19"/>
      <c r="H135" s="19"/>
      <c r="I135" s="19"/>
      <c r="K135" s="4" t="s">
        <v>2263</v>
      </c>
      <c r="L135" s="19">
        <f t="shared" si="39"/>
        <v>0</v>
      </c>
      <c r="M135" s="19">
        <f>IF(D135&gt;0,D135,0)</f>
        <v>0</v>
      </c>
      <c r="N135" s="25"/>
      <c r="O135" s="19">
        <f>IF(F135&gt;0,F135,0)</f>
        <v>0</v>
      </c>
      <c r="P135" s="19">
        <f>IF(G135&gt;0,G135,0)</f>
        <v>0</v>
      </c>
      <c r="Q135" s="25"/>
    </row>
    <row r="136" spans="2:17" ht="11">
      <c r="B136" s="4" t="s">
        <v>2264</v>
      </c>
      <c r="C136" s="19"/>
      <c r="D136" s="19"/>
      <c r="E136" s="19"/>
      <c r="F136" s="25"/>
      <c r="G136" s="19"/>
      <c r="H136" s="19"/>
      <c r="I136" s="19"/>
      <c r="K136" s="4" t="s">
        <v>2264</v>
      </c>
      <c r="L136" s="19">
        <f t="shared" si="39"/>
        <v>0</v>
      </c>
      <c r="M136" s="19">
        <f>IF(D136&gt;0,D136,0)</f>
        <v>0</v>
      </c>
      <c r="N136" s="19">
        <f>IF(E136&gt;0,E136,0)</f>
        <v>0</v>
      </c>
      <c r="O136" s="25"/>
      <c r="P136" s="19">
        <f>IF(G136&gt;0,G136,0)</f>
        <v>0</v>
      </c>
      <c r="Q136" s="25"/>
    </row>
    <row r="137" spans="2:17" ht="11">
      <c r="B137" s="4" t="s">
        <v>2265</v>
      </c>
      <c r="C137" s="19"/>
      <c r="D137" s="19"/>
      <c r="E137" s="19"/>
      <c r="F137" s="19"/>
      <c r="G137" s="25"/>
      <c r="H137" s="19"/>
      <c r="I137" s="19"/>
      <c r="K137" s="4" t="s">
        <v>2265</v>
      </c>
      <c r="L137" s="19">
        <f t="shared" si="39"/>
        <v>0</v>
      </c>
      <c r="M137" s="19">
        <f>IF(D137&gt;0,D137,0)</f>
        <v>0</v>
      </c>
      <c r="N137" s="19">
        <f>IF(E137&gt;0,E137,0)</f>
        <v>0</v>
      </c>
      <c r="O137" s="19">
        <f>IF(F137&gt;0,F137,0)</f>
        <v>0</v>
      </c>
      <c r="P137" s="25"/>
      <c r="Q137" s="25"/>
    </row>
    <row r="138" spans="2:17" ht="11">
      <c r="B138" s="4" t="s">
        <v>3081</v>
      </c>
      <c r="C138" s="19"/>
      <c r="D138" s="19"/>
      <c r="E138" s="19"/>
      <c r="F138" s="19"/>
      <c r="G138" s="19"/>
      <c r="H138" s="25"/>
      <c r="I138" s="19"/>
      <c r="K138" s="4" t="s">
        <v>3081</v>
      </c>
      <c r="L138" s="19">
        <f t="shared" si="39"/>
        <v>0</v>
      </c>
      <c r="M138" s="19">
        <f>IF(D138&gt;0,D138,0)</f>
        <v>0</v>
      </c>
      <c r="N138" s="19">
        <f>IF(E138&gt;0,E138,0)</f>
        <v>0</v>
      </c>
      <c r="O138" s="19">
        <f>IF(F138&gt;0,F138,0)</f>
        <v>0</v>
      </c>
      <c r="P138" s="19">
        <f>IF(G138&gt;0,G138,0)</f>
        <v>0</v>
      </c>
      <c r="Q138" s="19">
        <f>SUM(L138:P138)</f>
        <v>0</v>
      </c>
    </row>
    <row r="139" spans="2:17" ht="11">
      <c r="B139" s="16" t="s">
        <v>3082</v>
      </c>
      <c r="C139" s="20"/>
      <c r="D139" s="20"/>
      <c r="E139" s="20"/>
      <c r="F139" s="20"/>
      <c r="G139" s="20"/>
      <c r="H139" s="20"/>
      <c r="I139" s="28"/>
      <c r="K139" s="4" t="s">
        <v>3082</v>
      </c>
      <c r="L139" s="19">
        <f t="shared" si="39"/>
        <v>0</v>
      </c>
      <c r="M139" s="19">
        <f>IF(D139&gt;0,D139,0)</f>
        <v>0</v>
      </c>
      <c r="N139" s="19">
        <f>IF(E139&gt;0,E139,0)</f>
        <v>0</v>
      </c>
      <c r="O139" s="19">
        <f>IF(F139&gt;0,F139,0)</f>
        <v>0</v>
      </c>
      <c r="P139" s="19">
        <f>IF(G139&gt;0,G139,0)</f>
        <v>0</v>
      </c>
      <c r="Q139" s="19">
        <f>SUM(L139:P139)</f>
        <v>0</v>
      </c>
    </row>
    <row r="140" spans="2:17" ht="11">
      <c r="B140" s="26" t="s">
        <v>1814</v>
      </c>
      <c r="C140" s="24">
        <f t="shared" ref="C140:I140" si="40">SUM(C134:C139)</f>
        <v>0</v>
      </c>
      <c r="D140" s="24">
        <f t="shared" si="40"/>
        <v>0</v>
      </c>
      <c r="E140" s="24">
        <f t="shared" si="40"/>
        <v>0</v>
      </c>
      <c r="F140" s="24">
        <f t="shared" si="40"/>
        <v>0</v>
      </c>
      <c r="G140" s="24">
        <f t="shared" si="40"/>
        <v>0</v>
      </c>
      <c r="H140" s="24">
        <f t="shared" si="40"/>
        <v>0</v>
      </c>
      <c r="I140" s="24">
        <f t="shared" si="40"/>
        <v>0</v>
      </c>
      <c r="K140" s="31" t="s">
        <v>3876</v>
      </c>
      <c r="L140" s="23">
        <f t="shared" ref="L140:Q140" ca="1" si="41">SUMIF(L133:L139,"&gt;0",L133:L137)</f>
        <v>0</v>
      </c>
      <c r="M140" s="23">
        <f t="shared" ca="1" si="41"/>
        <v>0</v>
      </c>
      <c r="N140" s="23">
        <f t="shared" ca="1" si="41"/>
        <v>0</v>
      </c>
      <c r="O140" s="23">
        <f t="shared" ca="1" si="41"/>
        <v>0</v>
      </c>
      <c r="P140" s="23">
        <f t="shared" ca="1" si="41"/>
        <v>0</v>
      </c>
      <c r="Q140" s="23">
        <f t="shared" ca="1" si="41"/>
        <v>0</v>
      </c>
    </row>
    <row r="141" spans="2:17" ht="11">
      <c r="B141" s="27" t="s">
        <v>3876</v>
      </c>
      <c r="C141" s="20">
        <f t="shared" ref="C141:I141" ca="1" si="42">SUMIF(C133:C139,"&gt;0",C133:C137)</f>
        <v>0</v>
      </c>
      <c r="D141" s="20">
        <f t="shared" ca="1" si="42"/>
        <v>0</v>
      </c>
      <c r="E141" s="20">
        <f t="shared" ca="1" si="42"/>
        <v>0</v>
      </c>
      <c r="F141" s="20">
        <f t="shared" ca="1" si="42"/>
        <v>0</v>
      </c>
      <c r="G141" s="20">
        <f t="shared" ca="1" si="42"/>
        <v>0</v>
      </c>
      <c r="H141" s="20">
        <f t="shared" ca="1" si="42"/>
        <v>0</v>
      </c>
      <c r="I141" s="20">
        <f t="shared" ca="1" si="42"/>
        <v>0</v>
      </c>
    </row>
    <row r="142" spans="2:17" ht="11">
      <c r="I142" s="18">
        <f>SUM(C133:I139)</f>
        <v>0</v>
      </c>
    </row>
  </sheetData>
  <phoneticPr fontId="7" type="noConversion"/>
  <conditionalFormatting sqref="I22 I34 I46 I58 I70 I82 I94 I106">
    <cfRule type="cellIs" dxfId="0" priority="1" stopIfTrue="1" operator="notBetween">
      <formula>-0.05</formula>
      <formula>0.05</formula>
    </cfRule>
  </conditionalFormatting>
  <pageMargins left="0.75" right="0.75" top="1" bottom="1" header="0.5" footer="0.5"/>
  <pageSetup scale="70" orientation="portrait"/>
  <headerFooter alignWithMargins="0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1"/>
  <dimension ref="A1:X55"/>
  <sheetViews>
    <sheetView workbookViewId="0"/>
  </sheetViews>
  <sheetFormatPr baseColWidth="10" defaultColWidth="18.6640625" defaultRowHeight="12.75" customHeight="1"/>
  <cols>
    <col min="1" max="1" width="9.1640625" style="41" customWidth="1"/>
    <col min="2" max="2" width="53.5" style="41" customWidth="1"/>
    <col min="3" max="3" width="11.5" style="41" customWidth="1"/>
    <col min="4" max="4" width="10.5" style="41" bestFit="1" customWidth="1"/>
    <col min="5" max="5" width="12.6640625" style="41" customWidth="1"/>
    <col min="6" max="6" width="9.1640625" style="41" customWidth="1"/>
    <col min="7" max="7" width="10.33203125" style="41" customWidth="1"/>
    <col min="8" max="8" width="9.1640625" style="41" customWidth="1"/>
    <col min="9" max="9" width="12.5" style="41" customWidth="1"/>
    <col min="10" max="10" width="9.1640625" style="41" customWidth="1"/>
    <col min="11" max="12" width="11.1640625" style="41" customWidth="1"/>
    <col min="13" max="13" width="11.1640625" style="94" customWidth="1"/>
    <col min="14" max="14" width="9.5" style="41" bestFit="1" customWidth="1"/>
    <col min="15" max="24" width="9.1640625" style="41" customWidth="1"/>
  </cols>
  <sheetData>
    <row r="1" spans="2:15" ht="13">
      <c r="B1" s="11"/>
      <c r="C1" s="43"/>
      <c r="D1" s="43"/>
      <c r="E1" s="43"/>
      <c r="F1" s="43"/>
      <c r="G1" s="43"/>
      <c r="H1" s="43"/>
      <c r="I1" s="43"/>
      <c r="J1" s="43"/>
      <c r="K1" s="43"/>
      <c r="L1" s="43"/>
      <c r="M1" s="90"/>
    </row>
    <row r="2" spans="2:15" ht="13">
      <c r="B2" s="8"/>
      <c r="C2" s="706" t="s">
        <v>1731</v>
      </c>
      <c r="D2" s="706" t="s">
        <v>3513</v>
      </c>
      <c r="E2" s="706" t="s">
        <v>1733</v>
      </c>
      <c r="F2" s="706" t="s">
        <v>3514</v>
      </c>
      <c r="G2" s="706" t="s">
        <v>3515</v>
      </c>
      <c r="H2" s="706" t="s">
        <v>1732</v>
      </c>
      <c r="I2" s="706" t="s">
        <v>3784</v>
      </c>
      <c r="J2" s="706" t="s">
        <v>3878</v>
      </c>
      <c r="K2" s="706" t="s">
        <v>1813</v>
      </c>
      <c r="L2" s="706"/>
      <c r="M2" s="707" t="s">
        <v>3078</v>
      </c>
    </row>
    <row r="3" spans="2:15" ht="13">
      <c r="B3" s="13" t="s">
        <v>1802</v>
      </c>
      <c r="C3" s="9" t="e">
        <f>COUNTIF(#REF!,"coal")</f>
        <v>#REF!</v>
      </c>
      <c r="D3" s="9" t="e">
        <f>COUNTIF(#REF!,"disl")</f>
        <v>#REF!</v>
      </c>
      <c r="E3" s="9" t="e">
        <f>COUNTIF(#REF!,"gas")</f>
        <v>#REF!</v>
      </c>
      <c r="F3" s="9" t="e">
        <f>COUNTIF(#REF!,"lign")</f>
        <v>#REF!</v>
      </c>
      <c r="G3" s="9" t="e">
        <f>COUNTIF(#REF!,"napt")</f>
        <v>#REF!</v>
      </c>
      <c r="H3" s="9" t="e">
        <f>COUNTIF(#REF!,"oil")</f>
        <v>#REF!</v>
      </c>
      <c r="I3" s="9" t="e">
        <f>COUNTIF(#REF!,"nuclear")</f>
        <v>#REF!</v>
      </c>
      <c r="J3" s="9" t="e">
        <f>COUNTIF(#REF!,"HYDRO")</f>
        <v>#REF!</v>
      </c>
      <c r="K3" s="9" t="e">
        <f>SUM(C3:J3)</f>
        <v>#REF!</v>
      </c>
      <c r="L3" s="9"/>
      <c r="M3" s="91" t="e">
        <f>COUNTIF(#REF!,"-")</f>
        <v>#REF!</v>
      </c>
    </row>
    <row r="4" spans="2:15" ht="13">
      <c r="B4" s="7" t="s">
        <v>1801</v>
      </c>
      <c r="C4" s="9" t="e">
        <f>COUNTIF(#REF!,"coals")</f>
        <v>#REF!</v>
      </c>
      <c r="D4" s="9" t="e">
        <f>COUNTIF(#REF!,"disls")</f>
        <v>#REF!</v>
      </c>
      <c r="E4" s="9" t="e">
        <f>COUNTIF(#REF!,"gass")</f>
        <v>#REF!</v>
      </c>
      <c r="F4" s="9" t="e">
        <f>COUNTIF(#REF!,"ligns")</f>
        <v>#REF!</v>
      </c>
      <c r="G4" s="9" t="e">
        <f>COUNTIF(#REF!,"napts")</f>
        <v>#REF!</v>
      </c>
      <c r="H4" s="9" t="e">
        <f>COUNTIF(#REF!,"oils")</f>
        <v>#REF!</v>
      </c>
      <c r="I4" s="9" t="e">
        <f>COUNTIF(#REF!,"nuclears")</f>
        <v>#REF!</v>
      </c>
      <c r="J4" s="9" t="e">
        <f>COUNTIF(#REF!,"hydros")</f>
        <v>#REF!</v>
      </c>
      <c r="K4" s="9" t="e">
        <f>SUM(C4:J4)</f>
        <v>#REF!</v>
      </c>
      <c r="L4" s="9"/>
      <c r="M4" s="91" t="e">
        <f>COUNTIF(#REF!,"-S")</f>
        <v>#REF!</v>
      </c>
    </row>
    <row r="5" spans="2:15" ht="13">
      <c r="B5" s="7" t="s">
        <v>3065</v>
      </c>
      <c r="C5" s="9" t="e">
        <f>SUMIF(#REF!,"coals",#REF!)</f>
        <v>#REF!</v>
      </c>
      <c r="D5" s="9" t="e">
        <f>SUMIF(#REF!,"disls",#REF!)</f>
        <v>#REF!</v>
      </c>
      <c r="E5" s="9" t="e">
        <f>SUMIF(#REF!,"gass",#REF!)</f>
        <v>#REF!</v>
      </c>
      <c r="F5" s="9" t="e">
        <f>SUMIF(#REF!,"ligns",#REF!)</f>
        <v>#REF!</v>
      </c>
      <c r="G5" s="9" t="e">
        <f>SUMIF(#REF!,"napts",#REF!)</f>
        <v>#REF!</v>
      </c>
      <c r="H5" s="9" t="e">
        <f>SUMIF(#REF!,"oils",#REF!)</f>
        <v>#REF!</v>
      </c>
      <c r="I5" s="9" t="e">
        <f>SUMIF(#REF!,"nuclears",#REF!)</f>
        <v>#REF!</v>
      </c>
      <c r="J5" s="9" t="e">
        <f>SUMIF(#REF!,"hydros",#REF!)</f>
        <v>#REF!</v>
      </c>
      <c r="K5" s="9" t="e">
        <f>SUM(C5:J5)</f>
        <v>#REF!</v>
      </c>
      <c r="L5" s="9"/>
      <c r="M5" s="91" t="e">
        <f>SUMIF(#REF!,"-S",#REF!)</f>
        <v>#REF!</v>
      </c>
    </row>
    <row r="6" spans="2:15" ht="13">
      <c r="B6" s="7" t="s">
        <v>4286</v>
      </c>
      <c r="C6" s="702" t="e">
        <f>C5/$K$5</f>
        <v>#REF!</v>
      </c>
      <c r="D6" s="702" t="e">
        <f t="shared" ref="D6:K6" si="0">D5/$K$5</f>
        <v>#REF!</v>
      </c>
      <c r="E6" s="702" t="e">
        <f t="shared" si="0"/>
        <v>#REF!</v>
      </c>
      <c r="F6" s="702" t="e">
        <f t="shared" si="0"/>
        <v>#REF!</v>
      </c>
      <c r="G6" s="702" t="e">
        <f t="shared" si="0"/>
        <v>#REF!</v>
      </c>
      <c r="H6" s="702" t="e">
        <f t="shared" si="0"/>
        <v>#REF!</v>
      </c>
      <c r="I6" s="702" t="e">
        <f t="shared" si="0"/>
        <v>#REF!</v>
      </c>
      <c r="J6" s="702" t="e">
        <f>J5/$K$5</f>
        <v>#REF!</v>
      </c>
      <c r="K6" s="702" t="e">
        <f t="shared" si="0"/>
        <v>#REF!</v>
      </c>
      <c r="L6" s="702"/>
      <c r="M6" s="703"/>
    </row>
    <row r="7" spans="2:15" ht="13">
      <c r="B7" s="7" t="s">
        <v>2609</v>
      </c>
      <c r="C7" s="9" t="e">
        <f t="shared" ref="C7:K7" si="1">C5/C3</f>
        <v>#REF!</v>
      </c>
      <c r="D7" s="9" t="e">
        <f t="shared" si="1"/>
        <v>#REF!</v>
      </c>
      <c r="E7" s="9" t="e">
        <f t="shared" si="1"/>
        <v>#REF!</v>
      </c>
      <c r="F7" s="9" t="e">
        <f t="shared" si="1"/>
        <v>#REF!</v>
      </c>
      <c r="G7" s="9" t="e">
        <f t="shared" si="1"/>
        <v>#REF!</v>
      </c>
      <c r="H7" s="9" t="e">
        <f t="shared" si="1"/>
        <v>#REF!</v>
      </c>
      <c r="I7" s="9" t="e">
        <f t="shared" si="1"/>
        <v>#REF!</v>
      </c>
      <c r="J7" s="9" t="e">
        <f t="shared" si="1"/>
        <v>#REF!</v>
      </c>
      <c r="K7" s="9" t="e">
        <f t="shared" si="1"/>
        <v>#REF!</v>
      </c>
      <c r="L7" s="702"/>
      <c r="M7" s="703"/>
    </row>
    <row r="8" spans="2:15" ht="13">
      <c r="B8" s="7" t="s">
        <v>1803</v>
      </c>
      <c r="C8" s="9" t="e">
        <f>SUMIF(#REF!,"coals",#REF!)</f>
        <v>#REF!</v>
      </c>
      <c r="D8" s="9" t="e">
        <f>SUMIF(#REF!,"disls",#REF!)</f>
        <v>#REF!</v>
      </c>
      <c r="E8" s="9" t="e">
        <f>SUMIF(#REF!,"gass",#REF!)</f>
        <v>#REF!</v>
      </c>
      <c r="F8" s="9" t="e">
        <f>SUMIF(#REF!,"ligns",#REF!)</f>
        <v>#REF!</v>
      </c>
      <c r="G8" s="9" t="e">
        <f>SUMIF(#REF!,"napts",#REF!)</f>
        <v>#REF!</v>
      </c>
      <c r="H8" s="9" t="e">
        <f>SUMIF(#REF!,"oils",#REF!)</f>
        <v>#REF!</v>
      </c>
      <c r="I8" s="9" t="e">
        <f>SUMIF(#REF!,"nuclears",#REF!)</f>
        <v>#REF!</v>
      </c>
      <c r="J8" s="9" t="e">
        <f>SUMIF(#REF!,"hydros",#REF!)</f>
        <v>#REF!</v>
      </c>
      <c r="K8" s="9" t="e">
        <f>SUM(C8:J8,ES:ES)</f>
        <v>#REF!</v>
      </c>
      <c r="L8" s="702"/>
      <c r="M8" s="703"/>
    </row>
    <row r="9" spans="2:15" ht="13">
      <c r="B9" s="7" t="s">
        <v>2608</v>
      </c>
      <c r="C9" s="32" t="e">
        <f>C8/$K8</f>
        <v>#REF!</v>
      </c>
      <c r="D9" s="32" t="e">
        <f t="shared" ref="D9:J9" si="2">D8/$K8</f>
        <v>#REF!</v>
      </c>
      <c r="E9" s="32" t="e">
        <f t="shared" si="2"/>
        <v>#REF!</v>
      </c>
      <c r="F9" s="32" t="e">
        <f t="shared" si="2"/>
        <v>#REF!</v>
      </c>
      <c r="G9" s="32" t="e">
        <f t="shared" si="2"/>
        <v>#REF!</v>
      </c>
      <c r="H9" s="32" t="e">
        <f t="shared" si="2"/>
        <v>#REF!</v>
      </c>
      <c r="I9" s="32" t="e">
        <f t="shared" si="2"/>
        <v>#REF!</v>
      </c>
      <c r="J9" s="32" t="e">
        <f t="shared" si="2"/>
        <v>#REF!</v>
      </c>
      <c r="K9" s="32" t="e">
        <f>L17/$L17</f>
        <v>#REF!</v>
      </c>
      <c r="L9" s="702"/>
      <c r="M9" s="703"/>
    </row>
    <row r="10" spans="2:15" ht="13">
      <c r="B10" s="7" t="s">
        <v>2714</v>
      </c>
      <c r="C10" s="32" t="e">
        <f>IF(C5=0,"n.a.",C17/C5/8.76)</f>
        <v>#REF!</v>
      </c>
      <c r="D10" s="32" t="e">
        <f>IF(D5=0,"n.a.",D17/D5/8.76)</f>
        <v>#REF!</v>
      </c>
      <c r="E10" s="32" t="e">
        <f>IF(E5=0,"n.a.",E17/E5/8.76)</f>
        <v>#REF!</v>
      </c>
      <c r="F10" s="32" t="e">
        <f t="shared" ref="F10:K10" si="3">IF(F5=0,"n.a.",G17/F5/8.76)</f>
        <v>#REF!</v>
      </c>
      <c r="G10" s="32" t="e">
        <f t="shared" si="3"/>
        <v>#REF!</v>
      </c>
      <c r="H10" s="32" t="e">
        <f t="shared" si="3"/>
        <v>#REF!</v>
      </c>
      <c r="I10" s="32" t="e">
        <f t="shared" si="3"/>
        <v>#REF!</v>
      </c>
      <c r="J10" s="704" t="e">
        <f t="shared" si="3"/>
        <v>#REF!</v>
      </c>
      <c r="K10" s="32" t="e">
        <f t="shared" si="3"/>
        <v>#REF!</v>
      </c>
      <c r="L10" s="702"/>
      <c r="M10" s="703"/>
    </row>
    <row r="11" spans="2:15" ht="13">
      <c r="B11" s="14" t="s">
        <v>2607</v>
      </c>
      <c r="C11" s="705" t="e">
        <f>1/(C18/3.6/#REF!*1000)</f>
        <v>#REF!</v>
      </c>
      <c r="D11" s="695" t="e">
        <f>1/(D18/3.6/#REF!*1000)</f>
        <v>#REF!</v>
      </c>
      <c r="E11" s="695" t="e">
        <f>1/(E18/3.6/#REF!*1000)</f>
        <v>#REF!</v>
      </c>
      <c r="F11" s="695" t="e">
        <f>1/(G18/3.6/#REF!*1000)</f>
        <v>#REF!</v>
      </c>
      <c r="G11" s="695" t="e">
        <f>1/(H18/3.6/#REF!*1000)</f>
        <v>#REF!</v>
      </c>
      <c r="H11" s="695" t="e">
        <f>1/(I18/3.6/#REF!*1000)</f>
        <v>#REF!</v>
      </c>
      <c r="I11" s="695"/>
      <c r="J11" s="695"/>
      <c r="K11" s="695"/>
      <c r="L11" s="695"/>
      <c r="M11" s="695"/>
      <c r="O11" s="47"/>
    </row>
    <row r="12" spans="2:15" ht="13">
      <c r="B12" s="7"/>
      <c r="C12" s="701"/>
      <c r="D12" s="10"/>
      <c r="E12" s="10"/>
      <c r="F12" s="10"/>
      <c r="G12" s="10"/>
      <c r="H12" s="10"/>
      <c r="I12" s="43"/>
      <c r="J12" s="43"/>
      <c r="K12" s="43"/>
      <c r="L12" s="43"/>
      <c r="M12" s="90"/>
      <c r="O12" s="47"/>
    </row>
    <row r="13" spans="2:15" ht="13">
      <c r="B13" s="7"/>
      <c r="C13" s="701"/>
      <c r="D13" s="10"/>
      <c r="E13" s="10"/>
      <c r="F13" s="10"/>
      <c r="G13" s="10"/>
      <c r="H13" s="10"/>
      <c r="I13" s="43"/>
      <c r="J13" s="43"/>
      <c r="K13" s="43"/>
      <c r="L13" s="43"/>
      <c r="M13" s="90"/>
      <c r="O13" s="47"/>
    </row>
    <row r="14" spans="2:15" ht="13">
      <c r="B14" s="11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90"/>
    </row>
    <row r="15" spans="2:15" ht="13">
      <c r="B15" s="12"/>
      <c r="C15" s="708" t="s">
        <v>1731</v>
      </c>
      <c r="D15" s="708" t="s">
        <v>3513</v>
      </c>
      <c r="E15" s="709" t="s">
        <v>1733</v>
      </c>
      <c r="F15" s="708" t="s">
        <v>4282</v>
      </c>
      <c r="G15" s="708" t="s">
        <v>3514</v>
      </c>
      <c r="H15" s="709" t="s">
        <v>3515</v>
      </c>
      <c r="I15" s="708" t="s">
        <v>1732</v>
      </c>
      <c r="J15" s="708" t="s">
        <v>3784</v>
      </c>
      <c r="K15" s="708" t="s">
        <v>3878</v>
      </c>
      <c r="L15" s="708" t="s">
        <v>1813</v>
      </c>
    </row>
    <row r="16" spans="2:15" ht="13">
      <c r="B16" s="13" t="s">
        <v>1804</v>
      </c>
      <c r="C16" s="700" t="e">
        <f>SUMIF(#REF!,"coals",#REF!)</f>
        <v>#REF!</v>
      </c>
      <c r="D16" s="700" t="e">
        <f>SUMIF(#REF!,"disls",#REF!)</f>
        <v>#REF!</v>
      </c>
      <c r="E16" s="711" t="e">
        <f>SUMIF(#REF!,"gass",#REF!)</f>
        <v>#REF!</v>
      </c>
      <c r="F16" s="700" t="e">
        <f>SUMIFS(#REF!,#REF!,"gass",#REF!,0)</f>
        <v>#REF!</v>
      </c>
      <c r="G16" s="700" t="e">
        <f>SUMIF(#REF!,"ligns",#REF!)</f>
        <v>#REF!</v>
      </c>
      <c r="H16" s="711" t="e">
        <f>SUMIF(#REF!,"napts",#REF!)</f>
        <v>#REF!</v>
      </c>
      <c r="I16" s="700" t="e">
        <f>SUMIF(#REF!,"oils",#REF!)</f>
        <v>#REF!</v>
      </c>
      <c r="J16" s="700" t="e">
        <f>SUMIF(#REF!,"nuclears",#REF!)</f>
        <v>#REF!</v>
      </c>
      <c r="K16" s="700" t="e">
        <f>SUMIF(#REF!,"hydros",#REF!)</f>
        <v>#REF!</v>
      </c>
      <c r="L16" s="700" t="e">
        <f>SUM(C16:E16,G16:K16)</f>
        <v>#REF!</v>
      </c>
    </row>
    <row r="17" spans="2:13" ht="13">
      <c r="B17" s="7" t="s">
        <v>3064</v>
      </c>
      <c r="C17" s="9" t="e">
        <f>SUMIF(#REF!,"coals",#REF!)</f>
        <v>#REF!</v>
      </c>
      <c r="D17" s="9" t="e">
        <f>SUMIF(#REF!,"disls",#REF!)</f>
        <v>#REF!</v>
      </c>
      <c r="E17" s="710" t="e">
        <f>SUMIF(#REF!,"gass",#REF!)</f>
        <v>#REF!</v>
      </c>
      <c r="F17" s="9" t="e">
        <f>SUMIFS(#REF!,#REF!,"gass",#REF!,0)</f>
        <v>#REF!</v>
      </c>
      <c r="G17" s="9" t="e">
        <f>SUMIF(#REF!,"ligns",#REF!)</f>
        <v>#REF!</v>
      </c>
      <c r="H17" s="710" t="e">
        <f>SUMIF(#REF!,"napts",#REF!)</f>
        <v>#REF!</v>
      </c>
      <c r="I17" s="9" t="e">
        <f>SUMIF(#REF!,"oils",#REF!)</f>
        <v>#REF!</v>
      </c>
      <c r="J17" s="9" t="e">
        <f>SUMIF(#REF!,"nuclears",#REF!)</f>
        <v>#REF!</v>
      </c>
      <c r="K17" s="9" t="e">
        <f>SUMIF(#REF!,"hydros",#REF!)</f>
        <v>#REF!</v>
      </c>
      <c r="L17" s="9" t="e">
        <f>SUM(C17:E17,G17:K17)</f>
        <v>#REF!</v>
      </c>
    </row>
    <row r="18" spans="2:13" ht="13">
      <c r="B18" s="14" t="s">
        <v>4287</v>
      </c>
      <c r="C18" s="695" t="e">
        <f t="shared" ref="C18:H18" si="4">IF(C17&lt;&gt;0,C16/(C17*1000),"-")</f>
        <v>#REF!</v>
      </c>
      <c r="D18" s="695" t="e">
        <f t="shared" si="4"/>
        <v>#REF!</v>
      </c>
      <c r="E18" s="696" t="e">
        <f t="shared" si="4"/>
        <v>#REF!</v>
      </c>
      <c r="F18" s="695" t="e">
        <f t="shared" si="4"/>
        <v>#REF!</v>
      </c>
      <c r="G18" s="695" t="e">
        <f t="shared" si="4"/>
        <v>#REF!</v>
      </c>
      <c r="H18" s="696" t="e">
        <f t="shared" si="4"/>
        <v>#REF!</v>
      </c>
      <c r="I18" s="695" t="e">
        <f>IF(I17&lt;&gt;0,I16/(I17*1000),"-")</f>
        <v>#REF!</v>
      </c>
      <c r="J18" s="695" t="e">
        <f>IF(J17&lt;&gt;0,J16/(J17*1000),"-")</f>
        <v>#REF!</v>
      </c>
      <c r="K18" s="695" t="e">
        <f>IF(K17&lt;&gt;0,K16/(K17*1000),"-")</f>
        <v>#REF!</v>
      </c>
      <c r="L18" s="695"/>
      <c r="M18" s="90"/>
    </row>
    <row r="19" spans="2:13" ht="13">
      <c r="B19" s="7" t="s">
        <v>4283</v>
      </c>
      <c r="C19" s="43"/>
      <c r="D19" s="43"/>
      <c r="E19" s="43"/>
      <c r="F19" s="43"/>
      <c r="G19" s="43"/>
      <c r="H19" s="43"/>
      <c r="I19" s="10"/>
      <c r="J19" s="10"/>
      <c r="K19" s="43"/>
      <c r="L19" s="43"/>
      <c r="M19" s="90"/>
    </row>
    <row r="20" spans="2:13" ht="13">
      <c r="B20" s="44"/>
      <c r="C20" s="45"/>
      <c r="D20" s="43"/>
      <c r="E20" s="43"/>
      <c r="F20" s="43"/>
      <c r="G20" s="43"/>
      <c r="H20" s="43"/>
      <c r="I20" s="10"/>
      <c r="J20" s="10"/>
      <c r="K20" s="43"/>
      <c r="L20" s="43"/>
      <c r="M20" s="90"/>
    </row>
    <row r="21" spans="2:13" ht="13">
      <c r="I21" s="43"/>
      <c r="J21" s="43"/>
      <c r="K21" s="43"/>
      <c r="L21" s="43"/>
      <c r="M21" s="90"/>
    </row>
    <row r="22" spans="2:13" ht="13">
      <c r="B22" s="44"/>
      <c r="C22" s="43"/>
      <c r="D22" s="43"/>
      <c r="E22" s="43"/>
      <c r="F22" s="43"/>
      <c r="G22" s="43"/>
      <c r="H22" s="43"/>
      <c r="I22" s="43"/>
      <c r="J22" s="45"/>
      <c r="K22" s="43"/>
      <c r="L22" s="43"/>
      <c r="M22" s="90"/>
    </row>
    <row r="23" spans="2:13" ht="13">
      <c r="L23" s="32"/>
      <c r="M23" s="92"/>
    </row>
    <row r="24" spans="2:13" ht="13">
      <c r="I24" s="43"/>
      <c r="J24" s="43"/>
      <c r="K24" s="43"/>
      <c r="L24" s="43"/>
      <c r="M24" s="90"/>
    </row>
    <row r="25" spans="2:13" ht="13">
      <c r="L25" s="9"/>
      <c r="M25" s="91"/>
    </row>
    <row r="26" spans="2:13" ht="13">
      <c r="B26" s="44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90"/>
    </row>
    <row r="27" spans="2:13" ht="13">
      <c r="B27" s="760" t="s">
        <v>2721</v>
      </c>
      <c r="C27" s="761"/>
      <c r="D27" s="761"/>
      <c r="E27" s="761"/>
      <c r="F27" s="761"/>
      <c r="G27" s="761"/>
      <c r="H27" s="761"/>
      <c r="I27" s="7"/>
      <c r="J27" s="7"/>
      <c r="K27" s="7"/>
      <c r="L27" s="7"/>
      <c r="M27" s="93"/>
    </row>
    <row r="28" spans="2:13" ht="13">
      <c r="B28" s="8"/>
      <c r="C28" s="42" t="s">
        <v>1731</v>
      </c>
      <c r="D28" s="42" t="s">
        <v>2638</v>
      </c>
      <c r="E28" s="42" t="s">
        <v>1733</v>
      </c>
      <c r="F28" s="42" t="s">
        <v>994</v>
      </c>
      <c r="G28" s="42" t="s">
        <v>2305</v>
      </c>
      <c r="H28" s="42" t="s">
        <v>1732</v>
      </c>
      <c r="I28" s="43"/>
      <c r="J28" s="43"/>
      <c r="K28" s="43"/>
      <c r="L28" s="43"/>
      <c r="M28" s="90"/>
    </row>
    <row r="29" spans="2:13" ht="13">
      <c r="B29" s="13" t="s">
        <v>2643</v>
      </c>
      <c r="C29" s="62">
        <v>1.1027554608206891</v>
      </c>
      <c r="D29" s="62">
        <v>0.55765870584644706</v>
      </c>
      <c r="E29" s="62">
        <v>0.45821669123125436</v>
      </c>
      <c r="F29" s="62">
        <v>1.4552553655973506</v>
      </c>
      <c r="G29" s="62">
        <v>0.62948854584002845</v>
      </c>
      <c r="H29" s="62">
        <v>0.75137877187119417</v>
      </c>
      <c r="I29" s="43"/>
      <c r="J29" s="43"/>
      <c r="K29" s="43"/>
      <c r="L29" s="43"/>
      <c r="M29" s="90"/>
    </row>
    <row r="30" spans="2:13" ht="13">
      <c r="B30" s="7" t="s">
        <v>2556</v>
      </c>
      <c r="C30" s="60">
        <v>1.0979099779028856</v>
      </c>
      <c r="D30" s="60">
        <v>0.64276796771286315</v>
      </c>
      <c r="E30" s="60">
        <v>0.45159521775052447</v>
      </c>
      <c r="F30" s="60">
        <v>1.4251635997169687</v>
      </c>
      <c r="G30" s="60">
        <v>0.61892996046385129</v>
      </c>
      <c r="H30" s="60">
        <v>0.75592720126606761</v>
      </c>
      <c r="I30" s="43"/>
      <c r="J30" s="43"/>
      <c r="K30" s="43"/>
      <c r="L30" s="43"/>
      <c r="M30" s="90"/>
    </row>
    <row r="31" spans="2:13" ht="13">
      <c r="B31" s="7" t="s">
        <v>2732</v>
      </c>
      <c r="C31" s="60">
        <v>1.0857221810265141</v>
      </c>
      <c r="D31" s="60">
        <v>0.61342736654456187</v>
      </c>
      <c r="E31" s="60">
        <v>0.46036723160084198</v>
      </c>
      <c r="F31" s="60">
        <v>1.4183665776969521</v>
      </c>
      <c r="G31" s="60">
        <v>0.58114552391903895</v>
      </c>
      <c r="H31" s="60">
        <v>0.7548965089752484</v>
      </c>
      <c r="I31" s="43"/>
      <c r="J31" s="43"/>
      <c r="K31" s="43"/>
      <c r="L31" s="43"/>
      <c r="M31" s="90"/>
    </row>
    <row r="32" spans="2:13" ht="13">
      <c r="B32" s="7" t="s">
        <v>1241</v>
      </c>
      <c r="C32" s="60">
        <v>1.0827334436474709</v>
      </c>
      <c r="D32" s="60">
        <v>0.61908962553859692</v>
      </c>
      <c r="E32" s="60">
        <v>0.47175487843392661</v>
      </c>
      <c r="F32" s="60">
        <v>1.4034132514832327</v>
      </c>
      <c r="G32" s="60">
        <v>0.45157815701862897</v>
      </c>
      <c r="H32" s="60">
        <v>0.73551014317726748</v>
      </c>
      <c r="I32" s="43"/>
      <c r="J32" s="43"/>
      <c r="K32" s="43"/>
      <c r="L32" s="43"/>
      <c r="M32" s="90"/>
    </row>
    <row r="33" spans="2:13" ht="13">
      <c r="B33" s="7" t="s">
        <v>3862</v>
      </c>
      <c r="C33" s="60">
        <v>1.0864803205451121</v>
      </c>
      <c r="D33" s="60">
        <v>0.6272337929231292</v>
      </c>
      <c r="E33" s="60">
        <v>0.46828176684461836</v>
      </c>
      <c r="F33" s="60">
        <v>1.438279137578564</v>
      </c>
      <c r="G33" s="60">
        <v>0.43910955893530451</v>
      </c>
      <c r="H33" s="60">
        <v>0.73273438867922036</v>
      </c>
      <c r="I33" s="43"/>
      <c r="J33" s="43"/>
      <c r="K33" s="43"/>
      <c r="L33" s="43"/>
      <c r="M33" s="90"/>
    </row>
    <row r="34" spans="2:13" ht="13">
      <c r="B34" s="14" t="s">
        <v>3083</v>
      </c>
      <c r="C34" s="61">
        <v>1.0711063457434358</v>
      </c>
      <c r="D34" s="61">
        <v>0.63623379397698054</v>
      </c>
      <c r="E34" s="61">
        <v>0.44802376394591636</v>
      </c>
      <c r="F34" s="61">
        <v>1.4348421465878782</v>
      </c>
      <c r="G34" s="61">
        <v>0.52579528752330873</v>
      </c>
      <c r="H34" s="61">
        <v>0.66633294476366611</v>
      </c>
      <c r="I34" s="43"/>
      <c r="J34" s="43"/>
      <c r="K34" s="43"/>
      <c r="L34" s="43"/>
      <c r="M34" s="90"/>
    </row>
    <row r="35" spans="2:13" ht="13">
      <c r="B35" s="44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90"/>
    </row>
    <row r="36" spans="2:13" ht="13" customHeight="1">
      <c r="B36" s="44"/>
    </row>
    <row r="37" spans="2:13" ht="13" customHeight="1">
      <c r="D37" s="698"/>
      <c r="E37" s="699"/>
      <c r="F37" s="698"/>
      <c r="G37" s="699"/>
      <c r="H37" s="698"/>
      <c r="I37" s="697"/>
    </row>
    <row r="38" spans="2:13" ht="13" customHeight="1">
      <c r="D38" s="698"/>
      <c r="E38" s="699"/>
      <c r="F38" s="698"/>
      <c r="G38" s="699"/>
      <c r="H38" s="698"/>
    </row>
    <row r="39" spans="2:13" ht="13" customHeight="1">
      <c r="C39" s="49"/>
      <c r="D39" s="699"/>
      <c r="E39" s="699"/>
      <c r="F39" s="698"/>
      <c r="G39" s="699"/>
      <c r="H39" s="698"/>
      <c r="I39" s="9"/>
    </row>
    <row r="40" spans="2:13" ht="13" customHeight="1">
      <c r="C40" s="49"/>
      <c r="D40" s="698"/>
      <c r="E40" s="698"/>
      <c r="F40" s="698"/>
      <c r="G40" s="698"/>
      <c r="H40" s="698"/>
    </row>
    <row r="41" spans="2:13" ht="13" customHeight="1">
      <c r="D41" s="698"/>
      <c r="E41" s="699"/>
      <c r="F41" s="698"/>
      <c r="G41" s="698"/>
      <c r="H41" s="698"/>
    </row>
    <row r="42" spans="2:13" ht="13" customHeight="1">
      <c r="D42" s="698"/>
      <c r="E42" s="699"/>
      <c r="F42" s="698"/>
      <c r="G42" s="698"/>
      <c r="H42" s="698"/>
    </row>
    <row r="43" spans="2:13" ht="13" customHeight="1">
      <c r="D43" s="698"/>
      <c r="E43" s="699"/>
      <c r="F43" s="698"/>
      <c r="G43" s="698"/>
      <c r="H43" s="698"/>
    </row>
    <row r="44" spans="2:13" ht="13" customHeight="1">
      <c r="D44" s="698"/>
      <c r="E44" s="698"/>
      <c r="F44" s="698"/>
      <c r="G44" s="698"/>
      <c r="H44" s="698"/>
    </row>
    <row r="45" spans="2:13" ht="13" customHeight="1"/>
    <row r="46" spans="2:13" ht="13" customHeight="1"/>
    <row r="47" spans="2:13" ht="13" customHeight="1"/>
    <row r="48" spans="2:13" ht="13" customHeight="1"/>
    <row r="49" ht="13" customHeight="1"/>
    <row r="50" ht="13" customHeight="1"/>
    <row r="51" ht="13" customHeight="1"/>
    <row r="52" ht="13" customHeight="1"/>
    <row r="53" ht="13" customHeight="1"/>
    <row r="54" ht="13" customHeight="1"/>
    <row r="55" ht="13" customHeight="1"/>
  </sheetData>
  <mergeCells count="1">
    <mergeCell ref="B27:H27"/>
  </mergeCells>
  <pageMargins left="0.75" right="0.75" top="1" bottom="1" header="0.5" footer="0.5"/>
  <pageSetup paperSize="9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/>
  <dimension ref="A1:I1"/>
  <sheetViews>
    <sheetView workbookViewId="0"/>
  </sheetViews>
  <sheetFormatPr baseColWidth="10" defaultColWidth="18.6640625" defaultRowHeight="12.75" customHeight="1"/>
  <cols>
    <col min="1" max="1" width="9.1640625" customWidth="1"/>
    <col min="2" max="2" width="21" customWidth="1"/>
    <col min="3" max="6" width="9.1640625" customWidth="1"/>
    <col min="7" max="7" width="11.33203125" customWidth="1"/>
    <col min="8" max="8" width="9.83203125" customWidth="1"/>
    <col min="9" max="9" width="11.33203125" customWidth="1"/>
  </cols>
  <sheetData>
    <row r="1" spans="1:9" ht="70">
      <c r="A1" s="33" t="s">
        <v>4284</v>
      </c>
      <c r="B1" s="34" t="s">
        <v>3129</v>
      </c>
      <c r="C1" s="33" t="s">
        <v>3130</v>
      </c>
      <c r="D1" s="35" t="s">
        <v>3131</v>
      </c>
      <c r="E1" s="36" t="s">
        <v>995</v>
      </c>
      <c r="F1" s="37" t="s">
        <v>4285</v>
      </c>
      <c r="G1" s="48" t="s">
        <v>3428</v>
      </c>
      <c r="H1" s="48" t="s">
        <v>2258</v>
      </c>
      <c r="I1" s="48" t="s">
        <v>2259</v>
      </c>
    </row>
  </sheetData>
  <phoneticPr fontId="16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CDM Projects until 2013-14_old</vt:lpstr>
      <vt:lpstr>Notes on Plausibility</vt:lpstr>
      <vt:lpstr>GS Emissions Reductions</vt:lpstr>
      <vt:lpstr>Transfers (2G)</vt:lpstr>
      <vt:lpstr>Transfers (5G)</vt:lpstr>
      <vt:lpstr>Stat 0910</vt:lpstr>
      <vt:lpstr>Unit_Gen 0910</vt:lpstr>
      <vt:lpstr>'Transfers (2G)'!Print_Area</vt:lpstr>
      <vt:lpstr>'Transfers (5G)'!Print_Area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 Electricity Authority</dc:creator>
  <cp:lastModifiedBy>Autor</cp:lastModifiedBy>
  <cp:lastPrinted>2016-03-02T07:38:08Z</cp:lastPrinted>
  <dcterms:created xsi:type="dcterms:W3CDTF">2006-01-30T07:38:59Z</dcterms:created>
  <dcterms:modified xsi:type="dcterms:W3CDTF">2024-01-02T06:42:27Z</dcterms:modified>
</cp:coreProperties>
</file>