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mc:AlternateContent xmlns:mc="http://schemas.openxmlformats.org/markup-compatibility/2006">
    <mc:Choice Requires="x15">
      <x15ac:absPath xmlns:x15ac="http://schemas.microsoft.com/office/spreadsheetml/2010/11/ac" url="/Users/narendra/OneDrive/Kosher/Kosher Projects/Vena-Indonesia/Wind/Verification 2/FVR/"/>
    </mc:Choice>
  </mc:AlternateContent>
  <xr:revisionPtr revIDLastSave="0" documentId="13_ncr:1_{D203B13A-C679-8C41-A1FA-1B608F963B35}" xr6:coauthVersionLast="47" xr6:coauthVersionMax="47" xr10:uidLastSave="{00000000-0000-0000-0000-000000000000}"/>
  <bookViews>
    <workbookView xWindow="4320" yWindow="500" windowWidth="24480" windowHeight="15420" xr2:uid="{00000000-000D-0000-FFFF-FFFF00000000}"/>
  </bookViews>
  <sheets>
    <sheet name="SDG 7 &amp; 13" sheetId="1" r:id="rId1"/>
    <sheet name="SDG 3" sheetId="3" r:id="rId2"/>
    <sheet name="SDG 8a" sheetId="4" r:id="rId3"/>
    <sheet name="SDG 8b" sheetId="2" r:id="rId4"/>
    <sheet name="Ex-ante Estimation"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4" i="3" l="1"/>
  <c r="C35" i="3"/>
  <c r="B6" i="2"/>
  <c r="B7" i="2" s="1"/>
  <c r="B52" i="2"/>
  <c r="B50" i="2"/>
  <c r="C50" i="4"/>
  <c r="C49" i="4" l="1"/>
  <c r="C51" i="4" s="1"/>
  <c r="C36" i="3"/>
  <c r="K13" i="1"/>
  <c r="J4" i="1" s="1"/>
  <c r="D21" i="1"/>
  <c r="E21" i="1" s="1"/>
  <c r="D20" i="1"/>
  <c r="E20" i="1" s="1"/>
  <c r="E19" i="1"/>
  <c r="D19" i="1"/>
  <c r="D18" i="1"/>
  <c r="E18" i="1"/>
  <c r="D17" i="1"/>
  <c r="E17" i="1" s="1"/>
  <c r="D16" i="1"/>
  <c r="E16" i="1" s="1"/>
  <c r="I4" i="1" s="1"/>
  <c r="K4" i="1" s="1"/>
  <c r="M4" i="1" s="1"/>
  <c r="B51" i="2" l="1"/>
  <c r="B53" i="2" s="1"/>
  <c r="F7" i="5" l="1"/>
  <c r="G6" i="5"/>
  <c r="G7" i="5" s="1"/>
  <c r="F6" i="5"/>
  <c r="E6" i="5"/>
  <c r="E7" i="5" s="1"/>
  <c r="D6" i="5"/>
  <c r="D7" i="5" s="1"/>
  <c r="C6" i="5"/>
  <c r="C7" i="5" s="1"/>
  <c r="B6" i="5"/>
  <c r="B7" i="5" s="1"/>
  <c r="C37" i="3"/>
  <c r="L5" i="1"/>
  <c r="J13" i="1"/>
  <c r="J3" i="1" s="1"/>
  <c r="I13" i="1"/>
  <c r="J2" i="1" s="1"/>
  <c r="J10" i="1"/>
  <c r="I10" i="1"/>
  <c r="D3" i="1" l="1"/>
  <c r="E3" i="1" s="1"/>
  <c r="D2" i="1"/>
  <c r="E2" i="1" s="1"/>
  <c r="D5" i="1"/>
  <c r="E5" i="1" s="1"/>
  <c r="D6" i="1"/>
  <c r="E6" i="1" s="1"/>
  <c r="D7" i="1"/>
  <c r="E7" i="1" s="1"/>
  <c r="D8" i="1"/>
  <c r="E8" i="1" s="1"/>
  <c r="D9" i="1"/>
  <c r="E9" i="1" s="1"/>
  <c r="D10" i="1"/>
  <c r="E10" i="1" s="1"/>
  <c r="D11" i="1"/>
  <c r="E11" i="1" s="1"/>
  <c r="D12" i="1"/>
  <c r="E12" i="1" s="1"/>
  <c r="D13" i="1"/>
  <c r="E13" i="1" s="1"/>
  <c r="D14" i="1"/>
  <c r="E14" i="1" s="1"/>
  <c r="D15" i="1"/>
  <c r="E15" i="1" s="1"/>
  <c r="D4" i="1"/>
  <c r="E4" i="1" s="1"/>
  <c r="I3" i="1" l="1"/>
  <c r="K3" i="1" s="1"/>
  <c r="M3" i="1" s="1"/>
  <c r="I2" i="1"/>
  <c r="I5" i="1" l="1"/>
  <c r="K2" i="1"/>
  <c r="K5" i="1" l="1"/>
  <c r="M2" i="1"/>
  <c r="M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tc={3411A497-C875-9847-9178-F3CD91CB54CF}</author>
  </authors>
  <commentList>
    <comment ref="K10" authorId="0" shapeId="0" xr:uid="{3411A497-C875-9847-9178-F3CD91CB54CF}">
      <text>
        <t>[Threaded comment]
Your version of Excel allows you to read this threaded comment; however, any edits to it will get removed if the file is opened in a newer version of Excel. Learn more: https://go.microsoft.com/fwlink/?linkid=870924
Comment:
    Since 2020 data is not published yet, the 2019 data is considered which is the latest available data</t>
      </text>
    </comment>
  </commentList>
</comments>
</file>

<file path=xl/sharedStrings.xml><?xml version="1.0" encoding="utf-8"?>
<sst xmlns="http://schemas.openxmlformats.org/spreadsheetml/2006/main" count="364" uniqueCount="225">
  <si>
    <t>Total</t>
  </si>
  <si>
    <t>Year</t>
  </si>
  <si>
    <t>Actual Net Generation</t>
  </si>
  <si>
    <t>Grid emission Factor</t>
  </si>
  <si>
    <t>Baseline Emission</t>
  </si>
  <si>
    <t>Project Emission</t>
  </si>
  <si>
    <t>Emission Reduction</t>
  </si>
  <si>
    <t>Net Export (MWh)</t>
  </si>
  <si>
    <t>Quantitative employment and income generation</t>
  </si>
  <si>
    <t>O&amp;M Cost</t>
  </si>
  <si>
    <t>Mn USD</t>
  </si>
  <si>
    <t>O&amp;M Cost of Year 2020</t>
  </si>
  <si>
    <t>Total O&amp;M Cost</t>
  </si>
  <si>
    <t>O&amp;M Cost of Year 2021</t>
  </si>
  <si>
    <t>Number of Jobs Generated</t>
  </si>
  <si>
    <t>Company</t>
  </si>
  <si>
    <t>Yayasan Masa Depan Jeneponto</t>
  </si>
  <si>
    <t>Year 2021</t>
  </si>
  <si>
    <t>NO</t>
  </si>
  <si>
    <t>Date</t>
  </si>
  <si>
    <t>13-07-2021 to 14-07-2021</t>
  </si>
  <si>
    <t>Oct - Nov 2021</t>
  </si>
  <si>
    <t>02-11-2021 to 04-11-2021</t>
  </si>
  <si>
    <t>15–11-2021 to  30-12-2021</t>
  </si>
  <si>
    <t xml:space="preserve">Corporate Social Responsibility </t>
  </si>
  <si>
    <t xml:space="preserve">Re-Planting </t>
  </si>
  <si>
    <t>Support for victims of the Bontomate'ne fire</t>
  </si>
  <si>
    <t>Support Genset  To  Dandim Jeneponto for help post natural disasters</t>
  </si>
  <si>
    <t xml:space="preserve">Support 3-wheeled garbage transportation to  Jeneponto Environmental Agency   </t>
  </si>
  <si>
    <t>Support training equipment for the Jeneponto Taekwondo Team (Assisted by the Jeneponto Prosecutor's Office)</t>
  </si>
  <si>
    <t>Ramadan activities to mosques around the Tolo site</t>
  </si>
  <si>
    <t>Support for Jeneponto's Birthday activities</t>
  </si>
  <si>
    <t>Penghijauan area Kota Jeneponto</t>
  </si>
  <si>
    <t>Support kegiatan expo ekonomi kreatif Dinas Pariwisata Jeneponto</t>
  </si>
  <si>
    <t>Suppor Kegiatan volly Kodim 1425 Jeneponto</t>
  </si>
  <si>
    <t>Support Team Satgas bencana banjir untuk perbaikan jembatan dan rumah ibadah yang rusak akbat banjir</t>
  </si>
  <si>
    <t>Support kegiatan Wordl Cleanup Day Dinas Lingkungan Hidup Jeneponto</t>
  </si>
  <si>
    <t>Support kegiatan Panen Raya Padi Desa Bontomate'ne oleh Dinas Pertanian Jeneponto dansosialisasi stop bakar jerami</t>
  </si>
  <si>
    <t>Support Kegiatan sosial Kodim 1425 Jeneponti pada acara HUT TNI</t>
  </si>
  <si>
    <t>Pembangunan tahap 1 Visitor Centre</t>
  </si>
  <si>
    <t>Pembelian mesin pengolah jerami</t>
  </si>
  <si>
    <t>Trainning Legalitas dan support sarana produksi untuk UMKM mitra binaan EBJ (CDP DAVs)</t>
  </si>
  <si>
    <t>Pembuatan bangunan tempat pengolahan jerami tahap 1</t>
  </si>
  <si>
    <t>Support pembangunan mesjid PLN ULTG Jeneponto</t>
  </si>
  <si>
    <t>Support Turnamen PBSI CUP 1 Jeneponto</t>
  </si>
  <si>
    <t>Support the Jeneponto Taekwondo Team for the South Sulawesi PRAPORDA Tournament</t>
  </si>
  <si>
    <t>Support the reflection of the Regent of Jeneponto for 3 years</t>
  </si>
  <si>
    <t>IDR</t>
  </si>
  <si>
    <t xml:space="preserve">Rp2,390,000 </t>
  </si>
  <si>
    <t xml:space="preserve"> Rp3,000,000 </t>
  </si>
  <si>
    <t xml:space="preserve"> Rp6,300,000 </t>
  </si>
  <si>
    <t xml:space="preserve"> Rp154,500,000 </t>
  </si>
  <si>
    <t xml:space="preserve"> Rp4,500,000 </t>
  </si>
  <si>
    <t xml:space="preserve"> Rp10,340,000 </t>
  </si>
  <si>
    <t xml:space="preserve"> Rp10,300,000 </t>
  </si>
  <si>
    <t xml:space="preserve"> Rp5,200,000 </t>
  </si>
  <si>
    <t xml:space="preserve"> Rp10,227,000 </t>
  </si>
  <si>
    <t xml:space="preserve"> Rp2,000,000 </t>
  </si>
  <si>
    <t xml:space="preserve"> Rp10,000,000 </t>
  </si>
  <si>
    <t xml:space="preserve"> Rp2,100,000 </t>
  </si>
  <si>
    <t xml:space="preserve"> Rp4,000,000 </t>
  </si>
  <si>
    <t xml:space="preserve"> Rp135,000,000 </t>
  </si>
  <si>
    <t xml:space="preserve"> Rp33,000,000 </t>
  </si>
  <si>
    <t xml:space="preserve"> Rp66,700,000 </t>
  </si>
  <si>
    <t xml:space="preserve"> Rp32,000,000 </t>
  </si>
  <si>
    <t xml:space="preserve"> Rp9,500,000 </t>
  </si>
  <si>
    <t xml:space="preserve"> Rp2,900,000 </t>
  </si>
  <si>
    <t>Number of Beneficiaries</t>
  </si>
  <si>
    <t xml:space="preserve">Location </t>
  </si>
  <si>
    <t>Remark</t>
  </si>
  <si>
    <t>300 orang</t>
  </si>
  <si>
    <t>Jeneponto</t>
  </si>
  <si>
    <t>Plant seeds, fences and maintenance</t>
  </si>
  <si>
    <t>Done</t>
  </si>
  <si>
    <t>5 korban</t>
  </si>
  <si>
    <t>Bontomate'ne - Jeneponto</t>
  </si>
  <si>
    <t>Funds for the funeral of the victim</t>
  </si>
  <si>
    <t>posko darurat bencana</t>
  </si>
  <si>
    <t>Jeneponto Kodim Office</t>
  </si>
  <si>
    <t>1 unit 3900w generator engine and 1 electrical installation package</t>
  </si>
  <si>
    <t>Masyarakat Kota Jeneponto</t>
  </si>
  <si>
    <t>Jeneponto Regent's Office</t>
  </si>
  <si>
    <t>3 Unit 3 wheel motor (Viar brand)</t>
  </si>
  <si>
    <t xml:space="preserve">80 orang </t>
  </si>
  <si>
    <t>Jeneponto Prosecutor's Office</t>
  </si>
  <si>
    <t>1 set of Taekwondo training equipment</t>
  </si>
  <si>
    <t>400 orang</t>
  </si>
  <si>
    <t>8 Mosques Around the EBJ Site</t>
  </si>
  <si>
    <t>suppor 25 bags of cement for the construction of a mosque</t>
  </si>
  <si>
    <t>500 orang</t>
  </si>
  <si>
    <t>Funds for consumption of activities</t>
  </si>
  <si>
    <t>Kota jeneponto</t>
  </si>
  <si>
    <t>Dana komsumsi, spanduk dan bibit pohon</t>
  </si>
  <si>
    <t xml:space="preserve">Spanduk, dan dana even </t>
  </si>
  <si>
    <t>40 orang</t>
  </si>
  <si>
    <t>Spanduk dan trophy</t>
  </si>
  <si>
    <t>Sarana dan material jembatan</t>
  </si>
  <si>
    <t>Spanduk dan baju kaos</t>
  </si>
  <si>
    <t>200 orang</t>
  </si>
  <si>
    <t>Spanduk dan lunch</t>
  </si>
  <si>
    <t>Spanduk dan dana even</t>
  </si>
  <si>
    <t>Pondasi dan rangka tiang (tahap 1)</t>
  </si>
  <si>
    <t>Mesin pemotong jerami</t>
  </si>
  <si>
    <t>Legalitas PIRT dan Halal</t>
  </si>
  <si>
    <t xml:space="preserve">Bangunan lantai dan atap </t>
  </si>
  <si>
    <t>&gt;100 orang</t>
  </si>
  <si>
    <t>Material semen 100zak dan batu bata  5000pcs</t>
  </si>
  <si>
    <t>100 orang</t>
  </si>
  <si>
    <t>50 orang</t>
  </si>
  <si>
    <t>Spanduk dan penginapan team</t>
  </si>
  <si>
    <t>Dana even</t>
  </si>
  <si>
    <t>No</t>
  </si>
  <si>
    <t>Non-Local Recruitment</t>
  </si>
  <si>
    <t>Local Recruitment</t>
  </si>
  <si>
    <t>Male</t>
  </si>
  <si>
    <t>Female</t>
  </si>
  <si>
    <t>Sum</t>
  </si>
  <si>
    <t>PT Energi Bayu Jeneponto / EBJ</t>
  </si>
  <si>
    <t>Siemens Gamesa Renewable Energy / SGRE</t>
  </si>
  <si>
    <t>PT Jahermosa (SGRE's contractor)</t>
  </si>
  <si>
    <t>Nawakara Perkasa Nusantara / NPN</t>
  </si>
  <si>
    <t>Pinggan Emas Pusaka</t>
  </si>
  <si>
    <t>TOTAL MANPOWER ON SITE</t>
  </si>
  <si>
    <t>Non-Local</t>
  </si>
  <si>
    <t>Local</t>
  </si>
  <si>
    <t>Percentage</t>
  </si>
  <si>
    <t>TOTAL</t>
  </si>
  <si>
    <t>Year 2020</t>
  </si>
  <si>
    <t>Course Training Title</t>
  </si>
  <si>
    <t>Traning Date</t>
  </si>
  <si>
    <t>Duration of the Training (Hours)</t>
  </si>
  <si>
    <t>No. of Participants</t>
  </si>
  <si>
    <t>Basic First Aid Training</t>
  </si>
  <si>
    <t>Working at height Training</t>
  </si>
  <si>
    <t>Permit to work Training</t>
  </si>
  <si>
    <t>COVID-19 Refresh Training</t>
  </si>
  <si>
    <t>PPE Training</t>
  </si>
  <si>
    <t xml:space="preserve">Working At Height </t>
  </si>
  <si>
    <t xml:space="preserve">Electrical HSE Technician </t>
  </si>
  <si>
    <t>Firefighting Class D</t>
  </si>
  <si>
    <t>Compliance Training on Discrimination, Harassment, Bullying, Reporting Concerns and Investigations</t>
  </si>
  <si>
    <t>Defensive Driving</t>
  </si>
  <si>
    <t>Pedililindungi Application</t>
  </si>
  <si>
    <t>Year Applicable (y)</t>
  </si>
  <si>
    <t>Grid</t>
  </si>
  <si>
    <t>Sulselbar</t>
  </si>
  <si>
    <t>Option</t>
  </si>
  <si>
    <t>Ex-post</t>
  </si>
  <si>
    <t>EF year (y-2)</t>
  </si>
  <si>
    <t>EFOM, y</t>
  </si>
  <si>
    <t>tCO2/MWh</t>
  </si>
  <si>
    <t>EFBM, y</t>
  </si>
  <si>
    <t>EFgrid,CM, y</t>
  </si>
  <si>
    <t>Average</t>
  </si>
  <si>
    <t>SDG Goal</t>
  </si>
  <si>
    <t>SDG 3</t>
  </si>
  <si>
    <t>SDG 7</t>
  </si>
  <si>
    <t>SDG 8</t>
  </si>
  <si>
    <t>SDG 13</t>
  </si>
  <si>
    <t>SDG Impact</t>
  </si>
  <si>
    <t>Local development activities (Nos)</t>
  </si>
  <si>
    <t>Electricity generated (MWh)</t>
  </si>
  <si>
    <t>Trainings provided to O&amp;M staff (Nos)</t>
  </si>
  <si>
    <t>Money spent on O&amp;M (Mn USD)</t>
  </si>
  <si>
    <t>Jobs Created (Nos)</t>
  </si>
  <si>
    <t>Emission reduction (tCO2)</t>
  </si>
  <si>
    <t>Estimation as per PDD (for 1 year)</t>
  </si>
  <si>
    <t>Monitoring period Start date</t>
  </si>
  <si>
    <t>Monitoring period end date</t>
  </si>
  <si>
    <t>Number of days in the monitoring period</t>
  </si>
  <si>
    <t>Estimation for the monitoring period</t>
  </si>
  <si>
    <t>03-12-2020 to 05-12-2020</t>
  </si>
  <si>
    <r>
      <t>CDP,</t>
    </r>
    <r>
      <rPr>
        <sz val="11"/>
        <color rgb="FF000000"/>
        <rFont val="Times New Roman"/>
        <family val="1"/>
      </rPr>
      <t>Assistance with production facilities and packaging for small scale Women</t>
    </r>
  </si>
  <si>
    <t xml:space="preserve">IDR 30,000,000 </t>
  </si>
  <si>
    <t>Month</t>
  </si>
  <si>
    <t>Export (kWh)</t>
  </si>
  <si>
    <t>Import (kWh)</t>
  </si>
  <si>
    <t>di Pesantren Annuriah Desa Maccini Baji Kab. Jeneponto</t>
  </si>
  <si>
    <t>Supporting reforestation in the Annuriah Islamic Boarding School area to create a better learning atmosphere</t>
  </si>
  <si>
    <t>Enviro - Planting trees with the Jeneponto Environment Agency</t>
  </si>
  <si>
    <t>CDP Infrastructure - Manufacture of rice straw processing facilities and operational equipment for straw processing</t>
  </si>
  <si>
    <t xml:space="preserve"> Rp69,600,000 </t>
  </si>
  <si>
    <t>Area dekat Proyek PLTB PT EBJ</t>
  </si>
  <si>
    <t>Reducing smoke pollution due to burning straw that can interfere with health, and utilizing waste from the remaining rice crops of farmers around the project to be used as animal feed and compost.</t>
  </si>
  <si>
    <t>CDP Empowerment - Training on processing straw into fertilizer and compost</t>
  </si>
  <si>
    <t>6 representatives of farmer groups</t>
  </si>
  <si>
    <t>Knowledge of farmers to process straw into animal feed and compost</t>
  </si>
  <si>
    <t>Workshop for processing straw for animal feed</t>
  </si>
  <si>
    <t>Apr-May-June 2022</t>
  </si>
  <si>
    <t xml:space="preserve"> Rp23,600,000 </t>
  </si>
  <si>
    <t>Area Site</t>
  </si>
  <si>
    <t>30 orang</t>
  </si>
  <si>
    <t>Supports green energy and pollution-free hay-burning smoke</t>
  </si>
  <si>
    <t>Year 2022</t>
  </si>
  <si>
    <t>Safety Induction</t>
  </si>
  <si>
    <t>PPTKP (Proses Penanganan di Tempat Kejadian Perkara) indoor</t>
  </si>
  <si>
    <t>PPTKP (Proses Penanganan di Tempat Kejadian Perkara) outdoor</t>
  </si>
  <si>
    <t xml:space="preserve">GWO Basic Safety Training 4 Modules </t>
  </si>
  <si>
    <t>24-26 Jan 22</t>
  </si>
  <si>
    <t>Mass Safety Induction</t>
  </si>
  <si>
    <t>Safety Induction Baji Mulia</t>
  </si>
  <si>
    <t>Safety Induction Bank Indonesia</t>
  </si>
  <si>
    <t>Safety Induction Nawakara</t>
  </si>
  <si>
    <t>Safety Induction Marsh Insurance</t>
  </si>
  <si>
    <t>Intel Investigation Training</t>
  </si>
  <si>
    <t>Close Protection Training</t>
  </si>
  <si>
    <t>Safety Induction SMK 5 Barru</t>
  </si>
  <si>
    <t>HSE on Security</t>
  </si>
  <si>
    <t>Food Safety Training</t>
  </si>
  <si>
    <t>Health Talk Vaccination &amp; Virus of COVID 19</t>
  </si>
  <si>
    <t>Safety Induction Daikin Indonesia</t>
  </si>
  <si>
    <t>Safety Induction PD Test (PT Citra Wahana &amp; PT Elindo)</t>
  </si>
  <si>
    <t>Safety Induction Tower Painting (PT Mandala Bangun Persada)</t>
  </si>
  <si>
    <t>Safety Induction Gilbert (Intern from UKIP)</t>
  </si>
  <si>
    <t>Safety Induction Alex (New personnel of Nawakara)</t>
  </si>
  <si>
    <t>Safety Induction Scaffolder Team for Tower Painting</t>
  </si>
  <si>
    <t>Safety Induction SG Windtech</t>
  </si>
  <si>
    <t>Working At Height Refresh Training</t>
  </si>
  <si>
    <t>Security Access Control Training</t>
  </si>
  <si>
    <t>Mind Your Mind (Health Talk)</t>
  </si>
  <si>
    <t xml:space="preserve">Phishing Training </t>
  </si>
  <si>
    <t>HSSE Ambassador Training</t>
  </si>
  <si>
    <t>O&amp;M Cost of Year 2022</t>
  </si>
  <si>
    <t>Net Export (kWh)</t>
  </si>
  <si>
    <t>20 Orang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</si>
</sst>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1"/>
      <color theme="1"/>
      <name val="Calibri"/>
      <family val="2"/>
      <scheme val="minor"/>
    </font>
    <font>
      <b/>
      <sz val="11"/>
      <color theme="1"/>
      <name val="Calibri"/>
      <family val="2"/>
      <scheme val="minor"/>
    </font>
    <font>
      <b/>
      <sz val="11"/>
      <name val="Calibri"/>
      <family val="2"/>
      <scheme val="minor"/>
    </font>
    <font>
      <b/>
      <sz val="10"/>
      <color rgb="FF4D4D4C"/>
      <name val="Verdana"/>
      <family val="2"/>
    </font>
    <font>
      <b/>
      <sz val="10"/>
      <color rgb="FFFFFFFF"/>
      <name val="Times New Roman"/>
      <family val="1"/>
    </font>
    <font>
      <sz val="11"/>
      <color rgb="FF000000"/>
      <name val="Times New Roman"/>
      <family val="1"/>
    </font>
    <font>
      <sz val="11"/>
      <color theme="1"/>
      <name val="Times New Roman"/>
      <family val="1"/>
    </font>
    <font>
      <b/>
      <sz val="8"/>
      <color rgb="FFFFFFFF"/>
      <name val="Calibri"/>
      <family val="2"/>
      <scheme val="minor"/>
    </font>
    <font>
      <sz val="9"/>
      <color rgb="FF000000"/>
      <name val="Calibri"/>
      <family val="2"/>
      <scheme val="minor"/>
    </font>
    <font>
      <sz val="8"/>
      <color rgb="FF000000"/>
      <name val="Calibri"/>
      <family val="2"/>
      <scheme val="minor"/>
    </font>
    <font>
      <b/>
      <sz val="8"/>
      <color rgb="FF000000"/>
      <name val="Calibri"/>
      <family val="2"/>
      <scheme val="minor"/>
    </font>
    <font>
      <b/>
      <sz val="11"/>
      <color rgb="FF000000"/>
      <name val="Times New Roman"/>
      <family val="1"/>
    </font>
    <font>
      <sz val="11"/>
      <color rgb="FF000000"/>
      <name val="Calibri"/>
      <family val="2"/>
      <scheme val="minor"/>
    </font>
    <font>
      <sz val="11"/>
      <color theme="1"/>
      <name val="Calibri"/>
      <family val="2"/>
      <scheme val="minor"/>
    </font>
    <font>
      <sz val="11"/>
      <color theme="1"/>
      <name val="Calibri"/>
      <family val="2"/>
    </font>
    <font>
      <sz val="8"/>
      <name val="Calibri"/>
      <family val="2"/>
      <scheme val="minor"/>
    </font>
    <font>
      <b/>
      <sz val="11"/>
      <color theme="1"/>
      <name val="Calibri"/>
      <family val="2"/>
    </font>
    <font>
      <sz val="11"/>
      <color rgb="FF000000"/>
      <name val="Calibri"/>
      <family val="2"/>
    </font>
  </fonts>
  <fills count="9">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31869B"/>
        <bgColor rgb="FF000000"/>
      </patternFill>
    </fill>
    <fill>
      <patternFill patternType="solid">
        <fgColor rgb="FF323E4F"/>
        <bgColor rgb="FF000000"/>
      </patternFill>
    </fill>
    <fill>
      <patternFill patternType="solid">
        <fgColor rgb="FFFFFFFF"/>
        <bgColor rgb="FF000000"/>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3" fillId="0" borderId="0" applyFont="0" applyFill="0" applyBorder="0" applyAlignment="0" applyProtection="0"/>
  </cellStyleXfs>
  <cellXfs count="80">
    <xf numFmtId="0" fontId="0" fillId="0" borderId="0" xfId="0"/>
    <xf numFmtId="0" fontId="0" fillId="0" borderId="0" xfId="0" applyAlignment="1">
      <alignment horizontal="center"/>
    </xf>
    <xf numFmtId="17" fontId="0" fillId="0" borderId="1" xfId="0" applyNumberFormat="1" applyBorder="1" applyAlignment="1">
      <alignment horizontal="center"/>
    </xf>
    <xf numFmtId="0" fontId="0" fillId="0" borderId="1" xfId="0" applyBorder="1" applyAlignment="1">
      <alignment horizontal="center"/>
    </xf>
    <xf numFmtId="0" fontId="2" fillId="2" borderId="1" xfId="0" applyFont="1" applyFill="1" applyBorder="1"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2" fillId="2" borderId="1" xfId="0" applyFont="1" applyFill="1" applyBorder="1" applyAlignment="1">
      <alignment horizontal="center" wrapText="1"/>
    </xf>
    <xf numFmtId="0" fontId="3" fillId="0" borderId="0" xfId="0" applyFont="1"/>
    <xf numFmtId="0" fontId="0" fillId="0" borderId="1" xfId="0" applyBorder="1"/>
    <xf numFmtId="0" fontId="1" fillId="0" borderId="1" xfId="0" applyFont="1" applyBorder="1"/>
    <xf numFmtId="2" fontId="0" fillId="0" borderId="1" xfId="0" applyNumberFormat="1" applyBorder="1"/>
    <xf numFmtId="0" fontId="1" fillId="0" borderId="0" xfId="0" applyFont="1"/>
    <xf numFmtId="2" fontId="1" fillId="0" borderId="1" xfId="0" applyNumberFormat="1" applyFont="1" applyBorder="1"/>
    <xf numFmtId="0" fontId="0" fillId="0" borderId="0" xfId="0" applyAlignment="1">
      <alignment horizontal="center" vertical="center"/>
    </xf>
    <xf numFmtId="0" fontId="5" fillId="0" borderId="1"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0" xfId="0" applyFont="1" applyFill="1" applyAlignment="1">
      <alignment horizontal="center" vertical="center" wrapText="1"/>
    </xf>
    <xf numFmtId="0" fontId="6" fillId="0" borderId="0" xfId="0" applyFont="1" applyAlignment="1">
      <alignment horizontal="center" vertical="center" wrapText="1"/>
    </xf>
    <xf numFmtId="14" fontId="5" fillId="0" borderId="1" xfId="0" applyNumberFormat="1" applyFont="1" applyBorder="1" applyAlignment="1">
      <alignment horizontal="center" vertical="center" wrapText="1"/>
    </xf>
    <xf numFmtId="14" fontId="6" fillId="0" borderId="0" xfId="0" applyNumberFormat="1" applyFont="1" applyAlignment="1">
      <alignment horizontal="center" vertical="center" wrapText="1"/>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0" fontId="8" fillId="7" borderId="1" xfId="0" applyFont="1" applyFill="1" applyBorder="1" applyAlignment="1">
      <alignment vertical="center"/>
    </xf>
    <xf numFmtId="0" fontId="8" fillId="7" borderId="1" xfId="0" applyFont="1" applyFill="1" applyBorder="1" applyAlignment="1">
      <alignment horizontal="center" vertical="center" wrapText="1"/>
    </xf>
    <xf numFmtId="0" fontId="8" fillId="7" borderId="1" xfId="0" applyFont="1" applyFill="1" applyBorder="1" applyAlignment="1">
      <alignment horizontal="center" vertical="center"/>
    </xf>
    <xf numFmtId="9" fontId="8" fillId="7" borderId="1" xfId="0" applyNumberFormat="1" applyFont="1" applyFill="1" applyBorder="1" applyAlignment="1">
      <alignment horizontal="center" vertical="center" wrapText="1"/>
    </xf>
    <xf numFmtId="15" fontId="0" fillId="0" borderId="1" xfId="0" applyNumberFormat="1" applyBorder="1" applyAlignment="1">
      <alignment horizontal="center" vertical="center"/>
    </xf>
    <xf numFmtId="0" fontId="1" fillId="0" borderId="1" xfId="0" applyFont="1" applyBorder="1" applyAlignment="1">
      <alignment horizontal="center"/>
    </xf>
    <xf numFmtId="0" fontId="6" fillId="0" borderId="1" xfId="0" applyFont="1" applyBorder="1" applyAlignment="1">
      <alignment horizontal="center" vertical="center" wrapText="1"/>
    </xf>
    <xf numFmtId="2" fontId="0" fillId="0" borderId="1" xfId="0" applyNumberFormat="1" applyBorder="1" applyAlignment="1">
      <alignment horizontal="center"/>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applyAlignment="1">
      <alignment horizontal="center" vertical="center"/>
    </xf>
    <xf numFmtId="3" fontId="0" fillId="0" borderId="1" xfId="0" applyNumberFormat="1" applyBorder="1" applyAlignment="1">
      <alignment horizontal="center" vertical="center"/>
    </xf>
    <xf numFmtId="1" fontId="0" fillId="0" borderId="1" xfId="0" applyNumberFormat="1" applyBorder="1" applyAlignment="1">
      <alignment horizontal="center" vertical="center"/>
    </xf>
    <xf numFmtId="164" fontId="0" fillId="0" borderId="1" xfId="0" applyNumberFormat="1" applyBorder="1" applyAlignment="1">
      <alignment horizontal="center" vertical="center"/>
    </xf>
    <xf numFmtId="9" fontId="8" fillId="7" borderId="1" xfId="0" applyNumberFormat="1" applyFont="1" applyFill="1" applyBorder="1" applyAlignment="1">
      <alignment horizontal="center" vertical="center"/>
    </xf>
    <xf numFmtId="0" fontId="1" fillId="3" borderId="1" xfId="0" applyFont="1" applyFill="1" applyBorder="1"/>
    <xf numFmtId="0" fontId="1" fillId="3" borderId="1" xfId="0" applyFont="1" applyFill="1" applyBorder="1" applyAlignment="1">
      <alignment wrapText="1"/>
    </xf>
    <xf numFmtId="1" fontId="0" fillId="0" borderId="1" xfId="0" applyNumberFormat="1" applyBorder="1" applyAlignment="1">
      <alignment horizontal="center"/>
    </xf>
    <xf numFmtId="2" fontId="0" fillId="0" borderId="0" xfId="0" applyNumberFormat="1" applyAlignment="1">
      <alignment horizontal="center"/>
    </xf>
    <xf numFmtId="1" fontId="0" fillId="0" borderId="0" xfId="0" applyNumberFormat="1" applyAlignment="1">
      <alignment horizontal="center"/>
    </xf>
    <xf numFmtId="14" fontId="6" fillId="0" borderId="1" xfId="0" applyNumberFormat="1" applyFont="1" applyBorder="1" applyAlignment="1">
      <alignment horizontal="center" vertical="center" wrapText="1"/>
    </xf>
    <xf numFmtId="0" fontId="0" fillId="0" borderId="1" xfId="0" applyBorder="1" applyAlignment="1">
      <alignment horizontal="right"/>
    </xf>
    <xf numFmtId="0" fontId="6" fillId="0" borderId="1" xfId="0" applyFont="1" applyBorder="1" applyAlignment="1">
      <alignment horizontal="right" vertical="center" wrapText="1"/>
    </xf>
    <xf numFmtId="14" fontId="6" fillId="0" borderId="1" xfId="0" applyNumberFormat="1" applyFont="1" applyBorder="1" applyAlignment="1">
      <alignment horizontal="left" vertical="center" wrapText="1"/>
    </xf>
    <xf numFmtId="0" fontId="16" fillId="0" borderId="1" xfId="0" applyFont="1" applyBorder="1" applyAlignment="1">
      <alignment horizontal="center" vertical="center" wrapText="1"/>
    </xf>
    <xf numFmtId="0" fontId="14" fillId="0" borderId="5" xfId="0" applyFont="1" applyBorder="1" applyAlignment="1">
      <alignment horizontal="center" vertical="center" wrapText="1"/>
    </xf>
    <xf numFmtId="0" fontId="14" fillId="0" borderId="0" xfId="0" applyFont="1" applyAlignment="1">
      <alignment vertical="center"/>
    </xf>
    <xf numFmtId="0" fontId="14" fillId="0" borderId="1" xfId="0" applyFont="1" applyBorder="1" applyAlignment="1">
      <alignment horizontal="center" vertical="center" wrapText="1"/>
    </xf>
    <xf numFmtId="0" fontId="17" fillId="0" borderId="1" xfId="0" applyFont="1" applyBorder="1" applyAlignment="1">
      <alignment horizontal="center" vertical="center" wrapText="1"/>
    </xf>
    <xf numFmtId="14" fontId="17" fillId="0" borderId="1" xfId="0" applyNumberFormat="1" applyFont="1" applyBorder="1" applyAlignment="1">
      <alignment horizontal="center" vertical="center" wrapText="1"/>
    </xf>
    <xf numFmtId="0" fontId="14" fillId="0" borderId="1" xfId="0" applyFont="1" applyBorder="1" applyAlignment="1">
      <alignment horizontal="center" vertical="center"/>
    </xf>
    <xf numFmtId="0" fontId="14" fillId="0" borderId="1" xfId="0" applyFont="1" applyBorder="1"/>
    <xf numFmtId="0" fontId="16" fillId="0" borderId="1" xfId="0" applyFont="1" applyBorder="1"/>
    <xf numFmtId="0" fontId="16" fillId="4" borderId="1" xfId="0" applyFont="1" applyFill="1" applyBorder="1" applyAlignment="1">
      <alignment horizontal="center" vertical="center" wrapText="1"/>
    </xf>
    <xf numFmtId="0" fontId="16" fillId="4" borderId="2" xfId="0" applyFont="1" applyFill="1" applyBorder="1" applyAlignment="1">
      <alignment horizontal="center" vertical="center" wrapText="1"/>
    </xf>
    <xf numFmtId="17" fontId="14" fillId="0" borderId="3" xfId="0" quotePrefix="1" applyNumberFormat="1" applyFont="1" applyBorder="1" applyAlignment="1">
      <alignment horizontal="left" vertical="center"/>
    </xf>
    <xf numFmtId="15" fontId="14" fillId="0" borderId="6" xfId="0" applyNumberFormat="1" applyFont="1" applyBorder="1" applyAlignment="1">
      <alignment horizontal="center" vertical="center"/>
    </xf>
    <xf numFmtId="0" fontId="14" fillId="0" borderId="2" xfId="0" applyFont="1" applyBorder="1" applyAlignment="1">
      <alignment horizontal="center" vertical="center"/>
    </xf>
    <xf numFmtId="17" fontId="14" fillId="0" borderId="3" xfId="0" quotePrefix="1" applyNumberFormat="1" applyFont="1" applyBorder="1" applyAlignment="1">
      <alignment horizontal="left" vertical="top"/>
    </xf>
    <xf numFmtId="0" fontId="16" fillId="4" borderId="2" xfId="0" applyFont="1" applyFill="1" applyBorder="1" applyAlignment="1">
      <alignment horizontal="left" vertical="center" wrapText="1"/>
    </xf>
    <xf numFmtId="0" fontId="17" fillId="0" borderId="1" xfId="0" applyFont="1" applyBorder="1" applyAlignment="1">
      <alignment horizontal="left" vertical="center" wrapText="1"/>
    </xf>
    <xf numFmtId="164" fontId="1" fillId="0" borderId="1" xfId="0" applyNumberFormat="1" applyFont="1" applyBorder="1"/>
    <xf numFmtId="1" fontId="1" fillId="0" borderId="1" xfId="0" applyNumberFormat="1" applyFont="1" applyBorder="1" applyAlignment="1">
      <alignment horizontal="center"/>
    </xf>
    <xf numFmtId="165" fontId="0" fillId="0" borderId="0" xfId="1" applyNumberFormat="1" applyFont="1" applyAlignment="1">
      <alignment horizontal="center" vertical="center"/>
    </xf>
    <xf numFmtId="0" fontId="1" fillId="8" borderId="0" xfId="0" applyFont="1" applyFill="1"/>
    <xf numFmtId="0" fontId="0" fillId="8" borderId="1" xfId="0" applyFill="1" applyBorder="1" applyAlignment="1">
      <alignment horizontal="right"/>
    </xf>
    <xf numFmtId="14" fontId="4" fillId="5" borderId="3" xfId="0" applyNumberFormat="1" applyFont="1" applyFill="1" applyBorder="1" applyAlignment="1">
      <alignment horizontal="center" vertical="center" wrapText="1"/>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7" fillId="6" borderId="1" xfId="0" applyFont="1" applyFill="1" applyBorder="1" applyAlignment="1">
      <alignment horizontal="center" vertical="center" wrapText="1"/>
    </xf>
    <xf numFmtId="0" fontId="9" fillId="7" borderId="1" xfId="0" applyFont="1" applyFill="1" applyBorder="1" applyAlignment="1">
      <alignment horizontal="center" vertical="center"/>
    </xf>
    <xf numFmtId="0" fontId="8" fillId="7" borderId="1" xfId="0" applyFont="1" applyFill="1" applyBorder="1" applyAlignment="1">
      <alignment horizontal="center" vertical="center"/>
    </xf>
    <xf numFmtId="0" fontId="10" fillId="7" borderId="1" xfId="0" applyFont="1" applyFill="1" applyBorder="1" applyAlignment="1">
      <alignment horizontal="center" vertical="center"/>
    </xf>
    <xf numFmtId="0" fontId="7" fillId="6" borderId="1" xfId="0" applyFont="1" applyFill="1" applyBorder="1" applyAlignment="1">
      <alignment horizontal="center" vertical="center"/>
    </xf>
    <xf numFmtId="0" fontId="1" fillId="3" borderId="1" xfId="0" applyFont="1" applyFill="1" applyBorder="1" applyAlignment="1">
      <alignment horizontal="center" vertical="center"/>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Narendrakumar R" id="{6B7D221C-061B-FD4D-9345-B3C34844A4BD}" userId="3576c930d9f10211"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10" dT="2022-09-12T20:48:10.19" personId="{6B7D221C-061B-FD4D-9345-B3C34844A4BD}" id="{3411A497-C875-9847-9178-F3CD91CB54CF}">
    <text>Since 2020 data is not published yet, the 2019 data is considered which is the latest available 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1"/>
  <sheetViews>
    <sheetView tabSelected="1" workbookViewId="0">
      <selection activeCell="D1" sqref="D1"/>
    </sheetView>
  </sheetViews>
  <sheetFormatPr baseColWidth="10" defaultColWidth="8.83203125" defaultRowHeight="15" x14ac:dyDescent="0.2"/>
  <cols>
    <col min="1" max="1" width="11.5" style="1" customWidth="1"/>
    <col min="2" max="2" width="12.5" style="1" customWidth="1"/>
    <col min="3" max="3" width="13.33203125" style="1" customWidth="1"/>
    <col min="4" max="4" width="13.1640625" style="1" customWidth="1"/>
    <col min="5" max="5" width="10.83203125" style="1" customWidth="1"/>
    <col min="6" max="7" width="8.83203125" style="1"/>
    <col min="8" max="8" width="20.6640625" style="1" customWidth="1"/>
    <col min="9" max="9" width="13.33203125" style="1" customWidth="1"/>
    <col min="10" max="10" width="12.5" style="1" customWidth="1"/>
    <col min="11" max="11" width="11.1640625" style="1" customWidth="1"/>
    <col min="12" max="13" width="10.83203125" style="1" customWidth="1"/>
    <col min="14" max="16384" width="8.83203125" style="1"/>
  </cols>
  <sheetData>
    <row r="1" spans="1:14" s="5" customFormat="1" ht="32" x14ac:dyDescent="0.2">
      <c r="A1" s="39" t="s">
        <v>174</v>
      </c>
      <c r="B1" s="39" t="s">
        <v>175</v>
      </c>
      <c r="C1" s="40" t="s">
        <v>176</v>
      </c>
      <c r="D1" s="40" t="s">
        <v>223</v>
      </c>
      <c r="E1" s="40" t="s">
        <v>7</v>
      </c>
      <c r="H1" s="4" t="s">
        <v>1</v>
      </c>
      <c r="I1" s="7" t="s">
        <v>2</v>
      </c>
      <c r="J1" s="7" t="s">
        <v>3</v>
      </c>
      <c r="K1" s="7" t="s">
        <v>4</v>
      </c>
      <c r="L1" s="7" t="s">
        <v>5</v>
      </c>
      <c r="M1" s="7" t="s">
        <v>6</v>
      </c>
      <c r="N1" s="6"/>
    </row>
    <row r="2" spans="1:14" x14ac:dyDescent="0.2">
      <c r="A2" s="2">
        <v>44136</v>
      </c>
      <c r="B2" s="3">
        <v>14059338</v>
      </c>
      <c r="C2" s="3">
        <v>65584</v>
      </c>
      <c r="D2" s="3">
        <f>B2-C2</f>
        <v>13993754</v>
      </c>
      <c r="E2" s="41">
        <f>D2/1000</f>
        <v>13993.754000000001</v>
      </c>
      <c r="H2" s="3">
        <v>2020</v>
      </c>
      <c r="I2" s="41">
        <f>SUM(E2:E3)</f>
        <v>29205.793000000001</v>
      </c>
      <c r="J2" s="31">
        <f>I13</f>
        <v>0.92999999999999994</v>
      </c>
      <c r="K2" s="3">
        <f>ROUNDDOWN(I2*J2,0)</f>
        <v>27161</v>
      </c>
      <c r="L2" s="3">
        <v>0</v>
      </c>
      <c r="M2" s="3">
        <f>K2-L2</f>
        <v>27161</v>
      </c>
    </row>
    <row r="3" spans="1:14" x14ac:dyDescent="0.2">
      <c r="A3" s="2">
        <v>44166</v>
      </c>
      <c r="B3" s="3">
        <v>15231142</v>
      </c>
      <c r="C3" s="3">
        <v>19103</v>
      </c>
      <c r="D3" s="3">
        <f>B3-C3</f>
        <v>15212039</v>
      </c>
      <c r="E3" s="41">
        <f t="shared" ref="E3:E21" si="0">D3/1000</f>
        <v>15212.039000000001</v>
      </c>
      <c r="H3" s="3">
        <v>2021</v>
      </c>
      <c r="I3" s="41">
        <f>SUM(E4:E15)</f>
        <v>233302.201</v>
      </c>
      <c r="J3" s="31">
        <f>J13</f>
        <v>0.84</v>
      </c>
      <c r="K3" s="3">
        <f t="shared" ref="K3:K4" si="1">ROUNDDOWN(I3*J3,0)</f>
        <v>195973</v>
      </c>
      <c r="L3" s="3">
        <v>0</v>
      </c>
      <c r="M3" s="3">
        <f t="shared" ref="M3:M4" si="2">K3-L3</f>
        <v>195973</v>
      </c>
    </row>
    <row r="4" spans="1:14" x14ac:dyDescent="0.2">
      <c r="A4" s="2">
        <v>44197</v>
      </c>
      <c r="B4" s="3">
        <v>16565267</v>
      </c>
      <c r="C4" s="3">
        <v>43292</v>
      </c>
      <c r="D4" s="3">
        <f>B4-C4</f>
        <v>16521975</v>
      </c>
      <c r="E4" s="41">
        <f t="shared" si="0"/>
        <v>16521.974999999999</v>
      </c>
      <c r="H4" s="1">
        <v>2022</v>
      </c>
      <c r="I4" s="43">
        <f>SUM(E16:E21)</f>
        <v>83565.065235799993</v>
      </c>
      <c r="J4" s="42">
        <f>K13</f>
        <v>0.84</v>
      </c>
      <c r="K4" s="3">
        <f t="shared" si="1"/>
        <v>70194</v>
      </c>
      <c r="L4" s="1">
        <v>0</v>
      </c>
      <c r="M4" s="3">
        <f t="shared" si="2"/>
        <v>70194</v>
      </c>
    </row>
    <row r="5" spans="1:14" x14ac:dyDescent="0.2">
      <c r="A5" s="2">
        <v>44228</v>
      </c>
      <c r="B5" s="3">
        <v>20363384</v>
      </c>
      <c r="C5" s="3">
        <v>1027</v>
      </c>
      <c r="D5" s="3">
        <f t="shared" ref="D5:D21" si="3">B5-C5</f>
        <v>20362357</v>
      </c>
      <c r="E5" s="41">
        <f t="shared" si="0"/>
        <v>20362.357</v>
      </c>
      <c r="H5" s="29" t="s">
        <v>0</v>
      </c>
      <c r="I5" s="66">
        <f>SUM(I2:I4)</f>
        <v>346073.0592358</v>
      </c>
      <c r="J5" s="29"/>
      <c r="K5" s="29">
        <f>SUM(K2:K4)</f>
        <v>293328</v>
      </c>
      <c r="L5" s="29">
        <f>SUM(L2:L3)</f>
        <v>0</v>
      </c>
      <c r="M5" s="29">
        <f>SUM(M2:M4)</f>
        <v>293328</v>
      </c>
    </row>
    <row r="6" spans="1:14" x14ac:dyDescent="0.2">
      <c r="A6" s="2">
        <v>44256</v>
      </c>
      <c r="B6" s="3">
        <v>8405049</v>
      </c>
      <c r="C6" s="3">
        <v>89397</v>
      </c>
      <c r="D6" s="3">
        <f t="shared" si="3"/>
        <v>8315652</v>
      </c>
      <c r="E6" s="41">
        <f t="shared" si="0"/>
        <v>8315.652</v>
      </c>
    </row>
    <row r="7" spans="1:14" x14ac:dyDescent="0.2">
      <c r="A7" s="2">
        <v>44287</v>
      </c>
      <c r="B7" s="3">
        <v>13310682</v>
      </c>
      <c r="C7" s="3">
        <v>90913</v>
      </c>
      <c r="D7" s="3">
        <f t="shared" si="3"/>
        <v>13219769</v>
      </c>
      <c r="E7" s="41">
        <f t="shared" si="0"/>
        <v>13219.769</v>
      </c>
      <c r="H7" s="10" t="s">
        <v>143</v>
      </c>
      <c r="I7" s="10">
        <v>2020</v>
      </c>
      <c r="J7" s="10">
        <v>2021</v>
      </c>
      <c r="K7" s="1">
        <v>2022</v>
      </c>
      <c r="L7" s="9"/>
    </row>
    <row r="8" spans="1:14" x14ac:dyDescent="0.2">
      <c r="A8" s="2">
        <v>44317</v>
      </c>
      <c r="B8" s="3">
        <v>26309655</v>
      </c>
      <c r="C8" s="3">
        <v>26940</v>
      </c>
      <c r="D8" s="3">
        <f t="shared" si="3"/>
        <v>26282715</v>
      </c>
      <c r="E8" s="41">
        <f t="shared" si="0"/>
        <v>26282.715</v>
      </c>
      <c r="H8" s="9" t="s">
        <v>144</v>
      </c>
      <c r="I8" s="9" t="s">
        <v>145</v>
      </c>
      <c r="J8" s="9" t="s">
        <v>145</v>
      </c>
      <c r="K8" s="9" t="s">
        <v>145</v>
      </c>
      <c r="L8" s="9"/>
    </row>
    <row r="9" spans="1:14" x14ac:dyDescent="0.2">
      <c r="A9" s="2">
        <v>44348</v>
      </c>
      <c r="B9" s="3">
        <v>25254409</v>
      </c>
      <c r="C9" s="3">
        <v>17750</v>
      </c>
      <c r="D9" s="3">
        <f t="shared" si="3"/>
        <v>25236659</v>
      </c>
      <c r="E9" s="41">
        <f t="shared" si="0"/>
        <v>25236.659</v>
      </c>
      <c r="H9" s="9" t="s">
        <v>146</v>
      </c>
      <c r="I9" s="9" t="s">
        <v>147</v>
      </c>
      <c r="J9" s="9" t="s">
        <v>147</v>
      </c>
      <c r="K9" s="9" t="s">
        <v>147</v>
      </c>
      <c r="L9" s="9"/>
    </row>
    <row r="10" spans="1:14" x14ac:dyDescent="0.2">
      <c r="A10" s="2">
        <v>44378</v>
      </c>
      <c r="B10" s="3">
        <v>26837129</v>
      </c>
      <c r="C10" s="3">
        <v>16374</v>
      </c>
      <c r="D10" s="3">
        <f t="shared" si="3"/>
        <v>26820755</v>
      </c>
      <c r="E10" s="41">
        <f t="shared" si="0"/>
        <v>26820.755000000001</v>
      </c>
      <c r="H10" s="9" t="s">
        <v>148</v>
      </c>
      <c r="I10" s="9">
        <f>I7-2</f>
        <v>2018</v>
      </c>
      <c r="J10" s="9">
        <f>J7-2</f>
        <v>2019</v>
      </c>
      <c r="K10" s="9">
        <v>2019</v>
      </c>
      <c r="L10" s="9"/>
    </row>
    <row r="11" spans="1:14" x14ac:dyDescent="0.2">
      <c r="A11" s="2">
        <v>44409</v>
      </c>
      <c r="B11" s="3">
        <v>38935656</v>
      </c>
      <c r="C11" s="3">
        <v>0</v>
      </c>
      <c r="D11" s="3">
        <f t="shared" si="3"/>
        <v>38935656</v>
      </c>
      <c r="E11" s="41">
        <f t="shared" si="0"/>
        <v>38935.656000000003</v>
      </c>
      <c r="H11" s="9" t="s">
        <v>149</v>
      </c>
      <c r="I11" s="9">
        <v>0.85</v>
      </c>
      <c r="J11" s="9">
        <v>0.73</v>
      </c>
      <c r="K11" s="9">
        <v>0.73</v>
      </c>
      <c r="L11" s="9" t="s">
        <v>150</v>
      </c>
    </row>
    <row r="12" spans="1:14" x14ac:dyDescent="0.2">
      <c r="A12" s="2">
        <v>44440</v>
      </c>
      <c r="B12" s="3">
        <v>31944564</v>
      </c>
      <c r="C12" s="3">
        <v>10544</v>
      </c>
      <c r="D12" s="3">
        <f t="shared" si="3"/>
        <v>31934020</v>
      </c>
      <c r="E12" s="41">
        <f t="shared" si="0"/>
        <v>31934.02</v>
      </c>
      <c r="H12" s="9" t="s">
        <v>151</v>
      </c>
      <c r="I12" s="9">
        <v>1.17</v>
      </c>
      <c r="J12" s="9">
        <v>1.17</v>
      </c>
      <c r="K12" s="9">
        <v>1.17</v>
      </c>
      <c r="L12" s="9" t="s">
        <v>150</v>
      </c>
    </row>
    <row r="13" spans="1:14" x14ac:dyDescent="0.2">
      <c r="A13" s="2">
        <v>44470</v>
      </c>
      <c r="B13" s="3">
        <v>5812614</v>
      </c>
      <c r="C13" s="3">
        <v>118442</v>
      </c>
      <c r="D13" s="3">
        <f t="shared" si="3"/>
        <v>5694172</v>
      </c>
      <c r="E13" s="41">
        <f t="shared" si="0"/>
        <v>5694.1719999999996</v>
      </c>
      <c r="H13" s="9" t="s">
        <v>152</v>
      </c>
      <c r="I13" s="11">
        <f>I11*0.75+I12*0.25</f>
        <v>0.92999999999999994</v>
      </c>
      <c r="J13" s="11">
        <f>J11*0.75+J12*0.25</f>
        <v>0.84</v>
      </c>
      <c r="K13" s="11">
        <f>K11*0.75+K12*0.25</f>
        <v>0.84</v>
      </c>
      <c r="L13" s="9" t="s">
        <v>150</v>
      </c>
    </row>
    <row r="14" spans="1:14" x14ac:dyDescent="0.2">
      <c r="A14" s="2">
        <v>44501</v>
      </c>
      <c r="B14" s="3">
        <v>5653704</v>
      </c>
      <c r="C14" s="3">
        <v>126352</v>
      </c>
      <c r="D14" s="3">
        <f t="shared" si="3"/>
        <v>5527352</v>
      </c>
      <c r="E14" s="41">
        <f t="shared" si="0"/>
        <v>5527.3519999999999</v>
      </c>
    </row>
    <row r="15" spans="1:14" x14ac:dyDescent="0.2">
      <c r="A15" s="2">
        <v>44531</v>
      </c>
      <c r="B15" s="3">
        <v>14497473</v>
      </c>
      <c r="C15" s="3">
        <v>46354</v>
      </c>
      <c r="D15" s="3">
        <f t="shared" si="3"/>
        <v>14451119</v>
      </c>
      <c r="E15" s="41">
        <f t="shared" si="0"/>
        <v>14451.119000000001</v>
      </c>
    </row>
    <row r="16" spans="1:14" x14ac:dyDescent="0.2">
      <c r="A16" s="2">
        <v>44562</v>
      </c>
      <c r="B16" s="41">
        <v>21980230.202799998</v>
      </c>
      <c r="C16" s="41">
        <v>33865.591</v>
      </c>
      <c r="D16" s="41">
        <f t="shared" si="3"/>
        <v>21946364.6118</v>
      </c>
      <c r="E16" s="41">
        <f t="shared" si="0"/>
        <v>21946.3646118</v>
      </c>
    </row>
    <row r="17" spans="1:5" x14ac:dyDescent="0.2">
      <c r="A17" s="2">
        <v>44593</v>
      </c>
      <c r="B17" s="41">
        <v>14038480.233100001</v>
      </c>
      <c r="C17" s="41">
        <v>51106.055</v>
      </c>
      <c r="D17" s="41">
        <f t="shared" si="3"/>
        <v>13987374.178100001</v>
      </c>
      <c r="E17" s="41">
        <f t="shared" si="0"/>
        <v>13987.374178100001</v>
      </c>
    </row>
    <row r="18" spans="1:5" x14ac:dyDescent="0.2">
      <c r="A18" s="2">
        <v>44621</v>
      </c>
      <c r="B18" s="41">
        <v>6629491.9056000002</v>
      </c>
      <c r="C18" s="41">
        <v>116790.6057</v>
      </c>
      <c r="D18" s="41">
        <f t="shared" si="3"/>
        <v>6512701.2999</v>
      </c>
      <c r="E18" s="41">
        <f t="shared" si="0"/>
        <v>6512.7012998999999</v>
      </c>
    </row>
    <row r="19" spans="1:5" x14ac:dyDescent="0.2">
      <c r="A19" s="2">
        <v>44652</v>
      </c>
      <c r="B19" s="41">
        <v>4105117.2308999998</v>
      </c>
      <c r="C19" s="41">
        <v>155280.73430000001</v>
      </c>
      <c r="D19" s="41">
        <f t="shared" si="3"/>
        <v>3949836.4965999997</v>
      </c>
      <c r="E19" s="41">
        <f t="shared" si="0"/>
        <v>3949.8364965999999</v>
      </c>
    </row>
    <row r="20" spans="1:5" x14ac:dyDescent="0.2">
      <c r="A20" s="2">
        <v>44682</v>
      </c>
      <c r="B20" s="41">
        <v>14253579.8101</v>
      </c>
      <c r="C20" s="41">
        <v>84259.802299999996</v>
      </c>
      <c r="D20" s="41">
        <f t="shared" si="3"/>
        <v>14169320.0078</v>
      </c>
      <c r="E20" s="41">
        <f t="shared" si="0"/>
        <v>14169.320007799999</v>
      </c>
    </row>
    <row r="21" spans="1:5" x14ac:dyDescent="0.2">
      <c r="A21" s="2">
        <v>44713</v>
      </c>
      <c r="B21" s="41">
        <v>23027556.866599999</v>
      </c>
      <c r="C21" s="41">
        <v>28088.224999999999</v>
      </c>
      <c r="D21" s="41">
        <f t="shared" si="3"/>
        <v>22999468.641599998</v>
      </c>
      <c r="E21" s="41">
        <f t="shared" si="0"/>
        <v>22999.468641599997</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730D6-455E-4E2A-84AA-8C8C70222E36}">
  <dimension ref="A2:H37"/>
  <sheetViews>
    <sheetView workbookViewId="0">
      <selection activeCell="C7" sqref="C7"/>
    </sheetView>
  </sheetViews>
  <sheetFormatPr baseColWidth="10" defaultColWidth="8.83203125" defaultRowHeight="14" x14ac:dyDescent="0.2"/>
  <cols>
    <col min="1" max="1" width="8.83203125" style="19"/>
    <col min="2" max="2" width="23.5" style="21" bestFit="1" customWidth="1"/>
    <col min="3" max="3" width="46.83203125" style="19" customWidth="1"/>
    <col min="4" max="4" width="13" style="19" customWidth="1"/>
    <col min="5" max="5" width="16.83203125" style="19" customWidth="1"/>
    <col min="6" max="6" width="15.5" style="19" customWidth="1"/>
    <col min="7" max="7" width="25.33203125" style="19" customWidth="1"/>
    <col min="8" max="8" width="18.5" style="19" customWidth="1"/>
    <col min="9" max="16384" width="8.83203125" style="19"/>
  </cols>
  <sheetData>
    <row r="2" spans="1:8" ht="40.75" customHeight="1" x14ac:dyDescent="0.2">
      <c r="A2" s="16" t="s">
        <v>18</v>
      </c>
      <c r="B2" s="70" t="s">
        <v>19</v>
      </c>
      <c r="C2" s="16" t="s">
        <v>24</v>
      </c>
      <c r="D2" s="16" t="s">
        <v>47</v>
      </c>
      <c r="E2" s="16" t="s">
        <v>67</v>
      </c>
      <c r="F2" s="16" t="s">
        <v>68</v>
      </c>
      <c r="G2" s="17" t="s">
        <v>69</v>
      </c>
      <c r="H2" s="18"/>
    </row>
    <row r="3" spans="1:8" ht="32" x14ac:dyDescent="0.2">
      <c r="A3" s="30">
        <v>1</v>
      </c>
      <c r="B3" s="44" t="s">
        <v>171</v>
      </c>
      <c r="C3" s="71" t="s">
        <v>172</v>
      </c>
      <c r="D3" s="72" t="s">
        <v>173</v>
      </c>
      <c r="E3" s="30" t="s">
        <v>224</v>
      </c>
      <c r="F3" s="73" t="s">
        <v>71</v>
      </c>
      <c r="G3" s="30"/>
      <c r="H3" s="30"/>
    </row>
    <row r="4" spans="1:8" ht="30" x14ac:dyDescent="0.2">
      <c r="A4" s="15">
        <v>2</v>
      </c>
      <c r="B4" s="20">
        <v>44219</v>
      </c>
      <c r="C4" s="15" t="s">
        <v>25</v>
      </c>
      <c r="D4" s="15" t="s">
        <v>48</v>
      </c>
      <c r="E4" s="15" t="s">
        <v>70</v>
      </c>
      <c r="F4" s="15" t="s">
        <v>71</v>
      </c>
      <c r="G4" s="15" t="s">
        <v>72</v>
      </c>
      <c r="H4" s="15" t="s">
        <v>73</v>
      </c>
    </row>
    <row r="5" spans="1:8" ht="30" x14ac:dyDescent="0.2">
      <c r="A5" s="19">
        <v>3</v>
      </c>
      <c r="B5" s="20">
        <v>44230</v>
      </c>
      <c r="C5" s="15" t="s">
        <v>26</v>
      </c>
      <c r="D5" s="15" t="s">
        <v>49</v>
      </c>
      <c r="E5" s="15" t="s">
        <v>74</v>
      </c>
      <c r="F5" s="15" t="s">
        <v>75</v>
      </c>
      <c r="G5" s="15" t="s">
        <v>76</v>
      </c>
      <c r="H5" s="15" t="s">
        <v>73</v>
      </c>
    </row>
    <row r="6" spans="1:8" ht="45" x14ac:dyDescent="0.2">
      <c r="A6" s="15">
        <v>4</v>
      </c>
      <c r="B6" s="20">
        <v>44252</v>
      </c>
      <c r="C6" s="15" t="s">
        <v>27</v>
      </c>
      <c r="D6" s="15" t="s">
        <v>50</v>
      </c>
      <c r="E6" s="15" t="s">
        <v>77</v>
      </c>
      <c r="F6" s="15" t="s">
        <v>78</v>
      </c>
      <c r="G6" s="15" t="s">
        <v>79</v>
      </c>
      <c r="H6" s="15" t="s">
        <v>73</v>
      </c>
    </row>
    <row r="7" spans="1:8" ht="45" x14ac:dyDescent="0.2">
      <c r="A7" s="19">
        <v>5</v>
      </c>
      <c r="B7" s="20">
        <v>44288</v>
      </c>
      <c r="C7" s="15" t="s">
        <v>28</v>
      </c>
      <c r="D7" s="15" t="s">
        <v>51</v>
      </c>
      <c r="E7" s="15" t="s">
        <v>80</v>
      </c>
      <c r="F7" s="15" t="s">
        <v>81</v>
      </c>
      <c r="G7" s="15" t="s">
        <v>82</v>
      </c>
      <c r="H7" s="15" t="s">
        <v>73</v>
      </c>
    </row>
    <row r="8" spans="1:8" ht="45" x14ac:dyDescent="0.2">
      <c r="A8" s="15">
        <v>6</v>
      </c>
      <c r="B8" s="20">
        <v>44312</v>
      </c>
      <c r="C8" s="15" t="s">
        <v>29</v>
      </c>
      <c r="D8" s="15" t="s">
        <v>52</v>
      </c>
      <c r="E8" s="15" t="s">
        <v>83</v>
      </c>
      <c r="F8" s="15" t="s">
        <v>84</v>
      </c>
      <c r="G8" s="15" t="s">
        <v>85</v>
      </c>
      <c r="H8" s="15" t="s">
        <v>73</v>
      </c>
    </row>
    <row r="9" spans="1:8" ht="45" x14ac:dyDescent="0.2">
      <c r="A9" s="19">
        <v>7</v>
      </c>
      <c r="B9" s="20">
        <v>44315</v>
      </c>
      <c r="C9" s="15" t="s">
        <v>30</v>
      </c>
      <c r="D9" s="15" t="s">
        <v>53</v>
      </c>
      <c r="E9" s="15" t="s">
        <v>86</v>
      </c>
      <c r="F9" s="15" t="s">
        <v>87</v>
      </c>
      <c r="G9" s="15" t="s">
        <v>88</v>
      </c>
      <c r="H9" s="15" t="s">
        <v>73</v>
      </c>
    </row>
    <row r="10" spans="1:8" ht="30" x14ac:dyDescent="0.2">
      <c r="A10" s="15">
        <v>8</v>
      </c>
      <c r="B10" s="20">
        <v>44317</v>
      </c>
      <c r="C10" s="15" t="s">
        <v>31</v>
      </c>
      <c r="D10" s="15" t="s">
        <v>54</v>
      </c>
      <c r="E10" s="15" t="s">
        <v>89</v>
      </c>
      <c r="F10" s="15" t="s">
        <v>81</v>
      </c>
      <c r="G10" s="15" t="s">
        <v>90</v>
      </c>
      <c r="H10" s="15" t="s">
        <v>73</v>
      </c>
    </row>
    <row r="11" spans="1:8" ht="30" x14ac:dyDescent="0.2">
      <c r="A11" s="19">
        <v>9</v>
      </c>
      <c r="B11" s="20">
        <v>44354</v>
      </c>
      <c r="C11" s="15" t="s">
        <v>32</v>
      </c>
      <c r="D11" s="15" t="s">
        <v>55</v>
      </c>
      <c r="E11" s="15" t="s">
        <v>89</v>
      </c>
      <c r="F11" s="15" t="s">
        <v>91</v>
      </c>
      <c r="G11" s="15" t="s">
        <v>92</v>
      </c>
      <c r="H11" s="15" t="s">
        <v>73</v>
      </c>
    </row>
    <row r="12" spans="1:8" ht="30" x14ac:dyDescent="0.2">
      <c r="A12" s="15">
        <v>10</v>
      </c>
      <c r="B12" s="20" t="s">
        <v>20</v>
      </c>
      <c r="C12" s="15" t="s">
        <v>33</v>
      </c>
      <c r="D12" s="15" t="s">
        <v>56</v>
      </c>
      <c r="E12" s="15" t="s">
        <v>89</v>
      </c>
      <c r="F12" s="15" t="s">
        <v>91</v>
      </c>
      <c r="G12" s="15" t="s">
        <v>93</v>
      </c>
      <c r="H12" s="15" t="s">
        <v>73</v>
      </c>
    </row>
    <row r="13" spans="1:8" ht="15" x14ac:dyDescent="0.2">
      <c r="A13" s="19">
        <v>11</v>
      </c>
      <c r="B13" s="20">
        <v>44385</v>
      </c>
      <c r="C13" s="15" t="s">
        <v>34</v>
      </c>
      <c r="D13" s="15" t="s">
        <v>57</v>
      </c>
      <c r="E13" s="15" t="s">
        <v>94</v>
      </c>
      <c r="F13" s="15" t="s">
        <v>91</v>
      </c>
      <c r="G13" s="15" t="s">
        <v>95</v>
      </c>
      <c r="H13" s="15" t="s">
        <v>73</v>
      </c>
    </row>
    <row r="14" spans="1:8" ht="30" x14ac:dyDescent="0.2">
      <c r="A14" s="15">
        <v>12</v>
      </c>
      <c r="B14" s="20">
        <v>44398</v>
      </c>
      <c r="C14" s="15" t="s">
        <v>35</v>
      </c>
      <c r="D14" s="15" t="s">
        <v>58</v>
      </c>
      <c r="E14" s="15" t="s">
        <v>89</v>
      </c>
      <c r="F14" s="15" t="s">
        <v>91</v>
      </c>
      <c r="G14" s="15" t="s">
        <v>96</v>
      </c>
      <c r="H14" s="15" t="s">
        <v>73</v>
      </c>
    </row>
    <row r="15" spans="1:8" ht="30" x14ac:dyDescent="0.2">
      <c r="A15" s="19">
        <v>13</v>
      </c>
      <c r="B15" s="20">
        <v>44467</v>
      </c>
      <c r="C15" s="15" t="s">
        <v>36</v>
      </c>
      <c r="D15" s="15" t="s">
        <v>49</v>
      </c>
      <c r="E15" s="15" t="s">
        <v>70</v>
      </c>
      <c r="F15" s="15" t="s">
        <v>91</v>
      </c>
      <c r="G15" s="15" t="s">
        <v>97</v>
      </c>
      <c r="H15" s="15" t="s">
        <v>73</v>
      </c>
    </row>
    <row r="16" spans="1:8" ht="45" x14ac:dyDescent="0.2">
      <c r="A16" s="15">
        <v>14</v>
      </c>
      <c r="B16" s="20">
        <v>44447</v>
      </c>
      <c r="C16" s="15" t="s">
        <v>37</v>
      </c>
      <c r="D16" s="15" t="s">
        <v>59</v>
      </c>
      <c r="E16" s="15" t="s">
        <v>98</v>
      </c>
      <c r="F16" s="15" t="s">
        <v>91</v>
      </c>
      <c r="G16" s="15" t="s">
        <v>99</v>
      </c>
      <c r="H16" s="15" t="s">
        <v>73</v>
      </c>
    </row>
    <row r="17" spans="1:8" ht="30" x14ac:dyDescent="0.2">
      <c r="A17" s="19">
        <v>15</v>
      </c>
      <c r="B17" s="20">
        <v>44474</v>
      </c>
      <c r="C17" s="15" t="s">
        <v>38</v>
      </c>
      <c r="D17" s="15" t="s">
        <v>60</v>
      </c>
      <c r="E17" s="15" t="s">
        <v>98</v>
      </c>
      <c r="F17" s="15" t="s">
        <v>91</v>
      </c>
      <c r="G17" s="15" t="s">
        <v>100</v>
      </c>
      <c r="H17" s="15" t="s">
        <v>73</v>
      </c>
    </row>
    <row r="18" spans="1:8" ht="45" x14ac:dyDescent="0.2">
      <c r="A18" s="15">
        <v>16</v>
      </c>
      <c r="B18" s="20" t="s">
        <v>21</v>
      </c>
      <c r="C18" s="15" t="s">
        <v>39</v>
      </c>
      <c r="D18" s="15" t="s">
        <v>61</v>
      </c>
      <c r="E18" s="15" t="s">
        <v>80</v>
      </c>
      <c r="F18" s="15" t="s">
        <v>91</v>
      </c>
      <c r="G18" s="15" t="s">
        <v>101</v>
      </c>
      <c r="H18" s="15" t="s">
        <v>73</v>
      </c>
    </row>
    <row r="19" spans="1:8" ht="30" x14ac:dyDescent="0.2">
      <c r="A19" s="19">
        <v>17</v>
      </c>
      <c r="B19" s="20"/>
      <c r="C19" s="15" t="s">
        <v>40</v>
      </c>
      <c r="D19" s="15" t="s">
        <v>62</v>
      </c>
      <c r="E19" s="15" t="s">
        <v>80</v>
      </c>
      <c r="F19" s="15" t="s">
        <v>91</v>
      </c>
      <c r="G19" s="15" t="s">
        <v>102</v>
      </c>
      <c r="H19" s="15" t="s">
        <v>73</v>
      </c>
    </row>
    <row r="20" spans="1:8" ht="30" x14ac:dyDescent="0.2">
      <c r="A20" s="15">
        <v>18</v>
      </c>
      <c r="B20" s="20" t="s">
        <v>22</v>
      </c>
      <c r="C20" s="15" t="s">
        <v>41</v>
      </c>
      <c r="D20" s="15" t="s">
        <v>63</v>
      </c>
      <c r="E20" s="15" t="s">
        <v>98</v>
      </c>
      <c r="F20" s="15" t="s">
        <v>91</v>
      </c>
      <c r="G20" s="15" t="s">
        <v>103</v>
      </c>
      <c r="H20" s="15" t="s">
        <v>73</v>
      </c>
    </row>
    <row r="21" spans="1:8" ht="30" x14ac:dyDescent="0.2">
      <c r="A21" s="19">
        <v>19</v>
      </c>
      <c r="B21" s="20" t="s">
        <v>23</v>
      </c>
      <c r="C21" s="15" t="s">
        <v>42</v>
      </c>
      <c r="D21" s="15" t="s">
        <v>64</v>
      </c>
      <c r="E21" s="15" t="s">
        <v>80</v>
      </c>
      <c r="F21" s="15" t="s">
        <v>91</v>
      </c>
      <c r="G21" s="15" t="s">
        <v>104</v>
      </c>
      <c r="H21" s="15" t="s">
        <v>73</v>
      </c>
    </row>
    <row r="22" spans="1:8" ht="30" x14ac:dyDescent="0.2">
      <c r="A22" s="15">
        <v>20</v>
      </c>
      <c r="B22" s="20">
        <v>44529</v>
      </c>
      <c r="C22" s="15" t="s">
        <v>43</v>
      </c>
      <c r="D22" s="15" t="s">
        <v>65</v>
      </c>
      <c r="E22" s="15" t="s">
        <v>105</v>
      </c>
      <c r="F22" s="15" t="s">
        <v>91</v>
      </c>
      <c r="G22" s="15" t="s">
        <v>106</v>
      </c>
      <c r="H22" s="15" t="s">
        <v>73</v>
      </c>
    </row>
    <row r="23" spans="1:8" ht="15" x14ac:dyDescent="0.2">
      <c r="A23" s="19">
        <v>21</v>
      </c>
      <c r="B23" s="20">
        <v>44534</v>
      </c>
      <c r="C23" s="15" t="s">
        <v>44</v>
      </c>
      <c r="D23" s="15" t="s">
        <v>66</v>
      </c>
      <c r="E23" s="15" t="s">
        <v>107</v>
      </c>
      <c r="F23" s="15" t="s">
        <v>91</v>
      </c>
      <c r="G23" s="15" t="s">
        <v>95</v>
      </c>
      <c r="H23" s="15" t="s">
        <v>73</v>
      </c>
    </row>
    <row r="24" spans="1:8" ht="30" x14ac:dyDescent="0.2">
      <c r="A24" s="15">
        <v>22</v>
      </c>
      <c r="B24" s="20">
        <v>44542</v>
      </c>
      <c r="C24" s="15" t="s">
        <v>45</v>
      </c>
      <c r="D24" s="15" t="s">
        <v>60</v>
      </c>
      <c r="E24" s="15" t="s">
        <v>108</v>
      </c>
      <c r="F24" s="15" t="s">
        <v>91</v>
      </c>
      <c r="G24" s="15" t="s">
        <v>109</v>
      </c>
      <c r="H24" s="15" t="s">
        <v>73</v>
      </c>
    </row>
    <row r="25" spans="1:8" ht="30" x14ac:dyDescent="0.2">
      <c r="A25" s="19">
        <v>23</v>
      </c>
      <c r="B25" s="20">
        <v>44553</v>
      </c>
      <c r="C25" s="15" t="s">
        <v>46</v>
      </c>
      <c r="D25" s="15" t="s">
        <v>49</v>
      </c>
      <c r="E25" s="15" t="s">
        <v>98</v>
      </c>
      <c r="F25" s="15" t="s">
        <v>91</v>
      </c>
      <c r="G25" s="15" t="s">
        <v>110</v>
      </c>
      <c r="H25" s="15" t="s">
        <v>73</v>
      </c>
    </row>
    <row r="26" spans="1:8" ht="60" x14ac:dyDescent="0.2">
      <c r="A26" s="15">
        <v>24</v>
      </c>
      <c r="B26" s="44">
        <v>44594</v>
      </c>
      <c r="C26" s="30" t="s">
        <v>179</v>
      </c>
      <c r="D26" s="15" t="s">
        <v>57</v>
      </c>
      <c r="E26" s="15" t="s">
        <v>70</v>
      </c>
      <c r="F26" s="30" t="s">
        <v>177</v>
      </c>
      <c r="G26" s="30" t="s">
        <v>178</v>
      </c>
      <c r="H26" s="30" t="s">
        <v>73</v>
      </c>
    </row>
    <row r="27" spans="1:8" ht="120" x14ac:dyDescent="0.2">
      <c r="A27" s="19">
        <v>25</v>
      </c>
      <c r="B27" s="44">
        <v>44645</v>
      </c>
      <c r="C27" s="30" t="s">
        <v>180</v>
      </c>
      <c r="D27" s="15" t="s">
        <v>181</v>
      </c>
      <c r="E27" s="15" t="s">
        <v>89</v>
      </c>
      <c r="F27" s="30" t="s">
        <v>182</v>
      </c>
      <c r="G27" s="30" t="s">
        <v>183</v>
      </c>
      <c r="H27" s="30" t="s">
        <v>73</v>
      </c>
    </row>
    <row r="28" spans="1:8" ht="45" x14ac:dyDescent="0.2">
      <c r="A28" s="15">
        <v>26</v>
      </c>
      <c r="B28" s="44">
        <v>44647</v>
      </c>
      <c r="C28" s="30" t="s">
        <v>184</v>
      </c>
      <c r="D28" s="15" t="s">
        <v>49</v>
      </c>
      <c r="E28" s="30" t="s">
        <v>185</v>
      </c>
      <c r="F28" s="30" t="s">
        <v>182</v>
      </c>
      <c r="G28" s="30" t="s">
        <v>186</v>
      </c>
      <c r="H28" s="30" t="s">
        <v>73</v>
      </c>
    </row>
    <row r="29" spans="1:8" ht="45" x14ac:dyDescent="0.2">
      <c r="A29" s="19">
        <v>27</v>
      </c>
      <c r="B29" s="44" t="s">
        <v>188</v>
      </c>
      <c r="C29" s="30" t="s">
        <v>187</v>
      </c>
      <c r="D29" s="15" t="s">
        <v>189</v>
      </c>
      <c r="E29" s="15" t="s">
        <v>191</v>
      </c>
      <c r="F29" s="30" t="s">
        <v>190</v>
      </c>
      <c r="G29" s="30" t="s">
        <v>192</v>
      </c>
      <c r="H29" s="30" t="s">
        <v>73</v>
      </c>
    </row>
    <row r="34" spans="2:3" ht="15" x14ac:dyDescent="0.2">
      <c r="B34" s="9" t="s">
        <v>127</v>
      </c>
      <c r="C34" s="45">
        <f>COUNT(A3)</f>
        <v>1</v>
      </c>
    </row>
    <row r="35" spans="2:3" ht="15" x14ac:dyDescent="0.2">
      <c r="B35" s="9" t="s">
        <v>17</v>
      </c>
      <c r="C35" s="69">
        <f>COUNT(A4:A25)</f>
        <v>22</v>
      </c>
    </row>
    <row r="36" spans="2:3" ht="15" x14ac:dyDescent="0.2">
      <c r="B36" s="47" t="s">
        <v>193</v>
      </c>
      <c r="C36" s="46">
        <f>COUNT(A26:A29)</f>
        <v>4</v>
      </c>
    </row>
    <row r="37" spans="2:3" ht="15" x14ac:dyDescent="0.2">
      <c r="B37" s="9" t="s">
        <v>0</v>
      </c>
      <c r="C37" s="9">
        <f>SUM(C34:C36)</f>
        <v>27</v>
      </c>
    </row>
  </sheetData>
  <phoneticPr fontId="15"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85289-98B2-4FA1-80A1-4F11EA3BEE1F}">
  <dimension ref="A2:E51"/>
  <sheetViews>
    <sheetView topLeftCell="A7" workbookViewId="0">
      <selection activeCell="D16" sqref="D4:D16"/>
    </sheetView>
  </sheetViews>
  <sheetFormatPr baseColWidth="10" defaultColWidth="8.83203125" defaultRowHeight="15" x14ac:dyDescent="0.2"/>
  <cols>
    <col min="1" max="1" width="8.83203125" style="50"/>
    <col min="2" max="2" width="39.1640625" style="50" customWidth="1"/>
    <col min="3" max="3" width="13.1640625" style="50" bestFit="1" customWidth="1"/>
    <col min="4" max="4" width="19.5" style="50" customWidth="1"/>
    <col min="5" max="5" width="18.5" style="50" bestFit="1" customWidth="1"/>
    <col min="6" max="16384" width="8.83203125" style="50"/>
  </cols>
  <sheetData>
    <row r="2" spans="1:5" ht="32" x14ac:dyDescent="0.2">
      <c r="A2" s="48" t="s">
        <v>127</v>
      </c>
      <c r="B2" s="49"/>
      <c r="C2" s="49"/>
      <c r="D2" s="49"/>
      <c r="E2" s="49"/>
    </row>
    <row r="3" spans="1:5" ht="32" x14ac:dyDescent="0.2">
      <c r="A3" s="57" t="s">
        <v>111</v>
      </c>
      <c r="B3" s="63" t="s">
        <v>128</v>
      </c>
      <c r="C3" s="58" t="s">
        <v>129</v>
      </c>
      <c r="D3" s="58" t="s">
        <v>130</v>
      </c>
      <c r="E3" s="57" t="s">
        <v>131</v>
      </c>
    </row>
    <row r="4" spans="1:5" ht="16" x14ac:dyDescent="0.2">
      <c r="A4" s="51">
        <v>1</v>
      </c>
      <c r="B4" s="64" t="s">
        <v>132</v>
      </c>
      <c r="C4" s="53">
        <v>44293</v>
      </c>
      <c r="D4" s="52">
        <v>8</v>
      </c>
      <c r="E4" s="52">
        <v>17</v>
      </c>
    </row>
    <row r="5" spans="1:5" ht="16" x14ac:dyDescent="0.2">
      <c r="A5" s="51">
        <v>2</v>
      </c>
      <c r="B5" s="64" t="s">
        <v>133</v>
      </c>
      <c r="C5" s="53">
        <v>44327</v>
      </c>
      <c r="D5" s="52">
        <v>0.5</v>
      </c>
      <c r="E5" s="52">
        <v>14</v>
      </c>
    </row>
    <row r="6" spans="1:5" ht="16" x14ac:dyDescent="0.2">
      <c r="A6" s="51">
        <v>3</v>
      </c>
      <c r="B6" s="64" t="s">
        <v>134</v>
      </c>
      <c r="C6" s="53">
        <v>44363</v>
      </c>
      <c r="D6" s="52">
        <v>0.5</v>
      </c>
      <c r="E6" s="52">
        <v>4</v>
      </c>
    </row>
    <row r="7" spans="1:5" ht="16" x14ac:dyDescent="0.2">
      <c r="A7" s="51">
        <v>4</v>
      </c>
      <c r="B7" s="64" t="s">
        <v>135</v>
      </c>
      <c r="C7" s="53">
        <v>44382</v>
      </c>
      <c r="D7" s="52">
        <v>0.5</v>
      </c>
      <c r="E7" s="52">
        <v>11</v>
      </c>
    </row>
    <row r="8" spans="1:5" ht="16" x14ac:dyDescent="0.2">
      <c r="A8" s="51">
        <v>5</v>
      </c>
      <c r="B8" s="64" t="s">
        <v>136</v>
      </c>
      <c r="C8" s="53">
        <v>44403</v>
      </c>
      <c r="D8" s="52">
        <v>0.5</v>
      </c>
      <c r="E8" s="52">
        <v>4</v>
      </c>
    </row>
    <row r="9" spans="1:5" ht="16" x14ac:dyDescent="0.2">
      <c r="A9" s="51">
        <v>6</v>
      </c>
      <c r="B9" s="64" t="s">
        <v>135</v>
      </c>
      <c r="C9" s="53">
        <v>44417</v>
      </c>
      <c r="D9" s="52">
        <v>1</v>
      </c>
      <c r="E9" s="52">
        <v>19</v>
      </c>
    </row>
    <row r="10" spans="1:5" ht="16" x14ac:dyDescent="0.2">
      <c r="A10" s="51">
        <v>7</v>
      </c>
      <c r="B10" s="64" t="s">
        <v>137</v>
      </c>
      <c r="C10" s="53">
        <v>44445</v>
      </c>
      <c r="D10" s="52">
        <v>1</v>
      </c>
      <c r="E10" s="52">
        <v>3</v>
      </c>
    </row>
    <row r="11" spans="1:5" ht="16" x14ac:dyDescent="0.2">
      <c r="A11" s="51">
        <v>8</v>
      </c>
      <c r="B11" s="64" t="s">
        <v>138</v>
      </c>
      <c r="C11" s="53">
        <v>44453</v>
      </c>
      <c r="D11" s="52">
        <v>8</v>
      </c>
      <c r="E11" s="52">
        <v>3</v>
      </c>
    </row>
    <row r="12" spans="1:5" ht="16" x14ac:dyDescent="0.2">
      <c r="A12" s="51">
        <v>9</v>
      </c>
      <c r="B12" s="64" t="s">
        <v>139</v>
      </c>
      <c r="C12" s="53">
        <v>44460</v>
      </c>
      <c r="D12" s="52">
        <v>1.5</v>
      </c>
      <c r="E12" s="52">
        <v>25</v>
      </c>
    </row>
    <row r="13" spans="1:5" ht="48" x14ac:dyDescent="0.2">
      <c r="A13" s="51">
        <v>10</v>
      </c>
      <c r="B13" s="64" t="s">
        <v>140</v>
      </c>
      <c r="C13" s="53">
        <v>44487</v>
      </c>
      <c r="D13" s="52">
        <v>1.5</v>
      </c>
      <c r="E13" s="52">
        <v>13</v>
      </c>
    </row>
    <row r="14" spans="1:5" ht="16" x14ac:dyDescent="0.2">
      <c r="A14" s="51">
        <v>11</v>
      </c>
      <c r="B14" s="64" t="s">
        <v>138</v>
      </c>
      <c r="C14" s="53">
        <v>44510</v>
      </c>
      <c r="D14" s="52">
        <v>24</v>
      </c>
      <c r="E14" s="52">
        <v>1</v>
      </c>
    </row>
    <row r="15" spans="1:5" ht="16" x14ac:dyDescent="0.2">
      <c r="A15" s="51">
        <v>12</v>
      </c>
      <c r="B15" s="64" t="s">
        <v>141</v>
      </c>
      <c r="C15" s="53">
        <v>44524</v>
      </c>
      <c r="D15" s="52">
        <v>8</v>
      </c>
      <c r="E15" s="52">
        <v>10</v>
      </c>
    </row>
    <row r="16" spans="1:5" ht="16" x14ac:dyDescent="0.2">
      <c r="A16" s="51">
        <v>13</v>
      </c>
      <c r="B16" s="64" t="s">
        <v>142</v>
      </c>
      <c r="C16" s="53">
        <v>44559</v>
      </c>
      <c r="D16" s="52">
        <v>0.5</v>
      </c>
      <c r="E16" s="52">
        <v>42</v>
      </c>
    </row>
    <row r="17" spans="1:5" x14ac:dyDescent="0.2">
      <c r="A17" s="51">
        <v>14</v>
      </c>
      <c r="B17" s="59" t="s">
        <v>194</v>
      </c>
      <c r="C17" s="60">
        <v>44566</v>
      </c>
      <c r="D17" s="61">
        <v>1</v>
      </c>
      <c r="E17" s="52">
        <v>1</v>
      </c>
    </row>
    <row r="18" spans="1:5" x14ac:dyDescent="0.2">
      <c r="A18" s="51">
        <v>15</v>
      </c>
      <c r="B18" s="59" t="s">
        <v>195</v>
      </c>
      <c r="C18" s="60">
        <v>44576</v>
      </c>
      <c r="D18" s="61">
        <v>1</v>
      </c>
      <c r="E18" s="52">
        <v>16</v>
      </c>
    </row>
    <row r="19" spans="1:5" x14ac:dyDescent="0.2">
      <c r="A19" s="51">
        <v>16</v>
      </c>
      <c r="B19" s="59" t="s">
        <v>196</v>
      </c>
      <c r="C19" s="60">
        <v>44583</v>
      </c>
      <c r="D19" s="61">
        <v>2</v>
      </c>
      <c r="E19" s="52">
        <v>17</v>
      </c>
    </row>
    <row r="20" spans="1:5" x14ac:dyDescent="0.2">
      <c r="A20" s="51">
        <v>17</v>
      </c>
      <c r="B20" s="59" t="s">
        <v>197</v>
      </c>
      <c r="C20" s="60" t="s">
        <v>198</v>
      </c>
      <c r="D20" s="61">
        <v>24</v>
      </c>
      <c r="E20" s="52">
        <v>4</v>
      </c>
    </row>
    <row r="21" spans="1:5" x14ac:dyDescent="0.2">
      <c r="A21" s="51">
        <v>18</v>
      </c>
      <c r="B21" s="59" t="s">
        <v>199</v>
      </c>
      <c r="C21" s="60">
        <v>44588</v>
      </c>
      <c r="D21" s="61">
        <v>1.5</v>
      </c>
      <c r="E21" s="52">
        <v>24</v>
      </c>
    </row>
    <row r="22" spans="1:5" x14ac:dyDescent="0.2">
      <c r="A22" s="51">
        <v>19</v>
      </c>
      <c r="B22" s="59" t="s">
        <v>200</v>
      </c>
      <c r="C22" s="60">
        <v>44593</v>
      </c>
      <c r="D22" s="61">
        <v>1</v>
      </c>
      <c r="E22" s="52">
        <v>4</v>
      </c>
    </row>
    <row r="23" spans="1:5" x14ac:dyDescent="0.2">
      <c r="A23" s="51">
        <v>20</v>
      </c>
      <c r="B23" s="59" t="s">
        <v>201</v>
      </c>
      <c r="C23" s="60">
        <v>44595</v>
      </c>
      <c r="D23" s="61">
        <v>0.5</v>
      </c>
      <c r="E23" s="52">
        <v>15</v>
      </c>
    </row>
    <row r="24" spans="1:5" x14ac:dyDescent="0.2">
      <c r="A24" s="51">
        <v>21</v>
      </c>
      <c r="B24" s="59" t="s">
        <v>202</v>
      </c>
      <c r="C24" s="60">
        <v>44599</v>
      </c>
      <c r="D24" s="61">
        <v>1</v>
      </c>
      <c r="E24" s="52">
        <v>2</v>
      </c>
    </row>
    <row r="25" spans="1:5" x14ac:dyDescent="0.2">
      <c r="A25" s="51">
        <v>22</v>
      </c>
      <c r="B25" s="59" t="s">
        <v>203</v>
      </c>
      <c r="C25" s="60">
        <v>44600</v>
      </c>
      <c r="D25" s="61">
        <v>1</v>
      </c>
      <c r="E25" s="52">
        <v>1</v>
      </c>
    </row>
    <row r="26" spans="1:5" x14ac:dyDescent="0.2">
      <c r="A26" s="51">
        <v>23</v>
      </c>
      <c r="B26" s="59" t="s">
        <v>204</v>
      </c>
      <c r="C26" s="60">
        <v>44611</v>
      </c>
      <c r="D26" s="61">
        <v>1</v>
      </c>
      <c r="E26" s="52">
        <v>15</v>
      </c>
    </row>
    <row r="27" spans="1:5" x14ac:dyDescent="0.2">
      <c r="A27" s="51">
        <v>24</v>
      </c>
      <c r="B27" s="59" t="s">
        <v>205</v>
      </c>
      <c r="C27" s="60">
        <v>44612</v>
      </c>
      <c r="D27" s="61">
        <v>1</v>
      </c>
      <c r="E27" s="52">
        <v>20</v>
      </c>
    </row>
    <row r="28" spans="1:5" x14ac:dyDescent="0.2">
      <c r="A28" s="51">
        <v>25</v>
      </c>
      <c r="B28" s="59" t="s">
        <v>206</v>
      </c>
      <c r="C28" s="60">
        <v>44613</v>
      </c>
      <c r="D28" s="61">
        <v>0.5</v>
      </c>
      <c r="E28" s="52">
        <v>61</v>
      </c>
    </row>
    <row r="29" spans="1:5" x14ac:dyDescent="0.2">
      <c r="A29" s="51">
        <v>26</v>
      </c>
      <c r="B29" s="59" t="s">
        <v>207</v>
      </c>
      <c r="C29" s="60">
        <v>44625</v>
      </c>
      <c r="D29" s="61">
        <v>1</v>
      </c>
      <c r="E29" s="52">
        <v>15</v>
      </c>
    </row>
    <row r="30" spans="1:5" x14ac:dyDescent="0.2">
      <c r="A30" s="51">
        <v>27</v>
      </c>
      <c r="B30" s="59" t="s">
        <v>208</v>
      </c>
      <c r="C30" s="60">
        <v>44629</v>
      </c>
      <c r="D30" s="61">
        <v>1</v>
      </c>
      <c r="E30" s="52">
        <v>17</v>
      </c>
    </row>
    <row r="31" spans="1:5" x14ac:dyDescent="0.2">
      <c r="A31" s="51">
        <v>28</v>
      </c>
      <c r="B31" s="59" t="s">
        <v>209</v>
      </c>
      <c r="C31" s="60">
        <v>44636</v>
      </c>
      <c r="D31" s="61">
        <v>1</v>
      </c>
      <c r="E31" s="52">
        <v>4</v>
      </c>
    </row>
    <row r="32" spans="1:5" x14ac:dyDescent="0.2">
      <c r="A32" s="51">
        <v>29</v>
      </c>
      <c r="B32" s="59" t="s">
        <v>210</v>
      </c>
      <c r="C32" s="60">
        <v>44638</v>
      </c>
      <c r="D32" s="61">
        <v>0.5</v>
      </c>
      <c r="E32" s="52">
        <v>5</v>
      </c>
    </row>
    <row r="33" spans="1:5" x14ac:dyDescent="0.2">
      <c r="A33" s="51">
        <v>30</v>
      </c>
      <c r="B33" s="59" t="s">
        <v>211</v>
      </c>
      <c r="C33" s="60">
        <v>44643</v>
      </c>
      <c r="D33" s="61">
        <v>0.5</v>
      </c>
      <c r="E33" s="52">
        <v>4</v>
      </c>
    </row>
    <row r="34" spans="1:5" x14ac:dyDescent="0.2">
      <c r="A34" s="51">
        <v>31</v>
      </c>
      <c r="B34" s="59" t="s">
        <v>212</v>
      </c>
      <c r="C34" s="60">
        <v>44644</v>
      </c>
      <c r="D34" s="61">
        <v>0.5</v>
      </c>
      <c r="E34" s="52">
        <v>5</v>
      </c>
    </row>
    <row r="35" spans="1:5" x14ac:dyDescent="0.2">
      <c r="A35" s="51">
        <v>32</v>
      </c>
      <c r="B35" s="62" t="s">
        <v>213</v>
      </c>
      <c r="C35" s="60">
        <v>44652</v>
      </c>
      <c r="D35" s="61">
        <v>0.5</v>
      </c>
      <c r="E35" s="52">
        <v>1</v>
      </c>
    </row>
    <row r="36" spans="1:5" x14ac:dyDescent="0.2">
      <c r="A36" s="51">
        <v>33</v>
      </c>
      <c r="B36" s="62" t="s">
        <v>214</v>
      </c>
      <c r="C36" s="60">
        <v>44655</v>
      </c>
      <c r="D36" s="61">
        <v>0.5</v>
      </c>
      <c r="E36" s="52">
        <v>1</v>
      </c>
    </row>
    <row r="37" spans="1:5" x14ac:dyDescent="0.2">
      <c r="A37" s="51">
        <v>34</v>
      </c>
      <c r="B37" s="62" t="s">
        <v>215</v>
      </c>
      <c r="C37" s="60">
        <v>44664</v>
      </c>
      <c r="D37" s="61">
        <v>0.5</v>
      </c>
      <c r="E37" s="52">
        <v>1</v>
      </c>
    </row>
    <row r="38" spans="1:5" x14ac:dyDescent="0.2">
      <c r="A38" s="51">
        <v>35</v>
      </c>
      <c r="B38" s="62" t="s">
        <v>216</v>
      </c>
      <c r="C38" s="60">
        <v>44676</v>
      </c>
      <c r="D38" s="61">
        <v>0.5</v>
      </c>
      <c r="E38" s="52">
        <v>3</v>
      </c>
    </row>
    <row r="39" spans="1:5" x14ac:dyDescent="0.2">
      <c r="A39" s="51">
        <v>36</v>
      </c>
      <c r="B39" s="62" t="s">
        <v>217</v>
      </c>
      <c r="C39" s="60">
        <v>44676</v>
      </c>
      <c r="D39" s="61">
        <v>0.5</v>
      </c>
      <c r="E39" s="52">
        <v>5</v>
      </c>
    </row>
    <row r="40" spans="1:5" x14ac:dyDescent="0.2">
      <c r="A40" s="51">
        <v>37</v>
      </c>
      <c r="B40" s="62" t="s">
        <v>218</v>
      </c>
      <c r="C40" s="60">
        <v>44695</v>
      </c>
      <c r="D40" s="61">
        <v>1</v>
      </c>
      <c r="E40" s="52">
        <v>14</v>
      </c>
    </row>
    <row r="41" spans="1:5" x14ac:dyDescent="0.2">
      <c r="A41" s="51">
        <v>38</v>
      </c>
      <c r="B41" s="62" t="s">
        <v>219</v>
      </c>
      <c r="C41" s="60">
        <v>44701</v>
      </c>
      <c r="D41" s="61">
        <v>1</v>
      </c>
      <c r="E41" s="52">
        <v>6</v>
      </c>
    </row>
    <row r="42" spans="1:5" x14ac:dyDescent="0.2">
      <c r="A42" s="51">
        <v>39</v>
      </c>
      <c r="B42" s="62" t="s">
        <v>218</v>
      </c>
      <c r="C42" s="60">
        <v>44695</v>
      </c>
      <c r="D42" s="61">
        <v>1</v>
      </c>
      <c r="E42" s="54">
        <v>14</v>
      </c>
    </row>
    <row r="43" spans="1:5" x14ac:dyDescent="0.2">
      <c r="A43" s="51">
        <v>40</v>
      </c>
      <c r="B43" s="62" t="s">
        <v>220</v>
      </c>
      <c r="C43" s="60">
        <v>44728</v>
      </c>
      <c r="D43" s="61">
        <v>0.5</v>
      </c>
      <c r="E43" s="54">
        <v>6</v>
      </c>
    </row>
    <row r="44" spans="1:5" x14ac:dyDescent="0.2">
      <c r="A44" s="51">
        <v>41</v>
      </c>
      <c r="B44" s="62" t="s">
        <v>221</v>
      </c>
      <c r="C44" s="60">
        <v>44728</v>
      </c>
      <c r="D44" s="61">
        <v>1</v>
      </c>
      <c r="E44" s="54">
        <v>2</v>
      </c>
    </row>
    <row r="48" spans="1:5" x14ac:dyDescent="0.2">
      <c r="B48" s="55" t="s">
        <v>127</v>
      </c>
      <c r="C48" s="55">
        <v>0</v>
      </c>
    </row>
    <row r="49" spans="2:3" x14ac:dyDescent="0.2">
      <c r="B49" s="55" t="s">
        <v>17</v>
      </c>
      <c r="C49" s="55">
        <f>COUNT(A4:A16)</f>
        <v>13</v>
      </c>
    </row>
    <row r="50" spans="2:3" x14ac:dyDescent="0.2">
      <c r="B50" s="55" t="s">
        <v>193</v>
      </c>
      <c r="C50" s="50">
        <f>COUNT(A17:A44)</f>
        <v>28</v>
      </c>
    </row>
    <row r="51" spans="2:3" x14ac:dyDescent="0.2">
      <c r="B51" s="56" t="s">
        <v>0</v>
      </c>
      <c r="C51" s="56">
        <f>SUM(C48:C50)</f>
        <v>41</v>
      </c>
    </row>
  </sheetData>
  <phoneticPr fontId="1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A4089-52F6-4828-A433-D08DA0C236CE}">
  <dimension ref="A1:K53"/>
  <sheetViews>
    <sheetView topLeftCell="A36" workbookViewId="0">
      <selection activeCell="B53" sqref="B53"/>
    </sheetView>
  </sheetViews>
  <sheetFormatPr baseColWidth="10" defaultColWidth="8.83203125" defaultRowHeight="15" x14ac:dyDescent="0.2"/>
  <cols>
    <col min="1" max="1" width="22.83203125" customWidth="1"/>
    <col min="2" max="2" width="24.83203125" customWidth="1"/>
    <col min="3" max="3" width="14.6640625" customWidth="1"/>
  </cols>
  <sheetData>
    <row r="1" spans="1:11" x14ac:dyDescent="0.2">
      <c r="A1" s="8" t="s">
        <v>8</v>
      </c>
    </row>
    <row r="3" spans="1:11" x14ac:dyDescent="0.2">
      <c r="A3" s="12" t="s">
        <v>9</v>
      </c>
    </row>
    <row r="4" spans="1:11" x14ac:dyDescent="0.2">
      <c r="A4" s="9" t="s">
        <v>11</v>
      </c>
      <c r="B4" s="9">
        <v>0.57699999999999996</v>
      </c>
      <c r="C4" s="9" t="s">
        <v>10</v>
      </c>
    </row>
    <row r="5" spans="1:11" x14ac:dyDescent="0.2">
      <c r="A5" s="9" t="s">
        <v>13</v>
      </c>
      <c r="B5" s="11">
        <v>6.6040000000000001</v>
      </c>
      <c r="C5" s="9" t="s">
        <v>10</v>
      </c>
    </row>
    <row r="6" spans="1:11" x14ac:dyDescent="0.2">
      <c r="A6" s="9" t="s">
        <v>222</v>
      </c>
      <c r="B6" s="11">
        <f>B5/2</f>
        <v>3.302</v>
      </c>
      <c r="C6" s="9" t="s">
        <v>10</v>
      </c>
    </row>
    <row r="7" spans="1:11" x14ac:dyDescent="0.2">
      <c r="A7" s="10" t="s">
        <v>12</v>
      </c>
      <c r="B7" s="13">
        <f>B4+B5+B6</f>
        <v>10.483000000000001</v>
      </c>
      <c r="C7" s="10" t="s">
        <v>10</v>
      </c>
    </row>
    <row r="10" spans="1:11" x14ac:dyDescent="0.2">
      <c r="A10" s="12" t="s">
        <v>14</v>
      </c>
    </row>
    <row r="11" spans="1:11" x14ac:dyDescent="0.2">
      <c r="A11" s="12" t="s">
        <v>127</v>
      </c>
    </row>
    <row r="12" spans="1:11" x14ac:dyDescent="0.2">
      <c r="A12" s="22" t="s">
        <v>111</v>
      </c>
      <c r="B12" s="78" t="s">
        <v>15</v>
      </c>
      <c r="C12" s="74" t="s">
        <v>112</v>
      </c>
      <c r="D12" s="74"/>
      <c r="E12" s="74"/>
      <c r="F12" s="74" t="s">
        <v>113</v>
      </c>
      <c r="G12" s="74"/>
      <c r="H12" s="74"/>
      <c r="I12" s="74" t="s">
        <v>126</v>
      </c>
      <c r="J12" s="74"/>
      <c r="K12" s="74"/>
    </row>
    <row r="13" spans="1:11" x14ac:dyDescent="0.2">
      <c r="A13" s="22"/>
      <c r="B13" s="78"/>
      <c r="C13" s="23" t="s">
        <v>114</v>
      </c>
      <c r="D13" s="23" t="s">
        <v>115</v>
      </c>
      <c r="E13" s="23" t="s">
        <v>116</v>
      </c>
      <c r="F13" s="23" t="s">
        <v>114</v>
      </c>
      <c r="G13" s="23" t="s">
        <v>115</v>
      </c>
      <c r="H13" s="23" t="s">
        <v>116</v>
      </c>
      <c r="I13" s="23" t="s">
        <v>114</v>
      </c>
      <c r="J13" s="23" t="s">
        <v>115</v>
      </c>
      <c r="K13" s="22" t="s">
        <v>116</v>
      </c>
    </row>
    <row r="14" spans="1:11" x14ac:dyDescent="0.2">
      <c r="A14" s="26">
        <v>1</v>
      </c>
      <c r="B14" s="24" t="s">
        <v>117</v>
      </c>
      <c r="C14" s="26">
        <v>2</v>
      </c>
      <c r="D14" s="25">
        <v>1</v>
      </c>
      <c r="E14" s="25">
        <v>3</v>
      </c>
      <c r="F14" s="26">
        <v>12</v>
      </c>
      <c r="G14" s="25">
        <v>2</v>
      </c>
      <c r="H14" s="25">
        <v>14</v>
      </c>
      <c r="I14" s="25">
        <v>14</v>
      </c>
      <c r="J14" s="25">
        <v>3</v>
      </c>
      <c r="K14" s="26">
        <v>17</v>
      </c>
    </row>
    <row r="15" spans="1:11" x14ac:dyDescent="0.2">
      <c r="A15" s="26">
        <v>2</v>
      </c>
      <c r="B15" s="24" t="s">
        <v>16</v>
      </c>
      <c r="C15" s="26">
        <v>0</v>
      </c>
      <c r="D15" s="25">
        <v>0</v>
      </c>
      <c r="E15" s="25">
        <v>0</v>
      </c>
      <c r="F15" s="26">
        <v>1</v>
      </c>
      <c r="G15" s="25">
        <v>1</v>
      </c>
      <c r="H15" s="25">
        <v>2</v>
      </c>
      <c r="I15" s="25">
        <v>1</v>
      </c>
      <c r="J15" s="25">
        <v>1</v>
      </c>
      <c r="K15" s="26">
        <v>2</v>
      </c>
    </row>
    <row r="16" spans="1:11" x14ac:dyDescent="0.2">
      <c r="A16" s="26">
        <v>3</v>
      </c>
      <c r="B16" s="24" t="s">
        <v>118</v>
      </c>
      <c r="C16" s="26">
        <v>1</v>
      </c>
      <c r="D16" s="25">
        <v>0</v>
      </c>
      <c r="E16" s="25">
        <v>1</v>
      </c>
      <c r="F16" s="26">
        <v>4</v>
      </c>
      <c r="G16" s="25">
        <v>1</v>
      </c>
      <c r="H16" s="25">
        <v>5</v>
      </c>
      <c r="I16" s="25">
        <v>5</v>
      </c>
      <c r="J16" s="25">
        <v>1</v>
      </c>
      <c r="K16" s="26">
        <v>6</v>
      </c>
    </row>
    <row r="17" spans="1:11" x14ac:dyDescent="0.2">
      <c r="A17" s="26">
        <v>4</v>
      </c>
      <c r="B17" s="24" t="s">
        <v>119</v>
      </c>
      <c r="C17" s="26">
        <v>0</v>
      </c>
      <c r="D17" s="25">
        <v>0</v>
      </c>
      <c r="E17" s="25">
        <v>0</v>
      </c>
      <c r="F17" s="26">
        <v>2</v>
      </c>
      <c r="G17" s="25">
        <v>0</v>
      </c>
      <c r="H17" s="25">
        <v>2</v>
      </c>
      <c r="I17" s="25">
        <v>2</v>
      </c>
      <c r="J17" s="25">
        <v>0</v>
      </c>
      <c r="K17" s="26">
        <v>2</v>
      </c>
    </row>
    <row r="18" spans="1:11" x14ac:dyDescent="0.2">
      <c r="A18" s="26">
        <v>5</v>
      </c>
      <c r="B18" s="24" t="s">
        <v>120</v>
      </c>
      <c r="C18" s="26">
        <v>3</v>
      </c>
      <c r="D18" s="25">
        <v>0</v>
      </c>
      <c r="E18" s="25">
        <v>3</v>
      </c>
      <c r="F18" s="26">
        <v>27</v>
      </c>
      <c r="G18" s="25">
        <v>0</v>
      </c>
      <c r="H18" s="25">
        <v>27</v>
      </c>
      <c r="I18" s="25">
        <v>30</v>
      </c>
      <c r="J18" s="25">
        <v>0</v>
      </c>
      <c r="K18" s="26">
        <v>30</v>
      </c>
    </row>
    <row r="19" spans="1:11" x14ac:dyDescent="0.2">
      <c r="A19" s="26">
        <v>6</v>
      </c>
      <c r="B19" s="24" t="s">
        <v>121</v>
      </c>
      <c r="C19" s="26">
        <v>1</v>
      </c>
      <c r="D19" s="25">
        <v>0</v>
      </c>
      <c r="E19" s="25">
        <v>1</v>
      </c>
      <c r="F19" s="26">
        <v>9</v>
      </c>
      <c r="G19" s="25">
        <v>3</v>
      </c>
      <c r="H19" s="25">
        <v>12</v>
      </c>
      <c r="I19" s="25">
        <v>10</v>
      </c>
      <c r="J19" s="25">
        <v>3</v>
      </c>
      <c r="K19" s="26">
        <v>13</v>
      </c>
    </row>
    <row r="20" spans="1:11" x14ac:dyDescent="0.2">
      <c r="A20" s="75" t="s">
        <v>122</v>
      </c>
      <c r="B20" s="75"/>
      <c r="C20" s="76" t="s">
        <v>123</v>
      </c>
      <c r="D20" s="76"/>
      <c r="E20" s="25">
        <v>8</v>
      </c>
      <c r="F20" s="76" t="s">
        <v>124</v>
      </c>
      <c r="G20" s="76"/>
      <c r="H20" s="25">
        <v>62</v>
      </c>
      <c r="I20" s="25">
        <v>62</v>
      </c>
      <c r="J20" s="25">
        <v>8</v>
      </c>
      <c r="K20" s="26">
        <v>70</v>
      </c>
    </row>
    <row r="21" spans="1:11" x14ac:dyDescent="0.2">
      <c r="A21" s="77" t="s">
        <v>125</v>
      </c>
      <c r="B21" s="77"/>
      <c r="C21" s="76"/>
      <c r="D21" s="76"/>
      <c r="E21" s="27">
        <v>0.11</v>
      </c>
      <c r="F21" s="76"/>
      <c r="G21" s="76"/>
      <c r="H21" s="27">
        <v>0.89</v>
      </c>
      <c r="I21" s="27">
        <v>0.89</v>
      </c>
      <c r="J21" s="27">
        <v>0.11</v>
      </c>
      <c r="K21" s="38">
        <v>1</v>
      </c>
    </row>
    <row r="24" spans="1:11" x14ac:dyDescent="0.2">
      <c r="A24" s="12" t="s">
        <v>17</v>
      </c>
    </row>
    <row r="25" spans="1:11" ht="14.5" customHeight="1" x14ac:dyDescent="0.2">
      <c r="A25" s="22" t="s">
        <v>111</v>
      </c>
      <c r="B25" s="78" t="s">
        <v>15</v>
      </c>
      <c r="C25" s="74" t="s">
        <v>112</v>
      </c>
      <c r="D25" s="74"/>
      <c r="E25" s="74"/>
      <c r="F25" s="74" t="s">
        <v>113</v>
      </c>
      <c r="G25" s="74"/>
      <c r="H25" s="74"/>
      <c r="I25" s="74" t="s">
        <v>126</v>
      </c>
      <c r="J25" s="74"/>
      <c r="K25" s="74"/>
    </row>
    <row r="26" spans="1:11" x14ac:dyDescent="0.2">
      <c r="A26" s="22"/>
      <c r="B26" s="78"/>
      <c r="C26" s="23" t="s">
        <v>114</v>
      </c>
      <c r="D26" s="23" t="s">
        <v>115</v>
      </c>
      <c r="E26" s="23" t="s">
        <v>116</v>
      </c>
      <c r="F26" s="23" t="s">
        <v>114</v>
      </c>
      <c r="G26" s="23" t="s">
        <v>115</v>
      </c>
      <c r="H26" s="23" t="s">
        <v>116</v>
      </c>
      <c r="I26" s="23" t="s">
        <v>114</v>
      </c>
      <c r="J26" s="23" t="s">
        <v>115</v>
      </c>
      <c r="K26" s="22" t="s">
        <v>116</v>
      </c>
    </row>
    <row r="27" spans="1:11" x14ac:dyDescent="0.2">
      <c r="A27" s="26">
        <v>1</v>
      </c>
      <c r="B27" s="24" t="s">
        <v>117</v>
      </c>
      <c r="C27" s="26">
        <v>1</v>
      </c>
      <c r="D27" s="25">
        <v>1</v>
      </c>
      <c r="E27" s="25">
        <v>2</v>
      </c>
      <c r="F27" s="26">
        <v>14</v>
      </c>
      <c r="G27" s="25">
        <v>2</v>
      </c>
      <c r="H27" s="25">
        <v>16</v>
      </c>
      <c r="I27" s="25">
        <v>15</v>
      </c>
      <c r="J27" s="25">
        <v>3</v>
      </c>
      <c r="K27" s="26">
        <v>18</v>
      </c>
    </row>
    <row r="28" spans="1:11" x14ac:dyDescent="0.2">
      <c r="A28" s="26">
        <v>2</v>
      </c>
      <c r="B28" s="24" t="s">
        <v>16</v>
      </c>
      <c r="C28" s="26">
        <v>0</v>
      </c>
      <c r="D28" s="25">
        <v>0</v>
      </c>
      <c r="E28" s="25">
        <v>0</v>
      </c>
      <c r="F28" s="26">
        <v>1</v>
      </c>
      <c r="G28" s="25">
        <v>1</v>
      </c>
      <c r="H28" s="25">
        <v>2</v>
      </c>
      <c r="I28" s="25">
        <v>1</v>
      </c>
      <c r="J28" s="25">
        <v>1</v>
      </c>
      <c r="K28" s="26">
        <v>2</v>
      </c>
    </row>
    <row r="29" spans="1:11" x14ac:dyDescent="0.2">
      <c r="A29" s="26">
        <v>3</v>
      </c>
      <c r="B29" s="24" t="s">
        <v>118</v>
      </c>
      <c r="C29" s="26">
        <v>0</v>
      </c>
      <c r="D29" s="25">
        <v>0</v>
      </c>
      <c r="E29" s="25">
        <v>0</v>
      </c>
      <c r="F29" s="26">
        <v>3</v>
      </c>
      <c r="G29" s="25">
        <v>1</v>
      </c>
      <c r="H29" s="25">
        <v>4</v>
      </c>
      <c r="I29" s="25">
        <v>3</v>
      </c>
      <c r="J29" s="25">
        <v>1</v>
      </c>
      <c r="K29" s="26">
        <v>4</v>
      </c>
    </row>
    <row r="30" spans="1:11" x14ac:dyDescent="0.2">
      <c r="A30" s="26">
        <v>4</v>
      </c>
      <c r="B30" s="24" t="s">
        <v>119</v>
      </c>
      <c r="C30" s="26">
        <v>0</v>
      </c>
      <c r="D30" s="25">
        <v>0</v>
      </c>
      <c r="E30" s="25">
        <v>0</v>
      </c>
      <c r="F30" s="26">
        <v>2</v>
      </c>
      <c r="G30" s="25">
        <v>0</v>
      </c>
      <c r="H30" s="25">
        <v>2</v>
      </c>
      <c r="I30" s="25">
        <v>2</v>
      </c>
      <c r="J30" s="25">
        <v>0</v>
      </c>
      <c r="K30" s="26">
        <v>2</v>
      </c>
    </row>
    <row r="31" spans="1:11" x14ac:dyDescent="0.2">
      <c r="A31" s="26">
        <v>5</v>
      </c>
      <c r="B31" s="24" t="s">
        <v>120</v>
      </c>
      <c r="C31" s="26">
        <v>3</v>
      </c>
      <c r="D31" s="25">
        <v>0</v>
      </c>
      <c r="E31" s="25">
        <v>3</v>
      </c>
      <c r="F31" s="26">
        <v>27</v>
      </c>
      <c r="G31" s="25">
        <v>0</v>
      </c>
      <c r="H31" s="25">
        <v>27</v>
      </c>
      <c r="I31" s="25">
        <v>30</v>
      </c>
      <c r="J31" s="25">
        <v>0</v>
      </c>
      <c r="K31" s="26">
        <v>30</v>
      </c>
    </row>
    <row r="32" spans="1:11" x14ac:dyDescent="0.2">
      <c r="A32" s="26">
        <v>6</v>
      </c>
      <c r="B32" s="24" t="s">
        <v>121</v>
      </c>
      <c r="C32" s="26">
        <v>1</v>
      </c>
      <c r="D32" s="25">
        <v>0</v>
      </c>
      <c r="E32" s="25">
        <v>1</v>
      </c>
      <c r="F32" s="26">
        <v>10</v>
      </c>
      <c r="G32" s="25">
        <v>2</v>
      </c>
      <c r="H32" s="25">
        <v>12</v>
      </c>
      <c r="I32" s="25">
        <v>11</v>
      </c>
      <c r="J32" s="25">
        <v>2</v>
      </c>
      <c r="K32" s="26">
        <v>13</v>
      </c>
    </row>
    <row r="33" spans="1:11" x14ac:dyDescent="0.2">
      <c r="A33" s="75" t="s">
        <v>122</v>
      </c>
      <c r="B33" s="75"/>
      <c r="C33" s="76" t="s">
        <v>123</v>
      </c>
      <c r="D33" s="76"/>
      <c r="E33" s="25">
        <v>6</v>
      </c>
      <c r="F33" s="76" t="s">
        <v>124</v>
      </c>
      <c r="G33" s="76"/>
      <c r="H33" s="25">
        <v>63</v>
      </c>
      <c r="I33" s="25">
        <v>62</v>
      </c>
      <c r="J33" s="25">
        <v>7</v>
      </c>
      <c r="K33" s="26">
        <v>69</v>
      </c>
    </row>
    <row r="34" spans="1:11" x14ac:dyDescent="0.2">
      <c r="A34" s="77" t="s">
        <v>125</v>
      </c>
      <c r="B34" s="77"/>
      <c r="C34" s="76"/>
      <c r="D34" s="76"/>
      <c r="E34" s="27">
        <v>0.09</v>
      </c>
      <c r="F34" s="76"/>
      <c r="G34" s="76"/>
      <c r="H34" s="27">
        <v>0.91</v>
      </c>
      <c r="I34" s="27">
        <v>0.9</v>
      </c>
      <c r="J34" s="27">
        <v>0.1</v>
      </c>
      <c r="K34" s="38">
        <v>1</v>
      </c>
    </row>
    <row r="35" spans="1:11" x14ac:dyDescent="0.2">
      <c r="A35" s="12"/>
      <c r="B35" s="5"/>
      <c r="C35" s="5"/>
      <c r="D35" s="5"/>
      <c r="E35" s="5"/>
      <c r="F35" s="5"/>
      <c r="G35" s="5"/>
    </row>
    <row r="37" spans="1:11" x14ac:dyDescent="0.2">
      <c r="A37" s="68" t="s">
        <v>17</v>
      </c>
    </row>
    <row r="38" spans="1:11" ht="15" customHeight="1" x14ac:dyDescent="0.2">
      <c r="A38" s="22" t="s">
        <v>111</v>
      </c>
      <c r="B38" s="78" t="s">
        <v>15</v>
      </c>
      <c r="C38" s="74" t="s">
        <v>112</v>
      </c>
      <c r="D38" s="74"/>
      <c r="E38" s="74"/>
      <c r="F38" s="74" t="s">
        <v>113</v>
      </c>
      <c r="G38" s="74"/>
      <c r="H38" s="74"/>
      <c r="I38" s="74" t="s">
        <v>126</v>
      </c>
      <c r="J38" s="74"/>
      <c r="K38" s="74"/>
    </row>
    <row r="39" spans="1:11" x14ac:dyDescent="0.2">
      <c r="A39" s="22"/>
      <c r="B39" s="78"/>
      <c r="C39" s="23" t="s">
        <v>114</v>
      </c>
      <c r="D39" s="23" t="s">
        <v>115</v>
      </c>
      <c r="E39" s="23" t="s">
        <v>116</v>
      </c>
      <c r="F39" s="23" t="s">
        <v>114</v>
      </c>
      <c r="G39" s="23" t="s">
        <v>115</v>
      </c>
      <c r="H39" s="23" t="s">
        <v>116</v>
      </c>
      <c r="I39" s="23" t="s">
        <v>114</v>
      </c>
      <c r="J39" s="23" t="s">
        <v>115</v>
      </c>
      <c r="K39" s="22" t="s">
        <v>116</v>
      </c>
    </row>
    <row r="40" spans="1:11" x14ac:dyDescent="0.2">
      <c r="A40" s="26">
        <v>1</v>
      </c>
      <c r="B40" s="24" t="s">
        <v>117</v>
      </c>
      <c r="C40" s="26">
        <v>1</v>
      </c>
      <c r="D40" s="25">
        <v>1</v>
      </c>
      <c r="E40" s="25">
        <v>2</v>
      </c>
      <c r="F40" s="26">
        <v>14</v>
      </c>
      <c r="G40" s="25">
        <v>2</v>
      </c>
      <c r="H40" s="25">
        <v>16</v>
      </c>
      <c r="I40" s="25">
        <v>15</v>
      </c>
      <c r="J40" s="25">
        <v>3</v>
      </c>
      <c r="K40" s="26">
        <v>18</v>
      </c>
    </row>
    <row r="41" spans="1:11" x14ac:dyDescent="0.2">
      <c r="A41" s="26">
        <v>2</v>
      </c>
      <c r="B41" s="24" t="s">
        <v>16</v>
      </c>
      <c r="C41" s="26">
        <v>0</v>
      </c>
      <c r="D41" s="25">
        <v>0</v>
      </c>
      <c r="E41" s="25">
        <v>0</v>
      </c>
      <c r="F41" s="26">
        <v>1</v>
      </c>
      <c r="G41" s="25">
        <v>1</v>
      </c>
      <c r="H41" s="25">
        <v>2</v>
      </c>
      <c r="I41" s="25">
        <v>1</v>
      </c>
      <c r="J41" s="25">
        <v>1</v>
      </c>
      <c r="K41" s="26">
        <v>2</v>
      </c>
    </row>
    <row r="42" spans="1:11" x14ac:dyDescent="0.2">
      <c r="A42" s="26">
        <v>3</v>
      </c>
      <c r="B42" s="24" t="s">
        <v>118</v>
      </c>
      <c r="C42" s="26">
        <v>0</v>
      </c>
      <c r="D42" s="25">
        <v>0</v>
      </c>
      <c r="E42" s="25">
        <v>0</v>
      </c>
      <c r="F42" s="26">
        <v>3</v>
      </c>
      <c r="G42" s="25">
        <v>1</v>
      </c>
      <c r="H42" s="25">
        <v>4</v>
      </c>
      <c r="I42" s="25">
        <v>3</v>
      </c>
      <c r="J42" s="25">
        <v>1</v>
      </c>
      <c r="K42" s="26">
        <v>4</v>
      </c>
    </row>
    <row r="43" spans="1:11" x14ac:dyDescent="0.2">
      <c r="A43" s="26">
        <v>4</v>
      </c>
      <c r="B43" s="24" t="s">
        <v>119</v>
      </c>
      <c r="C43" s="26">
        <v>0</v>
      </c>
      <c r="D43" s="25">
        <v>0</v>
      </c>
      <c r="E43" s="25">
        <v>0</v>
      </c>
      <c r="F43" s="26">
        <v>2</v>
      </c>
      <c r="G43" s="25">
        <v>0</v>
      </c>
      <c r="H43" s="25">
        <v>2</v>
      </c>
      <c r="I43" s="25">
        <v>2</v>
      </c>
      <c r="J43" s="25">
        <v>0</v>
      </c>
      <c r="K43" s="26">
        <v>2</v>
      </c>
    </row>
    <row r="44" spans="1:11" x14ac:dyDescent="0.2">
      <c r="A44" s="26">
        <v>5</v>
      </c>
      <c r="B44" s="24" t="s">
        <v>120</v>
      </c>
      <c r="C44" s="26">
        <v>3</v>
      </c>
      <c r="D44" s="25">
        <v>0</v>
      </c>
      <c r="E44" s="25">
        <v>3</v>
      </c>
      <c r="F44" s="26">
        <v>27</v>
      </c>
      <c r="G44" s="25">
        <v>0</v>
      </c>
      <c r="H44" s="25">
        <v>27</v>
      </c>
      <c r="I44" s="25">
        <v>30</v>
      </c>
      <c r="J44" s="25">
        <v>0</v>
      </c>
      <c r="K44" s="26">
        <v>30</v>
      </c>
    </row>
    <row r="45" spans="1:11" x14ac:dyDescent="0.2">
      <c r="A45" s="26">
        <v>6</v>
      </c>
      <c r="B45" s="24" t="s">
        <v>121</v>
      </c>
      <c r="C45" s="26">
        <v>1</v>
      </c>
      <c r="D45" s="25">
        <v>0</v>
      </c>
      <c r="E45" s="25">
        <v>1</v>
      </c>
      <c r="F45" s="26">
        <v>10</v>
      </c>
      <c r="G45" s="25">
        <v>2</v>
      </c>
      <c r="H45" s="25">
        <v>12</v>
      </c>
      <c r="I45" s="25">
        <v>11</v>
      </c>
      <c r="J45" s="25">
        <v>2</v>
      </c>
      <c r="K45" s="26">
        <v>13</v>
      </c>
    </row>
    <row r="46" spans="1:11" x14ac:dyDescent="0.2">
      <c r="A46" s="75" t="s">
        <v>122</v>
      </c>
      <c r="B46" s="75"/>
      <c r="C46" s="76" t="s">
        <v>123</v>
      </c>
      <c r="D46" s="76"/>
      <c r="E46" s="25">
        <v>6</v>
      </c>
      <c r="F46" s="76" t="s">
        <v>124</v>
      </c>
      <c r="G46" s="76"/>
      <c r="H46" s="25">
        <v>63</v>
      </c>
      <c r="I46" s="25">
        <v>62</v>
      </c>
      <c r="J46" s="25">
        <v>7</v>
      </c>
      <c r="K46" s="26">
        <v>69</v>
      </c>
    </row>
    <row r="47" spans="1:11" x14ac:dyDescent="0.2">
      <c r="A47" s="77" t="s">
        <v>125</v>
      </c>
      <c r="B47" s="77"/>
      <c r="C47" s="76"/>
      <c r="D47" s="76"/>
      <c r="E47" s="27">
        <v>0.09</v>
      </c>
      <c r="F47" s="76"/>
      <c r="G47" s="76"/>
      <c r="H47" s="27">
        <v>0.91</v>
      </c>
      <c r="I47" s="27">
        <v>0.9</v>
      </c>
      <c r="J47" s="27">
        <v>0.1</v>
      </c>
      <c r="K47" s="38">
        <v>1</v>
      </c>
    </row>
    <row r="50" spans="1:2" x14ac:dyDescent="0.2">
      <c r="A50" s="9" t="s">
        <v>127</v>
      </c>
      <c r="B50" s="9">
        <f>K20</f>
        <v>70</v>
      </c>
    </row>
    <row r="51" spans="1:2" x14ac:dyDescent="0.2">
      <c r="A51" s="9" t="s">
        <v>17</v>
      </c>
      <c r="B51" s="9">
        <f>K33</f>
        <v>69</v>
      </c>
    </row>
    <row r="52" spans="1:2" x14ac:dyDescent="0.2">
      <c r="A52" s="9" t="s">
        <v>193</v>
      </c>
      <c r="B52">
        <f>K46</f>
        <v>69</v>
      </c>
    </row>
    <row r="53" spans="1:2" x14ac:dyDescent="0.2">
      <c r="A53" s="10" t="s">
        <v>153</v>
      </c>
      <c r="B53" s="65">
        <f>AVERAGE(B50:B52)</f>
        <v>69.333333333333329</v>
      </c>
    </row>
  </sheetData>
  <mergeCells count="24">
    <mergeCell ref="B12:B13"/>
    <mergeCell ref="C12:E12"/>
    <mergeCell ref="F12:H12"/>
    <mergeCell ref="I12:K12"/>
    <mergeCell ref="A20:B20"/>
    <mergeCell ref="C20:D21"/>
    <mergeCell ref="F20:G21"/>
    <mergeCell ref="A21:B21"/>
    <mergeCell ref="I25:K25"/>
    <mergeCell ref="B25:B26"/>
    <mergeCell ref="C25:E25"/>
    <mergeCell ref="A33:B33"/>
    <mergeCell ref="C33:D34"/>
    <mergeCell ref="F33:G34"/>
    <mergeCell ref="A34:B34"/>
    <mergeCell ref="F25:H25"/>
    <mergeCell ref="I38:K38"/>
    <mergeCell ref="A46:B46"/>
    <mergeCell ref="C46:D47"/>
    <mergeCell ref="F46:G47"/>
    <mergeCell ref="A47:B47"/>
    <mergeCell ref="B38:B39"/>
    <mergeCell ref="C38:E38"/>
    <mergeCell ref="F38:H38"/>
  </mergeCells>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F07C0-88DD-4433-B148-F5B310113AFB}">
  <dimension ref="A1:G21"/>
  <sheetViews>
    <sheetView workbookViewId="0">
      <selection activeCell="E10" sqref="E10"/>
    </sheetView>
  </sheetViews>
  <sheetFormatPr baseColWidth="10" defaultColWidth="8.83203125" defaultRowHeight="15" x14ac:dyDescent="0.2"/>
  <cols>
    <col min="1" max="1" width="31" style="14" customWidth="1"/>
    <col min="2" max="2" width="17.1640625" style="14" customWidth="1"/>
    <col min="3" max="3" width="15.83203125" style="14" customWidth="1"/>
    <col min="4" max="4" width="18.5" style="14" customWidth="1"/>
    <col min="5" max="5" width="20.1640625" style="14" customWidth="1"/>
    <col min="6" max="6" width="18.1640625" style="14" customWidth="1"/>
    <col min="7" max="7" width="14.83203125" style="14" customWidth="1"/>
    <col min="8" max="16384" width="8.83203125" style="14"/>
  </cols>
  <sheetData>
    <row r="1" spans="1:7" x14ac:dyDescent="0.2">
      <c r="A1" s="32" t="s">
        <v>154</v>
      </c>
      <c r="B1" s="32" t="s">
        <v>155</v>
      </c>
      <c r="C1" s="32" t="s">
        <v>156</v>
      </c>
      <c r="D1" s="79" t="s">
        <v>157</v>
      </c>
      <c r="E1" s="79"/>
      <c r="F1" s="79"/>
      <c r="G1" s="32" t="s">
        <v>158</v>
      </c>
    </row>
    <row r="2" spans="1:7" ht="32" x14ac:dyDescent="0.2">
      <c r="A2" s="33" t="s">
        <v>159</v>
      </c>
      <c r="B2" s="33" t="s">
        <v>160</v>
      </c>
      <c r="C2" s="33" t="s">
        <v>161</v>
      </c>
      <c r="D2" s="33" t="s">
        <v>162</v>
      </c>
      <c r="E2" s="33" t="s">
        <v>163</v>
      </c>
      <c r="F2" s="33" t="s">
        <v>164</v>
      </c>
      <c r="G2" s="33" t="s">
        <v>165</v>
      </c>
    </row>
    <row r="3" spans="1:7" x14ac:dyDescent="0.2">
      <c r="A3" s="34" t="s">
        <v>166</v>
      </c>
      <c r="B3" s="34">
        <v>3</v>
      </c>
      <c r="C3" s="35">
        <v>236520</v>
      </c>
      <c r="D3" s="34">
        <v>10</v>
      </c>
      <c r="E3" s="34">
        <v>4.3</v>
      </c>
      <c r="F3" s="34">
        <v>75</v>
      </c>
      <c r="G3" s="35">
        <v>172659</v>
      </c>
    </row>
    <row r="4" spans="1:7" x14ac:dyDescent="0.2">
      <c r="A4" s="34" t="s">
        <v>167</v>
      </c>
      <c r="B4" s="28">
        <v>44136</v>
      </c>
      <c r="C4" s="28">
        <v>44136</v>
      </c>
      <c r="D4" s="28">
        <v>44136</v>
      </c>
      <c r="E4" s="28">
        <v>44136</v>
      </c>
      <c r="F4" s="28">
        <v>44136</v>
      </c>
      <c r="G4" s="28">
        <v>44136</v>
      </c>
    </row>
    <row r="5" spans="1:7" x14ac:dyDescent="0.2">
      <c r="A5" s="34" t="s">
        <v>168</v>
      </c>
      <c r="B5" s="28">
        <v>44742</v>
      </c>
      <c r="C5" s="28">
        <v>44742</v>
      </c>
      <c r="D5" s="28">
        <v>44742</v>
      </c>
      <c r="E5" s="28">
        <v>44742</v>
      </c>
      <c r="F5" s="28">
        <v>44742</v>
      </c>
      <c r="G5" s="28">
        <v>44742</v>
      </c>
    </row>
    <row r="6" spans="1:7" x14ac:dyDescent="0.2">
      <c r="A6" s="34" t="s">
        <v>169</v>
      </c>
      <c r="B6" s="34">
        <f>B5-B4+1</f>
        <v>607</v>
      </c>
      <c r="C6" s="34">
        <f t="shared" ref="C6:G6" si="0">C5-C4+1</f>
        <v>607</v>
      </c>
      <c r="D6" s="34">
        <f t="shared" si="0"/>
        <v>607</v>
      </c>
      <c r="E6" s="34">
        <f t="shared" si="0"/>
        <v>607</v>
      </c>
      <c r="F6" s="34">
        <f t="shared" si="0"/>
        <v>607</v>
      </c>
      <c r="G6" s="34">
        <f t="shared" si="0"/>
        <v>607</v>
      </c>
    </row>
    <row r="7" spans="1:7" x14ac:dyDescent="0.2">
      <c r="A7" s="34" t="s">
        <v>170</v>
      </c>
      <c r="B7" s="36">
        <f>B3*B6/365</f>
        <v>4.9890410958904106</v>
      </c>
      <c r="C7" s="35">
        <f t="shared" ref="C7:G7" si="1">C3*C6/365</f>
        <v>393336</v>
      </c>
      <c r="D7" s="36">
        <f t="shared" si="1"/>
        <v>16.63013698630137</v>
      </c>
      <c r="E7" s="37">
        <f t="shared" si="1"/>
        <v>7.1509589041095891</v>
      </c>
      <c r="F7" s="36">
        <f>F3</f>
        <v>75</v>
      </c>
      <c r="G7" s="35">
        <f t="shared" si="1"/>
        <v>287134.2821917808</v>
      </c>
    </row>
    <row r="21" spans="4:4" x14ac:dyDescent="0.2">
      <c r="D21" s="67"/>
    </row>
  </sheetData>
  <mergeCells count="1">
    <mergeCell ref="D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SDG 7 &amp; 13</vt:lpstr>
      <vt:lpstr>SDG 3</vt:lpstr>
      <vt:lpstr>SDG 8a</vt:lpstr>
      <vt:lpstr>SDG 8b</vt:lpstr>
      <vt:lpstr>Ex-ante Estimation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Radhika</dc:creator>
  <cp:lastModifiedBy>Author</cp:lastModifiedBy>
  <dcterms:created xsi:type="dcterms:W3CDTF">2015-06-05T18:17:20Z</dcterms:created>
  <dcterms:modified xsi:type="dcterms:W3CDTF">2022-10-14T05:24:36Z</dcterms:modified>
</cp:coreProperties>
</file>