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rendra/OneDrive/Kosher/Kosher Projects/Vena-Indonesia/Solar/Verification 2/FVR/"/>
    </mc:Choice>
  </mc:AlternateContent>
  <xr:revisionPtr revIDLastSave="0" documentId="13_ncr:1_{1E18EBEE-96C1-D84F-866C-048261D9BA3F}" xr6:coauthVersionLast="47" xr6:coauthVersionMax="47" xr10:uidLastSave="{00000000-0000-0000-0000-000000000000}"/>
  <bookViews>
    <workbookView xWindow="3640" yWindow="500" windowWidth="23360" windowHeight="15420" firstSheet="3" activeTab="4" xr2:uid="{00000000-000D-0000-FFFF-FFFF00000000}"/>
  </bookViews>
  <sheets>
    <sheet name="ITA" sheetId="6" r:id="rId1"/>
    <sheet name="ITB" sheetId="2" r:id="rId2"/>
    <sheet name="ITC" sheetId="3" r:id="rId3"/>
    <sheet name="ITL" sheetId="4" r:id="rId4"/>
    <sheet name="SDG 13" sheetId="7" r:id="rId5"/>
    <sheet name="SDG 3" sheetId="9" r:id="rId6"/>
    <sheet name="SDG 7" sheetId="5" r:id="rId7"/>
    <sheet name="SDG 8a" sheetId="10" r:id="rId8"/>
    <sheet name="SDG 8b" sheetId="11" r:id="rId9"/>
    <sheet name="Ex-ante 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E3" i="5"/>
  <c r="E5" i="5"/>
  <c r="I2" i="4"/>
  <c r="J2" i="4"/>
  <c r="F10" i="12" l="1"/>
  <c r="E10" i="12"/>
  <c r="D10" i="12"/>
  <c r="C10" i="12"/>
  <c r="G9" i="12"/>
  <c r="G10" i="12" s="1"/>
  <c r="F9" i="12"/>
  <c r="E9" i="12"/>
  <c r="D9" i="12"/>
  <c r="C9" i="12"/>
  <c r="B9" i="12"/>
  <c r="B10" i="12" s="1"/>
  <c r="F11" i="11"/>
  <c r="F6" i="11"/>
  <c r="E6" i="11"/>
  <c r="D6" i="11"/>
  <c r="C6" i="11"/>
  <c r="B6" i="11"/>
  <c r="F5" i="11"/>
  <c r="E5" i="11"/>
  <c r="D5" i="11"/>
  <c r="C5" i="11"/>
  <c r="B5" i="11"/>
  <c r="F12" i="11"/>
  <c r="F4" i="11"/>
  <c r="C79" i="10"/>
  <c r="C78" i="10"/>
  <c r="G69" i="10"/>
  <c r="G68" i="10"/>
  <c r="G67" i="10"/>
  <c r="G66" i="10"/>
  <c r="C77" i="10"/>
  <c r="G11" i="10"/>
  <c r="G10" i="10"/>
  <c r="G9" i="10"/>
  <c r="G8" i="10"/>
  <c r="G7" i="10"/>
  <c r="G6" i="10"/>
  <c r="G5" i="10"/>
  <c r="G4" i="10"/>
  <c r="G3" i="10"/>
  <c r="C25" i="9"/>
  <c r="E18" i="4"/>
  <c r="F18" i="4" s="1"/>
  <c r="E19" i="4"/>
  <c r="F19" i="4" s="1"/>
  <c r="H3" i="3"/>
  <c r="H2" i="3"/>
  <c r="H3" i="2"/>
  <c r="H2" i="2"/>
  <c r="I3" i="6"/>
  <c r="I2" i="6"/>
  <c r="H3" i="6"/>
  <c r="H2" i="6"/>
  <c r="D20" i="4"/>
  <c r="C20" i="4"/>
  <c r="D10" i="4"/>
  <c r="C1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3" i="6"/>
  <c r="M4" i="4" l="1"/>
  <c r="L4" i="2"/>
  <c r="L4" i="6"/>
  <c r="L4" i="3"/>
  <c r="C20" i="3"/>
  <c r="D20" i="3"/>
  <c r="D20" i="2"/>
  <c r="C20" i="2"/>
  <c r="C20" i="6"/>
  <c r="D20" i="6"/>
  <c r="E3" i="6"/>
  <c r="E5" i="6"/>
  <c r="E7" i="6"/>
  <c r="E9" i="6"/>
  <c r="E11" i="6"/>
  <c r="E13" i="6"/>
  <c r="E15" i="6"/>
  <c r="E17" i="6"/>
  <c r="E19" i="6"/>
  <c r="E2" i="6"/>
  <c r="E18" i="6"/>
  <c r="E16" i="6"/>
  <c r="E14" i="6"/>
  <c r="E12" i="6"/>
  <c r="E10" i="6"/>
  <c r="E8" i="6"/>
  <c r="E6" i="6"/>
  <c r="E4" i="6"/>
  <c r="E4" i="2"/>
  <c r="E6" i="2"/>
  <c r="E8" i="2"/>
  <c r="E10" i="2"/>
  <c r="E12" i="2"/>
  <c r="E14" i="2"/>
  <c r="E16" i="2"/>
  <c r="E18" i="2"/>
  <c r="E19" i="2"/>
  <c r="E17" i="2"/>
  <c r="E15" i="2"/>
  <c r="E13" i="2"/>
  <c r="E11" i="2"/>
  <c r="E9" i="2"/>
  <c r="E7" i="2"/>
  <c r="E5" i="2"/>
  <c r="E3" i="2"/>
  <c r="E5" i="3"/>
  <c r="E9" i="3"/>
  <c r="E13" i="3"/>
  <c r="E17" i="3"/>
  <c r="E19" i="3"/>
  <c r="E18" i="3"/>
  <c r="E16" i="3"/>
  <c r="E15" i="3"/>
  <c r="E14" i="3"/>
  <c r="E12" i="3"/>
  <c r="E11" i="3"/>
  <c r="E10" i="3"/>
  <c r="E8" i="3"/>
  <c r="E7" i="3"/>
  <c r="E6" i="3"/>
  <c r="E4" i="3"/>
  <c r="E3" i="3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2" i="4"/>
  <c r="E3" i="4"/>
  <c r="I3" i="2" l="1"/>
  <c r="K3" i="2" s="1"/>
  <c r="M3" i="2" s="1"/>
  <c r="C4" i="7" s="1"/>
  <c r="C4" i="5"/>
  <c r="D4" i="5"/>
  <c r="I3" i="3"/>
  <c r="K3" i="3" s="1"/>
  <c r="M3" i="3" s="1"/>
  <c r="D4" i="7" s="1"/>
  <c r="E20" i="6"/>
  <c r="E2" i="2"/>
  <c r="E2" i="3"/>
  <c r="E16" i="4"/>
  <c r="F16" i="4" s="1"/>
  <c r="E17" i="4"/>
  <c r="F17" i="4" s="1"/>
  <c r="E14" i="4"/>
  <c r="F3" i="4"/>
  <c r="E12" i="4"/>
  <c r="F12" i="4" s="1"/>
  <c r="E8" i="4"/>
  <c r="F8" i="4" s="1"/>
  <c r="E6" i="4"/>
  <c r="E4" i="4"/>
  <c r="F4" i="4" s="1"/>
  <c r="E10" i="4"/>
  <c r="F10" i="4" s="1"/>
  <c r="E20" i="4" l="1"/>
  <c r="F14" i="4"/>
  <c r="I3" i="4"/>
  <c r="L2" i="4"/>
  <c r="N2" i="4" s="1"/>
  <c r="H4" i="6"/>
  <c r="B5" i="5" s="1"/>
  <c r="K2" i="6"/>
  <c r="M2" i="6" s="1"/>
  <c r="B3" i="7" s="1"/>
  <c r="K3" i="6"/>
  <c r="M3" i="6" s="1"/>
  <c r="B4" i="7" s="1"/>
  <c r="B3" i="5"/>
  <c r="B4" i="5"/>
  <c r="F6" i="4"/>
  <c r="E4" i="5"/>
  <c r="E20" i="3"/>
  <c r="E20" i="2"/>
  <c r="J3" i="4" l="1"/>
  <c r="L3" i="4" s="1"/>
  <c r="F20" i="4"/>
  <c r="K4" i="6"/>
  <c r="F4" i="5"/>
  <c r="I4" i="6"/>
  <c r="M4" i="6"/>
  <c r="B5" i="7" s="1"/>
  <c r="I4" i="4"/>
  <c r="J4" i="4"/>
  <c r="I2" i="2"/>
  <c r="C3" i="5"/>
  <c r="H4" i="2"/>
  <c r="C5" i="5" s="1"/>
  <c r="I2" i="3"/>
  <c r="H4" i="3"/>
  <c r="D5" i="5" s="1"/>
  <c r="D3" i="5"/>
  <c r="E3" i="7"/>
  <c r="F3" i="7" s="1"/>
  <c r="N3" i="4" l="1"/>
  <c r="L4" i="4"/>
  <c r="F5" i="5"/>
  <c r="I4" i="2"/>
  <c r="K2" i="2"/>
  <c r="K2" i="3"/>
  <c r="I4" i="3"/>
  <c r="E4" i="7" l="1"/>
  <c r="F4" i="7" s="1"/>
  <c r="N4" i="4"/>
  <c r="E5" i="7" s="1"/>
  <c r="K4" i="3"/>
  <c r="M2" i="3"/>
  <c r="M2" i="2"/>
  <c r="K4" i="2"/>
  <c r="M4" i="2" l="1"/>
  <c r="C5" i="7" s="1"/>
  <c r="C3" i="7"/>
  <c r="D3" i="7"/>
  <c r="M4" i="3"/>
  <c r="D5" i="7" s="1"/>
  <c r="F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A06E4B47-C283-0749-9FF3-B270EBE9A4D0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claimed as it is claimed under IREC</t>
        </r>
      </text>
    </comment>
  </commentList>
</comments>
</file>

<file path=xl/sharedStrings.xml><?xml version="1.0" encoding="utf-8"?>
<sst xmlns="http://schemas.openxmlformats.org/spreadsheetml/2006/main" count="347" uniqueCount="166">
  <si>
    <t>Total</t>
  </si>
  <si>
    <t>ITA</t>
  </si>
  <si>
    <t>ITB</t>
  </si>
  <si>
    <t>ITC</t>
  </si>
  <si>
    <t>ITL</t>
  </si>
  <si>
    <t>From</t>
  </si>
  <si>
    <t>To</t>
  </si>
  <si>
    <t>Export (kWh)</t>
  </si>
  <si>
    <t>Import (kWh)</t>
  </si>
  <si>
    <t>Net Export (MWh)</t>
  </si>
  <si>
    <t>Net Export Considered for GS verification (excluding I-REC claim) (MWh)</t>
  </si>
  <si>
    <t>Year</t>
  </si>
  <si>
    <t>Actual Net Generation (MWh)</t>
  </si>
  <si>
    <t>Net Generation considered for ER calculation (MWh)</t>
  </si>
  <si>
    <t>Grid Emission Factor (tCO2/MWh)</t>
  </si>
  <si>
    <t>Basline emission (tCO2)</t>
  </si>
  <si>
    <t>Project Emission (tCO2)</t>
  </si>
  <si>
    <t>Emission Reduction (tCO2)</t>
  </si>
  <si>
    <t>Summary of Net electricity Generation (MWh)</t>
  </si>
  <si>
    <t>Summary of Emission Reduction (tCO2)</t>
  </si>
  <si>
    <t>Date</t>
  </si>
  <si>
    <t>Remark</t>
  </si>
  <si>
    <t>IDR</t>
  </si>
  <si>
    <t>USD</t>
  </si>
  <si>
    <t>Number of Beneficiaries</t>
  </si>
  <si>
    <t>Activity</t>
  </si>
  <si>
    <t>No</t>
  </si>
  <si>
    <t>Project Name</t>
  </si>
  <si>
    <t>Course Training Title</t>
  </si>
  <si>
    <t>Traning Date</t>
  </si>
  <si>
    <t>Duration of the Training (Hours)</t>
  </si>
  <si>
    <t>No. of Participants</t>
  </si>
  <si>
    <t>Total No. of Training Hours</t>
  </si>
  <si>
    <t xml:space="preserve">Risk Management </t>
  </si>
  <si>
    <t>Isolation / LOTO</t>
  </si>
  <si>
    <t>Working at height</t>
  </si>
  <si>
    <t>Permit to work</t>
  </si>
  <si>
    <t>Unsafe act</t>
  </si>
  <si>
    <t>O&amp;M Cost</t>
  </si>
  <si>
    <t>Total O&amp;M Cost</t>
  </si>
  <si>
    <t>Year 2021</t>
  </si>
  <si>
    <t>Year 2022</t>
  </si>
  <si>
    <t>Demplot Agriculture progaram for farmers at Pringgabaya site</t>
  </si>
  <si>
    <t xml:space="preserve">Adhiguna Farm grup (10 Familes) in Pringgabaya Utara Village </t>
  </si>
  <si>
    <t>Sharing knowladge PT. ITA with SMK PK Renewble Energy (On Job Training Program )</t>
  </si>
  <si>
    <t>15 Students 4 Teachers</t>
  </si>
  <si>
    <t>Support 1 Units Car Ambulance including medical equipment</t>
  </si>
  <si>
    <t>500.000.000</t>
  </si>
  <si>
    <t xml:space="preserve">All Community in East Lombok ragency </t>
  </si>
  <si>
    <t>Donation For Local Believe Ceremony</t>
  </si>
  <si>
    <t>5.00.000</t>
  </si>
  <si>
    <t>Community and Stakholders at Pringgabaya Nort Village</t>
  </si>
  <si>
    <t>Support women enterprenurship program (UMKM JBL)</t>
  </si>
  <si>
    <t>166.870.100</t>
  </si>
  <si>
    <t>25 Peaople in Geres Village</t>
  </si>
  <si>
    <t xml:space="preserve"> Support  Indonesia Independence Day</t>
  </si>
  <si>
    <t>4.000.000</t>
  </si>
  <si>
    <t>Community and Stakholders</t>
  </si>
  <si>
    <t xml:space="preserve">Support For Local Believe Ceremony </t>
  </si>
  <si>
    <t>Hydroponics fruits area</t>
  </si>
  <si>
    <t>32.500.000</t>
  </si>
  <si>
    <t>Cemerlang Farm group</t>
  </si>
  <si>
    <t xml:space="preserve">Donation For Local Believe Ceremony </t>
  </si>
  <si>
    <t xml:space="preserve">Support football tournament competition at Sengkol Village </t>
  </si>
  <si>
    <t>4.445.000</t>
  </si>
  <si>
    <t>renewable enery training and introduction</t>
  </si>
  <si>
    <t>30 students &amp; 10 teachers</t>
  </si>
  <si>
    <t>Project]</t>
  </si>
  <si>
    <t>22.457.500</t>
  </si>
  <si>
    <t>Lombok farm group</t>
  </si>
  <si>
    <t>Support hydroponic farming in Selong</t>
  </si>
  <si>
    <t xml:space="preserve">Support hydroponic farming in Lombok </t>
  </si>
  <si>
    <t>Support Proposal Community for Building Mosque Geres</t>
  </si>
  <si>
    <t>2.000.000</t>
  </si>
  <si>
    <t>Geres community</t>
  </si>
  <si>
    <t>Support Proposal Community for Building Mosque Pringgabaya</t>
  </si>
  <si>
    <t>Pringgabaya community</t>
  </si>
  <si>
    <t>Support Proposal community (Tammpiasih Foundation,Footbal Costum,rash can building and cleaning</t>
  </si>
  <si>
    <t>8.190.500</t>
  </si>
  <si>
    <t>Sengkol Community</t>
  </si>
  <si>
    <t>Support For Sunardi's Families</t>
  </si>
  <si>
    <t>26.185.558</t>
  </si>
  <si>
    <t>Sunardi's Families</t>
  </si>
  <si>
    <t>Pengembangan UMKM Vesang</t>
  </si>
  <si>
    <t>15.519.713</t>
  </si>
  <si>
    <t>Women Entrepreneur Group of Wineru</t>
  </si>
  <si>
    <t>ISO 45001:2018</t>
  </si>
  <si>
    <t>Operator B3 Training</t>
  </si>
  <si>
    <t>First Aid training (Level 1)</t>
  </si>
  <si>
    <t xml:space="preserve">Gada Pratama </t>
  </si>
  <si>
    <t>Tenaga listrik ketenagalistrikan</t>
  </si>
  <si>
    <t xml:space="preserve">Operational &amp; Maintenance Power Plant  Supervisor </t>
  </si>
  <si>
    <t>DDC (Defence Drive Course)</t>
  </si>
  <si>
    <t>24 Jun2 21</t>
  </si>
  <si>
    <t>Training AED</t>
  </si>
  <si>
    <t>Human Factor, The</t>
  </si>
  <si>
    <t>30 Juni 21</t>
  </si>
  <si>
    <t>Job safety Ananlisys</t>
  </si>
  <si>
    <t>Permit To work System</t>
  </si>
  <si>
    <t>31 Juni 21</t>
  </si>
  <si>
    <t>22 Jun2 21</t>
  </si>
  <si>
    <t>Hand tolls - Safety and tecnique</t>
  </si>
  <si>
    <t>Recognition , Evaluation, and control Hazard</t>
  </si>
  <si>
    <t>Human Factor, the</t>
  </si>
  <si>
    <t>Safety Essesntial</t>
  </si>
  <si>
    <t>Step Ladder- General Guiddelines</t>
  </si>
  <si>
    <t>Work Related strees</t>
  </si>
  <si>
    <t>21 Jun2 21</t>
  </si>
  <si>
    <t>25 Jun2 21</t>
  </si>
  <si>
    <t>Fisrt aid kit</t>
  </si>
  <si>
    <t>1 day</t>
  </si>
  <si>
    <t>WAH</t>
  </si>
  <si>
    <t>Fire extinghuiser</t>
  </si>
  <si>
    <t>AED</t>
  </si>
  <si>
    <t>PTW and JHA</t>
  </si>
  <si>
    <t>Pacific Century Place, Jakarta</t>
  </si>
  <si>
    <t>Lotto system</t>
  </si>
  <si>
    <t>K3 Listrik tecnition</t>
  </si>
  <si>
    <t>online</t>
  </si>
  <si>
    <t>Trainning kita ISO26000</t>
  </si>
  <si>
    <t>Selong, ITB</t>
  </si>
  <si>
    <t>Electrical Installation</t>
  </si>
  <si>
    <t>Sertification electrical K3</t>
  </si>
  <si>
    <t>Online</t>
  </si>
  <si>
    <t>PV Module Reliability System</t>
  </si>
  <si>
    <t>Protection AC DC Power Supply</t>
  </si>
  <si>
    <t>Sengkol, ITC</t>
  </si>
  <si>
    <t>Management Project</t>
  </si>
  <si>
    <t>Pringgabaya, ITA</t>
  </si>
  <si>
    <t>Training Security Management Program</t>
  </si>
  <si>
    <t>All</t>
  </si>
  <si>
    <t>Basic Security</t>
  </si>
  <si>
    <t>Unarmed Martial Arts</t>
  </si>
  <si>
    <t>Evacuation procedures and Dealing With Fires</t>
  </si>
  <si>
    <t>Investigative management Security Officer</t>
  </si>
  <si>
    <t>Management Security Threat and Surveillance Management</t>
  </si>
  <si>
    <t>TOTAL</t>
  </si>
  <si>
    <t>2021 Training</t>
  </si>
  <si>
    <t>2022 Training</t>
  </si>
  <si>
    <t>Internal Mocdrill (Emergency Evacuation)</t>
  </si>
  <si>
    <t>Scaffolding Training</t>
  </si>
  <si>
    <t>Pilot Drone Training</t>
  </si>
  <si>
    <t>ITA, ITB &amp; ITC</t>
  </si>
  <si>
    <t>Emergency Drill Training with SAR National</t>
  </si>
  <si>
    <t>O&amp;M Cost of Year 2021</t>
  </si>
  <si>
    <t>YEAR</t>
  </si>
  <si>
    <t>O&amp;M Cost of Year 2022</t>
  </si>
  <si>
    <t>NO. OF EMPLOYEES in 2021</t>
  </si>
  <si>
    <t>NO. OF EMPLOYEES in 2022</t>
  </si>
  <si>
    <t>SDG Goal</t>
  </si>
  <si>
    <t>SDG 3</t>
  </si>
  <si>
    <t>SDG 7</t>
  </si>
  <si>
    <t>SDG 8</t>
  </si>
  <si>
    <t>SDG 13</t>
  </si>
  <si>
    <t>SDG Impact</t>
  </si>
  <si>
    <t>Local development activities (Nos)</t>
  </si>
  <si>
    <t>Electricity generated (MWh)</t>
  </si>
  <si>
    <t>Trainings provided to O&amp;M staff (Nos)</t>
  </si>
  <si>
    <t>Money spent on O&amp;M (Mn USD)</t>
  </si>
  <si>
    <t>Jobs Created (Nos)</t>
  </si>
  <si>
    <t>Emission reduction (tCO2)</t>
  </si>
  <si>
    <t>Estimation as per PDD (for 1 year)</t>
  </si>
  <si>
    <t>Monitoring period Start date</t>
  </si>
  <si>
    <t>Monitoring period end date</t>
  </si>
  <si>
    <t>Number of days in the monitoring period</t>
  </si>
  <si>
    <t>Estimation for the monitoring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</si>
</sst>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444444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0" xfId="0" applyNumberFormat="1"/>
    <xf numFmtId="15" fontId="0" fillId="0" borderId="1" xfId="0" applyNumberFormat="1" applyBorder="1"/>
    <xf numFmtId="0" fontId="2" fillId="2" borderId="1" xfId="0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7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0" borderId="1" xfId="0" applyNumberFormat="1" applyFill="1" applyBorder="1"/>
  </cellXfs>
  <cellStyles count="3">
    <cellStyle name="Comma" xfId="1" builtinId="3"/>
    <cellStyle name="Normal" xfId="0" builtinId="0"/>
    <cellStyle name="Normal 16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E1" workbookViewId="0">
      <selection activeCell="G4" sqref="G4"/>
    </sheetView>
  </sheetViews>
  <sheetFormatPr baseColWidth="10" defaultColWidth="8.83203125" defaultRowHeight="15" x14ac:dyDescent="0.2"/>
  <cols>
    <col min="1" max="1" width="11.33203125" customWidth="1"/>
    <col min="2" max="2" width="11.83203125" customWidth="1"/>
    <col min="3" max="5" width="15.6640625" customWidth="1"/>
    <col min="7" max="7" width="13.5" customWidth="1"/>
    <col min="8" max="8" width="16.83203125" customWidth="1"/>
    <col min="9" max="9" width="15.5" customWidth="1"/>
    <col min="10" max="13" width="13.5" customWidth="1"/>
  </cols>
  <sheetData>
    <row r="1" spans="1:13" ht="48" x14ac:dyDescent="0.2">
      <c r="A1" s="7" t="s">
        <v>5</v>
      </c>
      <c r="B1" s="7" t="s">
        <v>6</v>
      </c>
      <c r="C1" s="7" t="s">
        <v>7</v>
      </c>
      <c r="D1" s="1" t="s">
        <v>8</v>
      </c>
      <c r="E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6">
        <v>44197</v>
      </c>
      <c r="B2" s="6">
        <v>44228</v>
      </c>
      <c r="C2" s="16">
        <v>738284.69</v>
      </c>
      <c r="D2" s="16">
        <v>6091.15</v>
      </c>
      <c r="E2" s="2">
        <f t="shared" ref="E2:E19" si="0">(C2-D2)/1000</f>
        <v>732.19353999999987</v>
      </c>
      <c r="G2" s="3" t="s">
        <v>40</v>
      </c>
      <c r="H2" s="2">
        <f>SUM(E2:E13)</f>
        <v>11096.262409999999</v>
      </c>
      <c r="I2" s="5">
        <f>H2</f>
        <v>11096.262409999999</v>
      </c>
      <c r="J2" s="4">
        <v>0.93</v>
      </c>
      <c r="K2" s="3">
        <f>ROUNDDOWN(I2*J2,0)</f>
        <v>10319</v>
      </c>
      <c r="L2" s="3">
        <v>0</v>
      </c>
      <c r="M2" s="3">
        <f>K2-L2</f>
        <v>10319</v>
      </c>
    </row>
    <row r="3" spans="1:13" x14ac:dyDescent="0.2">
      <c r="A3" s="6">
        <f>B2</f>
        <v>44228</v>
      </c>
      <c r="B3" s="6">
        <v>44256</v>
      </c>
      <c r="C3" s="16">
        <v>687130.01</v>
      </c>
      <c r="D3" s="16">
        <v>5656.57</v>
      </c>
      <c r="E3" s="2">
        <f t="shared" si="0"/>
        <v>681.4734400000001</v>
      </c>
      <c r="G3" s="3" t="s">
        <v>41</v>
      </c>
      <c r="H3" s="2">
        <f>SUM(E14:E19)</f>
        <v>5264.5780399999994</v>
      </c>
      <c r="I3" s="5">
        <f>H3</f>
        <v>5264.5780399999994</v>
      </c>
      <c r="J3" s="4">
        <v>0.93</v>
      </c>
      <c r="K3" s="3">
        <f>ROUNDDOWN(I3*J3,0)</f>
        <v>4896</v>
      </c>
      <c r="L3" s="3">
        <v>0</v>
      </c>
      <c r="M3" s="3">
        <f>K3-L3</f>
        <v>4896</v>
      </c>
    </row>
    <row r="4" spans="1:13" x14ac:dyDescent="0.2">
      <c r="A4" s="6">
        <f t="shared" ref="A4:A19" si="1">B3</f>
        <v>44256</v>
      </c>
      <c r="B4" s="6">
        <v>44287</v>
      </c>
      <c r="C4" s="16">
        <v>849632.98</v>
      </c>
      <c r="D4" s="16">
        <v>6068.1</v>
      </c>
      <c r="E4" s="2">
        <f t="shared" si="0"/>
        <v>843.56488000000002</v>
      </c>
      <c r="G4" s="9" t="s">
        <v>0</v>
      </c>
      <c r="H4" s="10">
        <f>SUM(H2:H3)</f>
        <v>16360.84045</v>
      </c>
      <c r="I4" s="10">
        <f>SUM(I2:I3)</f>
        <v>16360.84045</v>
      </c>
      <c r="J4" s="9"/>
      <c r="K4" s="9">
        <f>SUM(K2:K3)</f>
        <v>15215</v>
      </c>
      <c r="L4" s="9">
        <f t="shared" ref="L4:M4" si="2">SUM(L2:L3)</f>
        <v>0</v>
      </c>
      <c r="M4" s="9">
        <f t="shared" si="2"/>
        <v>15215</v>
      </c>
    </row>
    <row r="5" spans="1:13" x14ac:dyDescent="0.2">
      <c r="A5" s="6">
        <f t="shared" si="1"/>
        <v>44287</v>
      </c>
      <c r="B5" s="6">
        <v>44317</v>
      </c>
      <c r="C5" s="16">
        <v>989683.56</v>
      </c>
      <c r="D5" s="16">
        <v>5396.87</v>
      </c>
      <c r="E5" s="2">
        <f t="shared" si="0"/>
        <v>984.28669000000002</v>
      </c>
    </row>
    <row r="6" spans="1:13" x14ac:dyDescent="0.2">
      <c r="A6" s="6">
        <f t="shared" si="1"/>
        <v>44317</v>
      </c>
      <c r="B6" s="6">
        <v>44348</v>
      </c>
      <c r="C6" s="16">
        <v>948624.89</v>
      </c>
      <c r="D6" s="16">
        <v>5169.22</v>
      </c>
      <c r="E6" s="2">
        <f t="shared" si="0"/>
        <v>943.45567000000005</v>
      </c>
    </row>
    <row r="7" spans="1:13" x14ac:dyDescent="0.2">
      <c r="A7" s="6">
        <f t="shared" si="1"/>
        <v>44348</v>
      </c>
      <c r="B7" s="6">
        <v>44378</v>
      </c>
      <c r="C7" s="16">
        <v>960257.55</v>
      </c>
      <c r="D7" s="16">
        <v>5260.38</v>
      </c>
      <c r="E7" s="2">
        <f t="shared" si="0"/>
        <v>954.9971700000001</v>
      </c>
    </row>
    <row r="8" spans="1:13" x14ac:dyDescent="0.2">
      <c r="A8" s="6">
        <f t="shared" si="1"/>
        <v>44378</v>
      </c>
      <c r="B8" s="6">
        <v>44409</v>
      </c>
      <c r="C8" s="16">
        <v>1042723.35</v>
      </c>
      <c r="D8" s="16">
        <v>5398.5</v>
      </c>
      <c r="E8" s="2">
        <f t="shared" si="0"/>
        <v>1037.32485</v>
      </c>
    </row>
    <row r="9" spans="1:13" x14ac:dyDescent="0.2">
      <c r="A9" s="6">
        <f t="shared" si="1"/>
        <v>44409</v>
      </c>
      <c r="B9" s="6">
        <v>44440</v>
      </c>
      <c r="C9" s="16">
        <v>1084074.8400000001</v>
      </c>
      <c r="D9" s="16">
        <v>5328.09</v>
      </c>
      <c r="E9" s="2">
        <f t="shared" si="0"/>
        <v>1078.74675</v>
      </c>
    </row>
    <row r="10" spans="1:13" x14ac:dyDescent="0.2">
      <c r="A10" s="6">
        <f t="shared" si="1"/>
        <v>44440</v>
      </c>
      <c r="B10" s="6">
        <v>44470</v>
      </c>
      <c r="C10" s="16">
        <v>995393.39</v>
      </c>
      <c r="D10" s="16">
        <v>5221.76</v>
      </c>
      <c r="E10" s="2">
        <f t="shared" si="0"/>
        <v>990.17163000000005</v>
      </c>
    </row>
    <row r="11" spans="1:13" x14ac:dyDescent="0.2">
      <c r="A11" s="6">
        <f t="shared" si="1"/>
        <v>44470</v>
      </c>
      <c r="B11" s="6">
        <v>44501</v>
      </c>
      <c r="C11" s="16">
        <v>1106085.6399999999</v>
      </c>
      <c r="D11" s="16">
        <v>5296.6</v>
      </c>
      <c r="E11" s="2">
        <f t="shared" si="0"/>
        <v>1100.7890399999999</v>
      </c>
    </row>
    <row r="12" spans="1:13" x14ac:dyDescent="0.2">
      <c r="A12" s="6">
        <f t="shared" si="1"/>
        <v>44501</v>
      </c>
      <c r="B12" s="6">
        <v>44531</v>
      </c>
      <c r="C12" s="16">
        <v>865799.78</v>
      </c>
      <c r="D12" s="16">
        <v>5434.47</v>
      </c>
      <c r="E12" s="2">
        <f t="shared" si="0"/>
        <v>860.36531000000002</v>
      </c>
    </row>
    <row r="13" spans="1:13" x14ac:dyDescent="0.2">
      <c r="A13" s="6">
        <f t="shared" si="1"/>
        <v>44531</v>
      </c>
      <c r="B13" s="6">
        <v>44562</v>
      </c>
      <c r="C13" s="16">
        <v>894986.81</v>
      </c>
      <c r="D13" s="16">
        <v>6093.37</v>
      </c>
      <c r="E13" s="2">
        <f t="shared" si="0"/>
        <v>888.89344000000006</v>
      </c>
    </row>
    <row r="14" spans="1:13" x14ac:dyDescent="0.2">
      <c r="A14" s="6">
        <f t="shared" si="1"/>
        <v>44562</v>
      </c>
      <c r="B14" s="6">
        <v>44593</v>
      </c>
      <c r="C14" s="16">
        <v>726317.96</v>
      </c>
      <c r="D14" s="16">
        <v>6284.4</v>
      </c>
      <c r="E14" s="2">
        <f t="shared" si="0"/>
        <v>720.03355999999997</v>
      </c>
    </row>
    <row r="15" spans="1:13" x14ac:dyDescent="0.2">
      <c r="A15" s="6">
        <f t="shared" si="1"/>
        <v>44593</v>
      </c>
      <c r="B15" s="6">
        <v>44621</v>
      </c>
      <c r="C15" s="16">
        <v>826286.44</v>
      </c>
      <c r="D15" s="16">
        <v>5913.36</v>
      </c>
      <c r="E15" s="2">
        <f t="shared" si="0"/>
        <v>820.37307999999996</v>
      </c>
    </row>
    <row r="16" spans="1:13" x14ac:dyDescent="0.2">
      <c r="A16" s="6">
        <f t="shared" si="1"/>
        <v>44621</v>
      </c>
      <c r="B16" s="6">
        <v>44652</v>
      </c>
      <c r="C16" s="16">
        <v>901056.78</v>
      </c>
      <c r="D16" s="16">
        <v>6533.07</v>
      </c>
      <c r="E16" s="2">
        <f t="shared" si="0"/>
        <v>894.52371000000005</v>
      </c>
    </row>
    <row r="17" spans="1:5" x14ac:dyDescent="0.2">
      <c r="A17" s="6">
        <f t="shared" si="1"/>
        <v>44652</v>
      </c>
      <c r="B17" s="6">
        <v>44682</v>
      </c>
      <c r="C17" s="16">
        <v>998036.76</v>
      </c>
      <c r="D17" s="16">
        <v>6471.88</v>
      </c>
      <c r="E17" s="2">
        <f t="shared" si="0"/>
        <v>991.56488000000002</v>
      </c>
    </row>
    <row r="18" spans="1:5" x14ac:dyDescent="0.2">
      <c r="A18" s="6">
        <f t="shared" si="1"/>
        <v>44682</v>
      </c>
      <c r="B18" s="6">
        <v>44713</v>
      </c>
      <c r="C18" s="16">
        <v>974590.46</v>
      </c>
      <c r="D18" s="16">
        <v>6374.31</v>
      </c>
      <c r="E18" s="2">
        <f t="shared" si="0"/>
        <v>968.21614999999986</v>
      </c>
    </row>
    <row r="19" spans="1:5" x14ac:dyDescent="0.2">
      <c r="A19" s="6">
        <f t="shared" si="1"/>
        <v>44713</v>
      </c>
      <c r="B19" s="6">
        <v>44743</v>
      </c>
      <c r="C19" s="16">
        <v>875918.65</v>
      </c>
      <c r="D19" s="16">
        <v>6051.99</v>
      </c>
      <c r="E19" s="2">
        <f t="shared" si="0"/>
        <v>869.86666000000002</v>
      </c>
    </row>
    <row r="20" spans="1:5" x14ac:dyDescent="0.2">
      <c r="A20" s="49" t="s">
        <v>0</v>
      </c>
      <c r="B20" s="49"/>
      <c r="C20" s="8">
        <f>SUM(C2:C19)</f>
        <v>16464884.539999997</v>
      </c>
      <c r="D20" s="8">
        <f>SUM(D2:D19)</f>
        <v>104044.09000000001</v>
      </c>
      <c r="E20" s="8">
        <f>SUM(E2:E19)</f>
        <v>16360.840449999998</v>
      </c>
    </row>
  </sheetData>
  <mergeCells count="1">
    <mergeCell ref="A20:B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5CB7-C5B9-1445-B2B6-D90A69DA3247}">
  <dimension ref="A4:G1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40.33203125" customWidth="1"/>
    <col min="2" max="2" width="12.83203125" customWidth="1"/>
    <col min="3" max="3" width="11.5" customWidth="1"/>
    <col min="4" max="4" width="11" customWidth="1"/>
    <col min="5" max="5" width="12.1640625" customWidth="1"/>
    <col min="6" max="6" width="12.5" customWidth="1"/>
    <col min="7" max="7" width="12.33203125" customWidth="1"/>
  </cols>
  <sheetData>
    <row r="4" spans="1:7" x14ac:dyDescent="0.2">
      <c r="A4" s="44" t="s">
        <v>149</v>
      </c>
      <c r="B4" s="44" t="s">
        <v>150</v>
      </c>
      <c r="C4" s="44" t="s">
        <v>151</v>
      </c>
      <c r="D4" s="61" t="s">
        <v>152</v>
      </c>
      <c r="E4" s="62"/>
      <c r="F4" s="63"/>
      <c r="G4" s="44" t="s">
        <v>153</v>
      </c>
    </row>
    <row r="5" spans="1:7" ht="64" x14ac:dyDescent="0.2">
      <c r="A5" s="45" t="s">
        <v>154</v>
      </c>
      <c r="B5" s="45" t="s">
        <v>155</v>
      </c>
      <c r="C5" s="45" t="s">
        <v>156</v>
      </c>
      <c r="D5" s="45" t="s">
        <v>157</v>
      </c>
      <c r="E5" s="45" t="s">
        <v>158</v>
      </c>
      <c r="F5" s="45" t="s">
        <v>159</v>
      </c>
      <c r="G5" s="45" t="s">
        <v>160</v>
      </c>
    </row>
    <row r="6" spans="1:7" x14ac:dyDescent="0.2">
      <c r="A6" s="16" t="s">
        <v>161</v>
      </c>
      <c r="B6" s="16">
        <v>3</v>
      </c>
      <c r="C6" s="39">
        <v>64504</v>
      </c>
      <c r="D6" s="16">
        <v>2</v>
      </c>
      <c r="E6" s="16">
        <v>0.5</v>
      </c>
      <c r="F6" s="16">
        <v>80</v>
      </c>
      <c r="G6" s="39">
        <v>60310</v>
      </c>
    </row>
    <row r="7" spans="1:7" x14ac:dyDescent="0.2">
      <c r="A7" s="16" t="s">
        <v>162</v>
      </c>
      <c r="B7" s="46">
        <v>44197</v>
      </c>
      <c r="C7" s="46">
        <v>44197</v>
      </c>
      <c r="D7" s="46">
        <v>44197</v>
      </c>
      <c r="E7" s="46">
        <v>44197</v>
      </c>
      <c r="F7" s="46">
        <v>44197</v>
      </c>
      <c r="G7" s="46">
        <v>44197</v>
      </c>
    </row>
    <row r="8" spans="1:7" x14ac:dyDescent="0.2">
      <c r="A8" s="16" t="s">
        <v>163</v>
      </c>
      <c r="B8" s="46">
        <v>44742</v>
      </c>
      <c r="C8" s="46">
        <v>44742</v>
      </c>
      <c r="D8" s="46">
        <v>44742</v>
      </c>
      <c r="E8" s="46">
        <v>44742</v>
      </c>
      <c r="F8" s="46">
        <v>44742</v>
      </c>
      <c r="G8" s="46">
        <v>44742</v>
      </c>
    </row>
    <row r="9" spans="1:7" x14ac:dyDescent="0.2">
      <c r="A9" s="16" t="s">
        <v>164</v>
      </c>
      <c r="B9" s="16">
        <f>B8-B7+1</f>
        <v>546</v>
      </c>
      <c r="C9" s="16">
        <f t="shared" ref="C9:G9" si="0">C8-C7+1</f>
        <v>546</v>
      </c>
      <c r="D9" s="16">
        <f t="shared" si="0"/>
        <v>546</v>
      </c>
      <c r="E9" s="16">
        <f t="shared" si="0"/>
        <v>546</v>
      </c>
      <c r="F9" s="16">
        <f t="shared" si="0"/>
        <v>546</v>
      </c>
      <c r="G9" s="16">
        <f t="shared" si="0"/>
        <v>546</v>
      </c>
    </row>
    <row r="10" spans="1:7" x14ac:dyDescent="0.2">
      <c r="A10" s="16" t="s">
        <v>165</v>
      </c>
      <c r="B10" s="47">
        <f>B6*B9/365</f>
        <v>4.4876712328767123</v>
      </c>
      <c r="C10" s="39">
        <f t="shared" ref="C10" si="1">C6*C9/365</f>
        <v>96490.915068493152</v>
      </c>
      <c r="D10" s="47">
        <f>D6*D9/365</f>
        <v>2.9917808219178084</v>
      </c>
      <c r="E10" s="48">
        <f>E6*E9/365</f>
        <v>0.74794520547945209</v>
      </c>
      <c r="F10" s="47">
        <f>F6</f>
        <v>80</v>
      </c>
      <c r="G10" s="39">
        <f>G6*G9/365</f>
        <v>90217.150684931505</v>
      </c>
    </row>
  </sheetData>
  <mergeCells count="1"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opLeftCell="E1" workbookViewId="0">
      <selection activeCell="E2" sqref="E2"/>
    </sheetView>
  </sheetViews>
  <sheetFormatPr baseColWidth="10" defaultColWidth="8.83203125" defaultRowHeight="15" x14ac:dyDescent="0.2"/>
  <cols>
    <col min="1" max="1" width="9.5" customWidth="1"/>
    <col min="2" max="2" width="12" customWidth="1"/>
    <col min="3" max="5" width="15.6640625" customWidth="1"/>
    <col min="7" max="8" width="12.5" customWidth="1"/>
    <col min="9" max="9" width="19.6640625" customWidth="1"/>
    <col min="10" max="13" width="12.5" customWidth="1"/>
  </cols>
  <sheetData>
    <row r="1" spans="1:13" ht="48" x14ac:dyDescent="0.2">
      <c r="A1" s="7" t="s">
        <v>5</v>
      </c>
      <c r="B1" s="7" t="s">
        <v>6</v>
      </c>
      <c r="C1" s="7" t="s">
        <v>7</v>
      </c>
      <c r="D1" s="1" t="s">
        <v>8</v>
      </c>
      <c r="E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6">
        <v>44197</v>
      </c>
      <c r="B2" s="6">
        <v>44228</v>
      </c>
      <c r="C2" s="48">
        <v>760446.44</v>
      </c>
      <c r="D2" s="48">
        <v>5963.85</v>
      </c>
      <c r="E2" s="2">
        <f t="shared" ref="E2:E19" si="0">(C2-D2)/1000</f>
        <v>754.48258999999996</v>
      </c>
      <c r="G2" s="3" t="s">
        <v>40</v>
      </c>
      <c r="H2" s="2">
        <f>SUM(E2:E13)</f>
        <v>11513.817820000002</v>
      </c>
      <c r="I2" s="2">
        <f>H2</f>
        <v>11513.817820000002</v>
      </c>
      <c r="J2" s="4">
        <v>0.93</v>
      </c>
      <c r="K2" s="3">
        <f>ROUNDDOWN(I2*J2,0)</f>
        <v>10707</v>
      </c>
      <c r="L2" s="3">
        <v>0</v>
      </c>
      <c r="M2" s="3">
        <f>K2-L2</f>
        <v>10707</v>
      </c>
    </row>
    <row r="3" spans="1:13" x14ac:dyDescent="0.2">
      <c r="A3" s="6">
        <f>B2</f>
        <v>44228</v>
      </c>
      <c r="B3" s="6">
        <v>44256</v>
      </c>
      <c r="C3" s="48">
        <v>714757</v>
      </c>
      <c r="D3" s="48">
        <v>5093.25</v>
      </c>
      <c r="E3" s="2">
        <f t="shared" si="0"/>
        <v>709.66375000000005</v>
      </c>
      <c r="G3" s="3" t="s">
        <v>41</v>
      </c>
      <c r="H3" s="2">
        <f>SUM(E14:E19)</f>
        <v>5423.9803600000005</v>
      </c>
      <c r="I3" s="2">
        <f>H3</f>
        <v>5423.9803600000005</v>
      </c>
      <c r="J3" s="4">
        <v>0.93</v>
      </c>
      <c r="K3" s="3">
        <f>ROUNDDOWN(I3*J3,0)</f>
        <v>5044</v>
      </c>
      <c r="L3" s="3">
        <v>0</v>
      </c>
      <c r="M3" s="3">
        <f>K3-L3</f>
        <v>5044</v>
      </c>
    </row>
    <row r="4" spans="1:13" x14ac:dyDescent="0.2">
      <c r="A4" s="6">
        <f t="shared" ref="A4:A19" si="1">B3</f>
        <v>44256</v>
      </c>
      <c r="B4" s="6">
        <v>44287</v>
      </c>
      <c r="C4" s="48">
        <v>949793.29</v>
      </c>
      <c r="D4" s="48">
        <v>5178.4799999999996</v>
      </c>
      <c r="E4" s="2">
        <f t="shared" si="0"/>
        <v>944.61481000000003</v>
      </c>
      <c r="G4" s="9" t="s">
        <v>0</v>
      </c>
      <c r="H4" s="10">
        <f>SUM(H2:H3)</f>
        <v>16937.798180000002</v>
      </c>
      <c r="I4" s="10">
        <f>SUM(I2:I3)</f>
        <v>16937.798180000002</v>
      </c>
      <c r="J4" s="9"/>
      <c r="K4" s="9">
        <f>SUM(K2:K3)</f>
        <v>15751</v>
      </c>
      <c r="L4" s="9">
        <f t="shared" ref="L4:M4" si="2">SUM(L2:L3)</f>
        <v>0</v>
      </c>
      <c r="M4" s="9">
        <f t="shared" si="2"/>
        <v>15751</v>
      </c>
    </row>
    <row r="5" spans="1:13" x14ac:dyDescent="0.2">
      <c r="A5" s="6">
        <f t="shared" si="1"/>
        <v>44287</v>
      </c>
      <c r="B5" s="6">
        <v>44317</v>
      </c>
      <c r="C5" s="48">
        <v>980579.45</v>
      </c>
      <c r="D5" s="48">
        <v>5218.24</v>
      </c>
      <c r="E5" s="2">
        <f t="shared" si="0"/>
        <v>975.36120999999991</v>
      </c>
    </row>
    <row r="6" spans="1:13" x14ac:dyDescent="0.2">
      <c r="A6" s="6">
        <f t="shared" si="1"/>
        <v>44317</v>
      </c>
      <c r="B6" s="6">
        <v>44348</v>
      </c>
      <c r="C6" s="48">
        <v>1082629.3500000001</v>
      </c>
      <c r="D6" s="48">
        <v>5247.7</v>
      </c>
      <c r="E6" s="2">
        <f t="shared" si="0"/>
        <v>1077.38165</v>
      </c>
    </row>
    <row r="7" spans="1:13" x14ac:dyDescent="0.2">
      <c r="A7" s="6">
        <f t="shared" si="1"/>
        <v>44348</v>
      </c>
      <c r="B7" s="6">
        <v>44378</v>
      </c>
      <c r="C7" s="48">
        <v>940769.63</v>
      </c>
      <c r="D7" s="48">
        <v>5002.78</v>
      </c>
      <c r="E7" s="2">
        <f t="shared" si="0"/>
        <v>935.76684999999998</v>
      </c>
    </row>
    <row r="8" spans="1:13" x14ac:dyDescent="0.2">
      <c r="A8" s="6">
        <f t="shared" si="1"/>
        <v>44378</v>
      </c>
      <c r="B8" s="6">
        <v>44409</v>
      </c>
      <c r="C8" s="48">
        <v>1093455.4099999999</v>
      </c>
      <c r="D8" s="48">
        <v>4898.13</v>
      </c>
      <c r="E8" s="2">
        <f t="shared" si="0"/>
        <v>1088.55728</v>
      </c>
    </row>
    <row r="9" spans="1:13" x14ac:dyDescent="0.2">
      <c r="A9" s="6">
        <f t="shared" si="1"/>
        <v>44409</v>
      </c>
      <c r="B9" s="6">
        <v>44440</v>
      </c>
      <c r="C9" s="48">
        <v>1144315.81</v>
      </c>
      <c r="D9" s="48">
        <v>5300.67</v>
      </c>
      <c r="E9" s="2">
        <f t="shared" si="0"/>
        <v>1139.0151400000002</v>
      </c>
    </row>
    <row r="10" spans="1:13" x14ac:dyDescent="0.2">
      <c r="A10" s="6">
        <f t="shared" si="1"/>
        <v>44440</v>
      </c>
      <c r="B10" s="6">
        <v>44470</v>
      </c>
      <c r="C10" s="48">
        <v>1042312.14</v>
      </c>
      <c r="D10" s="48">
        <v>5354.16</v>
      </c>
      <c r="E10" s="2">
        <f t="shared" si="0"/>
        <v>1036.9579799999999</v>
      </c>
    </row>
    <row r="11" spans="1:13" x14ac:dyDescent="0.2">
      <c r="A11" s="6">
        <f t="shared" si="1"/>
        <v>44470</v>
      </c>
      <c r="B11" s="6">
        <v>44501</v>
      </c>
      <c r="C11" s="48">
        <v>1158678.26</v>
      </c>
      <c r="D11" s="48">
        <v>5571.15</v>
      </c>
      <c r="E11" s="2">
        <f t="shared" si="0"/>
        <v>1153.1071100000001</v>
      </c>
    </row>
    <row r="12" spans="1:13" x14ac:dyDescent="0.2">
      <c r="A12" s="6">
        <f t="shared" si="1"/>
        <v>44501</v>
      </c>
      <c r="B12" s="6">
        <v>44531</v>
      </c>
      <c r="C12" s="48">
        <v>880185.91</v>
      </c>
      <c r="D12" s="48">
        <v>5446.08</v>
      </c>
      <c r="E12" s="2">
        <f t="shared" si="0"/>
        <v>874.7398300000001</v>
      </c>
    </row>
    <row r="13" spans="1:13" x14ac:dyDescent="0.2">
      <c r="A13" s="6">
        <f t="shared" si="1"/>
        <v>44531</v>
      </c>
      <c r="B13" s="6">
        <v>44562</v>
      </c>
      <c r="C13" s="48">
        <v>829540.62</v>
      </c>
      <c r="D13" s="48">
        <v>5371</v>
      </c>
      <c r="E13" s="2">
        <f t="shared" si="0"/>
        <v>824.16962000000001</v>
      </c>
    </row>
    <row r="14" spans="1:13" x14ac:dyDescent="0.2">
      <c r="A14" s="6">
        <f t="shared" si="1"/>
        <v>44562</v>
      </c>
      <c r="B14" s="6">
        <v>44593</v>
      </c>
      <c r="C14" s="48">
        <v>801458.76</v>
      </c>
      <c r="D14" s="48">
        <v>5347.33</v>
      </c>
      <c r="E14" s="2">
        <f t="shared" si="0"/>
        <v>796.11143000000004</v>
      </c>
    </row>
    <row r="15" spans="1:13" x14ac:dyDescent="0.2">
      <c r="A15" s="6">
        <f t="shared" si="1"/>
        <v>44593</v>
      </c>
      <c r="B15" s="6">
        <v>44621</v>
      </c>
      <c r="C15" s="48">
        <v>799420.75</v>
      </c>
      <c r="D15" s="48">
        <v>5247.01</v>
      </c>
      <c r="E15" s="2">
        <f t="shared" si="0"/>
        <v>794.17373999999995</v>
      </c>
    </row>
    <row r="16" spans="1:13" x14ac:dyDescent="0.2">
      <c r="A16" s="6">
        <f t="shared" si="1"/>
        <v>44621</v>
      </c>
      <c r="B16" s="6">
        <v>44652</v>
      </c>
      <c r="C16" s="48">
        <v>959709.87</v>
      </c>
      <c r="D16" s="48">
        <v>5532.15</v>
      </c>
      <c r="E16" s="2">
        <f t="shared" si="0"/>
        <v>954.17772000000002</v>
      </c>
    </row>
    <row r="17" spans="1:5" x14ac:dyDescent="0.2">
      <c r="A17" s="6">
        <f t="shared" si="1"/>
        <v>44652</v>
      </c>
      <c r="B17" s="6">
        <v>44682</v>
      </c>
      <c r="C17" s="48">
        <v>1023670.07</v>
      </c>
      <c r="D17" s="48">
        <v>5450.67</v>
      </c>
      <c r="E17" s="2">
        <f t="shared" si="0"/>
        <v>1018.2194</v>
      </c>
    </row>
    <row r="18" spans="1:5" x14ac:dyDescent="0.2">
      <c r="A18" s="6">
        <f t="shared" si="1"/>
        <v>44682</v>
      </c>
      <c r="B18" s="6">
        <v>44713</v>
      </c>
      <c r="C18" s="48">
        <v>1027033.42</v>
      </c>
      <c r="D18" s="48">
        <v>5598.54</v>
      </c>
      <c r="E18" s="2">
        <f t="shared" si="0"/>
        <v>1021.43488</v>
      </c>
    </row>
    <row r="19" spans="1:5" x14ac:dyDescent="0.2">
      <c r="A19" s="6">
        <f t="shared" si="1"/>
        <v>44713</v>
      </c>
      <c r="B19" s="6">
        <v>44743</v>
      </c>
      <c r="C19" s="48">
        <v>844919.94</v>
      </c>
      <c r="D19" s="48">
        <v>5056.75</v>
      </c>
      <c r="E19" s="2">
        <f t="shared" si="0"/>
        <v>839.86318999999992</v>
      </c>
    </row>
    <row r="20" spans="1:5" x14ac:dyDescent="0.2">
      <c r="A20" s="49" t="s">
        <v>0</v>
      </c>
      <c r="B20" s="49"/>
      <c r="C20" s="8">
        <f>SUM(C2:C19)</f>
        <v>17033676.119999997</v>
      </c>
      <c r="D20" s="8">
        <f>SUM(D2:D19)</f>
        <v>95877.939999999973</v>
      </c>
      <c r="E20" s="8">
        <f>SUM(E2:E19)</f>
        <v>16937.798180000002</v>
      </c>
    </row>
  </sheetData>
  <mergeCells count="1"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E1" workbookViewId="0">
      <selection activeCell="H12" sqref="H12"/>
    </sheetView>
  </sheetViews>
  <sheetFormatPr baseColWidth="10" defaultColWidth="8.83203125" defaultRowHeight="15" x14ac:dyDescent="0.2"/>
  <cols>
    <col min="1" max="5" width="15.6640625" customWidth="1"/>
    <col min="7" max="8" width="13.33203125" customWidth="1"/>
    <col min="9" max="9" width="18.5" customWidth="1"/>
    <col min="10" max="13" width="13.33203125" customWidth="1"/>
  </cols>
  <sheetData>
    <row r="1" spans="1:13" ht="48" x14ac:dyDescent="0.2">
      <c r="A1" s="7" t="s">
        <v>5</v>
      </c>
      <c r="B1" s="7" t="s">
        <v>6</v>
      </c>
      <c r="C1" s="7" t="s">
        <v>7</v>
      </c>
      <c r="D1" s="1" t="s">
        <v>8</v>
      </c>
      <c r="E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6">
        <v>44197</v>
      </c>
      <c r="B2" s="6">
        <v>44228</v>
      </c>
      <c r="C2" s="16">
        <v>718801.69</v>
      </c>
      <c r="D2" s="16">
        <v>5501.35</v>
      </c>
      <c r="E2" s="2">
        <f t="shared" ref="E2:E19" si="0">(C2-D2)/1000</f>
        <v>713.30034000000001</v>
      </c>
      <c r="G2" s="3" t="s">
        <v>40</v>
      </c>
      <c r="H2" s="2">
        <f>SUM(E2:E13)</f>
        <v>10470.626189999999</v>
      </c>
      <c r="I2" s="2">
        <f>H2</f>
        <v>10470.626189999999</v>
      </c>
      <c r="J2" s="4">
        <v>0.93</v>
      </c>
      <c r="K2" s="3">
        <f>ROUNDDOWN(I2*J2,0)</f>
        <v>9737</v>
      </c>
      <c r="L2" s="3">
        <v>0</v>
      </c>
      <c r="M2" s="3">
        <f>K2-L2</f>
        <v>9737</v>
      </c>
    </row>
    <row r="3" spans="1:13" x14ac:dyDescent="0.2">
      <c r="A3" s="6">
        <f>B2</f>
        <v>44228</v>
      </c>
      <c r="B3" s="6">
        <v>44256</v>
      </c>
      <c r="C3" s="16">
        <v>778168.77</v>
      </c>
      <c r="D3" s="16">
        <v>4751.5</v>
      </c>
      <c r="E3" s="2">
        <f t="shared" si="0"/>
        <v>773.41727000000003</v>
      </c>
      <c r="G3" s="3" t="s">
        <v>41</v>
      </c>
      <c r="H3" s="2">
        <f>SUM(E14:E19)</f>
        <v>5396.2313299999987</v>
      </c>
      <c r="I3" s="2">
        <f>H3</f>
        <v>5396.2313299999987</v>
      </c>
      <c r="J3" s="4">
        <v>0.93</v>
      </c>
      <c r="K3" s="3">
        <f>ROUNDDOWN(I3*J3,0)</f>
        <v>5018</v>
      </c>
      <c r="L3" s="3">
        <v>0</v>
      </c>
      <c r="M3" s="3">
        <f>K3-L3</f>
        <v>5018</v>
      </c>
    </row>
    <row r="4" spans="1:13" x14ac:dyDescent="0.2">
      <c r="A4" s="6">
        <f t="shared" ref="A4:A19" si="1">B3</f>
        <v>44256</v>
      </c>
      <c r="B4" s="6">
        <v>44287</v>
      </c>
      <c r="C4" s="16">
        <v>914947.92</v>
      </c>
      <c r="D4" s="16">
        <v>5315.78</v>
      </c>
      <c r="E4" s="2">
        <f t="shared" si="0"/>
        <v>909.63214000000005</v>
      </c>
      <c r="G4" s="9" t="s">
        <v>0</v>
      </c>
      <c r="H4" s="10">
        <f>SUM(H2:H3)</f>
        <v>15866.857519999998</v>
      </c>
      <c r="I4" s="10">
        <f>SUM(I2:I3)</f>
        <v>15866.857519999998</v>
      </c>
      <c r="J4" s="9"/>
      <c r="K4" s="9">
        <f>SUM(K2:K3)</f>
        <v>14755</v>
      </c>
      <c r="L4" s="9">
        <f t="shared" ref="L4:M4" si="2">SUM(L2:L3)</f>
        <v>0</v>
      </c>
      <c r="M4" s="9">
        <f t="shared" si="2"/>
        <v>14755</v>
      </c>
    </row>
    <row r="5" spans="1:13" x14ac:dyDescent="0.2">
      <c r="A5" s="6">
        <f t="shared" si="1"/>
        <v>44287</v>
      </c>
      <c r="B5" s="6">
        <v>44317</v>
      </c>
      <c r="C5" s="16">
        <v>969632.08</v>
      </c>
      <c r="D5" s="16">
        <v>4713.12</v>
      </c>
      <c r="E5" s="2">
        <f t="shared" si="0"/>
        <v>964.91895999999997</v>
      </c>
    </row>
    <row r="6" spans="1:13" x14ac:dyDescent="0.2">
      <c r="A6" s="6">
        <f t="shared" si="1"/>
        <v>44317</v>
      </c>
      <c r="B6" s="6">
        <v>44348</v>
      </c>
      <c r="C6" s="16">
        <v>956767.4</v>
      </c>
      <c r="D6" s="16">
        <v>4884.41</v>
      </c>
      <c r="E6" s="2">
        <f t="shared" si="0"/>
        <v>951.88298999999995</v>
      </c>
    </row>
    <row r="7" spans="1:13" x14ac:dyDescent="0.2">
      <c r="A7" s="6">
        <f t="shared" si="1"/>
        <v>44348</v>
      </c>
      <c r="B7" s="6">
        <v>44378</v>
      </c>
      <c r="C7" s="16">
        <v>794656.2</v>
      </c>
      <c r="D7" s="16">
        <v>4873.6499999999996</v>
      </c>
      <c r="E7" s="2">
        <f t="shared" si="0"/>
        <v>789.7825499999999</v>
      </c>
    </row>
    <row r="8" spans="1:13" x14ac:dyDescent="0.2">
      <c r="A8" s="6">
        <f t="shared" si="1"/>
        <v>44378</v>
      </c>
      <c r="B8" s="6">
        <v>44409</v>
      </c>
      <c r="C8" s="16">
        <v>969080.28</v>
      </c>
      <c r="D8" s="16">
        <v>4958.33</v>
      </c>
      <c r="E8" s="2">
        <f t="shared" si="0"/>
        <v>964.12195000000008</v>
      </c>
    </row>
    <row r="9" spans="1:13" x14ac:dyDescent="0.2">
      <c r="A9" s="6">
        <f t="shared" si="1"/>
        <v>44409</v>
      </c>
      <c r="B9" s="6">
        <v>44440</v>
      </c>
      <c r="C9" s="16">
        <v>1007312.5</v>
      </c>
      <c r="D9" s="16">
        <v>4937.5200000000004</v>
      </c>
      <c r="E9" s="2">
        <f t="shared" si="0"/>
        <v>1002.3749799999999</v>
      </c>
    </row>
    <row r="10" spans="1:13" x14ac:dyDescent="0.2">
      <c r="A10" s="6">
        <f t="shared" si="1"/>
        <v>44440</v>
      </c>
      <c r="B10" s="6">
        <v>44470</v>
      </c>
      <c r="C10" s="16">
        <v>852767.42</v>
      </c>
      <c r="D10" s="16">
        <v>4660.5200000000004</v>
      </c>
      <c r="E10" s="2">
        <f t="shared" si="0"/>
        <v>848.1069</v>
      </c>
    </row>
    <row r="11" spans="1:13" x14ac:dyDescent="0.2">
      <c r="A11" s="6">
        <f t="shared" si="1"/>
        <v>44470</v>
      </c>
      <c r="B11" s="6">
        <v>44501</v>
      </c>
      <c r="C11" s="16">
        <v>984120.05</v>
      </c>
      <c r="D11" s="16">
        <v>4967.12</v>
      </c>
      <c r="E11" s="2">
        <f t="shared" si="0"/>
        <v>979.15293000000008</v>
      </c>
    </row>
    <row r="12" spans="1:13" x14ac:dyDescent="0.2">
      <c r="A12" s="6">
        <f t="shared" si="1"/>
        <v>44501</v>
      </c>
      <c r="B12" s="6">
        <v>44531</v>
      </c>
      <c r="C12" s="16">
        <v>717168.53</v>
      </c>
      <c r="D12" s="16">
        <v>5588.88</v>
      </c>
      <c r="E12" s="2">
        <f t="shared" si="0"/>
        <v>711.57965000000002</v>
      </c>
    </row>
    <row r="13" spans="1:13" x14ac:dyDescent="0.2">
      <c r="A13" s="6">
        <f t="shared" si="1"/>
        <v>44531</v>
      </c>
      <c r="B13" s="6">
        <v>44562</v>
      </c>
      <c r="C13" s="16">
        <v>867510.15</v>
      </c>
      <c r="D13" s="16">
        <v>5154.62</v>
      </c>
      <c r="E13" s="2">
        <f t="shared" si="0"/>
        <v>862.35553000000004</v>
      </c>
    </row>
    <row r="14" spans="1:13" x14ac:dyDescent="0.2">
      <c r="A14" s="6">
        <f t="shared" si="1"/>
        <v>44562</v>
      </c>
      <c r="B14" s="6">
        <v>44593</v>
      </c>
      <c r="C14" s="16">
        <v>854993.09</v>
      </c>
      <c r="D14" s="16">
        <v>5099.7700000000004</v>
      </c>
      <c r="E14" s="2">
        <f t="shared" si="0"/>
        <v>849.8933199999999</v>
      </c>
    </row>
    <row r="15" spans="1:13" x14ac:dyDescent="0.2">
      <c r="A15" s="6">
        <f t="shared" si="1"/>
        <v>44593</v>
      </c>
      <c r="B15" s="6">
        <v>44621</v>
      </c>
      <c r="C15" s="16">
        <v>838300.83</v>
      </c>
      <c r="D15" s="16">
        <v>4845.24</v>
      </c>
      <c r="E15" s="2">
        <f t="shared" si="0"/>
        <v>833.45558999999992</v>
      </c>
    </row>
    <row r="16" spans="1:13" x14ac:dyDescent="0.2">
      <c r="A16" s="6">
        <f t="shared" si="1"/>
        <v>44621</v>
      </c>
      <c r="B16" s="6">
        <v>44652</v>
      </c>
      <c r="C16" s="16">
        <v>915382.15</v>
      </c>
      <c r="D16" s="16">
        <v>5510.35</v>
      </c>
      <c r="E16" s="2">
        <f t="shared" si="0"/>
        <v>909.87180000000001</v>
      </c>
    </row>
    <row r="17" spans="1:5" x14ac:dyDescent="0.2">
      <c r="A17" s="6">
        <f t="shared" si="1"/>
        <v>44652</v>
      </c>
      <c r="B17" s="6">
        <v>44682</v>
      </c>
      <c r="C17" s="16">
        <v>929288.65</v>
      </c>
      <c r="D17" s="16">
        <v>5358.71</v>
      </c>
      <c r="E17" s="2">
        <f t="shared" si="0"/>
        <v>923.9299400000001</v>
      </c>
    </row>
    <row r="18" spans="1:5" x14ac:dyDescent="0.2">
      <c r="A18" s="6">
        <f t="shared" si="1"/>
        <v>44682</v>
      </c>
      <c r="B18" s="6">
        <v>44713</v>
      </c>
      <c r="C18" s="16">
        <v>955249.94</v>
      </c>
      <c r="D18" s="16">
        <v>5519.51</v>
      </c>
      <c r="E18" s="2">
        <f t="shared" si="0"/>
        <v>949.73042999999996</v>
      </c>
    </row>
    <row r="19" spans="1:5" x14ac:dyDescent="0.2">
      <c r="A19" s="6">
        <f t="shared" si="1"/>
        <v>44713</v>
      </c>
      <c r="B19" s="6">
        <v>44743</v>
      </c>
      <c r="C19" s="16">
        <v>934614.5</v>
      </c>
      <c r="D19" s="16">
        <v>5264.25</v>
      </c>
      <c r="E19" s="2">
        <f t="shared" si="0"/>
        <v>929.35024999999996</v>
      </c>
    </row>
    <row r="20" spans="1:5" x14ac:dyDescent="0.2">
      <c r="A20" s="49" t="s">
        <v>0</v>
      </c>
      <c r="B20" s="49"/>
      <c r="C20" s="8">
        <f>SUM(C2:C19)</f>
        <v>15958762.15</v>
      </c>
      <c r="D20" s="8">
        <f>SUM(D2:D19)</f>
        <v>91904.630000000019</v>
      </c>
      <c r="E20" s="8">
        <f>SUM(E2:E19)</f>
        <v>15866.857519999998</v>
      </c>
    </row>
  </sheetData>
  <mergeCells count="1"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opLeftCell="F1" workbookViewId="0">
      <selection activeCell="J8" sqref="J8"/>
    </sheetView>
  </sheetViews>
  <sheetFormatPr baseColWidth="10" defaultColWidth="8.83203125" defaultRowHeight="15" x14ac:dyDescent="0.2"/>
  <cols>
    <col min="1" max="1" width="11.5" customWidth="1"/>
    <col min="2" max="2" width="10.5" customWidth="1"/>
    <col min="3" max="3" width="15.6640625" customWidth="1"/>
    <col min="4" max="4" width="12.5" customWidth="1"/>
    <col min="5" max="5" width="11.6640625" customWidth="1"/>
    <col min="6" max="6" width="21.5" bestFit="1" customWidth="1"/>
    <col min="8" max="8" width="12.5" customWidth="1"/>
    <col min="9" max="9" width="14.5" customWidth="1"/>
    <col min="10" max="10" width="18.6640625" customWidth="1"/>
    <col min="11" max="13" width="12.5" customWidth="1"/>
    <col min="14" max="14" width="10.83203125" customWidth="1"/>
  </cols>
  <sheetData>
    <row r="1" spans="1:14" ht="60" customHeight="1" x14ac:dyDescent="0.2">
      <c r="A1" s="7" t="s">
        <v>5</v>
      </c>
      <c r="B1" s="7" t="s">
        <v>6</v>
      </c>
      <c r="C1" s="7" t="s">
        <v>7</v>
      </c>
      <c r="D1" s="1" t="s">
        <v>8</v>
      </c>
      <c r="E1" s="1" t="s">
        <v>9</v>
      </c>
      <c r="F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">
      <c r="A2" s="6">
        <v>44197</v>
      </c>
      <c r="B2" s="6">
        <v>44228</v>
      </c>
      <c r="C2" s="16">
        <v>2320104.0219919998</v>
      </c>
      <c r="D2" s="16">
        <v>13170.905921</v>
      </c>
      <c r="E2" s="2">
        <f t="shared" ref="E2:E19" si="0">(C2-D2)/1000</f>
        <v>2306.9331160709999</v>
      </c>
      <c r="F2" s="2">
        <v>0</v>
      </c>
      <c r="H2" s="3" t="s">
        <v>40</v>
      </c>
      <c r="I2" s="2">
        <f>SUM(E2:E13)</f>
        <v>29527.132786526799</v>
      </c>
      <c r="J2" s="2">
        <f>SUM(F2:F13)</f>
        <v>27220.199670455801</v>
      </c>
      <c r="K2" s="4">
        <v>0.94</v>
      </c>
      <c r="L2" s="3">
        <f>ROUNDDOWN(J2*K2,0)</f>
        <v>25586</v>
      </c>
      <c r="M2" s="3">
        <v>0</v>
      </c>
      <c r="N2" s="3">
        <f>L2-M2</f>
        <v>25586</v>
      </c>
    </row>
    <row r="3" spans="1:14" x14ac:dyDescent="0.2">
      <c r="A3" s="6">
        <f>B2</f>
        <v>44228</v>
      </c>
      <c r="B3" s="6">
        <v>44256</v>
      </c>
      <c r="C3" s="16">
        <v>2199921.3172690002</v>
      </c>
      <c r="D3" s="16">
        <v>11547.117480999999</v>
      </c>
      <c r="E3" s="2">
        <f t="shared" si="0"/>
        <v>2188.3741997880006</v>
      </c>
      <c r="F3" s="2">
        <f t="shared" ref="F3:F19" si="1">E3</f>
        <v>2188.3741997880006</v>
      </c>
      <c r="H3" s="3" t="s">
        <v>41</v>
      </c>
      <c r="I3" s="2">
        <f>SUM(E14:E19)</f>
        <v>14157.124856800001</v>
      </c>
      <c r="J3" s="2">
        <f>SUM(F14:F19)</f>
        <v>14157.124856800001</v>
      </c>
      <c r="K3" s="4">
        <v>0.94</v>
      </c>
      <c r="L3" s="3">
        <f>ROUNDDOWN(J3*K3,0)</f>
        <v>13307</v>
      </c>
      <c r="M3" s="3">
        <v>0</v>
      </c>
      <c r="N3" s="3">
        <f>L3-M3</f>
        <v>13307</v>
      </c>
    </row>
    <row r="4" spans="1:14" x14ac:dyDescent="0.2">
      <c r="A4" s="6">
        <f t="shared" ref="A4:A19" si="2">B3</f>
        <v>44256</v>
      </c>
      <c r="B4" s="6">
        <v>44287</v>
      </c>
      <c r="C4" s="16">
        <v>2636415.2848720001</v>
      </c>
      <c r="D4" s="16">
        <v>13630.666415</v>
      </c>
      <c r="E4" s="2">
        <f t="shared" si="0"/>
        <v>2622.7846184570003</v>
      </c>
      <c r="F4" s="2">
        <f t="shared" si="1"/>
        <v>2622.7846184570003</v>
      </c>
      <c r="H4" s="9" t="s">
        <v>0</v>
      </c>
      <c r="I4" s="10">
        <f>SUM(I2:I3)</f>
        <v>43684.257643326797</v>
      </c>
      <c r="J4" s="10">
        <f>SUM(J2:J3)</f>
        <v>41377.324527255798</v>
      </c>
      <c r="K4" s="9"/>
      <c r="L4" s="9">
        <f>SUM(L2:L3)</f>
        <v>38893</v>
      </c>
      <c r="M4" s="9">
        <f t="shared" ref="M4:N4" si="3">SUM(M2:M3)</f>
        <v>0</v>
      </c>
      <c r="N4" s="9">
        <f t="shared" si="3"/>
        <v>38893</v>
      </c>
    </row>
    <row r="5" spans="1:14" x14ac:dyDescent="0.2">
      <c r="A5" s="6">
        <f t="shared" si="2"/>
        <v>44287</v>
      </c>
      <c r="B5" s="6">
        <v>44317</v>
      </c>
      <c r="C5" s="16">
        <v>2701395.4729010002</v>
      </c>
      <c r="D5" s="16">
        <v>12518.903308000001</v>
      </c>
      <c r="E5" s="2">
        <f t="shared" si="0"/>
        <v>2688.8765695930001</v>
      </c>
      <c r="F5" s="2">
        <f t="shared" si="1"/>
        <v>2688.8765695930001</v>
      </c>
    </row>
    <row r="6" spans="1:14" x14ac:dyDescent="0.2">
      <c r="A6" s="6">
        <f t="shared" si="2"/>
        <v>44317</v>
      </c>
      <c r="B6" s="6">
        <v>44348</v>
      </c>
      <c r="C6" s="16">
        <v>2425549.4499519998</v>
      </c>
      <c r="D6" s="16">
        <v>13119.9425842</v>
      </c>
      <c r="E6" s="2">
        <f t="shared" si="0"/>
        <v>2412.4295073677999</v>
      </c>
      <c r="F6" s="2">
        <f t="shared" si="1"/>
        <v>2412.4295073677999</v>
      </c>
    </row>
    <row r="7" spans="1:14" x14ac:dyDescent="0.2">
      <c r="A7" s="6">
        <f t="shared" si="2"/>
        <v>44348</v>
      </c>
      <c r="B7" s="6">
        <v>44378</v>
      </c>
      <c r="C7" s="16">
        <v>2411795.2899580002</v>
      </c>
      <c r="D7" s="16">
        <v>12156.666074000001</v>
      </c>
      <c r="E7" s="2">
        <f t="shared" si="0"/>
        <v>2399.6386238840005</v>
      </c>
      <c r="F7" s="2">
        <f t="shared" si="1"/>
        <v>2399.6386238840005</v>
      </c>
    </row>
    <row r="8" spans="1:14" x14ac:dyDescent="0.2">
      <c r="A8" s="6">
        <f t="shared" si="2"/>
        <v>44378</v>
      </c>
      <c r="B8" s="6">
        <v>44409</v>
      </c>
      <c r="C8" s="16">
        <v>2345390.5650599999</v>
      </c>
      <c r="D8" s="16">
        <v>13764.824678999999</v>
      </c>
      <c r="E8" s="2">
        <f t="shared" si="0"/>
        <v>2331.625740381</v>
      </c>
      <c r="F8" s="2">
        <f t="shared" si="1"/>
        <v>2331.625740381</v>
      </c>
    </row>
    <row r="9" spans="1:14" x14ac:dyDescent="0.2">
      <c r="A9" s="6">
        <f t="shared" si="2"/>
        <v>44409</v>
      </c>
      <c r="B9" s="6">
        <v>44440</v>
      </c>
      <c r="C9" s="16">
        <v>2738571.7980789999</v>
      </c>
      <c r="D9" s="16">
        <v>12797.344359999999</v>
      </c>
      <c r="E9" s="2">
        <f t="shared" si="0"/>
        <v>2725.7744537189997</v>
      </c>
      <c r="F9" s="2">
        <f t="shared" si="1"/>
        <v>2725.7744537189997</v>
      </c>
    </row>
    <row r="10" spans="1:14" x14ac:dyDescent="0.2">
      <c r="A10" s="6">
        <f t="shared" si="2"/>
        <v>44440</v>
      </c>
      <c r="B10" s="6">
        <v>44470</v>
      </c>
      <c r="C10" s="16">
        <f>424675.847564+2113188.097477</f>
        <v>2537863.9450410004</v>
      </c>
      <c r="D10" s="16">
        <f>1749.718693+11874.90069</f>
        <v>13624.619383000001</v>
      </c>
      <c r="E10" s="2">
        <f t="shared" si="0"/>
        <v>2524.2393256580003</v>
      </c>
      <c r="F10" s="2">
        <f t="shared" si="1"/>
        <v>2524.2393256580003</v>
      </c>
    </row>
    <row r="11" spans="1:14" x14ac:dyDescent="0.2">
      <c r="A11" s="6">
        <f t="shared" si="2"/>
        <v>44470</v>
      </c>
      <c r="B11" s="6">
        <v>44501</v>
      </c>
      <c r="C11" s="16">
        <v>2704878.1975799999</v>
      </c>
      <c r="D11" s="16">
        <v>13798.25541</v>
      </c>
      <c r="E11" s="2">
        <f t="shared" si="0"/>
        <v>2691.0799421699999</v>
      </c>
      <c r="F11" s="2">
        <f t="shared" si="1"/>
        <v>2691.0799421699999</v>
      </c>
    </row>
    <row r="12" spans="1:14" x14ac:dyDescent="0.2">
      <c r="A12" s="6">
        <f t="shared" si="2"/>
        <v>44501</v>
      </c>
      <c r="B12" s="6">
        <v>44531</v>
      </c>
      <c r="C12" s="16">
        <v>2563590.0489289998</v>
      </c>
      <c r="D12" s="16">
        <v>13513.111306000001</v>
      </c>
      <c r="E12" s="2">
        <f t="shared" si="0"/>
        <v>2550.0769376229996</v>
      </c>
      <c r="F12" s="2">
        <f t="shared" si="1"/>
        <v>2550.0769376229996</v>
      </c>
    </row>
    <row r="13" spans="1:14" x14ac:dyDescent="0.2">
      <c r="A13" s="6">
        <f t="shared" si="2"/>
        <v>44531</v>
      </c>
      <c r="B13" s="6">
        <v>44562</v>
      </c>
      <c r="C13" s="16">
        <v>2100703.8156079999</v>
      </c>
      <c r="D13" s="16">
        <v>15404.063792999999</v>
      </c>
      <c r="E13" s="2">
        <f t="shared" si="0"/>
        <v>2085.299751815</v>
      </c>
      <c r="F13" s="2">
        <f t="shared" si="1"/>
        <v>2085.299751815</v>
      </c>
    </row>
    <row r="14" spans="1:14" x14ac:dyDescent="0.2">
      <c r="A14" s="6">
        <f t="shared" si="2"/>
        <v>44562</v>
      </c>
      <c r="B14" s="6">
        <v>44593</v>
      </c>
      <c r="C14" s="16">
        <v>2285428.6828000001</v>
      </c>
      <c r="D14" s="16">
        <v>16059.1167</v>
      </c>
      <c r="E14" s="2">
        <f t="shared" si="0"/>
        <v>2269.3695661000002</v>
      </c>
      <c r="F14" s="2">
        <f t="shared" si="1"/>
        <v>2269.3695661000002</v>
      </c>
    </row>
    <row r="15" spans="1:14" x14ac:dyDescent="0.2">
      <c r="A15" s="6">
        <f t="shared" si="2"/>
        <v>44593</v>
      </c>
      <c r="B15" s="6">
        <v>44621</v>
      </c>
      <c r="C15" s="16">
        <v>2007324.1069</v>
      </c>
      <c r="D15" s="16">
        <v>14712.774100000001</v>
      </c>
      <c r="E15" s="2">
        <f t="shared" si="0"/>
        <v>1992.6113327999999</v>
      </c>
      <c r="F15" s="2">
        <f t="shared" si="1"/>
        <v>1992.6113327999999</v>
      </c>
    </row>
    <row r="16" spans="1:14" x14ac:dyDescent="0.2">
      <c r="A16" s="6">
        <f t="shared" si="2"/>
        <v>44621</v>
      </c>
      <c r="B16" s="6">
        <v>44652</v>
      </c>
      <c r="C16" s="16">
        <v>2575523.9627</v>
      </c>
      <c r="D16" s="16">
        <v>15020.7012</v>
      </c>
      <c r="E16" s="2">
        <f t="shared" si="0"/>
        <v>2560.5032615</v>
      </c>
      <c r="F16" s="2">
        <f t="shared" si="1"/>
        <v>2560.5032615</v>
      </c>
    </row>
    <row r="17" spans="1:6" x14ac:dyDescent="0.2">
      <c r="A17" s="6">
        <f t="shared" si="2"/>
        <v>44652</v>
      </c>
      <c r="B17" s="6">
        <v>44682</v>
      </c>
      <c r="C17" s="16">
        <v>2442984.4690999999</v>
      </c>
      <c r="D17" s="16">
        <v>14031.216200000001</v>
      </c>
      <c r="E17" s="2">
        <f t="shared" si="0"/>
        <v>2428.9532528999998</v>
      </c>
      <c r="F17" s="2">
        <f t="shared" si="1"/>
        <v>2428.9532528999998</v>
      </c>
    </row>
    <row r="18" spans="1:6" x14ac:dyDescent="0.2">
      <c r="A18" s="6">
        <f t="shared" si="2"/>
        <v>44682</v>
      </c>
      <c r="B18" s="6">
        <v>44713</v>
      </c>
      <c r="C18" s="16">
        <v>2299677.2415</v>
      </c>
      <c r="D18" s="16">
        <v>13545.3606</v>
      </c>
      <c r="E18" s="2">
        <f t="shared" si="0"/>
        <v>2286.1318809000004</v>
      </c>
      <c r="F18" s="2">
        <f t="shared" si="1"/>
        <v>2286.1318809000004</v>
      </c>
    </row>
    <row r="19" spans="1:6" x14ac:dyDescent="0.2">
      <c r="A19" s="6">
        <f t="shared" si="2"/>
        <v>44713</v>
      </c>
      <c r="B19" s="6">
        <v>44743</v>
      </c>
      <c r="C19" s="16">
        <v>2632707.6938</v>
      </c>
      <c r="D19" s="16">
        <v>13152.1312</v>
      </c>
      <c r="E19" s="2">
        <f t="shared" si="0"/>
        <v>2619.5555626</v>
      </c>
      <c r="F19" s="2">
        <f t="shared" si="1"/>
        <v>2619.5555626</v>
      </c>
    </row>
    <row r="20" spans="1:6" x14ac:dyDescent="0.2">
      <c r="A20" s="49" t="s">
        <v>0</v>
      </c>
      <c r="B20" s="49"/>
      <c r="C20" s="8">
        <f>SUM(C2:C19)</f>
        <v>43929825.364040993</v>
      </c>
      <c r="D20" s="8">
        <f>SUM(D2:D19)</f>
        <v>245567.72071420006</v>
      </c>
      <c r="E20" s="8">
        <f>SUM(E2:E19)</f>
        <v>43684.257643326797</v>
      </c>
      <c r="F20" s="8">
        <f>SUM(F2:F19)</f>
        <v>41377.324527255798</v>
      </c>
    </row>
  </sheetData>
  <mergeCells count="1">
    <mergeCell ref="A20:B2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26.5" customWidth="1"/>
    <col min="2" max="2" width="15.6640625" customWidth="1"/>
    <col min="3" max="3" width="13.33203125" customWidth="1"/>
    <col min="4" max="4" width="11.6640625" customWidth="1"/>
    <col min="5" max="5" width="12.1640625" customWidth="1"/>
    <col min="6" max="6" width="17.5" customWidth="1"/>
  </cols>
  <sheetData>
    <row r="1" spans="1:6" x14ac:dyDescent="0.2">
      <c r="A1" t="s">
        <v>19</v>
      </c>
    </row>
    <row r="2" spans="1:6" ht="16" x14ac:dyDescent="0.2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0</v>
      </c>
    </row>
    <row r="3" spans="1:6" x14ac:dyDescent="0.2">
      <c r="A3" s="3" t="s">
        <v>40</v>
      </c>
      <c r="B3" s="2">
        <f>ITA!M2</f>
        <v>10319</v>
      </c>
      <c r="C3" s="2">
        <f>ITB!M2</f>
        <v>10707</v>
      </c>
      <c r="D3" s="2">
        <f>ITC!M2</f>
        <v>9737</v>
      </c>
      <c r="E3" s="2">
        <f>ITL!N2</f>
        <v>25586</v>
      </c>
      <c r="F3" s="2">
        <f>SUM(B3:E3)</f>
        <v>56349</v>
      </c>
    </row>
    <row r="4" spans="1:6" x14ac:dyDescent="0.2">
      <c r="A4" s="3" t="s">
        <v>41</v>
      </c>
      <c r="B4" s="2">
        <f>ITA!M3</f>
        <v>4896</v>
      </c>
      <c r="C4" s="2">
        <f>ITB!M3</f>
        <v>5044</v>
      </c>
      <c r="D4" s="2">
        <f>ITC!M3</f>
        <v>5018</v>
      </c>
      <c r="E4" s="2">
        <f>ITL!N3</f>
        <v>13307</v>
      </c>
      <c r="F4" s="2">
        <f>SUM(B4:E4)</f>
        <v>28265</v>
      </c>
    </row>
    <row r="5" spans="1:6" x14ac:dyDescent="0.2">
      <c r="A5" s="3" t="s">
        <v>0</v>
      </c>
      <c r="B5" s="2">
        <f>ITA!M4</f>
        <v>15215</v>
      </c>
      <c r="C5" s="2">
        <f>ITB!M4</f>
        <v>15751</v>
      </c>
      <c r="D5" s="2">
        <f>ITC!M4</f>
        <v>14755</v>
      </c>
      <c r="E5" s="2">
        <f>ITL!N4</f>
        <v>38893</v>
      </c>
      <c r="F5" s="2">
        <f>SUM(B5:E5)</f>
        <v>84614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opLeftCell="A5" zoomScaleNormal="100" workbookViewId="0">
      <selection activeCell="F27" sqref="F27"/>
    </sheetView>
  </sheetViews>
  <sheetFormatPr baseColWidth="10" defaultColWidth="8.83203125" defaultRowHeight="15" x14ac:dyDescent="0.2"/>
  <cols>
    <col min="2" max="2" width="14.83203125" customWidth="1"/>
    <col min="3" max="3" width="11.33203125" customWidth="1"/>
    <col min="4" max="4" width="37.5" style="20" customWidth="1"/>
    <col min="5" max="5" width="16.83203125" customWidth="1"/>
    <col min="6" max="6" width="24" customWidth="1"/>
    <col min="7" max="7" width="15.83203125" customWidth="1"/>
  </cols>
  <sheetData>
    <row r="1" spans="1:7" x14ac:dyDescent="0.2">
      <c r="A1" s="60" t="s">
        <v>67</v>
      </c>
      <c r="B1" s="60" t="s">
        <v>20</v>
      </c>
      <c r="C1" s="60"/>
      <c r="D1" s="59" t="s">
        <v>25</v>
      </c>
      <c r="E1" s="60" t="s">
        <v>22</v>
      </c>
      <c r="F1" s="59" t="s">
        <v>24</v>
      </c>
      <c r="G1" s="60" t="s">
        <v>21</v>
      </c>
    </row>
    <row r="2" spans="1:7" x14ac:dyDescent="0.2">
      <c r="A2" s="60"/>
      <c r="B2" s="14" t="s">
        <v>5</v>
      </c>
      <c r="C2" s="14" t="s">
        <v>6</v>
      </c>
      <c r="D2" s="59"/>
      <c r="E2" s="60"/>
      <c r="F2" s="59"/>
      <c r="G2" s="60"/>
    </row>
    <row r="3" spans="1:7" ht="30" x14ac:dyDescent="0.2">
      <c r="A3" s="50" t="s">
        <v>1</v>
      </c>
      <c r="B3" s="17">
        <v>44256</v>
      </c>
      <c r="C3" s="17">
        <v>44256</v>
      </c>
      <c r="D3" s="18" t="s">
        <v>44</v>
      </c>
      <c r="E3" s="18">
        <v>2250000</v>
      </c>
      <c r="F3" s="18" t="s">
        <v>45</v>
      </c>
      <c r="G3" s="3"/>
    </row>
    <row r="4" spans="1:7" ht="30" x14ac:dyDescent="0.2">
      <c r="A4" s="51"/>
      <c r="B4" s="17">
        <v>44287</v>
      </c>
      <c r="C4" s="17">
        <v>44440</v>
      </c>
      <c r="D4" s="18" t="s">
        <v>42</v>
      </c>
      <c r="E4" s="11">
        <v>25847950</v>
      </c>
      <c r="F4" s="18" t="s">
        <v>43</v>
      </c>
      <c r="G4" s="11"/>
    </row>
    <row r="5" spans="1:7" ht="30" x14ac:dyDescent="0.2">
      <c r="A5" s="51"/>
      <c r="B5" s="17">
        <v>44317</v>
      </c>
      <c r="C5" s="17">
        <v>44317</v>
      </c>
      <c r="D5" s="18" t="s">
        <v>46</v>
      </c>
      <c r="E5" s="18" t="s">
        <v>47</v>
      </c>
      <c r="F5" s="18" t="s">
        <v>48</v>
      </c>
      <c r="G5" s="11"/>
    </row>
    <row r="6" spans="1:7" ht="30" x14ac:dyDescent="0.2">
      <c r="A6" s="51"/>
      <c r="B6" s="17">
        <v>44378</v>
      </c>
      <c r="C6" s="17">
        <v>44378</v>
      </c>
      <c r="D6" s="18" t="s">
        <v>49</v>
      </c>
      <c r="E6" s="18" t="s">
        <v>50</v>
      </c>
      <c r="F6" s="18" t="s">
        <v>51</v>
      </c>
      <c r="G6" s="11"/>
    </row>
    <row r="7" spans="1:7" ht="30" x14ac:dyDescent="0.2">
      <c r="A7" s="51"/>
      <c r="B7" s="17">
        <v>44652</v>
      </c>
      <c r="C7" s="17">
        <v>44652</v>
      </c>
      <c r="D7" s="18" t="s">
        <v>72</v>
      </c>
      <c r="E7" s="18" t="s">
        <v>73</v>
      </c>
      <c r="F7" s="18" t="s">
        <v>74</v>
      </c>
      <c r="G7" s="11"/>
    </row>
    <row r="8" spans="1:7" ht="30" x14ac:dyDescent="0.2">
      <c r="A8" s="52"/>
      <c r="B8" s="17">
        <v>44652</v>
      </c>
      <c r="C8" s="17">
        <v>44652</v>
      </c>
      <c r="D8" s="18" t="s">
        <v>75</v>
      </c>
      <c r="E8" s="18" t="s">
        <v>73</v>
      </c>
      <c r="F8" s="18" t="s">
        <v>76</v>
      </c>
      <c r="G8" s="11"/>
    </row>
    <row r="9" spans="1:7" ht="30" x14ac:dyDescent="0.2">
      <c r="A9" s="53" t="s">
        <v>2</v>
      </c>
      <c r="B9" s="17">
        <v>44317</v>
      </c>
      <c r="C9" s="17">
        <v>44531</v>
      </c>
      <c r="D9" s="18" t="s">
        <v>52</v>
      </c>
      <c r="E9" s="18" t="s">
        <v>53</v>
      </c>
      <c r="F9" s="18" t="s">
        <v>54</v>
      </c>
      <c r="G9" s="11"/>
    </row>
    <row r="10" spans="1:7" x14ac:dyDescent="0.2">
      <c r="A10" s="54"/>
      <c r="B10" s="17">
        <v>44378</v>
      </c>
      <c r="C10" s="17">
        <v>44378</v>
      </c>
      <c r="D10" s="18" t="s">
        <v>58</v>
      </c>
      <c r="E10" s="18" t="s">
        <v>50</v>
      </c>
      <c r="F10" s="18" t="s">
        <v>57</v>
      </c>
      <c r="G10" s="11"/>
    </row>
    <row r="11" spans="1:7" x14ac:dyDescent="0.2">
      <c r="A11" s="54"/>
      <c r="B11" s="17">
        <v>44409</v>
      </c>
      <c r="C11" s="17">
        <v>44409</v>
      </c>
      <c r="D11" s="18" t="s">
        <v>55</v>
      </c>
      <c r="E11" s="18" t="s">
        <v>56</v>
      </c>
      <c r="F11" s="18" t="s">
        <v>57</v>
      </c>
      <c r="G11" s="11"/>
    </row>
    <row r="12" spans="1:7" x14ac:dyDescent="0.2">
      <c r="A12" s="54"/>
      <c r="B12" s="17">
        <v>44562</v>
      </c>
      <c r="C12" s="17">
        <v>44896</v>
      </c>
      <c r="D12" s="18" t="s">
        <v>70</v>
      </c>
      <c r="E12" s="18" t="s">
        <v>68</v>
      </c>
      <c r="F12" s="18" t="s">
        <v>69</v>
      </c>
      <c r="G12" s="11"/>
    </row>
    <row r="13" spans="1:7" x14ac:dyDescent="0.2">
      <c r="A13" s="54"/>
      <c r="B13" s="17">
        <v>44621</v>
      </c>
      <c r="C13" s="17">
        <v>44713</v>
      </c>
      <c r="D13" s="18" t="s">
        <v>71</v>
      </c>
      <c r="E13" s="18" t="s">
        <v>68</v>
      </c>
      <c r="F13" s="18" t="s">
        <v>69</v>
      </c>
      <c r="G13" s="11"/>
    </row>
    <row r="14" spans="1:7" x14ac:dyDescent="0.2">
      <c r="A14" s="55"/>
      <c r="B14" s="17">
        <v>44621</v>
      </c>
      <c r="C14" s="17">
        <v>44652</v>
      </c>
      <c r="D14" s="18" t="s">
        <v>80</v>
      </c>
      <c r="E14" s="18" t="s">
        <v>81</v>
      </c>
      <c r="F14" s="18" t="s">
        <v>82</v>
      </c>
      <c r="G14" s="11"/>
    </row>
    <row r="15" spans="1:7" x14ac:dyDescent="0.2">
      <c r="A15" s="56" t="s">
        <v>3</v>
      </c>
      <c r="B15" s="17">
        <v>44287</v>
      </c>
      <c r="C15" s="17">
        <v>44440</v>
      </c>
      <c r="D15" s="18" t="s">
        <v>59</v>
      </c>
      <c r="E15" s="18" t="s">
        <v>60</v>
      </c>
      <c r="F15" s="18" t="s">
        <v>61</v>
      </c>
      <c r="G15" s="11"/>
    </row>
    <row r="16" spans="1:7" x14ac:dyDescent="0.2">
      <c r="A16" s="57"/>
      <c r="B16" s="17">
        <v>44378</v>
      </c>
      <c r="C16" s="17">
        <v>44378</v>
      </c>
      <c r="D16" s="18" t="s">
        <v>62</v>
      </c>
      <c r="E16" s="18" t="s">
        <v>50</v>
      </c>
      <c r="F16" s="18" t="s">
        <v>57</v>
      </c>
      <c r="G16" s="11"/>
    </row>
    <row r="17" spans="1:7" ht="30" x14ac:dyDescent="0.2">
      <c r="A17" s="57"/>
      <c r="B17" s="17">
        <v>44440</v>
      </c>
      <c r="C17" s="17">
        <v>44470</v>
      </c>
      <c r="D17" s="18" t="s">
        <v>63</v>
      </c>
      <c r="E17" s="18" t="s">
        <v>64</v>
      </c>
      <c r="F17" s="18" t="s">
        <v>57</v>
      </c>
      <c r="G17" s="11"/>
    </row>
    <row r="18" spans="1:7" ht="45" x14ac:dyDescent="0.2">
      <c r="A18" s="55"/>
      <c r="B18" s="17">
        <v>44621</v>
      </c>
      <c r="C18" s="17">
        <v>44713</v>
      </c>
      <c r="D18" s="18" t="s">
        <v>77</v>
      </c>
      <c r="E18" s="18" t="s">
        <v>78</v>
      </c>
      <c r="F18" s="18" t="s">
        <v>79</v>
      </c>
      <c r="G18" s="11"/>
    </row>
    <row r="19" spans="1:7" x14ac:dyDescent="0.2">
      <c r="A19" s="58" t="s">
        <v>4</v>
      </c>
      <c r="B19" s="19">
        <v>44279</v>
      </c>
      <c r="C19" s="19">
        <v>44280</v>
      </c>
      <c r="D19" s="11" t="s">
        <v>65</v>
      </c>
      <c r="E19" s="11"/>
      <c r="F19" s="18" t="s">
        <v>66</v>
      </c>
      <c r="G19" s="11"/>
    </row>
    <row r="20" spans="1:7" ht="30" x14ac:dyDescent="0.2">
      <c r="A20" s="58"/>
      <c r="B20" s="23">
        <v>44621</v>
      </c>
      <c r="C20" s="23">
        <v>44652</v>
      </c>
      <c r="D20" s="21" t="s">
        <v>83</v>
      </c>
      <c r="E20" s="3" t="s">
        <v>84</v>
      </c>
      <c r="F20" s="18" t="s">
        <v>85</v>
      </c>
      <c r="G20" s="3"/>
    </row>
    <row r="23" spans="1:7" x14ac:dyDescent="0.2">
      <c r="B23" s="3">
        <v>2021</v>
      </c>
      <c r="C23" s="3">
        <v>11</v>
      </c>
    </row>
    <row r="24" spans="1:7" x14ac:dyDescent="0.2">
      <c r="B24" s="3">
        <v>2022</v>
      </c>
      <c r="C24" s="3">
        <v>7</v>
      </c>
    </row>
    <row r="25" spans="1:7" x14ac:dyDescent="0.2">
      <c r="B25" s="9" t="s">
        <v>0</v>
      </c>
      <c r="C25" s="9">
        <f>C23+C24</f>
        <v>18</v>
      </c>
    </row>
  </sheetData>
  <mergeCells count="10">
    <mergeCell ref="G1:G2"/>
    <mergeCell ref="A1:A2"/>
    <mergeCell ref="B1:C1"/>
    <mergeCell ref="D1:D2"/>
    <mergeCell ref="E1:E2"/>
    <mergeCell ref="A3:A8"/>
    <mergeCell ref="A9:A14"/>
    <mergeCell ref="A15:A18"/>
    <mergeCell ref="A19:A20"/>
    <mergeCell ref="F1:F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E3" sqref="E3:F5"/>
    </sheetView>
  </sheetViews>
  <sheetFormatPr baseColWidth="10" defaultColWidth="8.83203125" defaultRowHeight="15" x14ac:dyDescent="0.2"/>
  <cols>
    <col min="1" max="1" width="26.5" customWidth="1"/>
    <col min="2" max="2" width="15.6640625" customWidth="1"/>
    <col min="3" max="3" width="13.33203125" customWidth="1"/>
    <col min="4" max="4" width="11.6640625" customWidth="1"/>
    <col min="5" max="5" width="12.1640625" customWidth="1"/>
    <col min="6" max="6" width="17.5" customWidth="1"/>
  </cols>
  <sheetData>
    <row r="1" spans="1:6" x14ac:dyDescent="0.2">
      <c r="A1" t="s">
        <v>18</v>
      </c>
    </row>
    <row r="2" spans="1:6" ht="16" x14ac:dyDescent="0.2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0</v>
      </c>
    </row>
    <row r="3" spans="1:6" x14ac:dyDescent="0.2">
      <c r="A3" s="3" t="s">
        <v>40</v>
      </c>
      <c r="B3" s="2">
        <f>ITA!H2</f>
        <v>11096.262409999999</v>
      </c>
      <c r="C3" s="2">
        <f>ITB!H2</f>
        <v>11513.817820000002</v>
      </c>
      <c r="D3" s="2">
        <f>ITC!H2</f>
        <v>10470.626189999999</v>
      </c>
      <c r="E3" s="64">
        <f>ITL!I2</f>
        <v>29527.132786526799</v>
      </c>
      <c r="F3" s="64">
        <f>SUM(B3:E3)</f>
        <v>62607.839206526798</v>
      </c>
    </row>
    <row r="4" spans="1:6" x14ac:dyDescent="0.2">
      <c r="A4" s="3" t="s">
        <v>41</v>
      </c>
      <c r="B4" s="2">
        <f>ITA!H3</f>
        <v>5264.5780399999994</v>
      </c>
      <c r="C4" s="2">
        <f>ITB!H3</f>
        <v>5423.9803600000005</v>
      </c>
      <c r="D4" s="2">
        <f>ITC!H3</f>
        <v>5396.2313299999987</v>
      </c>
      <c r="E4" s="64">
        <f>ITL!I3</f>
        <v>14157.124856800001</v>
      </c>
      <c r="F4" s="64">
        <f>SUM(B4:E4)</f>
        <v>30241.914586799998</v>
      </c>
    </row>
    <row r="5" spans="1:6" x14ac:dyDescent="0.2">
      <c r="A5" s="3" t="s">
        <v>0</v>
      </c>
      <c r="B5" s="2">
        <f>ITA!H4</f>
        <v>16360.84045</v>
      </c>
      <c r="C5" s="2">
        <f>ITB!H4</f>
        <v>16937.798180000002</v>
      </c>
      <c r="D5" s="2">
        <f>ITC!H4</f>
        <v>15866.857519999998</v>
      </c>
      <c r="E5" s="64">
        <f>ITL!I4</f>
        <v>43684.257643326797</v>
      </c>
      <c r="F5" s="64">
        <f>SUM(B5:E5)</f>
        <v>92849.753793326789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9"/>
  <sheetViews>
    <sheetView topLeftCell="A61" workbookViewId="0">
      <selection activeCell="C78" sqref="C78"/>
    </sheetView>
  </sheetViews>
  <sheetFormatPr baseColWidth="10" defaultColWidth="8.83203125" defaultRowHeight="15" x14ac:dyDescent="0.2"/>
  <cols>
    <col min="1" max="1" width="8.83203125" style="22"/>
    <col min="2" max="2" width="30.83203125" style="24" customWidth="1"/>
    <col min="3" max="3" width="27.83203125" style="22" customWidth="1"/>
    <col min="4" max="5" width="20.83203125" style="22" customWidth="1"/>
    <col min="6" max="6" width="17.83203125" style="22" customWidth="1"/>
    <col min="7" max="7" width="19.1640625" style="22" customWidth="1"/>
    <col min="8" max="16384" width="8.83203125" style="22"/>
  </cols>
  <sheetData>
    <row r="1" spans="1:7" x14ac:dyDescent="0.2">
      <c r="A1" s="36" t="s">
        <v>137</v>
      </c>
    </row>
    <row r="2" spans="1:7" s="24" customFormat="1" ht="34" x14ac:dyDescent="0.2">
      <c r="A2" s="13" t="s">
        <v>26</v>
      </c>
      <c r="B2" s="13" t="s">
        <v>27</v>
      </c>
      <c r="C2" s="13" t="s">
        <v>28</v>
      </c>
      <c r="D2" s="13" t="s">
        <v>29</v>
      </c>
      <c r="E2" s="13" t="s">
        <v>30</v>
      </c>
      <c r="F2" s="13" t="s">
        <v>31</v>
      </c>
      <c r="G2" s="13" t="s">
        <v>32</v>
      </c>
    </row>
    <row r="3" spans="1:7" ht="16" x14ac:dyDescent="0.2">
      <c r="A3" s="15">
        <v>1</v>
      </c>
      <c r="B3" s="25" t="s">
        <v>4</v>
      </c>
      <c r="C3" s="26" t="s">
        <v>86</v>
      </c>
      <c r="D3" s="27">
        <v>44210</v>
      </c>
      <c r="E3" s="26">
        <v>32</v>
      </c>
      <c r="F3" s="15">
        <v>1</v>
      </c>
      <c r="G3" s="15">
        <f>E3*F3</f>
        <v>32</v>
      </c>
    </row>
    <row r="4" spans="1:7" ht="16" x14ac:dyDescent="0.2">
      <c r="A4" s="15">
        <v>2</v>
      </c>
      <c r="B4" s="25" t="s">
        <v>4</v>
      </c>
      <c r="C4" s="26" t="s">
        <v>87</v>
      </c>
      <c r="D4" s="27">
        <v>44270</v>
      </c>
      <c r="E4" s="26">
        <v>24</v>
      </c>
      <c r="F4" s="15">
        <v>1</v>
      </c>
      <c r="G4" s="15">
        <f>E4*F4</f>
        <v>24</v>
      </c>
    </row>
    <row r="5" spans="1:7" ht="16" x14ac:dyDescent="0.2">
      <c r="A5" s="15">
        <v>3</v>
      </c>
      <c r="B5" s="25" t="s">
        <v>4</v>
      </c>
      <c r="C5" s="26" t="s">
        <v>88</v>
      </c>
      <c r="D5" s="27">
        <v>44295</v>
      </c>
      <c r="E5" s="26">
        <v>8</v>
      </c>
      <c r="F5" s="15">
        <v>15</v>
      </c>
      <c r="G5" s="15">
        <f>E5*F5</f>
        <v>120</v>
      </c>
    </row>
    <row r="6" spans="1:7" ht="16" x14ac:dyDescent="0.2">
      <c r="A6" s="15">
        <v>4</v>
      </c>
      <c r="B6" s="25" t="s">
        <v>4</v>
      </c>
      <c r="C6" s="26" t="s">
        <v>89</v>
      </c>
      <c r="D6" s="27">
        <v>44299</v>
      </c>
      <c r="E6" s="26">
        <v>16</v>
      </c>
      <c r="F6" s="15">
        <v>4</v>
      </c>
      <c r="G6" s="15">
        <f t="shared" ref="G6:G11" si="0">E6*F6</f>
        <v>64</v>
      </c>
    </row>
    <row r="7" spans="1:7" ht="16" x14ac:dyDescent="0.2">
      <c r="A7" s="15">
        <v>5</v>
      </c>
      <c r="B7" s="25" t="s">
        <v>4</v>
      </c>
      <c r="C7" s="26" t="s">
        <v>89</v>
      </c>
      <c r="D7" s="27">
        <v>44357</v>
      </c>
      <c r="E7" s="26">
        <v>8</v>
      </c>
      <c r="F7" s="15">
        <v>1</v>
      </c>
      <c r="G7" s="15">
        <f t="shared" si="0"/>
        <v>8</v>
      </c>
    </row>
    <row r="8" spans="1:7" ht="16" x14ac:dyDescent="0.2">
      <c r="A8" s="15">
        <v>6</v>
      </c>
      <c r="B8" s="25" t="s">
        <v>4</v>
      </c>
      <c r="C8" s="26" t="s">
        <v>90</v>
      </c>
      <c r="D8" s="27">
        <v>44485</v>
      </c>
      <c r="E8" s="26">
        <v>40</v>
      </c>
      <c r="F8" s="15">
        <v>3</v>
      </c>
      <c r="G8" s="15">
        <f t="shared" si="0"/>
        <v>120</v>
      </c>
    </row>
    <row r="9" spans="1:7" ht="16" x14ac:dyDescent="0.2">
      <c r="A9" s="15">
        <v>7</v>
      </c>
      <c r="B9" s="25" t="s">
        <v>4</v>
      </c>
      <c r="C9" s="26" t="s">
        <v>91</v>
      </c>
      <c r="D9" s="27">
        <v>44536</v>
      </c>
      <c r="E9" s="26">
        <v>40</v>
      </c>
      <c r="F9" s="15">
        <v>1</v>
      </c>
      <c r="G9" s="15">
        <f t="shared" si="0"/>
        <v>40</v>
      </c>
    </row>
    <row r="10" spans="1:7" ht="16" x14ac:dyDescent="0.2">
      <c r="A10" s="15">
        <v>8</v>
      </c>
      <c r="B10" s="25" t="s">
        <v>4</v>
      </c>
      <c r="C10" s="26" t="s">
        <v>92</v>
      </c>
      <c r="D10" s="27">
        <v>44539</v>
      </c>
      <c r="E10" s="26">
        <v>16</v>
      </c>
      <c r="F10" s="15">
        <v>4</v>
      </c>
      <c r="G10" s="15">
        <f t="shared" si="0"/>
        <v>64</v>
      </c>
    </row>
    <row r="11" spans="1:7" ht="16" x14ac:dyDescent="0.2">
      <c r="A11" s="15">
        <v>9</v>
      </c>
      <c r="B11" s="25" t="s">
        <v>4</v>
      </c>
      <c r="C11" s="26" t="s">
        <v>91</v>
      </c>
      <c r="D11" s="27">
        <v>44549</v>
      </c>
      <c r="E11" s="26">
        <v>40</v>
      </c>
      <c r="F11" s="15">
        <v>1</v>
      </c>
      <c r="G11" s="15">
        <f t="shared" si="0"/>
        <v>40</v>
      </c>
    </row>
    <row r="12" spans="1:7" ht="17" x14ac:dyDescent="0.2">
      <c r="A12" s="15">
        <v>10</v>
      </c>
      <c r="B12" s="28" t="s">
        <v>3</v>
      </c>
      <c r="C12" s="29" t="s">
        <v>34</v>
      </c>
      <c r="D12" s="30" t="s">
        <v>93</v>
      </c>
      <c r="E12" s="28">
        <v>3</v>
      </c>
      <c r="F12" s="28">
        <v>1</v>
      </c>
      <c r="G12" s="16">
        <v>3</v>
      </c>
    </row>
    <row r="13" spans="1:7" ht="17" x14ac:dyDescent="0.2">
      <c r="A13" s="15">
        <v>11</v>
      </c>
      <c r="B13" s="28" t="s">
        <v>3</v>
      </c>
      <c r="C13" s="29" t="s">
        <v>94</v>
      </c>
      <c r="D13" s="31">
        <v>44244</v>
      </c>
      <c r="E13" s="32">
        <v>3</v>
      </c>
      <c r="F13" s="32">
        <v>1</v>
      </c>
      <c r="G13" s="16">
        <v>3</v>
      </c>
    </row>
    <row r="14" spans="1:7" ht="17" x14ac:dyDescent="0.2">
      <c r="A14" s="15">
        <v>12</v>
      </c>
      <c r="B14" s="28" t="s">
        <v>3</v>
      </c>
      <c r="C14" s="29" t="s">
        <v>95</v>
      </c>
      <c r="D14" s="30" t="s">
        <v>96</v>
      </c>
      <c r="E14" s="32">
        <v>4</v>
      </c>
      <c r="F14" s="32">
        <v>1</v>
      </c>
      <c r="G14" s="16">
        <v>4</v>
      </c>
    </row>
    <row r="15" spans="1:7" ht="17" x14ac:dyDescent="0.2">
      <c r="A15" s="15">
        <v>13</v>
      </c>
      <c r="B15" s="28" t="s">
        <v>3</v>
      </c>
      <c r="C15" s="29" t="s">
        <v>97</v>
      </c>
      <c r="D15" s="30" t="s">
        <v>96</v>
      </c>
      <c r="E15" s="32">
        <v>2</v>
      </c>
      <c r="F15" s="32">
        <v>1</v>
      </c>
      <c r="G15" s="16">
        <v>2</v>
      </c>
    </row>
    <row r="16" spans="1:7" ht="17" x14ac:dyDescent="0.2">
      <c r="A16" s="15">
        <v>14</v>
      </c>
      <c r="B16" s="28" t="s">
        <v>3</v>
      </c>
      <c r="C16" s="29" t="s">
        <v>98</v>
      </c>
      <c r="D16" s="30" t="s">
        <v>96</v>
      </c>
      <c r="E16" s="32">
        <v>3</v>
      </c>
      <c r="F16" s="32">
        <v>1</v>
      </c>
      <c r="G16" s="16">
        <v>3</v>
      </c>
    </row>
    <row r="17" spans="1:7" ht="17" x14ac:dyDescent="0.2">
      <c r="A17" s="15">
        <v>15</v>
      </c>
      <c r="B17" s="28" t="s">
        <v>3</v>
      </c>
      <c r="C17" s="29" t="s">
        <v>37</v>
      </c>
      <c r="D17" s="30" t="s">
        <v>99</v>
      </c>
      <c r="E17" s="32">
        <v>4</v>
      </c>
      <c r="F17" s="32">
        <v>1</v>
      </c>
      <c r="G17" s="16">
        <v>4</v>
      </c>
    </row>
    <row r="18" spans="1:7" ht="17" x14ac:dyDescent="0.2">
      <c r="A18" s="15">
        <v>16</v>
      </c>
      <c r="B18" s="28" t="s">
        <v>3</v>
      </c>
      <c r="C18" s="29" t="s">
        <v>35</v>
      </c>
      <c r="D18" s="30" t="s">
        <v>93</v>
      </c>
      <c r="E18" s="32">
        <v>2</v>
      </c>
      <c r="F18" s="32">
        <v>1</v>
      </c>
      <c r="G18" s="16">
        <v>2</v>
      </c>
    </row>
    <row r="19" spans="1:7" ht="17" x14ac:dyDescent="0.2">
      <c r="A19" s="15">
        <v>17</v>
      </c>
      <c r="B19" s="32" t="s">
        <v>2</v>
      </c>
      <c r="C19" s="29" t="s">
        <v>34</v>
      </c>
      <c r="D19" s="30" t="s">
        <v>100</v>
      </c>
      <c r="E19" s="32">
        <v>3</v>
      </c>
      <c r="F19" s="32">
        <v>1</v>
      </c>
      <c r="G19" s="16">
        <v>3</v>
      </c>
    </row>
    <row r="20" spans="1:7" ht="17" x14ac:dyDescent="0.2">
      <c r="A20" s="15">
        <v>18</v>
      </c>
      <c r="B20" s="32" t="s">
        <v>2</v>
      </c>
      <c r="C20" s="29" t="s">
        <v>94</v>
      </c>
      <c r="D20" s="31">
        <v>44244</v>
      </c>
      <c r="E20" s="32">
        <v>3</v>
      </c>
      <c r="F20" s="32">
        <v>1</v>
      </c>
      <c r="G20" s="16">
        <v>3</v>
      </c>
    </row>
    <row r="21" spans="1:7" ht="17" x14ac:dyDescent="0.2">
      <c r="A21" s="15">
        <v>19</v>
      </c>
      <c r="B21" s="32" t="s">
        <v>2</v>
      </c>
      <c r="C21" s="29" t="s">
        <v>101</v>
      </c>
      <c r="D21" s="31">
        <v>44377</v>
      </c>
      <c r="E21" s="32">
        <v>3</v>
      </c>
      <c r="F21" s="32">
        <v>1</v>
      </c>
      <c r="G21" s="16">
        <v>3</v>
      </c>
    </row>
    <row r="22" spans="1:7" ht="17" x14ac:dyDescent="0.2">
      <c r="A22" s="15">
        <v>20</v>
      </c>
      <c r="B22" s="32" t="s">
        <v>2</v>
      </c>
      <c r="C22" s="29" t="s">
        <v>97</v>
      </c>
      <c r="D22" s="31">
        <v>44377</v>
      </c>
      <c r="E22" s="32">
        <v>3</v>
      </c>
      <c r="F22" s="32">
        <v>1</v>
      </c>
      <c r="G22" s="16">
        <v>3</v>
      </c>
    </row>
    <row r="23" spans="1:7" ht="34" x14ac:dyDescent="0.2">
      <c r="A23" s="15">
        <v>21</v>
      </c>
      <c r="B23" s="32" t="s">
        <v>2</v>
      </c>
      <c r="C23" s="29" t="s">
        <v>102</v>
      </c>
      <c r="D23" s="31">
        <v>44246</v>
      </c>
      <c r="E23" s="32">
        <v>3</v>
      </c>
      <c r="F23" s="32">
        <v>1</v>
      </c>
      <c r="G23" s="16">
        <v>3</v>
      </c>
    </row>
    <row r="24" spans="1:7" ht="17" x14ac:dyDescent="0.2">
      <c r="A24" s="15">
        <v>22</v>
      </c>
      <c r="B24" s="32" t="s">
        <v>2</v>
      </c>
      <c r="C24" s="29" t="s">
        <v>36</v>
      </c>
      <c r="D24" s="31">
        <v>44377</v>
      </c>
      <c r="E24" s="32">
        <v>3</v>
      </c>
      <c r="F24" s="32">
        <v>1</v>
      </c>
      <c r="G24" s="16">
        <v>3</v>
      </c>
    </row>
    <row r="25" spans="1:7" ht="17" x14ac:dyDescent="0.2">
      <c r="A25" s="15">
        <v>23</v>
      </c>
      <c r="B25" s="32" t="s">
        <v>2</v>
      </c>
      <c r="C25" s="29" t="s">
        <v>103</v>
      </c>
      <c r="D25" s="31">
        <v>44377</v>
      </c>
      <c r="E25" s="32">
        <v>3</v>
      </c>
      <c r="F25" s="32">
        <v>1</v>
      </c>
      <c r="G25" s="16">
        <v>3</v>
      </c>
    </row>
    <row r="26" spans="1:7" ht="17" x14ac:dyDescent="0.2">
      <c r="A26" s="15">
        <v>24</v>
      </c>
      <c r="B26" s="32" t="s">
        <v>2</v>
      </c>
      <c r="C26" s="29" t="s">
        <v>35</v>
      </c>
      <c r="D26" s="30" t="s">
        <v>100</v>
      </c>
      <c r="E26" s="32">
        <v>3</v>
      </c>
      <c r="F26" s="32">
        <v>1</v>
      </c>
      <c r="G26" s="16">
        <v>3</v>
      </c>
    </row>
    <row r="27" spans="1:7" ht="17" x14ac:dyDescent="0.2">
      <c r="A27" s="15">
        <v>25</v>
      </c>
      <c r="B27" s="32" t="s">
        <v>1</v>
      </c>
      <c r="C27" s="29" t="s">
        <v>104</v>
      </c>
      <c r="D27" s="31">
        <v>44377</v>
      </c>
      <c r="E27" s="32">
        <v>3</v>
      </c>
      <c r="F27" s="32">
        <v>1</v>
      </c>
      <c r="G27" s="16">
        <v>3</v>
      </c>
    </row>
    <row r="28" spans="1:7" ht="34" x14ac:dyDescent="0.2">
      <c r="A28" s="15">
        <v>26</v>
      </c>
      <c r="B28" s="32" t="s">
        <v>1</v>
      </c>
      <c r="C28" s="29" t="s">
        <v>105</v>
      </c>
      <c r="D28" s="31">
        <v>44377</v>
      </c>
      <c r="E28" s="32">
        <v>3</v>
      </c>
      <c r="F28" s="32">
        <v>1</v>
      </c>
      <c r="G28" s="16">
        <v>3</v>
      </c>
    </row>
    <row r="29" spans="1:7" ht="17" x14ac:dyDescent="0.2">
      <c r="A29" s="15">
        <v>27</v>
      </c>
      <c r="B29" s="32" t="s">
        <v>1</v>
      </c>
      <c r="C29" s="29" t="s">
        <v>106</v>
      </c>
      <c r="D29" s="31">
        <v>44377</v>
      </c>
      <c r="E29" s="32">
        <v>3</v>
      </c>
      <c r="F29" s="32">
        <v>1</v>
      </c>
      <c r="G29" s="16">
        <v>3</v>
      </c>
    </row>
    <row r="30" spans="1:7" ht="17" x14ac:dyDescent="0.2">
      <c r="A30" s="15">
        <v>28</v>
      </c>
      <c r="B30" s="32" t="s">
        <v>1</v>
      </c>
      <c r="C30" s="29" t="s">
        <v>35</v>
      </c>
      <c r="D30" s="30" t="s">
        <v>107</v>
      </c>
      <c r="E30" s="32">
        <v>2</v>
      </c>
      <c r="F30" s="32">
        <v>1</v>
      </c>
      <c r="G30" s="16">
        <v>2</v>
      </c>
    </row>
    <row r="31" spans="1:7" ht="17" x14ac:dyDescent="0.2">
      <c r="A31" s="15">
        <v>29</v>
      </c>
      <c r="B31" s="32" t="s">
        <v>1</v>
      </c>
      <c r="C31" s="29" t="s">
        <v>35</v>
      </c>
      <c r="D31" s="30" t="s">
        <v>108</v>
      </c>
      <c r="E31" s="32">
        <v>1</v>
      </c>
      <c r="F31" s="32">
        <v>1</v>
      </c>
      <c r="G31" s="16">
        <v>1</v>
      </c>
    </row>
    <row r="32" spans="1:7" ht="17" x14ac:dyDescent="0.2">
      <c r="A32" s="15">
        <v>30</v>
      </c>
      <c r="B32" s="32" t="s">
        <v>1</v>
      </c>
      <c r="C32" s="29" t="s">
        <v>33</v>
      </c>
      <c r="D32" s="31">
        <v>44229</v>
      </c>
      <c r="E32" s="30">
        <v>2</v>
      </c>
      <c r="F32" s="32">
        <v>1</v>
      </c>
      <c r="G32" s="16">
        <v>2</v>
      </c>
    </row>
    <row r="33" spans="1:7" ht="17" x14ac:dyDescent="0.2">
      <c r="A33" s="15">
        <v>31</v>
      </c>
      <c r="B33" s="32" t="s">
        <v>1</v>
      </c>
      <c r="C33" s="29" t="s">
        <v>34</v>
      </c>
      <c r="D33" s="30" t="s">
        <v>107</v>
      </c>
      <c r="E33" s="30">
        <v>2</v>
      </c>
      <c r="F33" s="32">
        <v>1</v>
      </c>
      <c r="G33" s="16">
        <v>2</v>
      </c>
    </row>
    <row r="34" spans="1:7" ht="17" x14ac:dyDescent="0.2">
      <c r="A34" s="15">
        <v>32</v>
      </c>
      <c r="B34" s="32" t="s">
        <v>1</v>
      </c>
      <c r="C34" s="29" t="s">
        <v>94</v>
      </c>
      <c r="D34" s="31">
        <v>44244</v>
      </c>
      <c r="E34" s="30">
        <v>11</v>
      </c>
      <c r="F34" s="32">
        <v>1</v>
      </c>
      <c r="G34" s="16">
        <v>11</v>
      </c>
    </row>
    <row r="35" spans="1:7" ht="16" x14ac:dyDescent="0.2">
      <c r="A35" s="15">
        <v>33</v>
      </c>
      <c r="B35" s="32" t="s">
        <v>3</v>
      </c>
      <c r="C35" s="33" t="s">
        <v>109</v>
      </c>
      <c r="D35" s="34">
        <v>80816</v>
      </c>
      <c r="E35" s="30">
        <v>20</v>
      </c>
      <c r="F35" s="32" t="s">
        <v>110</v>
      </c>
      <c r="G35" s="16">
        <v>17</v>
      </c>
    </row>
    <row r="36" spans="1:7" ht="16" x14ac:dyDescent="0.2">
      <c r="A36" s="15">
        <v>34</v>
      </c>
      <c r="B36" s="32" t="s">
        <v>2</v>
      </c>
      <c r="C36" s="33" t="s">
        <v>111</v>
      </c>
      <c r="D36" s="34">
        <v>44378</v>
      </c>
      <c r="E36" s="32">
        <v>1</v>
      </c>
      <c r="F36" s="32">
        <v>3</v>
      </c>
      <c r="G36" s="16">
        <v>3</v>
      </c>
    </row>
    <row r="37" spans="1:7" ht="16" x14ac:dyDescent="0.2">
      <c r="A37" s="15">
        <v>35</v>
      </c>
      <c r="B37" s="32" t="s">
        <v>1</v>
      </c>
      <c r="C37" s="33" t="s">
        <v>111</v>
      </c>
      <c r="D37" s="34">
        <v>44379</v>
      </c>
      <c r="E37" s="32">
        <v>1</v>
      </c>
      <c r="F37" s="32">
        <v>3</v>
      </c>
      <c r="G37" s="16">
        <v>3</v>
      </c>
    </row>
    <row r="38" spans="1:7" ht="16" x14ac:dyDescent="0.2">
      <c r="A38" s="15">
        <v>36</v>
      </c>
      <c r="B38" s="32" t="s">
        <v>3</v>
      </c>
      <c r="C38" s="33" t="s">
        <v>111</v>
      </c>
      <c r="D38" s="34">
        <v>44382</v>
      </c>
      <c r="E38" s="32">
        <v>1</v>
      </c>
      <c r="F38" s="32">
        <v>3</v>
      </c>
      <c r="G38" s="16">
        <v>3</v>
      </c>
    </row>
    <row r="39" spans="1:7" ht="16" x14ac:dyDescent="0.2">
      <c r="A39" s="15">
        <v>37</v>
      </c>
      <c r="B39" s="32" t="s">
        <v>1</v>
      </c>
      <c r="C39" s="33" t="s">
        <v>112</v>
      </c>
      <c r="D39" s="34">
        <v>44399</v>
      </c>
      <c r="E39" s="32">
        <v>1</v>
      </c>
      <c r="F39" s="32">
        <v>4</v>
      </c>
      <c r="G39" s="16">
        <v>4</v>
      </c>
    </row>
    <row r="40" spans="1:7" ht="16" x14ac:dyDescent="0.2">
      <c r="A40" s="15">
        <v>38</v>
      </c>
      <c r="B40" s="32" t="s">
        <v>2</v>
      </c>
      <c r="C40" s="33" t="s">
        <v>112</v>
      </c>
      <c r="D40" s="34">
        <v>44400</v>
      </c>
      <c r="E40" s="32">
        <v>1</v>
      </c>
      <c r="F40" s="32">
        <v>4</v>
      </c>
      <c r="G40" s="16">
        <v>4</v>
      </c>
    </row>
    <row r="41" spans="1:7" ht="16" x14ac:dyDescent="0.2">
      <c r="A41" s="15">
        <v>39</v>
      </c>
      <c r="B41" s="32" t="s">
        <v>3</v>
      </c>
      <c r="C41" s="33" t="s">
        <v>112</v>
      </c>
      <c r="D41" s="34">
        <v>44403</v>
      </c>
      <c r="E41" s="32">
        <v>1</v>
      </c>
      <c r="F41" s="32">
        <v>4</v>
      </c>
      <c r="G41" s="16">
        <v>4</v>
      </c>
    </row>
    <row r="42" spans="1:7" ht="16" x14ac:dyDescent="0.2">
      <c r="A42" s="15">
        <v>40</v>
      </c>
      <c r="B42" s="32" t="s">
        <v>1</v>
      </c>
      <c r="C42" s="33" t="s">
        <v>113</v>
      </c>
      <c r="D42" s="34">
        <v>44410</v>
      </c>
      <c r="E42" s="32">
        <v>1</v>
      </c>
      <c r="F42" s="32">
        <v>6</v>
      </c>
      <c r="G42" s="16">
        <v>6</v>
      </c>
    </row>
    <row r="43" spans="1:7" ht="16" x14ac:dyDescent="0.2">
      <c r="A43" s="15">
        <v>41</v>
      </c>
      <c r="B43" s="32" t="s">
        <v>2</v>
      </c>
      <c r="C43" s="33" t="s">
        <v>113</v>
      </c>
      <c r="D43" s="34">
        <v>44411</v>
      </c>
      <c r="E43" s="32">
        <v>1</v>
      </c>
      <c r="F43" s="32">
        <v>6</v>
      </c>
      <c r="G43" s="16">
        <v>6</v>
      </c>
    </row>
    <row r="44" spans="1:7" ht="16" x14ac:dyDescent="0.2">
      <c r="A44" s="15">
        <v>42</v>
      </c>
      <c r="B44" s="32" t="s">
        <v>3</v>
      </c>
      <c r="C44" s="33" t="s">
        <v>113</v>
      </c>
      <c r="D44" s="34">
        <v>44412</v>
      </c>
      <c r="E44" s="32">
        <v>1</v>
      </c>
      <c r="F44" s="32">
        <v>6</v>
      </c>
      <c r="G44" s="16">
        <v>6</v>
      </c>
    </row>
    <row r="45" spans="1:7" ht="16" x14ac:dyDescent="0.2">
      <c r="A45" s="15">
        <v>43</v>
      </c>
      <c r="B45" s="32" t="s">
        <v>1</v>
      </c>
      <c r="C45" s="33" t="s">
        <v>114</v>
      </c>
      <c r="D45" s="34">
        <v>44440</v>
      </c>
      <c r="E45" s="32">
        <v>1</v>
      </c>
      <c r="F45" s="32">
        <v>4</v>
      </c>
      <c r="G45" s="16">
        <v>4</v>
      </c>
    </row>
    <row r="46" spans="1:7" ht="16" x14ac:dyDescent="0.2">
      <c r="A46" s="15">
        <v>44</v>
      </c>
      <c r="B46" s="32" t="s">
        <v>2</v>
      </c>
      <c r="C46" s="33" t="s">
        <v>114</v>
      </c>
      <c r="D46" s="34">
        <v>44441</v>
      </c>
      <c r="E46" s="32">
        <v>1</v>
      </c>
      <c r="F46" s="32">
        <v>4</v>
      </c>
      <c r="G46" s="16">
        <v>4</v>
      </c>
    </row>
    <row r="47" spans="1:7" ht="16" x14ac:dyDescent="0.2">
      <c r="A47" s="15">
        <v>45</v>
      </c>
      <c r="B47" s="32" t="s">
        <v>3</v>
      </c>
      <c r="C47" s="33" t="s">
        <v>114</v>
      </c>
      <c r="D47" s="34">
        <v>44442</v>
      </c>
      <c r="E47" s="32">
        <v>1</v>
      </c>
      <c r="F47" s="32">
        <v>4</v>
      </c>
      <c r="G47" s="16">
        <v>4</v>
      </c>
    </row>
    <row r="48" spans="1:7" ht="16" x14ac:dyDescent="0.2">
      <c r="A48" s="15">
        <v>46</v>
      </c>
      <c r="B48" s="28" t="s">
        <v>115</v>
      </c>
      <c r="C48" s="33" t="s">
        <v>116</v>
      </c>
      <c r="D48" s="34">
        <v>44409</v>
      </c>
      <c r="E48" s="32">
        <v>1</v>
      </c>
      <c r="F48" s="32"/>
      <c r="G48" s="16">
        <v>1</v>
      </c>
    </row>
    <row r="49" spans="1:7" ht="16" x14ac:dyDescent="0.2">
      <c r="A49" s="15">
        <v>47</v>
      </c>
      <c r="B49" s="28" t="s">
        <v>115</v>
      </c>
      <c r="C49" s="33" t="s">
        <v>117</v>
      </c>
      <c r="D49" s="34">
        <v>44441</v>
      </c>
      <c r="E49" s="32">
        <v>1</v>
      </c>
      <c r="F49" s="32"/>
      <c r="G49" s="16">
        <v>1</v>
      </c>
    </row>
    <row r="50" spans="1:7" ht="16" x14ac:dyDescent="0.2">
      <c r="A50" s="15">
        <v>48</v>
      </c>
      <c r="B50" s="32" t="s">
        <v>118</v>
      </c>
      <c r="C50" s="33" t="s">
        <v>119</v>
      </c>
      <c r="D50" s="34">
        <v>44423</v>
      </c>
      <c r="E50" s="32">
        <v>1</v>
      </c>
      <c r="F50" s="32"/>
      <c r="G50" s="16">
        <v>1</v>
      </c>
    </row>
    <row r="51" spans="1:7" ht="16" x14ac:dyDescent="0.2">
      <c r="A51" s="15">
        <v>49</v>
      </c>
      <c r="B51" s="32" t="s">
        <v>120</v>
      </c>
      <c r="C51" s="33" t="s">
        <v>121</v>
      </c>
      <c r="D51" s="34">
        <v>44426</v>
      </c>
      <c r="E51" s="32">
        <v>2</v>
      </c>
      <c r="F51" s="32">
        <v>6</v>
      </c>
      <c r="G51" s="16">
        <v>8</v>
      </c>
    </row>
    <row r="52" spans="1:7" ht="16" x14ac:dyDescent="0.2">
      <c r="A52" s="15">
        <v>50</v>
      </c>
      <c r="B52" s="32" t="s">
        <v>120</v>
      </c>
      <c r="C52" s="33" t="s">
        <v>122</v>
      </c>
      <c r="D52" s="34">
        <v>44440</v>
      </c>
      <c r="E52" s="32">
        <v>2</v>
      </c>
      <c r="F52" s="32">
        <v>6</v>
      </c>
      <c r="G52" s="16">
        <v>7</v>
      </c>
    </row>
    <row r="53" spans="1:7" ht="16" x14ac:dyDescent="0.2">
      <c r="A53" s="15">
        <v>51</v>
      </c>
      <c r="B53" s="32" t="s">
        <v>123</v>
      </c>
      <c r="C53" s="33" t="s">
        <v>124</v>
      </c>
      <c r="D53" s="34">
        <v>44470</v>
      </c>
      <c r="E53" s="32">
        <v>2</v>
      </c>
      <c r="F53" s="32">
        <v>6</v>
      </c>
      <c r="G53" s="16">
        <v>10</v>
      </c>
    </row>
    <row r="54" spans="1:7" ht="16" x14ac:dyDescent="0.2">
      <c r="A54" s="15">
        <v>52</v>
      </c>
      <c r="B54" s="32" t="s">
        <v>123</v>
      </c>
      <c r="C54" s="33" t="s">
        <v>125</v>
      </c>
      <c r="D54" s="34">
        <v>44501</v>
      </c>
      <c r="E54" s="32">
        <v>2</v>
      </c>
      <c r="F54" s="32">
        <v>6</v>
      </c>
      <c r="G54" s="16">
        <v>10</v>
      </c>
    </row>
    <row r="55" spans="1:7" ht="16" x14ac:dyDescent="0.2">
      <c r="A55" s="15">
        <v>53</v>
      </c>
      <c r="B55" s="32" t="s">
        <v>126</v>
      </c>
      <c r="C55" s="33" t="s">
        <v>127</v>
      </c>
      <c r="D55" s="34">
        <v>44531</v>
      </c>
      <c r="E55" s="32">
        <v>2</v>
      </c>
      <c r="F55" s="32">
        <v>6</v>
      </c>
      <c r="G55" s="16">
        <v>5</v>
      </c>
    </row>
    <row r="56" spans="1:7" ht="32" x14ac:dyDescent="0.2">
      <c r="A56" s="15">
        <v>54</v>
      </c>
      <c r="B56" s="32" t="s">
        <v>128</v>
      </c>
      <c r="C56" s="33" t="s">
        <v>129</v>
      </c>
      <c r="D56" s="34">
        <v>44425</v>
      </c>
      <c r="E56" s="32">
        <v>1</v>
      </c>
      <c r="F56" s="32">
        <v>8</v>
      </c>
      <c r="G56" s="16" t="s">
        <v>130</v>
      </c>
    </row>
    <row r="57" spans="1:7" ht="16" x14ac:dyDescent="0.2">
      <c r="A57" s="15">
        <v>55</v>
      </c>
      <c r="B57" s="32" t="s">
        <v>128</v>
      </c>
      <c r="C57" s="33" t="s">
        <v>131</v>
      </c>
      <c r="D57" s="34">
        <v>44440</v>
      </c>
      <c r="E57" s="32">
        <v>1</v>
      </c>
      <c r="F57" s="32">
        <v>8</v>
      </c>
      <c r="G57" s="16" t="s">
        <v>130</v>
      </c>
    </row>
    <row r="58" spans="1:7" ht="16" x14ac:dyDescent="0.2">
      <c r="A58" s="15">
        <v>56</v>
      </c>
      <c r="B58" s="32" t="s">
        <v>120</v>
      </c>
      <c r="C58" s="33" t="s">
        <v>132</v>
      </c>
      <c r="D58" s="34">
        <v>44470</v>
      </c>
      <c r="E58" s="32">
        <v>1</v>
      </c>
      <c r="F58" s="32">
        <v>8</v>
      </c>
      <c r="G58" s="16" t="s">
        <v>130</v>
      </c>
    </row>
    <row r="59" spans="1:7" ht="32" x14ac:dyDescent="0.2">
      <c r="A59" s="15">
        <v>57</v>
      </c>
      <c r="B59" s="32" t="s">
        <v>120</v>
      </c>
      <c r="C59" s="33" t="s">
        <v>133</v>
      </c>
      <c r="D59" s="34">
        <v>44501</v>
      </c>
      <c r="E59" s="32">
        <v>1</v>
      </c>
      <c r="F59" s="32">
        <v>8</v>
      </c>
      <c r="G59" s="16" t="s">
        <v>130</v>
      </c>
    </row>
    <row r="60" spans="1:7" ht="32" x14ac:dyDescent="0.2">
      <c r="A60" s="15">
        <v>58</v>
      </c>
      <c r="B60" s="32" t="s">
        <v>126</v>
      </c>
      <c r="C60" s="33" t="s">
        <v>134</v>
      </c>
      <c r="D60" s="34">
        <v>44531</v>
      </c>
      <c r="E60" s="32">
        <v>1</v>
      </c>
      <c r="F60" s="32">
        <v>8</v>
      </c>
      <c r="G60" s="16" t="s">
        <v>130</v>
      </c>
    </row>
    <row r="61" spans="1:7" ht="32" x14ac:dyDescent="0.2">
      <c r="A61" s="15">
        <v>59</v>
      </c>
      <c r="B61" s="32" t="s">
        <v>126</v>
      </c>
      <c r="C61" s="33" t="s">
        <v>135</v>
      </c>
      <c r="D61" s="34">
        <v>44531</v>
      </c>
      <c r="E61" s="32">
        <v>1</v>
      </c>
      <c r="F61" s="32">
        <v>8</v>
      </c>
      <c r="G61" s="16" t="s">
        <v>130</v>
      </c>
    </row>
    <row r="64" spans="1:7" x14ac:dyDescent="0.2">
      <c r="A64" s="36" t="s">
        <v>138</v>
      </c>
      <c r="B64" s="22"/>
    </row>
    <row r="65" spans="1:7" ht="34" x14ac:dyDescent="0.2">
      <c r="A65" s="13" t="s">
        <v>26</v>
      </c>
      <c r="B65" s="13" t="s">
        <v>27</v>
      </c>
      <c r="C65" s="13" t="s">
        <v>28</v>
      </c>
      <c r="D65" s="13" t="s">
        <v>29</v>
      </c>
      <c r="E65" s="13" t="s">
        <v>30</v>
      </c>
      <c r="F65" s="13" t="s">
        <v>31</v>
      </c>
      <c r="G65" s="13" t="s">
        <v>32</v>
      </c>
    </row>
    <row r="66" spans="1:7" ht="16" x14ac:dyDescent="0.2">
      <c r="A66" s="15">
        <v>1</v>
      </c>
      <c r="B66" s="25" t="s">
        <v>4</v>
      </c>
      <c r="C66" s="3" t="s">
        <v>139</v>
      </c>
      <c r="D66" s="27">
        <v>44630</v>
      </c>
      <c r="E66" s="26">
        <v>8</v>
      </c>
      <c r="F66" s="15">
        <v>2</v>
      </c>
      <c r="G66" s="15">
        <f>E66*F66</f>
        <v>16</v>
      </c>
    </row>
    <row r="67" spans="1:7" ht="16" x14ac:dyDescent="0.2">
      <c r="A67" s="15">
        <v>2</v>
      </c>
      <c r="B67" s="25" t="s">
        <v>142</v>
      </c>
      <c r="C67" s="3" t="s">
        <v>140</v>
      </c>
      <c r="D67" s="27">
        <v>44643</v>
      </c>
      <c r="E67" s="26">
        <v>8</v>
      </c>
      <c r="F67" s="15">
        <v>8</v>
      </c>
      <c r="G67" s="15">
        <f>E67*F67</f>
        <v>64</v>
      </c>
    </row>
    <row r="68" spans="1:7" ht="16" x14ac:dyDescent="0.2">
      <c r="A68" s="15">
        <v>3</v>
      </c>
      <c r="B68" s="25" t="s">
        <v>142</v>
      </c>
      <c r="C68" s="3" t="s">
        <v>141</v>
      </c>
      <c r="D68" s="27">
        <v>44646</v>
      </c>
      <c r="E68" s="26">
        <v>8</v>
      </c>
      <c r="F68" s="15">
        <v>2</v>
      </c>
      <c r="G68" s="15">
        <f>E68*F68</f>
        <v>16</v>
      </c>
    </row>
    <row r="69" spans="1:7" ht="16" x14ac:dyDescent="0.2">
      <c r="A69" s="15">
        <v>4</v>
      </c>
      <c r="B69" s="25" t="s">
        <v>4</v>
      </c>
      <c r="C69" s="3" t="s">
        <v>143</v>
      </c>
      <c r="D69" s="27">
        <v>44756</v>
      </c>
      <c r="E69" s="26">
        <v>8</v>
      </c>
      <c r="F69" s="15">
        <v>11</v>
      </c>
      <c r="G69" s="15">
        <f t="shared" ref="G69" si="1">E69*F69</f>
        <v>88</v>
      </c>
    </row>
    <row r="77" spans="1:7" x14ac:dyDescent="0.2">
      <c r="B77" s="25">
        <v>2021</v>
      </c>
      <c r="C77" s="15">
        <f>COUNT(E3:E61)</f>
        <v>59</v>
      </c>
    </row>
    <row r="78" spans="1:7" x14ac:dyDescent="0.2">
      <c r="B78" s="25">
        <v>2022</v>
      </c>
      <c r="C78" s="15">
        <f>COUNT(A66:A69)</f>
        <v>4</v>
      </c>
    </row>
    <row r="79" spans="1:7" ht="16" x14ac:dyDescent="0.2">
      <c r="B79" s="35" t="s">
        <v>0</v>
      </c>
      <c r="C79" s="12">
        <f>SUM(C77:C78)</f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12"/>
  <sheetViews>
    <sheetView workbookViewId="0">
      <selection activeCell="K18" sqref="K18:K20"/>
    </sheetView>
  </sheetViews>
  <sheetFormatPr baseColWidth="10" defaultColWidth="8.83203125" defaultRowHeight="15" x14ac:dyDescent="0.2"/>
  <cols>
    <col min="1" max="1" width="20.5" style="37" bestFit="1" customWidth="1"/>
    <col min="2" max="3" width="8.83203125" style="37"/>
    <col min="4" max="4" width="9.33203125" style="37" customWidth="1"/>
    <col min="5" max="5" width="8.83203125" style="37"/>
    <col min="6" max="6" width="9.1640625" style="37" bestFit="1" customWidth="1"/>
    <col min="7" max="16384" width="8.83203125" style="37"/>
  </cols>
  <sheetData>
    <row r="3" spans="1:7" x14ac:dyDescent="0.2">
      <c r="A3" s="38" t="s">
        <v>38</v>
      </c>
      <c r="B3" s="38" t="s">
        <v>1</v>
      </c>
      <c r="C3" s="38" t="s">
        <v>2</v>
      </c>
      <c r="D3" s="38" t="s">
        <v>3</v>
      </c>
      <c r="E3" s="38" t="s">
        <v>4</v>
      </c>
      <c r="F3" s="38" t="s">
        <v>0</v>
      </c>
      <c r="G3" s="38"/>
    </row>
    <row r="4" spans="1:7" x14ac:dyDescent="0.2">
      <c r="A4" s="16" t="s">
        <v>144</v>
      </c>
      <c r="B4" s="39">
        <v>463607</v>
      </c>
      <c r="C4" s="39">
        <v>450034</v>
      </c>
      <c r="D4" s="39">
        <v>473312</v>
      </c>
      <c r="E4" s="39">
        <v>1309528</v>
      </c>
      <c r="F4" s="39">
        <f>SUM(B4:E4)</f>
        <v>2696481</v>
      </c>
      <c r="G4" s="16" t="s">
        <v>23</v>
      </c>
    </row>
    <row r="5" spans="1:7" x14ac:dyDescent="0.2">
      <c r="A5" s="16" t="s">
        <v>146</v>
      </c>
      <c r="B5" s="39">
        <f>B4/2</f>
        <v>231803.5</v>
      </c>
      <c r="C5" s="39">
        <f t="shared" ref="C5:F5" si="0">C4/2</f>
        <v>225017</v>
      </c>
      <c r="D5" s="39">
        <f t="shared" si="0"/>
        <v>236656</v>
      </c>
      <c r="E5" s="39">
        <f t="shared" si="0"/>
        <v>654764</v>
      </c>
      <c r="F5" s="39">
        <f t="shared" si="0"/>
        <v>1348240.5</v>
      </c>
      <c r="G5" s="16" t="s">
        <v>23</v>
      </c>
    </row>
    <row r="6" spans="1:7" x14ac:dyDescent="0.2">
      <c r="A6" s="38" t="s">
        <v>39</v>
      </c>
      <c r="B6" s="40">
        <f>B4+B5</f>
        <v>695410.5</v>
      </c>
      <c r="C6" s="40">
        <f t="shared" ref="C6:F6" si="1">C4+C5</f>
        <v>675051</v>
      </c>
      <c r="D6" s="40">
        <f t="shared" si="1"/>
        <v>709968</v>
      </c>
      <c r="E6" s="40">
        <f t="shared" si="1"/>
        <v>1964292</v>
      </c>
      <c r="F6" s="40">
        <f t="shared" si="1"/>
        <v>4044721.5</v>
      </c>
      <c r="G6" s="38" t="s">
        <v>23</v>
      </c>
    </row>
    <row r="7" spans="1:7" x14ac:dyDescent="0.2">
      <c r="A7" s="41"/>
      <c r="B7" s="42"/>
      <c r="C7" s="42"/>
      <c r="D7" s="42"/>
      <c r="E7" s="42"/>
      <c r="F7" s="43"/>
      <c r="G7" s="41"/>
    </row>
    <row r="10" spans="1:7" x14ac:dyDescent="0.2">
      <c r="A10" s="38" t="s">
        <v>145</v>
      </c>
      <c r="B10" s="38" t="s">
        <v>1</v>
      </c>
      <c r="C10" s="38" t="s">
        <v>2</v>
      </c>
      <c r="D10" s="38" t="s">
        <v>3</v>
      </c>
      <c r="E10" s="38" t="s">
        <v>4</v>
      </c>
      <c r="F10" s="38" t="s">
        <v>136</v>
      </c>
    </row>
    <row r="11" spans="1:7" x14ac:dyDescent="0.2">
      <c r="A11" s="16" t="s">
        <v>147</v>
      </c>
      <c r="B11" s="16">
        <v>14</v>
      </c>
      <c r="C11" s="16">
        <v>14</v>
      </c>
      <c r="D11" s="16">
        <v>15</v>
      </c>
      <c r="E11" s="16">
        <v>26</v>
      </c>
      <c r="F11" s="38">
        <f>SUM(B11:E11)</f>
        <v>69</v>
      </c>
    </row>
    <row r="12" spans="1:7" x14ac:dyDescent="0.2">
      <c r="A12" s="16" t="s">
        <v>148</v>
      </c>
      <c r="B12" s="16">
        <v>14</v>
      </c>
      <c r="C12" s="16">
        <v>14</v>
      </c>
      <c r="D12" s="16">
        <v>15</v>
      </c>
      <c r="E12" s="16">
        <v>26</v>
      </c>
      <c r="F12" s="38">
        <f>SUM(B12:E12)</f>
        <v>69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ITA</vt:lpstr>
      <vt:lpstr>ITB</vt:lpstr>
      <vt:lpstr>ITC</vt:lpstr>
      <vt:lpstr>ITL</vt:lpstr>
      <vt:lpstr>SDG 13</vt:lpstr>
      <vt:lpstr>SDG 3</vt:lpstr>
      <vt:lpstr>SDG 7</vt:lpstr>
      <vt:lpstr>SDG 8a</vt:lpstr>
      <vt:lpstr>SDG 8b</vt:lpstr>
      <vt:lpstr>Ex-ante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2021-02-03T13:01:23Z</dcterms:created>
  <dcterms:modified xsi:type="dcterms:W3CDTF">2022-10-13T19:10:13Z</dcterms:modified>
</cp:coreProperties>
</file>