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kriddie/Documents/Ecuador2022/Wetlands/"/>
    </mc:Choice>
  </mc:AlternateContent>
  <xr:revisionPtr revIDLastSave="0" documentId="8_{C196C152-ACFC-0947-95EA-39B6EA7B511C}" xr6:coauthVersionLast="47" xr6:coauthVersionMax="47" xr10:uidLastSave="{00000000-0000-0000-0000-000000000000}"/>
  <bookViews>
    <workbookView xWindow="960" yWindow="5860" windowWidth="35840" windowHeight="20340" xr2:uid="{00000000-000D-0000-FFFF-FFFF00000000}"/>
  </bookViews>
  <sheets>
    <sheet name="Sheet1" sheetId="1" r:id="rId1"/>
    <sheet name="Copy of Sheet1" sheetId="2" r:id="rId2"/>
    <sheet name="Sheet2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5" i="4" l="1"/>
  <c r="M114" i="4"/>
  <c r="M113" i="4"/>
  <c r="M112" i="4"/>
  <c r="M111" i="4"/>
  <c r="J109" i="4"/>
  <c r="M109" i="4" s="1"/>
  <c r="J108" i="4"/>
  <c r="M108" i="4" s="1"/>
  <c r="J107" i="4"/>
  <c r="M107" i="4" s="1"/>
  <c r="J106" i="4"/>
  <c r="M106" i="4" s="1"/>
  <c r="M105" i="4"/>
  <c r="J105" i="4"/>
  <c r="J104" i="4"/>
  <c r="M104" i="4" s="1"/>
  <c r="J103" i="4"/>
  <c r="M103" i="4" s="1"/>
  <c r="J102" i="4"/>
  <c r="M102" i="4" s="1"/>
  <c r="M101" i="4"/>
  <c r="J101" i="4"/>
  <c r="M97" i="4"/>
  <c r="M96" i="4"/>
  <c r="M95" i="4"/>
  <c r="M94" i="4"/>
  <c r="M93" i="4"/>
  <c r="M92" i="4"/>
  <c r="M91" i="4"/>
  <c r="M90" i="4"/>
  <c r="M89" i="4"/>
  <c r="J85" i="4"/>
  <c r="M85" i="4" s="1"/>
  <c r="M84" i="4"/>
  <c r="J84" i="4"/>
  <c r="M83" i="4"/>
  <c r="J83" i="4"/>
  <c r="J82" i="4"/>
  <c r="M82" i="4" s="1"/>
  <c r="J81" i="4"/>
  <c r="M81" i="4" s="1"/>
  <c r="M80" i="4"/>
  <c r="J80" i="4"/>
  <c r="J79" i="4"/>
  <c r="M79" i="4" s="1"/>
  <c r="M78" i="4"/>
  <c r="J78" i="4"/>
  <c r="M77" i="4"/>
  <c r="J77" i="4"/>
  <c r="J73" i="4"/>
  <c r="M73" i="4" s="1"/>
  <c r="J72" i="4"/>
  <c r="M72" i="4" s="1"/>
  <c r="M71" i="4"/>
  <c r="J71" i="4"/>
  <c r="J70" i="4"/>
  <c r="M70" i="4" s="1"/>
  <c r="M69" i="4"/>
  <c r="J69" i="4"/>
  <c r="M68" i="4"/>
  <c r="J68" i="4"/>
  <c r="J67" i="4"/>
  <c r="M67" i="4" s="1"/>
  <c r="J66" i="4"/>
  <c r="M66" i="4" s="1"/>
  <c r="M65" i="4"/>
  <c r="J65" i="4"/>
  <c r="J64" i="4"/>
  <c r="M64" i="4" s="1"/>
  <c r="M63" i="4"/>
  <c r="J63" i="4"/>
  <c r="M62" i="4"/>
  <c r="J62" i="4"/>
  <c r="J61" i="4"/>
  <c r="M61" i="4" s="1"/>
  <c r="J60" i="4"/>
  <c r="M60" i="4" s="1"/>
  <c r="M59" i="4"/>
  <c r="J59" i="4"/>
  <c r="J58" i="4"/>
  <c r="M58" i="4" s="1"/>
  <c r="M57" i="4"/>
  <c r="J57" i="4"/>
  <c r="M56" i="4"/>
  <c r="J56" i="4"/>
  <c r="J55" i="4"/>
  <c r="M55" i="4" s="1"/>
  <c r="J54" i="4"/>
  <c r="M54" i="4" s="1"/>
  <c r="M53" i="4"/>
  <c r="J53" i="4"/>
  <c r="J52" i="4"/>
  <c r="M52" i="4" s="1"/>
  <c r="M51" i="4"/>
  <c r="J51" i="4"/>
  <c r="M50" i="4"/>
  <c r="J50" i="4"/>
  <c r="J49" i="4"/>
  <c r="M49" i="4" s="1"/>
  <c r="J48" i="4"/>
  <c r="M48" i="4" s="1"/>
  <c r="M47" i="4"/>
  <c r="J47" i="4"/>
  <c r="J43" i="4"/>
  <c r="M43" i="4" s="1"/>
  <c r="M42" i="4"/>
  <c r="J42" i="4"/>
  <c r="M41" i="4"/>
  <c r="J41" i="4"/>
  <c r="J40" i="4"/>
  <c r="M40" i="4" s="1"/>
  <c r="J39" i="4"/>
  <c r="M39" i="4" s="1"/>
  <c r="M38" i="4"/>
  <c r="J38" i="4"/>
  <c r="J37" i="4"/>
  <c r="M37" i="4" s="1"/>
  <c r="M36" i="4"/>
  <c r="J36" i="4"/>
  <c r="M35" i="4"/>
  <c r="J35" i="4"/>
  <c r="J34" i="4"/>
  <c r="M34" i="4" s="1"/>
  <c r="J33" i="4"/>
  <c r="M33" i="4" s="1"/>
  <c r="M32" i="4"/>
  <c r="J32" i="4"/>
  <c r="J31" i="4"/>
  <c r="M31" i="4" s="1"/>
  <c r="M30" i="4"/>
  <c r="J30" i="4"/>
  <c r="M29" i="4"/>
  <c r="J29" i="4"/>
  <c r="M28" i="4"/>
  <c r="M27" i="4"/>
  <c r="M26" i="4"/>
  <c r="M25" i="4"/>
  <c r="M24" i="4"/>
  <c r="M23" i="4"/>
  <c r="M22" i="4"/>
  <c r="M21" i="4"/>
  <c r="M20" i="4"/>
  <c r="J19" i="4"/>
  <c r="M19" i="4" s="1"/>
  <c r="M18" i="4"/>
  <c r="J18" i="4"/>
  <c r="M17" i="4"/>
  <c r="J17" i="4"/>
  <c r="M16" i="4"/>
  <c r="J16" i="4"/>
  <c r="M15" i="4"/>
  <c r="J15" i="4"/>
  <c r="M14" i="4"/>
  <c r="J14" i="4"/>
  <c r="J13" i="4"/>
  <c r="M13" i="4" s="1"/>
  <c r="M12" i="4"/>
  <c r="J12" i="4"/>
  <c r="M11" i="4"/>
  <c r="J11" i="4"/>
  <c r="K115" i="3"/>
  <c r="K114" i="3"/>
  <c r="K113" i="3"/>
  <c r="K112" i="3"/>
  <c r="K111" i="3"/>
  <c r="N109" i="3"/>
  <c r="M109" i="3"/>
  <c r="K109" i="3"/>
  <c r="J109" i="3"/>
  <c r="M108" i="3"/>
  <c r="N108" i="3" s="1"/>
  <c r="J108" i="3"/>
  <c r="K108" i="3" s="1"/>
  <c r="M107" i="3"/>
  <c r="N107" i="3" s="1"/>
  <c r="J107" i="3"/>
  <c r="K107" i="3" s="1"/>
  <c r="N106" i="3"/>
  <c r="M106" i="3"/>
  <c r="K106" i="3"/>
  <c r="J106" i="3"/>
  <c r="M105" i="3"/>
  <c r="N105" i="3" s="1"/>
  <c r="J105" i="3"/>
  <c r="K105" i="3" s="1"/>
  <c r="M104" i="3"/>
  <c r="N104" i="3" s="1"/>
  <c r="J104" i="3"/>
  <c r="K104" i="3" s="1"/>
  <c r="N103" i="3"/>
  <c r="M103" i="3"/>
  <c r="K103" i="3"/>
  <c r="J103" i="3"/>
  <c r="M102" i="3"/>
  <c r="N102" i="3" s="1"/>
  <c r="J102" i="3"/>
  <c r="K102" i="3" s="1"/>
  <c r="N101" i="3"/>
  <c r="M101" i="3"/>
  <c r="K101" i="3"/>
  <c r="J101" i="3"/>
  <c r="K97" i="3"/>
  <c r="K96" i="3"/>
  <c r="K95" i="3"/>
  <c r="K94" i="3"/>
  <c r="K93" i="3"/>
  <c r="K92" i="3"/>
  <c r="K91" i="3"/>
  <c r="K90" i="3"/>
  <c r="K89" i="3"/>
  <c r="M85" i="3"/>
  <c r="N85" i="3" s="1"/>
  <c r="K85" i="3"/>
  <c r="J85" i="3"/>
  <c r="N84" i="3"/>
  <c r="M84" i="3"/>
  <c r="J84" i="3"/>
  <c r="K84" i="3" s="1"/>
  <c r="M83" i="3"/>
  <c r="N83" i="3" s="1"/>
  <c r="K83" i="3"/>
  <c r="J83" i="3"/>
  <c r="M82" i="3"/>
  <c r="N82" i="3" s="1"/>
  <c r="K82" i="3"/>
  <c r="J82" i="3"/>
  <c r="N81" i="3"/>
  <c r="M81" i="3"/>
  <c r="J81" i="3"/>
  <c r="K81" i="3" s="1"/>
  <c r="M80" i="3"/>
  <c r="N80" i="3" s="1"/>
  <c r="K80" i="3"/>
  <c r="J80" i="3"/>
  <c r="M79" i="3"/>
  <c r="N79" i="3" s="1"/>
  <c r="K79" i="3"/>
  <c r="J79" i="3"/>
  <c r="N78" i="3"/>
  <c r="M78" i="3"/>
  <c r="J78" i="3"/>
  <c r="K78" i="3" s="1"/>
  <c r="M77" i="3"/>
  <c r="O77" i="3" s="1"/>
  <c r="K77" i="3"/>
  <c r="J77" i="3"/>
  <c r="N73" i="3"/>
  <c r="M73" i="3"/>
  <c r="O65" i="3" s="1"/>
  <c r="J73" i="3"/>
  <c r="K73" i="3" s="1"/>
  <c r="N72" i="3"/>
  <c r="M72" i="3"/>
  <c r="J72" i="3"/>
  <c r="K72" i="3" s="1"/>
  <c r="M71" i="3"/>
  <c r="N71" i="3" s="1"/>
  <c r="K71" i="3"/>
  <c r="J71" i="3"/>
  <c r="N70" i="3"/>
  <c r="M70" i="3"/>
  <c r="J70" i="3"/>
  <c r="K70" i="3" s="1"/>
  <c r="N69" i="3"/>
  <c r="M69" i="3"/>
  <c r="J69" i="3"/>
  <c r="K69" i="3" s="1"/>
  <c r="M68" i="3"/>
  <c r="N68" i="3" s="1"/>
  <c r="K68" i="3"/>
  <c r="J68" i="3"/>
  <c r="N67" i="3"/>
  <c r="M67" i="3"/>
  <c r="J67" i="3"/>
  <c r="K67" i="3" s="1"/>
  <c r="N66" i="3"/>
  <c r="M66" i="3"/>
  <c r="J66" i="3"/>
  <c r="K66" i="3" s="1"/>
  <c r="N65" i="3"/>
  <c r="M65" i="3"/>
  <c r="J65" i="3"/>
  <c r="K65" i="3" s="1"/>
  <c r="N64" i="3"/>
  <c r="M64" i="3"/>
  <c r="K64" i="3"/>
  <c r="J64" i="3"/>
  <c r="M63" i="3"/>
  <c r="N63" i="3" s="1"/>
  <c r="K63" i="3"/>
  <c r="J63" i="3"/>
  <c r="N62" i="3"/>
  <c r="M62" i="3"/>
  <c r="J62" i="3"/>
  <c r="K62" i="3" s="1"/>
  <c r="N61" i="3"/>
  <c r="M61" i="3"/>
  <c r="K61" i="3"/>
  <c r="J61" i="3"/>
  <c r="M60" i="3"/>
  <c r="N60" i="3" s="1"/>
  <c r="K60" i="3"/>
  <c r="J60" i="3"/>
  <c r="N59" i="3"/>
  <c r="M59" i="3"/>
  <c r="J59" i="3"/>
  <c r="K59" i="3" s="1"/>
  <c r="N58" i="3"/>
  <c r="M58" i="3"/>
  <c r="K58" i="3"/>
  <c r="J58" i="3"/>
  <c r="M57" i="3"/>
  <c r="N57" i="3" s="1"/>
  <c r="K57" i="3"/>
  <c r="J57" i="3"/>
  <c r="O56" i="3"/>
  <c r="N56" i="3"/>
  <c r="M56" i="3"/>
  <c r="K56" i="3"/>
  <c r="J56" i="3"/>
  <c r="M55" i="3"/>
  <c r="N55" i="3" s="1"/>
  <c r="K55" i="3"/>
  <c r="J55" i="3"/>
  <c r="M54" i="3"/>
  <c r="N54" i="3" s="1"/>
  <c r="J54" i="3"/>
  <c r="K54" i="3" s="1"/>
  <c r="N53" i="3"/>
  <c r="M53" i="3"/>
  <c r="K53" i="3"/>
  <c r="J53" i="3"/>
  <c r="M52" i="3"/>
  <c r="N52" i="3" s="1"/>
  <c r="K52" i="3"/>
  <c r="J52" i="3"/>
  <c r="M51" i="3"/>
  <c r="N51" i="3" s="1"/>
  <c r="J51" i="3"/>
  <c r="K51" i="3" s="1"/>
  <c r="N50" i="3"/>
  <c r="M50" i="3"/>
  <c r="K50" i="3"/>
  <c r="J50" i="3"/>
  <c r="M49" i="3"/>
  <c r="N49" i="3" s="1"/>
  <c r="K49" i="3"/>
  <c r="J49" i="3"/>
  <c r="M48" i="3"/>
  <c r="N48" i="3" s="1"/>
  <c r="J48" i="3"/>
  <c r="K48" i="3" s="1"/>
  <c r="M47" i="3"/>
  <c r="O47" i="3" s="1"/>
  <c r="K47" i="3"/>
  <c r="J47" i="3"/>
  <c r="N46" i="3"/>
  <c r="M46" i="3"/>
  <c r="M45" i="3"/>
  <c r="N45" i="3" s="1"/>
  <c r="N44" i="3"/>
  <c r="M44" i="3"/>
  <c r="M43" i="3"/>
  <c r="N43" i="3" s="1"/>
  <c r="J43" i="3"/>
  <c r="K43" i="3" s="1"/>
  <c r="N42" i="3"/>
  <c r="M42" i="3"/>
  <c r="K42" i="3"/>
  <c r="J42" i="3"/>
  <c r="M41" i="3"/>
  <c r="N41" i="3" s="1"/>
  <c r="K41" i="3"/>
  <c r="J41" i="3"/>
  <c r="M40" i="3"/>
  <c r="N40" i="3" s="1"/>
  <c r="J40" i="3"/>
  <c r="K40" i="3" s="1"/>
  <c r="N39" i="3"/>
  <c r="M39" i="3"/>
  <c r="K39" i="3"/>
  <c r="J39" i="3"/>
  <c r="M38" i="3"/>
  <c r="O38" i="3" s="1"/>
  <c r="J38" i="3"/>
  <c r="K38" i="3" s="1"/>
  <c r="N37" i="3"/>
  <c r="M37" i="3"/>
  <c r="K37" i="3"/>
  <c r="J37" i="3"/>
  <c r="M36" i="3"/>
  <c r="N36" i="3" s="1"/>
  <c r="J36" i="3"/>
  <c r="K36" i="3" s="1"/>
  <c r="M35" i="3"/>
  <c r="N35" i="3" s="1"/>
  <c r="J35" i="3"/>
  <c r="K35" i="3" s="1"/>
  <c r="N34" i="3"/>
  <c r="M34" i="3"/>
  <c r="K34" i="3"/>
  <c r="J34" i="3"/>
  <c r="M33" i="3"/>
  <c r="N33" i="3" s="1"/>
  <c r="J33" i="3"/>
  <c r="K33" i="3" s="1"/>
  <c r="M32" i="3"/>
  <c r="N32" i="3" s="1"/>
  <c r="J32" i="3"/>
  <c r="K32" i="3" s="1"/>
  <c r="N31" i="3"/>
  <c r="M31" i="3"/>
  <c r="K31" i="3"/>
  <c r="J31" i="3"/>
  <c r="M30" i="3"/>
  <c r="N30" i="3" s="1"/>
  <c r="J30" i="3"/>
  <c r="K30" i="3" s="1"/>
  <c r="N29" i="3"/>
  <c r="M29" i="3"/>
  <c r="O29" i="3" s="1"/>
  <c r="J29" i="3"/>
  <c r="K29" i="3" s="1"/>
  <c r="M28" i="3"/>
  <c r="N28" i="3" s="1"/>
  <c r="K28" i="3"/>
  <c r="M27" i="3"/>
  <c r="N27" i="3" s="1"/>
  <c r="K27" i="3"/>
  <c r="M26" i="3"/>
  <c r="N26" i="3" s="1"/>
  <c r="K26" i="3"/>
  <c r="M25" i="3"/>
  <c r="N25" i="3" s="1"/>
  <c r="K25" i="3"/>
  <c r="M24" i="3"/>
  <c r="N24" i="3" s="1"/>
  <c r="K24" i="3"/>
  <c r="M23" i="3"/>
  <c r="N23" i="3" s="1"/>
  <c r="K23" i="3"/>
  <c r="M22" i="3"/>
  <c r="N22" i="3" s="1"/>
  <c r="K22" i="3"/>
  <c r="M21" i="3"/>
  <c r="N21" i="3" s="1"/>
  <c r="K21" i="3"/>
  <c r="N20" i="3"/>
  <c r="M20" i="3"/>
  <c r="O20" i="3" s="1"/>
  <c r="K20" i="3"/>
  <c r="N19" i="3"/>
  <c r="M19" i="3"/>
  <c r="J19" i="3"/>
  <c r="K19" i="3" s="1"/>
  <c r="N18" i="3"/>
  <c r="M18" i="3"/>
  <c r="J18" i="3"/>
  <c r="K18" i="3" s="1"/>
  <c r="N17" i="3"/>
  <c r="M17" i="3"/>
  <c r="K17" i="3"/>
  <c r="J17" i="3"/>
  <c r="N16" i="3"/>
  <c r="M16" i="3"/>
  <c r="J16" i="3"/>
  <c r="K16" i="3" s="1"/>
  <c r="N15" i="3"/>
  <c r="M15" i="3"/>
  <c r="J15" i="3"/>
  <c r="K15" i="3" s="1"/>
  <c r="N14" i="3"/>
  <c r="M14" i="3"/>
  <c r="K14" i="3"/>
  <c r="J14" i="3"/>
  <c r="N13" i="3"/>
  <c r="M13" i="3"/>
  <c r="J13" i="3"/>
  <c r="K13" i="3" s="1"/>
  <c r="N12" i="3"/>
  <c r="M12" i="3"/>
  <c r="J12" i="3"/>
  <c r="K12" i="3" s="1"/>
  <c r="O11" i="3"/>
  <c r="N11" i="3"/>
  <c r="M11" i="3"/>
  <c r="J11" i="3"/>
  <c r="K11" i="3" s="1"/>
  <c r="K71" i="2"/>
  <c r="I71" i="2"/>
  <c r="J71" i="2" s="1"/>
  <c r="G71" i="2"/>
  <c r="F71" i="2"/>
  <c r="H71" i="2" s="1"/>
  <c r="K70" i="2"/>
  <c r="J70" i="2"/>
  <c r="H70" i="2"/>
  <c r="G70" i="2"/>
  <c r="F70" i="2"/>
  <c r="K69" i="2"/>
  <c r="J69" i="2"/>
  <c r="G69" i="2"/>
  <c r="F69" i="2"/>
  <c r="H69" i="2" s="1"/>
  <c r="F65" i="2"/>
  <c r="F64" i="2"/>
  <c r="H63" i="2"/>
  <c r="G63" i="2"/>
  <c r="F63" i="2"/>
  <c r="F59" i="2"/>
  <c r="F58" i="2"/>
  <c r="H57" i="2"/>
  <c r="G57" i="2"/>
  <c r="F57" i="2"/>
  <c r="F53" i="2"/>
  <c r="F52" i="2"/>
  <c r="G51" i="2"/>
  <c r="F51" i="2"/>
  <c r="H51" i="2" s="1"/>
  <c r="H48" i="2"/>
  <c r="G48" i="2"/>
  <c r="F48" i="2"/>
  <c r="G47" i="2"/>
  <c r="F47" i="2"/>
  <c r="H47" i="2" s="1"/>
  <c r="G45" i="2"/>
  <c r="F45" i="2"/>
  <c r="H45" i="2" s="1"/>
  <c r="G41" i="2"/>
  <c r="F41" i="2"/>
  <c r="H41" i="2" s="1"/>
  <c r="H40" i="2"/>
  <c r="G40" i="2"/>
  <c r="F40" i="2"/>
  <c r="G39" i="2"/>
  <c r="F39" i="2"/>
  <c r="H39" i="2" s="1"/>
  <c r="G35" i="2"/>
  <c r="F35" i="2"/>
  <c r="H35" i="2" s="1"/>
  <c r="G34" i="2"/>
  <c r="F34" i="2"/>
  <c r="H34" i="2" s="1"/>
  <c r="H33" i="2"/>
  <c r="G33" i="2"/>
  <c r="F33" i="2"/>
  <c r="G32" i="2"/>
  <c r="F32" i="2"/>
  <c r="H32" i="2" s="1"/>
  <c r="G31" i="2"/>
  <c r="F31" i="2"/>
  <c r="H31" i="2" s="1"/>
  <c r="G30" i="2"/>
  <c r="F30" i="2"/>
  <c r="H30" i="2" s="1"/>
  <c r="G26" i="2"/>
  <c r="G24" i="2"/>
  <c r="G23" i="2"/>
  <c r="F23" i="2"/>
  <c r="H23" i="2" s="1"/>
  <c r="G19" i="2"/>
  <c r="F19" i="2"/>
  <c r="H19" i="2" s="1"/>
  <c r="G17" i="2"/>
  <c r="F17" i="2"/>
  <c r="H17" i="2" s="1"/>
  <c r="H16" i="2"/>
  <c r="G16" i="2"/>
  <c r="F16" i="2"/>
  <c r="G12" i="2"/>
  <c r="F12" i="2"/>
  <c r="H12" i="2" s="1"/>
  <c r="G10" i="2"/>
  <c r="F10" i="2"/>
  <c r="H10" i="2" s="1"/>
  <c r="G9" i="2"/>
  <c r="F9" i="2"/>
  <c r="H9" i="2" s="1"/>
  <c r="H5" i="2"/>
  <c r="G5" i="2"/>
  <c r="F5" i="2"/>
  <c r="J4" i="2"/>
  <c r="J3" i="2"/>
  <c r="G69" i="1"/>
  <c r="F69" i="1"/>
  <c r="F63" i="1"/>
  <c r="G63" i="1" s="1"/>
  <c r="F57" i="1"/>
  <c r="G57" i="1" s="1"/>
  <c r="F51" i="1"/>
  <c r="G51" i="1" s="1"/>
  <c r="F45" i="1"/>
  <c r="G45" i="1" s="1"/>
  <c r="F37" i="1"/>
  <c r="G37" i="1" s="1"/>
  <c r="F29" i="1"/>
  <c r="G29" i="1" s="1"/>
  <c r="F21" i="1"/>
  <c r="G21" i="1" s="1"/>
  <c r="F15" i="1"/>
  <c r="G15" i="1" s="1"/>
  <c r="F8" i="1"/>
  <c r="G8" i="1" s="1"/>
  <c r="F2" i="1"/>
  <c r="G2" i="1" s="1"/>
  <c r="N47" i="3" l="1"/>
  <c r="O101" i="3"/>
  <c r="N77" i="3"/>
  <c r="N38" i="3"/>
</calcChain>
</file>

<file path=xl/sharedStrings.xml><?xml version="1.0" encoding="utf-8"?>
<sst xmlns="http://schemas.openxmlformats.org/spreadsheetml/2006/main" count="408" uniqueCount="95">
  <si>
    <t>Wetland 1</t>
  </si>
  <si>
    <t>Date</t>
  </si>
  <si>
    <t>Time</t>
  </si>
  <si>
    <t>Area</t>
  </si>
  <si>
    <t>WL</t>
  </si>
  <si>
    <t>average</t>
  </si>
  <si>
    <t>% change</t>
  </si>
  <si>
    <t>found file name</t>
  </si>
  <si>
    <t>in external hard drive</t>
  </si>
  <si>
    <t>Wetland02_2022-06-28_wetland01maybe</t>
  </si>
  <si>
    <t>missing</t>
  </si>
  <si>
    <t>check bc it doesnt make sense</t>
  </si>
  <si>
    <t>double checked</t>
  </si>
  <si>
    <t xml:space="preserve"> Wetland 2</t>
  </si>
  <si>
    <t>Surface area (m²)</t>
  </si>
  <si>
    <t>Water level (m)</t>
  </si>
  <si>
    <t>Wetland 3</t>
  </si>
  <si>
    <t>Wetland 4</t>
  </si>
  <si>
    <t>Wetland 5</t>
  </si>
  <si>
    <t>*folder was labeled as Wetland07</t>
  </si>
  <si>
    <t>Wetland 6</t>
  </si>
  <si>
    <t>Wetland 7</t>
  </si>
  <si>
    <t>Wetland 8</t>
  </si>
  <si>
    <t>Wetland 9</t>
  </si>
  <si>
    <t>Wetland 10</t>
  </si>
  <si>
    <t>-</t>
  </si>
  <si>
    <t xml:space="preserve">Wetland 11 </t>
  </si>
  <si>
    <t>change in area (m^2)</t>
  </si>
  <si>
    <t>change in WL (cm)</t>
  </si>
  <si>
    <t>change area/WL (m^2/cm)</t>
  </si>
  <si>
    <t>Equation</t>
  </si>
  <si>
    <t xml:space="preserve">x Equation </t>
  </si>
  <si>
    <t>equation</t>
  </si>
  <si>
    <t>final-initial/(final+initial)/2</t>
  </si>
  <si>
    <t>found</t>
  </si>
  <si>
    <t>?</t>
  </si>
  <si>
    <t>x=exp(0.97172286y+8.02992906)</t>
  </si>
  <si>
    <t>y = 3139.8e^(0.8935x)</t>
  </si>
  <si>
    <t>not sure if we flew or not</t>
  </si>
  <si>
    <t>uploaded</t>
  </si>
  <si>
    <t>y = -0.0004x + 0.5052</t>
  </si>
  <si>
    <t>x=−2500y+1263</t>
  </si>
  <si>
    <t>y = -683.35x + 941.76</t>
  </si>
  <si>
    <t>y = 0.0005x + 0.1732</t>
  </si>
  <si>
    <t>x=2000y−346.4</t>
  </si>
  <si>
    <t>y = 2079.7x - 349.21</t>
  </si>
  <si>
    <t>y = 0.0005x + 0.1813</t>
  </si>
  <si>
    <t>x=2000y-362.6</t>
  </si>
  <si>
    <t>y = 686.75ln(x) + 1120.2</t>
  </si>
  <si>
    <t>need to find PIX4D files</t>
  </si>
  <si>
    <t>y = 0.001x + 0.0642</t>
  </si>
  <si>
    <t>x=1000y−64.2</t>
  </si>
  <si>
    <t>y = 177.41ln(x) + 450.07</t>
  </si>
  <si>
    <t>y = 0.1495e^(0.0015x)</t>
  </si>
  <si>
    <t>x=666.6ln(6.68896321y)</t>
  </si>
  <si>
    <t>y = 664.33ln(x) + 1269.6</t>
  </si>
  <si>
    <t>final-initial/initial</t>
  </si>
  <si>
    <t>y = 0.2632e^(0.0027x)</t>
  </si>
  <si>
    <t>x=370.370ln(3.79939209y)</t>
  </si>
  <si>
    <t>y = 332.78ln(x) + 461.44</t>
  </si>
  <si>
    <t>y = 0.009x + 0.3891</t>
  </si>
  <si>
    <t>x=111.111y−43.23333</t>
  </si>
  <si>
    <t>y = 65.742ln(x) + 57.046</t>
  </si>
  <si>
    <t>area %change</t>
  </si>
  <si>
    <t>WL %change</t>
  </si>
  <si>
    <t>y = 14.568x + 25.973</t>
  </si>
  <si>
    <t>Wetland 12</t>
  </si>
  <si>
    <t>Wetland</t>
  </si>
  <si>
    <t>Location</t>
  </si>
  <si>
    <t>Watertemp_c</t>
  </si>
  <si>
    <t>Waterlevel</t>
  </si>
  <si>
    <t>ppm_NOTcorrected</t>
  </si>
  <si>
    <t>Flux_mean</t>
  </si>
  <si>
    <t>Flux_stdev</t>
  </si>
  <si>
    <t>Flux conc (uMol/s)</t>
  </si>
  <si>
    <t>New eq(uMol/s)</t>
  </si>
  <si>
    <t>Area (WL =x)</t>
  </si>
  <si>
    <t>Flux conc (uMol/s)(Flux*area)</t>
  </si>
  <si>
    <t xml:space="preserve">average area </t>
  </si>
  <si>
    <t>NA</t>
  </si>
  <si>
    <t>Y=WATERLEVEL</t>
  </si>
  <si>
    <t>y = 0.0003x - 0.7486</t>
  </si>
  <si>
    <t>x = (y+0.7486)/0.0003</t>
  </si>
  <si>
    <t>x= y-0.1732/.0005</t>
  </si>
  <si>
    <t>x=y-0.1813/0.0005</t>
  </si>
  <si>
    <t>x= (y-0.064)/.001</t>
  </si>
  <si>
    <t>x= (ln(y/.1495))/.0015</t>
  </si>
  <si>
    <t>x= (ln(y/.2632))/.0027</t>
  </si>
  <si>
    <t>x</t>
  </si>
  <si>
    <t>x = (y-0.3891)/0.009</t>
  </si>
  <si>
    <t>y = 0.0062x + 0.0746</t>
  </si>
  <si>
    <t>x=(y-.0746)/.0062</t>
  </si>
  <si>
    <t>Formula</t>
  </si>
  <si>
    <t>x=</t>
  </si>
  <si>
    <t>x = y+0.7486/0.0003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</si>
</sst>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\-dd\-yy"/>
    <numFmt numFmtId="165" formatCode="m\-d\-yy"/>
    <numFmt numFmtId="166" formatCode="mm\-dd\-yyyy"/>
    <numFmt numFmtId="167" formatCode="m\-yyyy"/>
    <numFmt numFmtId="168" formatCode="m/d/yyyy"/>
  </numFmts>
  <fonts count="13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sz val="9"/>
      <color rgb="FF000000"/>
      <name val="&quot;Lucida Sans&quot;"/>
    </font>
    <font>
      <sz val="8"/>
      <color rgb="FF000000"/>
      <name val="&quot;DejaVu Sans&quot;"/>
    </font>
    <font>
      <sz val="12"/>
      <color rgb="FF000000"/>
      <name val="&quot;DejaVu Sans&quot;"/>
    </font>
    <font>
      <sz val="15"/>
      <color theme="1"/>
      <name val="Arial"/>
      <family val="2"/>
      <scheme val="minor"/>
    </font>
    <font>
      <sz val="11"/>
      <color theme="1"/>
      <name val="Calibri"/>
      <family val="2"/>
    </font>
    <font>
      <sz val="10"/>
      <color rgb="FF000000"/>
      <name val="&quot;Arial&quot;"/>
    </font>
    <font>
      <sz val="10"/>
      <color rgb="FF000000"/>
      <name val="Arial"/>
      <family val="2"/>
    </font>
    <font>
      <sz val="11"/>
      <color rgb="FF000000"/>
      <name val="Inconsolata"/>
    </font>
    <font>
      <sz val="11"/>
      <color rgb="FF7E3794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FFE599"/>
        <bgColor rgb="FFFFE599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A4C2F4"/>
        <bgColor rgb="FFA4C2F4"/>
      </patternFill>
    </fill>
    <fill>
      <patternFill patternType="solid">
        <fgColor theme="8"/>
        <bgColor theme="8"/>
      </patternFill>
    </fill>
    <fill>
      <patternFill patternType="solid">
        <fgColor rgb="FF9FC5E8"/>
        <bgColor rgb="FF9FC5E8"/>
      </patternFill>
    </fill>
    <fill>
      <patternFill patternType="solid">
        <fgColor rgb="FFFF9900"/>
        <bgColor rgb="FFFF9900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/>
      <right style="thin">
        <color rgb="FFD6DADC"/>
      </right>
      <top/>
      <bottom style="thin">
        <color rgb="FFD6DADC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0" fontId="1" fillId="3" borderId="0" xfId="0" applyFont="1" applyFill="1" applyAlignment="1">
      <alignment horizontal="right"/>
    </xf>
    <xf numFmtId="164" fontId="1" fillId="3" borderId="0" xfId="0" applyNumberFormat="1" applyFont="1" applyFill="1" applyAlignment="1">
      <alignment horizontal="right"/>
    </xf>
    <xf numFmtId="20" fontId="1" fillId="3" borderId="0" xfId="0" applyNumberFormat="1" applyFont="1" applyFill="1" applyAlignment="1">
      <alignment horizontal="right"/>
    </xf>
    <xf numFmtId="0" fontId="2" fillId="4" borderId="0" xfId="0" applyFont="1" applyFill="1"/>
    <xf numFmtId="0" fontId="2" fillId="3" borderId="0" xfId="0" applyFont="1" applyFill="1"/>
    <xf numFmtId="2" fontId="2" fillId="5" borderId="0" xfId="0" applyNumberFormat="1" applyFont="1" applyFill="1"/>
    <xf numFmtId="0" fontId="1" fillId="4" borderId="0" xfId="0" applyFont="1" applyFill="1" applyAlignment="1">
      <alignment horizontal="right"/>
    </xf>
    <xf numFmtId="0" fontId="2" fillId="6" borderId="0" xfId="0" applyFont="1" applyFill="1"/>
    <xf numFmtId="0" fontId="2" fillId="7" borderId="0" xfId="0" applyFont="1" applyFill="1"/>
    <xf numFmtId="0" fontId="1" fillId="3" borderId="0" xfId="0" applyFont="1" applyFill="1"/>
    <xf numFmtId="165" fontId="1" fillId="3" borderId="0" xfId="0" applyNumberFormat="1" applyFont="1" applyFill="1"/>
    <xf numFmtId="20" fontId="1" fillId="3" borderId="0" xfId="0" applyNumberFormat="1" applyFont="1" applyFill="1"/>
    <xf numFmtId="0" fontId="1" fillId="8" borderId="0" xfId="0" applyFont="1" applyFill="1"/>
    <xf numFmtId="0" fontId="1" fillId="4" borderId="0" xfId="0" applyFont="1" applyFill="1"/>
    <xf numFmtId="0" fontId="2" fillId="9" borderId="0" xfId="0" applyFont="1" applyFill="1"/>
    <xf numFmtId="165" fontId="1" fillId="3" borderId="0" xfId="0" applyNumberFormat="1" applyFont="1" applyFill="1" applyAlignment="1">
      <alignment horizontal="right"/>
    </xf>
    <xf numFmtId="0" fontId="1" fillId="0" borderId="0" xfId="0" applyFont="1" applyAlignment="1">
      <alignment horizontal="right"/>
    </xf>
    <xf numFmtId="0" fontId="1" fillId="8" borderId="0" xfId="0" applyFont="1" applyFill="1" applyAlignment="1">
      <alignment horizontal="right"/>
    </xf>
    <xf numFmtId="1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4" fillId="6" borderId="0" xfId="0" applyFont="1" applyFill="1" applyAlignment="1">
      <alignment horizontal="right"/>
    </xf>
    <xf numFmtId="0" fontId="5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166" fontId="1" fillId="3" borderId="0" xfId="0" applyNumberFormat="1" applyFont="1" applyFill="1"/>
    <xf numFmtId="0" fontId="6" fillId="6" borderId="0" xfId="0" applyFont="1" applyFill="1"/>
    <xf numFmtId="0" fontId="1" fillId="5" borderId="0" xfId="0" applyFont="1" applyFill="1" applyAlignment="1">
      <alignment horizontal="right"/>
    </xf>
    <xf numFmtId="2" fontId="7" fillId="0" borderId="0" xfId="0" applyNumberFormat="1" applyFont="1"/>
    <xf numFmtId="0" fontId="1" fillId="10" borderId="0" xfId="0" applyFont="1" applyFill="1"/>
    <xf numFmtId="0" fontId="1" fillId="5" borderId="0" xfId="0" applyFont="1" applyFill="1"/>
    <xf numFmtId="0" fontId="5" fillId="6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167" fontId="2" fillId="3" borderId="0" xfId="0" applyNumberFormat="1" applyFont="1" applyFill="1"/>
    <xf numFmtId="0" fontId="1" fillId="7" borderId="0" xfId="0" applyFont="1" applyFill="1"/>
    <xf numFmtId="165" fontId="2" fillId="3" borderId="0" xfId="0" applyNumberFormat="1" applyFont="1" applyFill="1"/>
    <xf numFmtId="20" fontId="2" fillId="3" borderId="0" xfId="0" applyNumberFormat="1" applyFont="1" applyFill="1"/>
    <xf numFmtId="0" fontId="2" fillId="11" borderId="0" xfId="0" applyFont="1" applyFill="1"/>
    <xf numFmtId="0" fontId="2" fillId="12" borderId="0" xfId="0" applyFont="1" applyFill="1"/>
    <xf numFmtId="0" fontId="1" fillId="13" borderId="0" xfId="0" applyFont="1" applyFill="1" applyAlignment="1">
      <alignment horizontal="right"/>
    </xf>
    <xf numFmtId="164" fontId="1" fillId="13" borderId="0" xfId="0" applyNumberFormat="1" applyFont="1" applyFill="1" applyAlignment="1">
      <alignment horizontal="right"/>
    </xf>
    <xf numFmtId="20" fontId="1" fillId="13" borderId="0" xfId="0" applyNumberFormat="1" applyFont="1" applyFill="1" applyAlignment="1">
      <alignment horizontal="right"/>
    </xf>
    <xf numFmtId="0" fontId="1" fillId="13" borderId="0" xfId="0" applyFont="1" applyFill="1"/>
    <xf numFmtId="165" fontId="1" fillId="13" borderId="0" xfId="0" applyNumberFormat="1" applyFont="1" applyFill="1"/>
    <xf numFmtId="20" fontId="1" fillId="13" borderId="0" xfId="0" applyNumberFormat="1" applyFont="1" applyFill="1"/>
    <xf numFmtId="0" fontId="3" fillId="0" borderId="0" xfId="0" applyFont="1"/>
    <xf numFmtId="0" fontId="1" fillId="6" borderId="0" xfId="0" applyFont="1" applyFill="1"/>
    <xf numFmtId="0" fontId="8" fillId="0" borderId="0" xfId="0" applyFont="1"/>
    <xf numFmtId="165" fontId="1" fillId="13" borderId="0" xfId="0" applyNumberFormat="1" applyFont="1" applyFill="1" applyAlignment="1">
      <alignment horizontal="right"/>
    </xf>
    <xf numFmtId="165" fontId="2" fillId="0" borderId="0" xfId="0" applyNumberFormat="1" applyFont="1"/>
    <xf numFmtId="20" fontId="2" fillId="0" borderId="0" xfId="0" applyNumberFormat="1" applyFont="1"/>
    <xf numFmtId="0" fontId="2" fillId="13" borderId="0" xfId="0" applyFont="1" applyFill="1"/>
    <xf numFmtId="0" fontId="2" fillId="14" borderId="0" xfId="0" applyFont="1" applyFill="1"/>
    <xf numFmtId="0" fontId="9" fillId="14" borderId="0" xfId="0" applyFont="1" applyFill="1"/>
    <xf numFmtId="0" fontId="9" fillId="0" borderId="0" xfId="0" applyFont="1"/>
    <xf numFmtId="0" fontId="2" fillId="15" borderId="0" xfId="0" applyFont="1" applyFill="1"/>
    <xf numFmtId="168" fontId="3" fillId="0" borderId="0" xfId="0" applyNumberFormat="1" applyFont="1" applyAlignment="1">
      <alignment horizontal="right"/>
    </xf>
    <xf numFmtId="0" fontId="10" fillId="6" borderId="0" xfId="0" applyFont="1" applyFill="1" applyAlignment="1">
      <alignment horizontal="left"/>
    </xf>
    <xf numFmtId="0" fontId="11" fillId="6" borderId="0" xfId="0" applyFont="1" applyFill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>
                <a:solidFill>
                  <a:srgbClr val="000000"/>
                </a:solidFill>
                <a:latin typeface="sans-serif"/>
              </a:defRPr>
            </a:pPr>
            <a:r>
              <a:rPr lang="en-US" sz="2400" b="1">
                <a:solidFill>
                  <a:srgbClr val="000000"/>
                </a:solidFill>
                <a:latin typeface="sans-serif"/>
              </a:rPr>
              <a:t>Wetland02 Regression Line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Sheet1!$I$9</c:f>
              <c:strCache>
                <c:ptCount val="1"/>
                <c:pt idx="0">
                  <c:v>Surface area (m²)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4"/>
            <c:spPr>
              <a:solidFill>
                <a:srgbClr val="38761D"/>
              </a:solidFill>
              <a:ln cmpd="sng">
                <a:solidFill>
                  <a:srgbClr val="38761D"/>
                </a:solidFill>
              </a:ln>
            </c:spPr>
          </c:marker>
          <c:trendline>
            <c:name>Trendline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Sheet1!$J$10:$J$15</c:f>
              <c:numCache>
                <c:formatCode>0.00</c:formatCode>
                <c:ptCount val="6"/>
                <c:pt idx="0">
                  <c:v>0.121737</c:v>
                </c:pt>
                <c:pt idx="1">
                  <c:v>0.37317499999999998</c:v>
                </c:pt>
                <c:pt idx="2" formatCode="General">
                  <c:v>0.36359000000000002</c:v>
                </c:pt>
                <c:pt idx="3">
                  <c:v>0.25858700000000001</c:v>
                </c:pt>
                <c:pt idx="4">
                  <c:v>-2.0100000000000001E-3</c:v>
                </c:pt>
                <c:pt idx="5">
                  <c:v>-8.7559999999999999E-2</c:v>
                </c:pt>
              </c:numCache>
            </c:numRef>
          </c:xVal>
          <c:yVal>
            <c:numRef>
              <c:f>Sheet1!$I$10:$I$15</c:f>
              <c:numCache>
                <c:formatCode>0</c:formatCode>
                <c:ptCount val="6"/>
                <c:pt idx="0">
                  <c:v>3520</c:v>
                </c:pt>
                <c:pt idx="1">
                  <c:v>4549</c:v>
                </c:pt>
                <c:pt idx="2">
                  <c:v>4197</c:v>
                </c:pt>
                <c:pt idx="3">
                  <c:v>3917</c:v>
                </c:pt>
                <c:pt idx="4">
                  <c:v>2691.78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88-5E4D-B231-53E02223F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279266"/>
        <c:axId val="380950937"/>
      </c:scatterChart>
      <c:valAx>
        <c:axId val="6062792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800"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lang="en-US" sz="1800" b="0">
                    <a:solidFill>
                      <a:srgbClr val="000000"/>
                    </a:solidFill>
                    <a:latin typeface="sans-serif"/>
                  </a:rPr>
                  <a:t>Water level (m)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600" b="0">
                <a:solidFill>
                  <a:srgbClr val="000000"/>
                </a:solidFill>
                <a:latin typeface="sans-serif"/>
              </a:defRPr>
            </a:pPr>
            <a:endParaRPr lang="en-US"/>
          </a:p>
        </c:txPr>
        <c:crossAx val="380950937"/>
        <c:crosses val="autoZero"/>
        <c:crossBetween val="midCat"/>
      </c:valAx>
      <c:valAx>
        <c:axId val="3809509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800"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lang="en-US" sz="1800" b="0">
                    <a:solidFill>
                      <a:srgbClr val="000000"/>
                    </a:solidFill>
                    <a:latin typeface="sans-serif"/>
                  </a:rPr>
                  <a:t>Surface area (m²)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600" b="0">
                <a:solidFill>
                  <a:srgbClr val="000000"/>
                </a:solidFill>
                <a:latin typeface="sans-serif"/>
              </a:defRPr>
            </a:pPr>
            <a:endParaRPr lang="en-US"/>
          </a:p>
        </c:txPr>
        <c:crossAx val="60627926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504825</xdr:colOff>
      <xdr:row>6</xdr:row>
      <xdr:rowOff>161925</xdr:rowOff>
    </xdr:from>
    <xdr:ext cx="6496050" cy="40195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15"/>
  <sheetViews>
    <sheetView tabSelected="1" workbookViewId="0"/>
  </sheetViews>
  <sheetFormatPr baseColWidth="10" defaultColWidth="12.6640625" defaultRowHeight="15.75" customHeight="1"/>
  <sheetData>
    <row r="1" spans="1:14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I1" s="4"/>
      <c r="L1" s="3" t="s">
        <v>7</v>
      </c>
    </row>
    <row r="2" spans="1:14" ht="15.75" customHeight="1">
      <c r="A2" s="5">
        <v>1</v>
      </c>
      <c r="B2" s="6">
        <v>44728</v>
      </c>
      <c r="C2" s="7">
        <v>0.45624999999999999</v>
      </c>
      <c r="D2" s="3">
        <v>5357</v>
      </c>
      <c r="E2" s="8">
        <v>0.35152630000000001</v>
      </c>
      <c r="F2" s="4">
        <f>AVERAGE(D3,D5)</f>
        <v>5304.1350000000002</v>
      </c>
      <c r="G2" s="4">
        <f>((D5-D3)/F2)*100</f>
        <v>3.0491305368358752</v>
      </c>
      <c r="I2" s="4"/>
      <c r="M2" s="9"/>
      <c r="N2" s="3" t="s">
        <v>8</v>
      </c>
    </row>
    <row r="3" spans="1:14" ht="15.75" customHeight="1">
      <c r="A3" s="5">
        <v>1</v>
      </c>
      <c r="B3" s="6">
        <v>44740</v>
      </c>
      <c r="C3" s="7">
        <v>0.4597222222222222</v>
      </c>
      <c r="D3" s="10">
        <v>5223.2700000000004</v>
      </c>
      <c r="E3" s="11">
        <v>0.40296219999999999</v>
      </c>
      <c r="G3" s="4"/>
      <c r="H3" s="12"/>
      <c r="I3" s="4"/>
      <c r="L3" s="3" t="s">
        <v>9</v>
      </c>
    </row>
    <row r="4" spans="1:14" ht="15.75" customHeight="1">
      <c r="A4" s="5">
        <v>1</v>
      </c>
      <c r="B4" s="6">
        <v>44866</v>
      </c>
      <c r="C4" s="7">
        <v>0.38333333333333336</v>
      </c>
      <c r="D4" s="3">
        <v>5378</v>
      </c>
      <c r="E4" s="11">
        <v>0.31953690000000001</v>
      </c>
      <c r="G4" s="4"/>
      <c r="I4" s="4"/>
      <c r="J4" s="4"/>
      <c r="M4" s="13"/>
      <c r="N4" s="3" t="s">
        <v>10</v>
      </c>
    </row>
    <row r="5" spans="1:14" ht="15.75" customHeight="1">
      <c r="A5" s="14">
        <v>1</v>
      </c>
      <c r="B5" s="15">
        <v>44888</v>
      </c>
      <c r="C5" s="16">
        <v>0.55208333333333337</v>
      </c>
      <c r="D5" s="17">
        <v>5385</v>
      </c>
      <c r="E5" s="18">
        <v>0.34320509999999999</v>
      </c>
      <c r="G5" s="4"/>
      <c r="I5" s="4"/>
      <c r="J5" s="4"/>
      <c r="M5" s="19"/>
      <c r="N5" s="3" t="s">
        <v>11</v>
      </c>
    </row>
    <row r="6" spans="1:14" ht="15.75" customHeight="1">
      <c r="A6" s="14">
        <v>1</v>
      </c>
      <c r="B6" s="15">
        <v>44954</v>
      </c>
      <c r="C6" s="16">
        <v>0.61805555555555558</v>
      </c>
      <c r="D6" s="4">
        <v>5298.59</v>
      </c>
      <c r="E6" s="18">
        <v>0.34181830000000002</v>
      </c>
      <c r="G6" s="4"/>
      <c r="I6" s="4"/>
      <c r="M6" s="8"/>
      <c r="N6" s="3" t="s">
        <v>12</v>
      </c>
    </row>
    <row r="7" spans="1:14" ht="15.75" customHeight="1">
      <c r="A7" s="1" t="s">
        <v>13</v>
      </c>
      <c r="B7" s="2" t="s">
        <v>1</v>
      </c>
      <c r="C7" s="2" t="s">
        <v>2</v>
      </c>
      <c r="D7" s="2" t="s">
        <v>3</v>
      </c>
      <c r="E7" s="2" t="s">
        <v>4</v>
      </c>
      <c r="G7" s="4"/>
      <c r="I7" s="4"/>
      <c r="J7" s="4"/>
    </row>
    <row r="8" spans="1:14" ht="15.75" customHeight="1">
      <c r="A8" s="5">
        <v>2</v>
      </c>
      <c r="B8" s="20">
        <v>44728</v>
      </c>
      <c r="C8" s="7">
        <v>0.47638888888888886</v>
      </c>
      <c r="D8" s="21">
        <v>3520</v>
      </c>
      <c r="E8" s="11">
        <v>0.1217371</v>
      </c>
      <c r="F8" s="3">
        <f>AVERAGE(D9,D12)</f>
        <v>3620.3900000000003</v>
      </c>
      <c r="G8" s="4">
        <f>((D9-D12)/F8)*100</f>
        <v>51.29889321316211</v>
      </c>
      <c r="I8" s="4"/>
      <c r="J8" s="4"/>
    </row>
    <row r="9" spans="1:14" ht="15.75" customHeight="1">
      <c r="A9" s="5">
        <v>2</v>
      </c>
      <c r="B9" s="20">
        <v>44740</v>
      </c>
      <c r="C9" s="7">
        <v>0.47986111111111113</v>
      </c>
      <c r="D9" s="22">
        <v>4549</v>
      </c>
      <c r="E9" s="11">
        <v>0.37317539999999999</v>
      </c>
      <c r="G9" s="4"/>
      <c r="I9" s="4" t="s">
        <v>14</v>
      </c>
      <c r="J9" s="4" t="s">
        <v>15</v>
      </c>
    </row>
    <row r="10" spans="1:14">
      <c r="A10" s="5">
        <v>2</v>
      </c>
      <c r="B10" s="6">
        <v>44866</v>
      </c>
      <c r="C10" s="7">
        <v>0.3923611111111111</v>
      </c>
      <c r="D10" s="2">
        <v>4197</v>
      </c>
      <c r="E10" s="11">
        <v>0.36358980000000002</v>
      </c>
      <c r="G10" s="4"/>
      <c r="I10" s="23">
        <v>3520</v>
      </c>
      <c r="J10" s="24">
        <v>0.121737</v>
      </c>
    </row>
    <row r="11" spans="1:14">
      <c r="A11" s="14">
        <v>2</v>
      </c>
      <c r="B11" s="15">
        <v>44888</v>
      </c>
      <c r="C11" s="16">
        <v>0.5625</v>
      </c>
      <c r="D11" s="2">
        <v>3917</v>
      </c>
      <c r="E11" s="18">
        <v>0.25858680000000001</v>
      </c>
      <c r="G11" s="4"/>
      <c r="I11" s="23">
        <v>4549</v>
      </c>
      <c r="J11" s="24">
        <v>0.37317499999999998</v>
      </c>
    </row>
    <row r="12" spans="1:14">
      <c r="A12" s="14">
        <v>2</v>
      </c>
      <c r="B12" s="15">
        <v>44954</v>
      </c>
      <c r="C12" s="16">
        <v>0.6333333333333333</v>
      </c>
      <c r="D12" s="10">
        <v>2691.78</v>
      </c>
      <c r="E12" s="25">
        <v>-2.0063469999999999E-3</v>
      </c>
      <c r="F12" s="26"/>
      <c r="G12" s="4"/>
      <c r="I12" s="23">
        <v>4197</v>
      </c>
      <c r="J12" s="27">
        <v>0.36359000000000002</v>
      </c>
    </row>
    <row r="13" spans="1:14">
      <c r="A13" s="14">
        <v>2</v>
      </c>
      <c r="B13" s="28">
        <v>44975</v>
      </c>
      <c r="C13" s="16">
        <v>0.58333333333333337</v>
      </c>
      <c r="D13" s="2">
        <v>0</v>
      </c>
      <c r="E13" s="26">
        <v>-8.7555240000000006E-2</v>
      </c>
      <c r="F13" s="29"/>
      <c r="G13" s="4"/>
      <c r="I13" s="23">
        <v>3917</v>
      </c>
      <c r="J13" s="24">
        <v>0.25858700000000001</v>
      </c>
    </row>
    <row r="14" spans="1:14">
      <c r="A14" s="1" t="s">
        <v>16</v>
      </c>
      <c r="B14" s="2" t="s">
        <v>1</v>
      </c>
      <c r="C14" s="2" t="s">
        <v>2</v>
      </c>
      <c r="D14" s="2" t="s">
        <v>3</v>
      </c>
      <c r="E14" s="2" t="s">
        <v>4</v>
      </c>
      <c r="G14" s="4"/>
      <c r="I14" s="23">
        <v>2691.78</v>
      </c>
      <c r="J14" s="24">
        <v>-2.0100000000000001E-3</v>
      </c>
    </row>
    <row r="15" spans="1:14">
      <c r="A15" s="5">
        <v>3</v>
      </c>
      <c r="B15" s="20">
        <v>44728</v>
      </c>
      <c r="C15" s="7">
        <v>0.50347222222222221</v>
      </c>
      <c r="D15" s="30">
        <v>810</v>
      </c>
      <c r="E15" s="11">
        <v>0.15192149999999999</v>
      </c>
      <c r="F15" s="3">
        <f>AVERAGE(D15,D18)</f>
        <v>843.5</v>
      </c>
      <c r="G15" s="4">
        <f>((D18-D15)/F15)*100</f>
        <v>7.9430942501481914</v>
      </c>
      <c r="I15" s="23">
        <v>0</v>
      </c>
      <c r="J15" s="24">
        <v>-8.7559999999999999E-2</v>
      </c>
    </row>
    <row r="16" spans="1:14" ht="15.75" customHeight="1">
      <c r="A16" s="5">
        <v>3</v>
      </c>
      <c r="B16" s="20">
        <v>44740</v>
      </c>
      <c r="C16" s="7">
        <v>0.48888888888888887</v>
      </c>
      <c r="D16" s="21">
        <v>824.59</v>
      </c>
      <c r="E16" s="11">
        <v>0.17748649999999999</v>
      </c>
      <c r="G16" s="4"/>
      <c r="I16" s="4"/>
      <c r="J16" s="4"/>
    </row>
    <row r="17" spans="1:10" ht="15.75" customHeight="1">
      <c r="A17" s="5">
        <v>3</v>
      </c>
      <c r="B17" s="6">
        <v>44866</v>
      </c>
      <c r="C17" s="7">
        <v>0.40277777777777779</v>
      </c>
      <c r="D17" s="2">
        <v>850</v>
      </c>
      <c r="E17" s="11">
        <v>0.12114560000000001</v>
      </c>
      <c r="G17" s="4"/>
      <c r="I17" s="4"/>
      <c r="J17" s="4"/>
    </row>
    <row r="18" spans="1:10" ht="15.75" customHeight="1">
      <c r="A18" s="14">
        <v>3</v>
      </c>
      <c r="B18" s="15">
        <v>44888</v>
      </c>
      <c r="C18" s="16">
        <v>0.56666666666666665</v>
      </c>
      <c r="D18" s="17">
        <v>877</v>
      </c>
      <c r="E18" s="18">
        <v>0.14386550000000001</v>
      </c>
      <c r="G18" s="4"/>
      <c r="I18" s="4"/>
      <c r="J18" s="4"/>
    </row>
    <row r="19" spans="1:10" ht="15.75" customHeight="1">
      <c r="A19" s="14">
        <v>3</v>
      </c>
      <c r="B19" s="15">
        <v>44954</v>
      </c>
      <c r="C19" s="16">
        <v>0.63888888888888884</v>
      </c>
      <c r="D19" s="4">
        <v>842.93</v>
      </c>
      <c r="E19" s="18">
        <v>0.14583360000000001</v>
      </c>
      <c r="G19" s="4"/>
      <c r="I19" s="4"/>
      <c r="J19" s="4"/>
    </row>
    <row r="20" spans="1:10" ht="15.75" customHeight="1">
      <c r="A20" s="1" t="s">
        <v>17</v>
      </c>
      <c r="B20" s="2" t="s">
        <v>1</v>
      </c>
      <c r="C20" s="2" t="s">
        <v>2</v>
      </c>
      <c r="D20" s="2" t="s">
        <v>3</v>
      </c>
      <c r="E20" s="2" t="s">
        <v>4</v>
      </c>
      <c r="G20" s="4"/>
      <c r="I20" s="4"/>
      <c r="J20" s="4"/>
    </row>
    <row r="21" spans="1:10">
      <c r="A21" s="5">
        <v>4</v>
      </c>
      <c r="B21" s="20">
        <v>44728</v>
      </c>
      <c r="C21" s="7">
        <v>0.51875000000000004</v>
      </c>
      <c r="D21" s="21">
        <v>463</v>
      </c>
      <c r="E21" s="11">
        <v>0.41212969999999999</v>
      </c>
      <c r="F21" s="3">
        <f>AVERAGE(D23,D24)</f>
        <v>315</v>
      </c>
      <c r="G21" s="4">
        <f>((D23-D24)/F21)*100</f>
        <v>182.85714285714286</v>
      </c>
      <c r="I21" s="31"/>
      <c r="J21" s="4"/>
    </row>
    <row r="22" spans="1:10" ht="15.75" customHeight="1">
      <c r="A22" s="5">
        <v>4</v>
      </c>
      <c r="B22" s="20">
        <v>44741</v>
      </c>
      <c r="C22" s="7">
        <v>0.37708333333333333</v>
      </c>
      <c r="D22" s="21">
        <v>592</v>
      </c>
      <c r="E22" s="11">
        <v>0.44248739999999998</v>
      </c>
      <c r="G22" s="4"/>
      <c r="I22" s="4"/>
      <c r="J22" s="4"/>
    </row>
    <row r="23" spans="1:10" ht="15.75" customHeight="1">
      <c r="A23" s="5">
        <v>4</v>
      </c>
      <c r="B23" s="6">
        <v>44754</v>
      </c>
      <c r="C23" s="7">
        <v>0.4284722222222222</v>
      </c>
      <c r="D23" s="32">
        <v>603</v>
      </c>
      <c r="E23" s="11">
        <v>0.46395310000000001</v>
      </c>
      <c r="G23" s="4"/>
      <c r="I23" s="4"/>
      <c r="J23" s="4"/>
    </row>
    <row r="24" spans="1:10" ht="15.75" customHeight="1">
      <c r="A24" s="5">
        <v>4</v>
      </c>
      <c r="B24" s="6">
        <v>44866</v>
      </c>
      <c r="C24" s="7">
        <v>0.43402777777777779</v>
      </c>
      <c r="D24" s="33">
        <v>27</v>
      </c>
      <c r="E24" s="11">
        <v>0.18079049999999999</v>
      </c>
      <c r="G24" s="4"/>
      <c r="I24" s="4"/>
      <c r="J24" s="4"/>
    </row>
    <row r="25" spans="1:10" ht="15.75" customHeight="1">
      <c r="A25" s="14">
        <v>4</v>
      </c>
      <c r="B25" s="15">
        <v>44888</v>
      </c>
      <c r="C25" s="16">
        <v>0.59375</v>
      </c>
      <c r="D25" s="2">
        <v>268</v>
      </c>
      <c r="E25" s="18">
        <v>0.26992630000000001</v>
      </c>
      <c r="G25" s="4"/>
      <c r="I25" s="4"/>
      <c r="J25" s="4"/>
    </row>
    <row r="26" spans="1:10" ht="15.75" customHeight="1">
      <c r="A26" s="14">
        <v>4</v>
      </c>
      <c r="B26" s="15">
        <v>44954</v>
      </c>
      <c r="C26" s="16">
        <v>0.57638888888888884</v>
      </c>
      <c r="D26" s="2">
        <v>121.76</v>
      </c>
      <c r="E26" s="18">
        <v>0.2348471</v>
      </c>
      <c r="G26" s="4"/>
      <c r="I26" s="4"/>
      <c r="J26" s="4"/>
    </row>
    <row r="27" spans="1:10" ht="15.75" customHeight="1">
      <c r="A27" s="14">
        <v>4</v>
      </c>
      <c r="B27" s="28">
        <v>44975</v>
      </c>
      <c r="C27" s="16">
        <v>0.58333333333333337</v>
      </c>
      <c r="D27" s="2">
        <v>0</v>
      </c>
      <c r="E27" s="34">
        <v>6.3917570000000007E-2</v>
      </c>
      <c r="G27" s="4"/>
      <c r="I27" s="4"/>
      <c r="J27" s="4"/>
    </row>
    <row r="28" spans="1:10" ht="15.75" customHeight="1">
      <c r="A28" s="1" t="s">
        <v>18</v>
      </c>
      <c r="B28" s="2" t="s">
        <v>1</v>
      </c>
      <c r="C28" s="2" t="s">
        <v>2</v>
      </c>
      <c r="D28" s="2" t="s">
        <v>3</v>
      </c>
      <c r="E28" s="2" t="s">
        <v>4</v>
      </c>
      <c r="G28" s="4"/>
      <c r="I28" s="4"/>
      <c r="J28" s="4"/>
    </row>
    <row r="29" spans="1:10" ht="15.75" customHeight="1">
      <c r="A29" s="5">
        <v>5</v>
      </c>
      <c r="B29" s="20">
        <v>44728</v>
      </c>
      <c r="C29" s="7">
        <v>0.55833333333333335</v>
      </c>
      <c r="D29" s="22">
        <v>612</v>
      </c>
      <c r="E29" s="11">
        <v>0.46727740000000001</v>
      </c>
      <c r="F29" s="3">
        <f>AVERAGE(D29,D32)</f>
        <v>550.995</v>
      </c>
      <c r="G29" s="4">
        <f>((D29-D32)/F29)*100</f>
        <v>22.143576620477496</v>
      </c>
      <c r="I29" s="4"/>
    </row>
    <row r="30" spans="1:10" ht="15.75" customHeight="1">
      <c r="A30" s="5">
        <v>5</v>
      </c>
      <c r="B30" s="20">
        <v>44740</v>
      </c>
      <c r="C30" s="7">
        <v>0.43194444444444446</v>
      </c>
      <c r="D30" s="35">
        <v>596.66999999999996</v>
      </c>
      <c r="E30" s="11">
        <v>0.4876723</v>
      </c>
      <c r="G30" s="4"/>
      <c r="I30" s="4"/>
      <c r="J30" s="4"/>
    </row>
    <row r="31" spans="1:10" ht="15.75" customHeight="1">
      <c r="A31" s="5">
        <v>5</v>
      </c>
      <c r="B31" s="20">
        <v>44754</v>
      </c>
      <c r="C31" s="7">
        <v>0.4284722222222222</v>
      </c>
      <c r="D31" s="35">
        <v>603.12</v>
      </c>
      <c r="E31" s="11">
        <v>0.49802269999999998</v>
      </c>
      <c r="G31" s="4"/>
      <c r="I31" s="4"/>
      <c r="J31" s="3" t="s">
        <v>19</v>
      </c>
    </row>
    <row r="32" spans="1:10" ht="15.75" customHeight="1">
      <c r="A32" s="5">
        <v>5</v>
      </c>
      <c r="B32" s="20">
        <v>44831</v>
      </c>
      <c r="C32" s="7">
        <v>0.57986111111111116</v>
      </c>
      <c r="D32" s="30">
        <v>489.99</v>
      </c>
      <c r="E32" s="11">
        <v>0.41871720000000001</v>
      </c>
      <c r="G32" s="4"/>
      <c r="I32" s="4"/>
      <c r="J32" s="4"/>
    </row>
    <row r="33" spans="1:10" ht="15.75" customHeight="1">
      <c r="A33" s="5">
        <v>5</v>
      </c>
      <c r="B33" s="20">
        <v>44860</v>
      </c>
      <c r="C33" s="7">
        <v>0.52083333333333337</v>
      </c>
      <c r="D33" s="2">
        <v>571</v>
      </c>
      <c r="E33" s="11">
        <v>0.44116179999999999</v>
      </c>
      <c r="G33" s="4"/>
      <c r="I33" s="4"/>
      <c r="J33" s="4"/>
    </row>
    <row r="34" spans="1:10" ht="15.75" customHeight="1">
      <c r="A34" s="5">
        <v>5</v>
      </c>
      <c r="B34" s="6">
        <v>44866</v>
      </c>
      <c r="C34" s="7">
        <v>0.44791666666666669</v>
      </c>
      <c r="D34" s="2">
        <v>529</v>
      </c>
      <c r="E34" s="11">
        <v>0.42812939999999999</v>
      </c>
      <c r="G34" s="4"/>
      <c r="I34" s="4"/>
      <c r="J34" s="4"/>
    </row>
    <row r="35" spans="1:10" ht="15.75" customHeight="1">
      <c r="A35" s="14">
        <v>5</v>
      </c>
      <c r="B35" s="15">
        <v>44885</v>
      </c>
      <c r="C35" s="16">
        <v>0.42916666666666664</v>
      </c>
      <c r="D35" s="2">
        <v>558</v>
      </c>
      <c r="E35" s="18">
        <v>0.42835380000000001</v>
      </c>
      <c r="G35" s="4"/>
      <c r="I35" s="4"/>
      <c r="J35" s="4"/>
    </row>
    <row r="36" spans="1:10" ht="15.75" customHeight="1">
      <c r="A36" s="1" t="s">
        <v>20</v>
      </c>
      <c r="B36" s="2" t="s">
        <v>1</v>
      </c>
      <c r="C36" s="2" t="s">
        <v>2</v>
      </c>
      <c r="D36" s="2" t="s">
        <v>3</v>
      </c>
      <c r="E36" s="2" t="s">
        <v>4</v>
      </c>
      <c r="G36" s="4"/>
      <c r="I36" s="4"/>
      <c r="J36" s="4"/>
    </row>
    <row r="37" spans="1:10" ht="15.75" customHeight="1">
      <c r="A37" s="5">
        <v>6</v>
      </c>
      <c r="B37" s="20">
        <v>44728</v>
      </c>
      <c r="C37" s="7">
        <v>0.58680555555555558</v>
      </c>
      <c r="D37" s="21">
        <v>237</v>
      </c>
      <c r="E37" s="11">
        <v>0.2698855</v>
      </c>
      <c r="F37" s="3">
        <f>AVERAGE(D38,D41)</f>
        <v>184.82999999999998</v>
      </c>
      <c r="G37" s="4">
        <f>((D38-D41)/F37)*100</f>
        <v>71.427798517556681</v>
      </c>
      <c r="I37" s="4"/>
      <c r="J37" s="4"/>
    </row>
    <row r="38" spans="1:10" ht="15.75" customHeight="1">
      <c r="A38" s="5">
        <v>6</v>
      </c>
      <c r="B38" s="20">
        <v>44753</v>
      </c>
      <c r="C38" s="7">
        <v>0.42152777777777778</v>
      </c>
      <c r="D38" s="22">
        <v>250.84</v>
      </c>
      <c r="E38" s="11">
        <v>0.39992329999999998</v>
      </c>
      <c r="G38" s="4"/>
      <c r="I38" s="4"/>
      <c r="J38" s="4"/>
    </row>
    <row r="39" spans="1:10" ht="15.75" customHeight="1">
      <c r="A39" s="5">
        <v>6</v>
      </c>
      <c r="B39" s="20">
        <v>44827</v>
      </c>
      <c r="C39" s="7">
        <v>0.55347222222222225</v>
      </c>
      <c r="D39" s="21">
        <v>250.59</v>
      </c>
      <c r="E39" s="11">
        <v>0.26640819999999998</v>
      </c>
      <c r="G39" s="4"/>
      <c r="I39" s="4"/>
      <c r="J39" s="4"/>
    </row>
    <row r="40" spans="1:10" ht="15.75" customHeight="1">
      <c r="A40" s="5">
        <v>6</v>
      </c>
      <c r="B40" s="20">
        <v>44860</v>
      </c>
      <c r="C40" s="7">
        <v>0.54513888888888884</v>
      </c>
      <c r="D40" s="2">
        <v>184.1</v>
      </c>
      <c r="E40" s="18">
        <v>0.1920077</v>
      </c>
      <c r="G40" s="4"/>
      <c r="I40" s="4"/>
      <c r="J40" s="4"/>
    </row>
    <row r="41" spans="1:10" ht="15.75" customHeight="1">
      <c r="A41" s="14">
        <v>6</v>
      </c>
      <c r="B41" s="15">
        <v>44885</v>
      </c>
      <c r="C41" s="16">
        <v>0.45208333333333334</v>
      </c>
      <c r="D41" s="33">
        <v>118.82</v>
      </c>
      <c r="E41" s="18">
        <v>0.10440140000000001</v>
      </c>
      <c r="G41" s="4"/>
      <c r="I41" s="4"/>
      <c r="J41" s="4"/>
    </row>
    <row r="42" spans="1:10" ht="15.75" customHeight="1">
      <c r="A42" s="14">
        <v>6</v>
      </c>
      <c r="B42" s="15">
        <v>44954</v>
      </c>
      <c r="C42" s="16">
        <v>0.65625</v>
      </c>
      <c r="D42" s="2">
        <v>242.98</v>
      </c>
      <c r="E42" s="18">
        <v>0.189805</v>
      </c>
      <c r="G42" s="4"/>
      <c r="I42" s="4"/>
      <c r="J42" s="4"/>
    </row>
    <row r="43" spans="1:10" ht="15.75" customHeight="1">
      <c r="A43" s="14">
        <v>6</v>
      </c>
      <c r="B43" s="28">
        <v>44975</v>
      </c>
      <c r="C43" s="16">
        <v>0.59375</v>
      </c>
      <c r="D43" s="2">
        <v>0</v>
      </c>
      <c r="E43" s="34">
        <v>7.6725559999999998E-2</v>
      </c>
      <c r="G43" s="4"/>
      <c r="I43" s="4"/>
      <c r="J43" s="4"/>
    </row>
    <row r="44" spans="1:10" ht="15.75" customHeight="1">
      <c r="A44" s="1" t="s">
        <v>21</v>
      </c>
      <c r="B44" s="2" t="s">
        <v>1</v>
      </c>
      <c r="C44" s="2" t="s">
        <v>2</v>
      </c>
      <c r="D44" s="2" t="s">
        <v>3</v>
      </c>
      <c r="E44" s="2" t="s">
        <v>4</v>
      </c>
      <c r="G44" s="4"/>
      <c r="I44" s="4"/>
      <c r="J44" s="4"/>
    </row>
    <row r="45" spans="1:10" ht="15.75" customHeight="1">
      <c r="A45" s="5">
        <v>7</v>
      </c>
      <c r="B45" s="20">
        <v>44728</v>
      </c>
      <c r="C45" s="7">
        <v>0.60486111111111107</v>
      </c>
      <c r="D45" s="21">
        <v>515</v>
      </c>
      <c r="E45" s="11">
        <v>0.35135290000000002</v>
      </c>
      <c r="F45" s="3">
        <f>AVERAGE(D46,D49)</f>
        <v>370.26</v>
      </c>
      <c r="G45" s="4">
        <f>((D46-D49)/F45)*100</f>
        <v>136.26100577972235</v>
      </c>
      <c r="I45" s="4"/>
      <c r="J45" s="4"/>
    </row>
    <row r="46" spans="1:10" ht="15.75" customHeight="1">
      <c r="A46" s="5">
        <v>7</v>
      </c>
      <c r="B46" s="20">
        <v>44753</v>
      </c>
      <c r="C46" s="7">
        <v>0.55555555555555558</v>
      </c>
      <c r="D46" s="22">
        <v>622.52</v>
      </c>
      <c r="E46" s="11">
        <v>0.38159850000000001</v>
      </c>
      <c r="G46" s="4"/>
      <c r="I46" s="4"/>
      <c r="J46" s="4"/>
    </row>
    <row r="47" spans="1:10" ht="15.75" customHeight="1">
      <c r="A47" s="5">
        <v>7</v>
      </c>
      <c r="B47" s="20">
        <v>44827</v>
      </c>
      <c r="C47" s="7">
        <v>0.5395833333333333</v>
      </c>
      <c r="D47" s="21">
        <v>497.71</v>
      </c>
      <c r="E47" s="11">
        <v>0.29433900000000002</v>
      </c>
      <c r="G47" s="4"/>
      <c r="I47" s="4"/>
      <c r="J47" s="4"/>
    </row>
    <row r="48" spans="1:10" ht="15.75" customHeight="1">
      <c r="A48" s="5">
        <v>7</v>
      </c>
      <c r="B48" s="20">
        <v>44860</v>
      </c>
      <c r="C48" s="7">
        <v>0.56944444444444442</v>
      </c>
      <c r="D48" s="2">
        <v>521</v>
      </c>
      <c r="E48" s="18">
        <v>0.335812</v>
      </c>
      <c r="G48" s="4"/>
      <c r="I48" s="4"/>
      <c r="J48" s="4"/>
    </row>
    <row r="49" spans="1:10" ht="15.75" customHeight="1">
      <c r="A49" s="14">
        <v>7</v>
      </c>
      <c r="B49" s="15">
        <v>44885</v>
      </c>
      <c r="C49" s="16">
        <v>0.46875</v>
      </c>
      <c r="D49" s="33">
        <v>118</v>
      </c>
      <c r="E49" s="18">
        <v>0.1793526</v>
      </c>
      <c r="G49" s="4"/>
      <c r="I49" s="4"/>
      <c r="J49" s="4"/>
    </row>
    <row r="50" spans="1:10" ht="15.75" customHeight="1">
      <c r="A50" s="1" t="s">
        <v>22</v>
      </c>
      <c r="B50" s="2" t="s">
        <v>1</v>
      </c>
      <c r="C50" s="2" t="s">
        <v>2</v>
      </c>
      <c r="D50" s="2" t="s">
        <v>3</v>
      </c>
      <c r="E50" s="2" t="s">
        <v>4</v>
      </c>
      <c r="G50" s="4"/>
      <c r="I50" s="4"/>
      <c r="J50" s="4"/>
    </row>
    <row r="51" spans="1:10" ht="15.75" customHeight="1">
      <c r="A51" s="5">
        <v>8</v>
      </c>
      <c r="B51" s="20">
        <v>44754</v>
      </c>
      <c r="C51" s="7">
        <v>0.51041666666666663</v>
      </c>
      <c r="D51" s="22">
        <v>198.01</v>
      </c>
      <c r="E51" s="11">
        <v>0.45538719999999999</v>
      </c>
      <c r="F51" s="3">
        <f>AVERAGE(D51,D55)</f>
        <v>174.5</v>
      </c>
      <c r="G51" s="4">
        <f>((D51-D55)/F51)*100</f>
        <v>26.945558739255006</v>
      </c>
      <c r="I51" s="4"/>
      <c r="J51" s="4"/>
    </row>
    <row r="52" spans="1:10" ht="15.75" customHeight="1">
      <c r="A52" s="5">
        <v>8</v>
      </c>
      <c r="B52" s="20">
        <v>44831</v>
      </c>
      <c r="C52" s="7">
        <v>0.50347222222222221</v>
      </c>
      <c r="D52" s="21">
        <v>174.83</v>
      </c>
      <c r="E52" s="11">
        <v>0.41273130000000002</v>
      </c>
      <c r="G52" s="4"/>
      <c r="I52" s="4"/>
      <c r="J52" s="4"/>
    </row>
    <row r="53" spans="1:10" ht="15.75" customHeight="1">
      <c r="A53" s="5">
        <v>8</v>
      </c>
      <c r="B53" s="20">
        <v>44853</v>
      </c>
      <c r="C53" s="7">
        <v>0.55208333333333337</v>
      </c>
      <c r="D53" s="2">
        <v>166</v>
      </c>
      <c r="E53" s="18">
        <v>0.42328569999999999</v>
      </c>
      <c r="G53" s="4"/>
      <c r="I53" s="4"/>
      <c r="J53" s="4"/>
    </row>
    <row r="54" spans="1:10" ht="15.75" customHeight="1">
      <c r="A54" s="14">
        <v>8</v>
      </c>
      <c r="B54" s="15">
        <v>44885</v>
      </c>
      <c r="C54" s="16">
        <v>0.54305555555555551</v>
      </c>
      <c r="D54" s="2">
        <v>152</v>
      </c>
      <c r="E54" s="18">
        <v>0.40207500000000002</v>
      </c>
      <c r="G54" s="4"/>
      <c r="I54" s="4"/>
      <c r="J54" s="4"/>
    </row>
    <row r="55" spans="1:10" ht="15.75" customHeight="1">
      <c r="A55" s="14">
        <v>8</v>
      </c>
      <c r="B55" s="15">
        <v>44897</v>
      </c>
      <c r="C55" s="16">
        <v>0.48958333333333331</v>
      </c>
      <c r="D55" s="33">
        <v>150.99</v>
      </c>
      <c r="E55" s="18">
        <v>0.3895015</v>
      </c>
      <c r="G55" s="4"/>
      <c r="I55" s="4"/>
      <c r="J55" s="4"/>
    </row>
    <row r="56" spans="1:10" ht="15.75" customHeight="1">
      <c r="A56" s="1" t="s">
        <v>23</v>
      </c>
      <c r="B56" s="2" t="s">
        <v>1</v>
      </c>
      <c r="C56" s="2" t="s">
        <v>2</v>
      </c>
      <c r="D56" s="2" t="s">
        <v>3</v>
      </c>
      <c r="E56" s="2" t="s">
        <v>4</v>
      </c>
      <c r="G56" s="4"/>
      <c r="I56" s="4"/>
      <c r="J56" s="4"/>
    </row>
    <row r="57" spans="1:10" ht="15.75" customHeight="1">
      <c r="A57" s="5">
        <v>9</v>
      </c>
      <c r="B57" s="20">
        <v>44754</v>
      </c>
      <c r="C57" s="7">
        <v>0.50347222222222221</v>
      </c>
      <c r="D57" s="22">
        <v>25.28</v>
      </c>
      <c r="E57" s="11">
        <v>0.61880120000000005</v>
      </c>
      <c r="F57" s="3">
        <f>AVERAGE(D57,D61)</f>
        <v>23.295000000000002</v>
      </c>
      <c r="G57" s="4">
        <f>((D57-D61)/F57)*100</f>
        <v>17.042283751878095</v>
      </c>
      <c r="I57" s="4"/>
      <c r="J57" s="4"/>
    </row>
    <row r="58" spans="1:10" ht="15.75" customHeight="1">
      <c r="A58" s="5">
        <v>9</v>
      </c>
      <c r="B58" s="20">
        <v>44831</v>
      </c>
      <c r="C58" s="7">
        <v>0.51180555555555551</v>
      </c>
      <c r="D58" s="21">
        <v>25.14</v>
      </c>
      <c r="E58" s="11">
        <v>0.61310089999999995</v>
      </c>
      <c r="G58" s="4"/>
      <c r="I58" s="4"/>
      <c r="J58" s="4"/>
    </row>
    <row r="59" spans="1:10" ht="15.75" customHeight="1">
      <c r="A59" s="5">
        <v>9</v>
      </c>
      <c r="B59" s="20">
        <v>44853</v>
      </c>
      <c r="C59" s="7">
        <v>0.55902777777777779</v>
      </c>
      <c r="D59" s="2">
        <v>24</v>
      </c>
      <c r="E59" s="18">
        <v>0.60370900000000005</v>
      </c>
      <c r="G59" s="4"/>
      <c r="I59" s="4"/>
      <c r="J59" s="4"/>
    </row>
    <row r="60" spans="1:10" ht="15.75" customHeight="1">
      <c r="A60" s="14">
        <v>9</v>
      </c>
      <c r="B60" s="36">
        <v>44885</v>
      </c>
      <c r="C60" s="16">
        <v>0.53125</v>
      </c>
      <c r="D60" s="2">
        <v>22</v>
      </c>
      <c r="E60" s="18">
        <v>0.58719940000000004</v>
      </c>
      <c r="G60" s="4"/>
      <c r="I60" s="4"/>
      <c r="J60" s="4"/>
    </row>
    <row r="61" spans="1:10" ht="13">
      <c r="A61" s="14">
        <v>9</v>
      </c>
      <c r="B61" s="15">
        <v>44897</v>
      </c>
      <c r="C61" s="16">
        <v>0.48958333333333331</v>
      </c>
      <c r="D61" s="33">
        <v>21.31</v>
      </c>
      <c r="E61" s="18">
        <v>0.5872503</v>
      </c>
      <c r="G61" s="4"/>
      <c r="I61" s="4"/>
      <c r="J61" s="4"/>
    </row>
    <row r="62" spans="1:10" ht="13">
      <c r="A62" s="1" t="s">
        <v>24</v>
      </c>
      <c r="B62" s="2" t="s">
        <v>1</v>
      </c>
      <c r="C62" s="2" t="s">
        <v>2</v>
      </c>
      <c r="D62" s="2" t="s">
        <v>3</v>
      </c>
      <c r="E62" s="2" t="s">
        <v>4</v>
      </c>
      <c r="G62" s="4"/>
      <c r="I62" s="4"/>
      <c r="J62" s="4"/>
    </row>
    <row r="63" spans="1:10" ht="13">
      <c r="A63" s="5">
        <v>10</v>
      </c>
      <c r="B63" s="20">
        <v>44754</v>
      </c>
      <c r="C63" s="7">
        <v>0.46875</v>
      </c>
      <c r="D63" s="21">
        <v>56.85</v>
      </c>
      <c r="E63" s="11">
        <v>0.64386650000000001</v>
      </c>
      <c r="F63" s="3">
        <f>AVERAGE(D64,D65)</f>
        <v>53.42</v>
      </c>
      <c r="G63" s="4">
        <f>((D65-D64)/F63)*100</f>
        <v>17.147135904155739</v>
      </c>
      <c r="I63" s="4"/>
      <c r="J63" s="4"/>
    </row>
    <row r="64" spans="1:10" ht="13">
      <c r="A64" s="5">
        <v>10</v>
      </c>
      <c r="B64" s="20">
        <v>44831</v>
      </c>
      <c r="C64" s="7">
        <v>0.49583333333333335</v>
      </c>
      <c r="D64" s="30">
        <v>48.84</v>
      </c>
      <c r="E64" s="11">
        <v>0.55651519999999999</v>
      </c>
      <c r="G64" s="4"/>
      <c r="I64" s="4"/>
      <c r="J64" s="4"/>
    </row>
    <row r="65" spans="1:10" ht="13">
      <c r="A65" s="5">
        <v>10</v>
      </c>
      <c r="B65" s="20">
        <v>44853</v>
      </c>
      <c r="C65" s="7">
        <v>0.55208333333333337</v>
      </c>
      <c r="D65" s="17">
        <v>58</v>
      </c>
      <c r="E65" s="37" t="s">
        <v>25</v>
      </c>
      <c r="G65" s="4"/>
      <c r="I65" s="4"/>
      <c r="J65" s="4"/>
    </row>
    <row r="66" spans="1:10" ht="13">
      <c r="A66" s="14">
        <v>10</v>
      </c>
      <c r="B66" s="15">
        <v>44885</v>
      </c>
      <c r="C66" s="16">
        <v>0.46875</v>
      </c>
      <c r="D66" s="2">
        <v>55</v>
      </c>
      <c r="E66" s="37" t="s">
        <v>25</v>
      </c>
      <c r="G66" s="4"/>
      <c r="I66" s="4"/>
      <c r="J66" s="4"/>
    </row>
    <row r="67" spans="1:10" ht="13">
      <c r="A67" s="14">
        <v>10</v>
      </c>
      <c r="B67" s="15">
        <v>44897</v>
      </c>
      <c r="C67" s="16">
        <v>0.48958333333333331</v>
      </c>
      <c r="D67" s="2">
        <v>53.43</v>
      </c>
      <c r="E67" s="37" t="s">
        <v>25</v>
      </c>
      <c r="G67" s="4"/>
      <c r="I67" s="4"/>
      <c r="J67" s="4"/>
    </row>
    <row r="68" spans="1:10" ht="13">
      <c r="A68" s="1" t="s">
        <v>26</v>
      </c>
      <c r="B68" s="2" t="s">
        <v>1</v>
      </c>
      <c r="C68" s="2" t="s">
        <v>2</v>
      </c>
      <c r="D68" s="2" t="s">
        <v>3</v>
      </c>
      <c r="E68" s="2" t="s">
        <v>4</v>
      </c>
      <c r="G68" s="4"/>
      <c r="I68" s="4"/>
      <c r="J68" s="4"/>
    </row>
    <row r="69" spans="1:10" ht="13">
      <c r="A69" s="5">
        <v>11</v>
      </c>
      <c r="B69" s="20">
        <v>44754</v>
      </c>
      <c r="C69" s="7">
        <v>0.46180555555555558</v>
      </c>
      <c r="D69" s="22">
        <v>31.01</v>
      </c>
      <c r="E69" s="18">
        <v>0.3322021</v>
      </c>
      <c r="F69" s="3">
        <f>AVERAGE(D69,D70)</f>
        <v>27.67</v>
      </c>
      <c r="G69" s="4">
        <f>((D69-D70)/F69)*100</f>
        <v>24.141669678352017</v>
      </c>
      <c r="I69" s="4"/>
      <c r="J69" s="4"/>
    </row>
    <row r="70" spans="1:10" ht="13">
      <c r="A70" s="5">
        <v>11</v>
      </c>
      <c r="B70" s="20">
        <v>44827</v>
      </c>
      <c r="C70" s="7">
        <v>0.53125</v>
      </c>
      <c r="D70" s="33">
        <v>24.33</v>
      </c>
      <c r="E70" s="18">
        <v>0.2250576</v>
      </c>
      <c r="G70" s="4"/>
      <c r="I70" s="4"/>
      <c r="J70" s="4"/>
    </row>
    <row r="71" spans="1:10" ht="13">
      <c r="A71" s="5">
        <v>11</v>
      </c>
      <c r="B71" s="20">
        <v>44860</v>
      </c>
      <c r="C71" s="7">
        <v>0.55208333333333337</v>
      </c>
      <c r="D71" s="2">
        <v>27.4</v>
      </c>
      <c r="E71" s="18">
        <v>0.25141799999999997</v>
      </c>
      <c r="G71" s="4"/>
      <c r="I71" s="4"/>
      <c r="J71" s="4"/>
    </row>
    <row r="72" spans="1:10" ht="13">
      <c r="A72" s="9">
        <v>11</v>
      </c>
      <c r="B72" s="38">
        <v>44885</v>
      </c>
      <c r="C72" s="39">
        <v>0.47916666666666669</v>
      </c>
      <c r="D72" s="3">
        <v>29.22</v>
      </c>
      <c r="E72" s="8">
        <v>0.245585</v>
      </c>
      <c r="G72" s="4"/>
      <c r="I72" s="4"/>
    </row>
    <row r="73" spans="1:10" ht="13">
      <c r="G73" s="4"/>
      <c r="I73" s="4"/>
    </row>
    <row r="74" spans="1:10" ht="13">
      <c r="G74" s="4"/>
      <c r="I74" s="4"/>
    </row>
    <row r="75" spans="1:10" ht="13">
      <c r="I75" s="4"/>
    </row>
    <row r="76" spans="1:10" ht="13">
      <c r="I76" s="4"/>
    </row>
    <row r="77" spans="1:10" ht="13">
      <c r="I77" s="4"/>
    </row>
    <row r="78" spans="1:10" ht="13">
      <c r="I78" s="4"/>
    </row>
    <row r="79" spans="1:10" ht="13">
      <c r="I79" s="4"/>
    </row>
    <row r="80" spans="1:10" ht="13">
      <c r="I80" s="4"/>
    </row>
    <row r="81" spans="9:9" ht="13">
      <c r="I81" s="4"/>
    </row>
    <row r="82" spans="9:9" ht="13">
      <c r="I82" s="4"/>
    </row>
    <row r="83" spans="9:9" ht="13">
      <c r="I83" s="4"/>
    </row>
    <row r="84" spans="9:9" ht="13">
      <c r="I84" s="4"/>
    </row>
    <row r="85" spans="9:9" ht="13">
      <c r="I85" s="4"/>
    </row>
    <row r="86" spans="9:9" ht="13">
      <c r="I86" s="4"/>
    </row>
    <row r="87" spans="9:9" ht="13">
      <c r="I87" s="4"/>
    </row>
    <row r="88" spans="9:9" ht="13">
      <c r="I88" s="4"/>
    </row>
    <row r="89" spans="9:9" ht="13">
      <c r="I89" s="4"/>
    </row>
    <row r="90" spans="9:9" ht="13">
      <c r="I90" s="4"/>
    </row>
    <row r="91" spans="9:9" ht="13">
      <c r="I91" s="4"/>
    </row>
    <row r="92" spans="9:9" ht="13">
      <c r="I92" s="4"/>
    </row>
    <row r="93" spans="9:9" ht="13">
      <c r="I93" s="4"/>
    </row>
    <row r="94" spans="9:9" ht="13">
      <c r="I94" s="4"/>
    </row>
    <row r="95" spans="9:9" ht="13">
      <c r="I95" s="4"/>
    </row>
    <row r="96" spans="9:9" ht="13">
      <c r="I96" s="4"/>
    </row>
    <row r="97" spans="9:9" ht="13">
      <c r="I97" s="4"/>
    </row>
    <row r="98" spans="9:9" ht="13">
      <c r="I98" s="4"/>
    </row>
    <row r="99" spans="9:9" ht="13">
      <c r="I99" s="4"/>
    </row>
    <row r="100" spans="9:9" ht="13">
      <c r="I100" s="4"/>
    </row>
    <row r="101" spans="9:9" ht="13">
      <c r="I101" s="4"/>
    </row>
    <row r="102" spans="9:9" ht="13">
      <c r="I102" s="4"/>
    </row>
    <row r="103" spans="9:9" ht="13">
      <c r="I103" s="4"/>
    </row>
    <row r="104" spans="9:9" ht="13">
      <c r="I104" s="4"/>
    </row>
    <row r="105" spans="9:9" ht="13">
      <c r="I105" s="4"/>
    </row>
    <row r="106" spans="9:9" ht="13">
      <c r="I106" s="4"/>
    </row>
    <row r="107" spans="9:9" ht="13">
      <c r="I107" s="4"/>
    </row>
    <row r="108" spans="9:9" ht="13">
      <c r="I108" s="4"/>
    </row>
    <row r="109" spans="9:9" ht="13">
      <c r="I109" s="4"/>
    </row>
    <row r="110" spans="9:9" ht="13">
      <c r="I110" s="4"/>
    </row>
    <row r="111" spans="9:9" ht="13">
      <c r="I111" s="4"/>
    </row>
    <row r="112" spans="9:9" ht="13">
      <c r="I112" s="4"/>
    </row>
    <row r="113" spans="9:9" ht="13">
      <c r="I113" s="4"/>
    </row>
    <row r="114" spans="9:9" ht="13">
      <c r="I114" s="4"/>
    </row>
    <row r="115" spans="9:9" ht="13">
      <c r="I115" s="4"/>
    </row>
    <row r="116" spans="9:9" ht="13">
      <c r="I116" s="4"/>
    </row>
    <row r="117" spans="9:9" ht="13">
      <c r="I117" s="4"/>
    </row>
    <row r="118" spans="9:9" ht="13">
      <c r="I118" s="4"/>
    </row>
    <row r="119" spans="9:9" ht="13">
      <c r="I119" s="4"/>
    </row>
    <row r="120" spans="9:9" ht="13">
      <c r="I120" s="4"/>
    </row>
    <row r="121" spans="9:9" ht="13">
      <c r="I121" s="4"/>
    </row>
    <row r="122" spans="9:9" ht="13">
      <c r="I122" s="4"/>
    </row>
    <row r="123" spans="9:9" ht="13">
      <c r="I123" s="4"/>
    </row>
    <row r="124" spans="9:9" ht="13">
      <c r="I124" s="4"/>
    </row>
    <row r="125" spans="9:9" ht="13">
      <c r="I125" s="4"/>
    </row>
    <row r="126" spans="9:9" ht="13">
      <c r="I126" s="4"/>
    </row>
    <row r="127" spans="9:9" ht="13">
      <c r="I127" s="4"/>
    </row>
    <row r="128" spans="9:9" ht="13">
      <c r="I128" s="4"/>
    </row>
    <row r="129" spans="9:9" ht="13">
      <c r="I129" s="4"/>
    </row>
    <row r="130" spans="9:9" ht="13">
      <c r="I130" s="4"/>
    </row>
    <row r="131" spans="9:9" ht="13">
      <c r="I131" s="4"/>
    </row>
    <row r="132" spans="9:9" ht="13">
      <c r="I132" s="4"/>
    </row>
    <row r="133" spans="9:9" ht="13">
      <c r="I133" s="4"/>
    </row>
    <row r="134" spans="9:9" ht="13">
      <c r="I134" s="4"/>
    </row>
    <row r="135" spans="9:9" ht="13">
      <c r="I135" s="4"/>
    </row>
    <row r="136" spans="9:9" ht="13">
      <c r="I136" s="4"/>
    </row>
    <row r="137" spans="9:9" ht="13">
      <c r="I137" s="4"/>
    </row>
    <row r="138" spans="9:9" ht="13">
      <c r="I138" s="4"/>
    </row>
    <row r="139" spans="9:9" ht="13">
      <c r="I139" s="4"/>
    </row>
    <row r="140" spans="9:9" ht="13">
      <c r="I140" s="4"/>
    </row>
    <row r="141" spans="9:9" ht="13">
      <c r="I141" s="4"/>
    </row>
    <row r="142" spans="9:9" ht="13">
      <c r="I142" s="4"/>
    </row>
    <row r="143" spans="9:9" ht="13">
      <c r="I143" s="4"/>
    </row>
    <row r="144" spans="9:9" ht="13">
      <c r="I144" s="4"/>
    </row>
    <row r="145" spans="9:9" ht="13">
      <c r="I145" s="4"/>
    </row>
    <row r="146" spans="9:9" ht="13">
      <c r="I146" s="4"/>
    </row>
    <row r="147" spans="9:9" ht="13">
      <c r="I147" s="4"/>
    </row>
    <row r="148" spans="9:9" ht="13">
      <c r="I148" s="4"/>
    </row>
    <row r="149" spans="9:9" ht="13">
      <c r="I149" s="4"/>
    </row>
    <row r="150" spans="9:9" ht="13">
      <c r="I150" s="4"/>
    </row>
    <row r="151" spans="9:9" ht="13">
      <c r="I151" s="4"/>
    </row>
    <row r="152" spans="9:9" ht="13">
      <c r="I152" s="4"/>
    </row>
    <row r="153" spans="9:9" ht="13">
      <c r="I153" s="4"/>
    </row>
    <row r="154" spans="9:9" ht="13">
      <c r="I154" s="4"/>
    </row>
    <row r="155" spans="9:9" ht="13">
      <c r="I155" s="4"/>
    </row>
    <row r="156" spans="9:9" ht="13">
      <c r="I156" s="4"/>
    </row>
    <row r="157" spans="9:9" ht="13">
      <c r="I157" s="4"/>
    </row>
    <row r="158" spans="9:9" ht="13">
      <c r="I158" s="4"/>
    </row>
    <row r="159" spans="9:9" ht="13">
      <c r="I159" s="4"/>
    </row>
    <row r="160" spans="9:9" ht="13">
      <c r="I160" s="4"/>
    </row>
    <row r="161" spans="9:9" ht="13">
      <c r="I161" s="4"/>
    </row>
    <row r="162" spans="9:9" ht="13">
      <c r="I162" s="4"/>
    </row>
    <row r="163" spans="9:9" ht="13">
      <c r="I163" s="4"/>
    </row>
    <row r="164" spans="9:9" ht="13">
      <c r="I164" s="4"/>
    </row>
    <row r="165" spans="9:9" ht="13">
      <c r="I165" s="4"/>
    </row>
    <row r="166" spans="9:9" ht="13">
      <c r="I166" s="4"/>
    </row>
    <row r="167" spans="9:9" ht="13">
      <c r="I167" s="4"/>
    </row>
    <row r="168" spans="9:9" ht="13">
      <c r="I168" s="4"/>
    </row>
    <row r="169" spans="9:9" ht="13">
      <c r="I169" s="4"/>
    </row>
    <row r="170" spans="9:9" ht="13">
      <c r="I170" s="4"/>
    </row>
    <row r="171" spans="9:9" ht="13">
      <c r="I171" s="4"/>
    </row>
    <row r="172" spans="9:9" ht="13">
      <c r="I172" s="4"/>
    </row>
    <row r="173" spans="9:9" ht="13">
      <c r="I173" s="4"/>
    </row>
    <row r="174" spans="9:9" ht="13">
      <c r="I174" s="4"/>
    </row>
    <row r="175" spans="9:9" ht="13">
      <c r="I175" s="4"/>
    </row>
    <row r="176" spans="9:9" ht="13">
      <c r="I176" s="4"/>
    </row>
    <row r="177" spans="9:9" ht="13">
      <c r="I177" s="4"/>
    </row>
    <row r="178" spans="9:9" ht="13">
      <c r="I178" s="4"/>
    </row>
    <row r="179" spans="9:9" ht="13">
      <c r="I179" s="4"/>
    </row>
    <row r="180" spans="9:9" ht="13">
      <c r="I180" s="4"/>
    </row>
    <row r="181" spans="9:9" ht="13">
      <c r="I181" s="4"/>
    </row>
    <row r="182" spans="9:9" ht="13">
      <c r="I182" s="4"/>
    </row>
    <row r="183" spans="9:9" ht="13">
      <c r="I183" s="4"/>
    </row>
    <row r="184" spans="9:9" ht="13">
      <c r="I184" s="4"/>
    </row>
    <row r="185" spans="9:9" ht="13">
      <c r="I185" s="4"/>
    </row>
    <row r="186" spans="9:9" ht="13">
      <c r="I186" s="4"/>
    </row>
    <row r="187" spans="9:9" ht="13">
      <c r="I187" s="4"/>
    </row>
    <row r="188" spans="9:9" ht="13">
      <c r="I188" s="4"/>
    </row>
    <row r="189" spans="9:9" ht="13">
      <c r="I189" s="4"/>
    </row>
    <row r="190" spans="9:9" ht="13">
      <c r="I190" s="4"/>
    </row>
    <row r="191" spans="9:9" ht="13">
      <c r="I191" s="4"/>
    </row>
    <row r="192" spans="9:9" ht="13">
      <c r="I192" s="4"/>
    </row>
    <row r="193" spans="9:9" ht="13">
      <c r="I193" s="4"/>
    </row>
    <row r="194" spans="9:9" ht="13">
      <c r="I194" s="4"/>
    </row>
    <row r="195" spans="9:9" ht="13">
      <c r="I195" s="4"/>
    </row>
    <row r="196" spans="9:9" ht="13">
      <c r="I196" s="4"/>
    </row>
    <row r="197" spans="9:9" ht="13">
      <c r="I197" s="4"/>
    </row>
    <row r="198" spans="9:9" ht="13">
      <c r="I198" s="4"/>
    </row>
    <row r="199" spans="9:9" ht="13">
      <c r="I199" s="4"/>
    </row>
    <row r="200" spans="9:9" ht="13">
      <c r="I200" s="4"/>
    </row>
    <row r="201" spans="9:9" ht="13">
      <c r="I201" s="4"/>
    </row>
    <row r="202" spans="9:9" ht="13">
      <c r="I202" s="4"/>
    </row>
    <row r="203" spans="9:9" ht="13">
      <c r="I203" s="4"/>
    </row>
    <row r="204" spans="9:9" ht="13">
      <c r="I204" s="4"/>
    </row>
    <row r="205" spans="9:9" ht="13">
      <c r="I205" s="4"/>
    </row>
    <row r="206" spans="9:9" ht="13">
      <c r="I206" s="4"/>
    </row>
    <row r="207" spans="9:9" ht="13">
      <c r="I207" s="4"/>
    </row>
    <row r="208" spans="9:9" ht="13">
      <c r="I208" s="4"/>
    </row>
    <row r="209" spans="9:9" ht="13">
      <c r="I209" s="4"/>
    </row>
    <row r="210" spans="9:9" ht="13">
      <c r="I210" s="4"/>
    </row>
    <row r="211" spans="9:9" ht="13">
      <c r="I211" s="4"/>
    </row>
    <row r="212" spans="9:9" ht="13">
      <c r="I212" s="4"/>
    </row>
    <row r="213" spans="9:9" ht="13">
      <c r="I213" s="4"/>
    </row>
    <row r="214" spans="9:9" ht="13">
      <c r="I214" s="4"/>
    </row>
    <row r="215" spans="9:9" ht="13">
      <c r="I215" s="4"/>
    </row>
    <row r="216" spans="9:9" ht="13">
      <c r="I216" s="4"/>
    </row>
    <row r="217" spans="9:9" ht="13">
      <c r="I217" s="4"/>
    </row>
    <row r="218" spans="9:9" ht="13">
      <c r="I218" s="4"/>
    </row>
    <row r="219" spans="9:9" ht="13">
      <c r="I219" s="4"/>
    </row>
    <row r="220" spans="9:9" ht="13">
      <c r="I220" s="4"/>
    </row>
    <row r="221" spans="9:9" ht="13">
      <c r="I221" s="4"/>
    </row>
    <row r="222" spans="9:9" ht="13">
      <c r="I222" s="4"/>
    </row>
    <row r="223" spans="9:9" ht="13">
      <c r="I223" s="4"/>
    </row>
    <row r="224" spans="9:9" ht="13">
      <c r="I224" s="4"/>
    </row>
    <row r="225" spans="9:9" ht="13">
      <c r="I225" s="4"/>
    </row>
    <row r="226" spans="9:9" ht="13">
      <c r="I226" s="4"/>
    </row>
    <row r="227" spans="9:9" ht="13">
      <c r="I227" s="4"/>
    </row>
    <row r="228" spans="9:9" ht="13">
      <c r="I228" s="4"/>
    </row>
    <row r="229" spans="9:9" ht="13">
      <c r="I229" s="4"/>
    </row>
    <row r="230" spans="9:9" ht="13">
      <c r="I230" s="4"/>
    </row>
    <row r="231" spans="9:9" ht="13">
      <c r="I231" s="4"/>
    </row>
    <row r="232" spans="9:9" ht="13">
      <c r="I232" s="4"/>
    </row>
    <row r="233" spans="9:9" ht="13">
      <c r="I233" s="4"/>
    </row>
    <row r="234" spans="9:9" ht="13">
      <c r="I234" s="4"/>
    </row>
    <row r="235" spans="9:9" ht="13">
      <c r="I235" s="4"/>
    </row>
    <row r="236" spans="9:9" ht="13">
      <c r="I236" s="4"/>
    </row>
    <row r="237" spans="9:9" ht="13">
      <c r="I237" s="4"/>
    </row>
    <row r="238" spans="9:9" ht="13">
      <c r="I238" s="4"/>
    </row>
    <row r="239" spans="9:9" ht="13">
      <c r="I239" s="4"/>
    </row>
    <row r="240" spans="9:9" ht="13">
      <c r="I240" s="4"/>
    </row>
    <row r="241" spans="9:9" ht="13">
      <c r="I241" s="4"/>
    </row>
    <row r="242" spans="9:9" ht="13">
      <c r="I242" s="4"/>
    </row>
    <row r="243" spans="9:9" ht="13">
      <c r="I243" s="4"/>
    </row>
    <row r="244" spans="9:9" ht="13">
      <c r="I244" s="4"/>
    </row>
    <row r="245" spans="9:9" ht="13">
      <c r="I245" s="4"/>
    </row>
    <row r="246" spans="9:9" ht="13">
      <c r="I246" s="4"/>
    </row>
    <row r="247" spans="9:9" ht="13">
      <c r="I247" s="4"/>
    </row>
    <row r="248" spans="9:9" ht="13">
      <c r="I248" s="4"/>
    </row>
    <row r="249" spans="9:9" ht="13">
      <c r="I249" s="4"/>
    </row>
    <row r="250" spans="9:9" ht="13">
      <c r="I250" s="4"/>
    </row>
    <row r="251" spans="9:9" ht="13">
      <c r="I251" s="4"/>
    </row>
    <row r="252" spans="9:9" ht="13">
      <c r="I252" s="4"/>
    </row>
    <row r="253" spans="9:9" ht="13">
      <c r="I253" s="4"/>
    </row>
    <row r="254" spans="9:9" ht="13">
      <c r="I254" s="4"/>
    </row>
    <row r="255" spans="9:9" ht="13">
      <c r="I255" s="4"/>
    </row>
    <row r="256" spans="9:9" ht="13">
      <c r="I256" s="4"/>
    </row>
    <row r="257" spans="9:9" ht="13">
      <c r="I257" s="4"/>
    </row>
    <row r="258" spans="9:9" ht="13">
      <c r="I258" s="4"/>
    </row>
    <row r="259" spans="9:9" ht="13">
      <c r="I259" s="4"/>
    </row>
    <row r="260" spans="9:9" ht="13">
      <c r="I260" s="4"/>
    </row>
    <row r="261" spans="9:9" ht="13">
      <c r="I261" s="4"/>
    </row>
    <row r="262" spans="9:9" ht="13">
      <c r="I262" s="4"/>
    </row>
    <row r="263" spans="9:9" ht="13">
      <c r="I263" s="4"/>
    </row>
    <row r="264" spans="9:9" ht="13">
      <c r="I264" s="4"/>
    </row>
    <row r="265" spans="9:9" ht="13">
      <c r="I265" s="4"/>
    </row>
    <row r="266" spans="9:9" ht="13">
      <c r="I266" s="4"/>
    </row>
    <row r="267" spans="9:9" ht="13">
      <c r="I267" s="4"/>
    </row>
    <row r="268" spans="9:9" ht="13">
      <c r="I268" s="4"/>
    </row>
    <row r="269" spans="9:9" ht="13">
      <c r="I269" s="4"/>
    </row>
    <row r="270" spans="9:9" ht="13">
      <c r="I270" s="4"/>
    </row>
    <row r="271" spans="9:9" ht="13">
      <c r="I271" s="4"/>
    </row>
    <row r="272" spans="9:9" ht="13">
      <c r="I272" s="4"/>
    </row>
    <row r="273" spans="9:9" ht="13">
      <c r="I273" s="4"/>
    </row>
    <row r="274" spans="9:9" ht="13">
      <c r="I274" s="4"/>
    </row>
    <row r="275" spans="9:9" ht="13">
      <c r="I275" s="4"/>
    </row>
    <row r="276" spans="9:9" ht="13">
      <c r="I276" s="4"/>
    </row>
    <row r="277" spans="9:9" ht="13">
      <c r="I277" s="4"/>
    </row>
    <row r="278" spans="9:9" ht="13">
      <c r="I278" s="4"/>
    </row>
    <row r="279" spans="9:9" ht="13">
      <c r="I279" s="4"/>
    </row>
    <row r="280" spans="9:9" ht="13">
      <c r="I280" s="4"/>
    </row>
    <row r="281" spans="9:9" ht="13">
      <c r="I281" s="4"/>
    </row>
    <row r="282" spans="9:9" ht="13">
      <c r="I282" s="4"/>
    </row>
    <row r="283" spans="9:9" ht="13">
      <c r="I283" s="4"/>
    </row>
    <row r="284" spans="9:9" ht="13">
      <c r="I284" s="4"/>
    </row>
    <row r="285" spans="9:9" ht="13">
      <c r="I285" s="4"/>
    </row>
    <row r="286" spans="9:9" ht="13">
      <c r="I286" s="4"/>
    </row>
    <row r="287" spans="9:9" ht="13">
      <c r="I287" s="4"/>
    </row>
    <row r="288" spans="9:9" ht="13">
      <c r="I288" s="4"/>
    </row>
    <row r="289" spans="9:9" ht="13">
      <c r="I289" s="4"/>
    </row>
    <row r="290" spans="9:9" ht="13">
      <c r="I290" s="4"/>
    </row>
    <row r="291" spans="9:9" ht="13">
      <c r="I291" s="4"/>
    </row>
    <row r="292" spans="9:9" ht="13">
      <c r="I292" s="4"/>
    </row>
    <row r="293" spans="9:9" ht="13">
      <c r="I293" s="4"/>
    </row>
    <row r="294" spans="9:9" ht="13">
      <c r="I294" s="4"/>
    </row>
    <row r="295" spans="9:9" ht="13">
      <c r="I295" s="4"/>
    </row>
    <row r="296" spans="9:9" ht="13">
      <c r="I296" s="4"/>
    </row>
    <row r="297" spans="9:9" ht="13">
      <c r="I297" s="4"/>
    </row>
    <row r="298" spans="9:9" ht="13">
      <c r="I298" s="4"/>
    </row>
    <row r="299" spans="9:9" ht="13">
      <c r="I299" s="4"/>
    </row>
    <row r="300" spans="9:9" ht="13">
      <c r="I300" s="4"/>
    </row>
    <row r="301" spans="9:9" ht="13">
      <c r="I301" s="4"/>
    </row>
    <row r="302" spans="9:9" ht="13">
      <c r="I302" s="4"/>
    </row>
    <row r="303" spans="9:9" ht="13">
      <c r="I303" s="4"/>
    </row>
    <row r="304" spans="9:9" ht="13">
      <c r="I304" s="4"/>
    </row>
    <row r="305" spans="9:9" ht="13">
      <c r="I305" s="4"/>
    </row>
    <row r="306" spans="9:9" ht="13">
      <c r="I306" s="4"/>
    </row>
    <row r="307" spans="9:9" ht="13">
      <c r="I307" s="4"/>
    </row>
    <row r="308" spans="9:9" ht="13">
      <c r="I308" s="4"/>
    </row>
    <row r="309" spans="9:9" ht="13">
      <c r="I309" s="4"/>
    </row>
    <row r="310" spans="9:9" ht="13">
      <c r="I310" s="4"/>
    </row>
    <row r="311" spans="9:9" ht="13">
      <c r="I311" s="4"/>
    </row>
    <row r="312" spans="9:9" ht="13">
      <c r="I312" s="4"/>
    </row>
    <row r="313" spans="9:9" ht="13">
      <c r="I313" s="4"/>
    </row>
    <row r="314" spans="9:9" ht="13">
      <c r="I314" s="4"/>
    </row>
    <row r="315" spans="9:9" ht="13">
      <c r="I315" s="4"/>
    </row>
    <row r="316" spans="9:9" ht="13">
      <c r="I316" s="4"/>
    </row>
    <row r="317" spans="9:9" ht="13">
      <c r="I317" s="4"/>
    </row>
    <row r="318" spans="9:9" ht="13">
      <c r="I318" s="4"/>
    </row>
    <row r="319" spans="9:9" ht="13">
      <c r="I319" s="4"/>
    </row>
    <row r="320" spans="9:9" ht="13">
      <c r="I320" s="4"/>
    </row>
    <row r="321" spans="9:9" ht="13">
      <c r="I321" s="4"/>
    </row>
    <row r="322" spans="9:9" ht="13">
      <c r="I322" s="4"/>
    </row>
    <row r="323" spans="9:9" ht="13">
      <c r="I323" s="4"/>
    </row>
    <row r="324" spans="9:9" ht="13">
      <c r="I324" s="4"/>
    </row>
    <row r="325" spans="9:9" ht="13">
      <c r="I325" s="4"/>
    </row>
    <row r="326" spans="9:9" ht="13">
      <c r="I326" s="4"/>
    </row>
    <row r="327" spans="9:9" ht="13">
      <c r="I327" s="4"/>
    </row>
    <row r="328" spans="9:9" ht="13">
      <c r="I328" s="4"/>
    </row>
    <row r="329" spans="9:9" ht="13">
      <c r="I329" s="4"/>
    </row>
    <row r="330" spans="9:9" ht="13">
      <c r="I330" s="4"/>
    </row>
    <row r="331" spans="9:9" ht="13">
      <c r="I331" s="4"/>
    </row>
    <row r="332" spans="9:9" ht="13">
      <c r="I332" s="4"/>
    </row>
    <row r="333" spans="9:9" ht="13">
      <c r="I333" s="4"/>
    </row>
    <row r="334" spans="9:9" ht="13">
      <c r="I334" s="4"/>
    </row>
    <row r="335" spans="9:9" ht="13">
      <c r="I335" s="4"/>
    </row>
    <row r="336" spans="9:9" ht="13">
      <c r="I336" s="4"/>
    </row>
    <row r="337" spans="9:9" ht="13">
      <c r="I337" s="4"/>
    </row>
    <row r="338" spans="9:9" ht="13">
      <c r="I338" s="4"/>
    </row>
    <row r="339" spans="9:9" ht="13">
      <c r="I339" s="4"/>
    </row>
    <row r="340" spans="9:9" ht="13">
      <c r="I340" s="4"/>
    </row>
    <row r="341" spans="9:9" ht="13">
      <c r="I341" s="4"/>
    </row>
    <row r="342" spans="9:9" ht="13">
      <c r="I342" s="4"/>
    </row>
    <row r="343" spans="9:9" ht="13">
      <c r="I343" s="4"/>
    </row>
    <row r="344" spans="9:9" ht="13">
      <c r="I344" s="4"/>
    </row>
    <row r="345" spans="9:9" ht="13">
      <c r="I345" s="4"/>
    </row>
    <row r="346" spans="9:9" ht="13">
      <c r="I346" s="4"/>
    </row>
    <row r="347" spans="9:9" ht="13">
      <c r="I347" s="4"/>
    </row>
    <row r="348" spans="9:9" ht="13">
      <c r="I348" s="4"/>
    </row>
    <row r="349" spans="9:9" ht="13">
      <c r="I349" s="4"/>
    </row>
    <row r="350" spans="9:9" ht="13">
      <c r="I350" s="4"/>
    </row>
    <row r="351" spans="9:9" ht="13">
      <c r="I351" s="4"/>
    </row>
    <row r="352" spans="9:9" ht="13">
      <c r="I352" s="4"/>
    </row>
    <row r="353" spans="9:9" ht="13">
      <c r="I353" s="4"/>
    </row>
    <row r="354" spans="9:9" ht="13">
      <c r="I354" s="4"/>
    </row>
    <row r="355" spans="9:9" ht="13">
      <c r="I355" s="4"/>
    </row>
    <row r="356" spans="9:9" ht="13">
      <c r="I356" s="4"/>
    </row>
    <row r="357" spans="9:9" ht="13">
      <c r="I357" s="4"/>
    </row>
    <row r="358" spans="9:9" ht="13">
      <c r="I358" s="4"/>
    </row>
    <row r="359" spans="9:9" ht="13">
      <c r="I359" s="4"/>
    </row>
    <row r="360" spans="9:9" ht="13">
      <c r="I360" s="4"/>
    </row>
    <row r="361" spans="9:9" ht="13">
      <c r="I361" s="4"/>
    </row>
    <row r="362" spans="9:9" ht="13">
      <c r="I362" s="4"/>
    </row>
    <row r="363" spans="9:9" ht="13">
      <c r="I363" s="4"/>
    </row>
    <row r="364" spans="9:9" ht="13">
      <c r="I364" s="4"/>
    </row>
    <row r="365" spans="9:9" ht="13">
      <c r="I365" s="4"/>
    </row>
    <row r="366" spans="9:9" ht="13">
      <c r="I366" s="4"/>
    </row>
    <row r="367" spans="9:9" ht="13">
      <c r="I367" s="4"/>
    </row>
    <row r="368" spans="9:9" ht="13">
      <c r="I368" s="4"/>
    </row>
    <row r="369" spans="9:9" ht="13">
      <c r="I369" s="4"/>
    </row>
    <row r="370" spans="9:9" ht="13">
      <c r="I370" s="4"/>
    </row>
    <row r="371" spans="9:9" ht="13">
      <c r="I371" s="4"/>
    </row>
    <row r="372" spans="9:9" ht="13">
      <c r="I372" s="4"/>
    </row>
    <row r="373" spans="9:9" ht="13">
      <c r="I373" s="4"/>
    </row>
    <row r="374" spans="9:9" ht="13">
      <c r="I374" s="4"/>
    </row>
    <row r="375" spans="9:9" ht="13">
      <c r="I375" s="4"/>
    </row>
    <row r="376" spans="9:9" ht="13">
      <c r="I376" s="4"/>
    </row>
    <row r="377" spans="9:9" ht="13">
      <c r="I377" s="4"/>
    </row>
    <row r="378" spans="9:9" ht="13">
      <c r="I378" s="4"/>
    </row>
    <row r="379" spans="9:9" ht="13">
      <c r="I379" s="4"/>
    </row>
    <row r="380" spans="9:9" ht="13">
      <c r="I380" s="4"/>
    </row>
    <row r="381" spans="9:9" ht="13">
      <c r="I381" s="4"/>
    </row>
    <row r="382" spans="9:9" ht="13">
      <c r="I382" s="4"/>
    </row>
    <row r="383" spans="9:9" ht="13">
      <c r="I383" s="4"/>
    </row>
    <row r="384" spans="9:9" ht="13">
      <c r="I384" s="4"/>
    </row>
    <row r="385" spans="9:9" ht="13">
      <c r="I385" s="4"/>
    </row>
    <row r="386" spans="9:9" ht="13">
      <c r="I386" s="4"/>
    </row>
    <row r="387" spans="9:9" ht="13">
      <c r="I387" s="4"/>
    </row>
    <row r="388" spans="9:9" ht="13">
      <c r="I388" s="4"/>
    </row>
    <row r="389" spans="9:9" ht="13">
      <c r="I389" s="4"/>
    </row>
    <row r="390" spans="9:9" ht="13">
      <c r="I390" s="4"/>
    </row>
    <row r="391" spans="9:9" ht="13">
      <c r="I391" s="4"/>
    </row>
    <row r="392" spans="9:9" ht="13">
      <c r="I392" s="4"/>
    </row>
    <row r="393" spans="9:9" ht="13">
      <c r="I393" s="4"/>
    </row>
    <row r="394" spans="9:9" ht="13">
      <c r="I394" s="4"/>
    </row>
    <row r="395" spans="9:9" ht="13">
      <c r="I395" s="4"/>
    </row>
    <row r="396" spans="9:9" ht="13">
      <c r="I396" s="4"/>
    </row>
    <row r="397" spans="9:9" ht="13">
      <c r="I397" s="4"/>
    </row>
    <row r="398" spans="9:9" ht="13">
      <c r="I398" s="4"/>
    </row>
    <row r="399" spans="9:9" ht="13">
      <c r="I399" s="4"/>
    </row>
    <row r="400" spans="9:9" ht="13">
      <c r="I400" s="4"/>
    </row>
    <row r="401" spans="9:9" ht="13">
      <c r="I401" s="4"/>
    </row>
    <row r="402" spans="9:9" ht="13">
      <c r="I402" s="4"/>
    </row>
    <row r="403" spans="9:9" ht="13">
      <c r="I403" s="4"/>
    </row>
    <row r="404" spans="9:9" ht="13">
      <c r="I404" s="4"/>
    </row>
    <row r="405" spans="9:9" ht="13">
      <c r="I405" s="4"/>
    </row>
    <row r="406" spans="9:9" ht="13">
      <c r="I406" s="4"/>
    </row>
    <row r="407" spans="9:9" ht="13">
      <c r="I407" s="4"/>
    </row>
    <row r="408" spans="9:9" ht="13">
      <c r="I408" s="4"/>
    </row>
    <row r="409" spans="9:9" ht="13">
      <c r="I409" s="4"/>
    </row>
    <row r="410" spans="9:9" ht="13">
      <c r="I410" s="4"/>
    </row>
    <row r="411" spans="9:9" ht="13">
      <c r="I411" s="4"/>
    </row>
    <row r="412" spans="9:9" ht="13">
      <c r="I412" s="4"/>
    </row>
    <row r="413" spans="9:9" ht="13">
      <c r="I413" s="4"/>
    </row>
    <row r="414" spans="9:9" ht="13">
      <c r="I414" s="4"/>
    </row>
    <row r="415" spans="9:9" ht="13">
      <c r="I415" s="4"/>
    </row>
    <row r="416" spans="9:9" ht="13">
      <c r="I416" s="4"/>
    </row>
    <row r="417" spans="9:9" ht="13">
      <c r="I417" s="4"/>
    </row>
    <row r="418" spans="9:9" ht="13">
      <c r="I418" s="4"/>
    </row>
    <row r="419" spans="9:9" ht="13">
      <c r="I419" s="4"/>
    </row>
    <row r="420" spans="9:9" ht="13">
      <c r="I420" s="4"/>
    </row>
    <row r="421" spans="9:9" ht="13">
      <c r="I421" s="4"/>
    </row>
    <row r="422" spans="9:9" ht="13">
      <c r="I422" s="4"/>
    </row>
    <row r="423" spans="9:9" ht="13">
      <c r="I423" s="4"/>
    </row>
    <row r="424" spans="9:9" ht="13">
      <c r="I424" s="4"/>
    </row>
    <row r="425" spans="9:9" ht="13">
      <c r="I425" s="4"/>
    </row>
    <row r="426" spans="9:9" ht="13">
      <c r="I426" s="4"/>
    </row>
    <row r="427" spans="9:9" ht="13">
      <c r="I427" s="4"/>
    </row>
    <row r="428" spans="9:9" ht="13">
      <c r="I428" s="4"/>
    </row>
    <row r="429" spans="9:9" ht="13">
      <c r="I429" s="4"/>
    </row>
    <row r="430" spans="9:9" ht="13">
      <c r="I430" s="4"/>
    </row>
    <row r="431" spans="9:9" ht="13">
      <c r="I431" s="4"/>
    </row>
    <row r="432" spans="9:9" ht="13">
      <c r="I432" s="4"/>
    </row>
    <row r="433" spans="9:9" ht="13">
      <c r="I433" s="4"/>
    </row>
    <row r="434" spans="9:9" ht="13">
      <c r="I434" s="4"/>
    </row>
    <row r="435" spans="9:9" ht="13">
      <c r="I435" s="4"/>
    </row>
    <row r="436" spans="9:9" ht="13">
      <c r="I436" s="4"/>
    </row>
    <row r="437" spans="9:9" ht="13">
      <c r="I437" s="4"/>
    </row>
    <row r="438" spans="9:9" ht="13">
      <c r="I438" s="4"/>
    </row>
    <row r="439" spans="9:9" ht="13">
      <c r="I439" s="4"/>
    </row>
    <row r="440" spans="9:9" ht="13">
      <c r="I440" s="4"/>
    </row>
    <row r="441" spans="9:9" ht="13">
      <c r="I441" s="4"/>
    </row>
    <row r="442" spans="9:9" ht="13">
      <c r="I442" s="4"/>
    </row>
    <row r="443" spans="9:9" ht="13">
      <c r="I443" s="4"/>
    </row>
    <row r="444" spans="9:9" ht="13">
      <c r="I444" s="4"/>
    </row>
    <row r="445" spans="9:9" ht="13">
      <c r="I445" s="4"/>
    </row>
    <row r="446" spans="9:9" ht="13">
      <c r="I446" s="4"/>
    </row>
    <row r="447" spans="9:9" ht="13">
      <c r="I447" s="4"/>
    </row>
    <row r="448" spans="9:9" ht="13">
      <c r="I448" s="4"/>
    </row>
    <row r="449" spans="9:9" ht="13">
      <c r="I449" s="4"/>
    </row>
    <row r="450" spans="9:9" ht="13">
      <c r="I450" s="4"/>
    </row>
    <row r="451" spans="9:9" ht="13">
      <c r="I451" s="4"/>
    </row>
    <row r="452" spans="9:9" ht="13">
      <c r="I452" s="4"/>
    </row>
    <row r="453" spans="9:9" ht="13">
      <c r="I453" s="4"/>
    </row>
    <row r="454" spans="9:9" ht="13">
      <c r="I454" s="4"/>
    </row>
    <row r="455" spans="9:9" ht="13">
      <c r="I455" s="4"/>
    </row>
    <row r="456" spans="9:9" ht="13">
      <c r="I456" s="4"/>
    </row>
    <row r="457" spans="9:9" ht="13">
      <c r="I457" s="4"/>
    </row>
    <row r="458" spans="9:9" ht="13">
      <c r="I458" s="4"/>
    </row>
    <row r="459" spans="9:9" ht="13">
      <c r="I459" s="4"/>
    </row>
    <row r="460" spans="9:9" ht="13">
      <c r="I460" s="4"/>
    </row>
    <row r="461" spans="9:9" ht="13">
      <c r="I461" s="4"/>
    </row>
    <row r="462" spans="9:9" ht="13">
      <c r="I462" s="4"/>
    </row>
    <row r="463" spans="9:9" ht="13">
      <c r="I463" s="4"/>
    </row>
    <row r="464" spans="9:9" ht="13">
      <c r="I464" s="4"/>
    </row>
    <row r="465" spans="9:9" ht="13">
      <c r="I465" s="4"/>
    </row>
    <row r="466" spans="9:9" ht="13">
      <c r="I466" s="4"/>
    </row>
    <row r="467" spans="9:9" ht="13">
      <c r="I467" s="4"/>
    </row>
    <row r="468" spans="9:9" ht="13">
      <c r="I468" s="4"/>
    </row>
    <row r="469" spans="9:9" ht="13">
      <c r="I469" s="4"/>
    </row>
    <row r="470" spans="9:9" ht="13">
      <c r="I470" s="4"/>
    </row>
    <row r="471" spans="9:9" ht="13">
      <c r="I471" s="4"/>
    </row>
    <row r="472" spans="9:9" ht="13">
      <c r="I472" s="4"/>
    </row>
    <row r="473" spans="9:9" ht="13">
      <c r="I473" s="4"/>
    </row>
    <row r="474" spans="9:9" ht="13">
      <c r="I474" s="4"/>
    </row>
    <row r="475" spans="9:9" ht="13">
      <c r="I475" s="4"/>
    </row>
    <row r="476" spans="9:9" ht="13">
      <c r="I476" s="4"/>
    </row>
    <row r="477" spans="9:9" ht="13">
      <c r="I477" s="4"/>
    </row>
    <row r="478" spans="9:9" ht="13">
      <c r="I478" s="4"/>
    </row>
    <row r="479" spans="9:9" ht="13">
      <c r="I479" s="4"/>
    </row>
    <row r="480" spans="9:9" ht="13">
      <c r="I480" s="4"/>
    </row>
    <row r="481" spans="9:9" ht="13">
      <c r="I481" s="4"/>
    </row>
    <row r="482" spans="9:9" ht="13">
      <c r="I482" s="4"/>
    </row>
    <row r="483" spans="9:9" ht="13">
      <c r="I483" s="4"/>
    </row>
    <row r="484" spans="9:9" ht="13">
      <c r="I484" s="4"/>
    </row>
    <row r="485" spans="9:9" ht="13">
      <c r="I485" s="4"/>
    </row>
    <row r="486" spans="9:9" ht="13">
      <c r="I486" s="4"/>
    </row>
    <row r="487" spans="9:9" ht="13">
      <c r="I487" s="4"/>
    </row>
    <row r="488" spans="9:9" ht="13">
      <c r="I488" s="4"/>
    </row>
    <row r="489" spans="9:9" ht="13">
      <c r="I489" s="4"/>
    </row>
    <row r="490" spans="9:9" ht="13">
      <c r="I490" s="4"/>
    </row>
    <row r="491" spans="9:9" ht="13">
      <c r="I491" s="4"/>
    </row>
    <row r="492" spans="9:9" ht="13">
      <c r="I492" s="4"/>
    </row>
    <row r="493" spans="9:9" ht="13">
      <c r="I493" s="4"/>
    </row>
    <row r="494" spans="9:9" ht="13">
      <c r="I494" s="4"/>
    </row>
    <row r="495" spans="9:9" ht="13">
      <c r="I495" s="4"/>
    </row>
    <row r="496" spans="9:9" ht="13">
      <c r="I496" s="4"/>
    </row>
    <row r="497" spans="9:9" ht="13">
      <c r="I497" s="4"/>
    </row>
    <row r="498" spans="9:9" ht="13">
      <c r="I498" s="4"/>
    </row>
    <row r="499" spans="9:9" ht="13">
      <c r="I499" s="4"/>
    </row>
    <row r="500" spans="9:9" ht="13">
      <c r="I500" s="4"/>
    </row>
    <row r="501" spans="9:9" ht="13">
      <c r="I501" s="4"/>
    </row>
    <row r="502" spans="9:9" ht="13">
      <c r="I502" s="4"/>
    </row>
    <row r="503" spans="9:9" ht="13">
      <c r="I503" s="4"/>
    </row>
    <row r="504" spans="9:9" ht="13">
      <c r="I504" s="4"/>
    </row>
    <row r="505" spans="9:9" ht="13">
      <c r="I505" s="4"/>
    </row>
    <row r="506" spans="9:9" ht="13">
      <c r="I506" s="4"/>
    </row>
    <row r="507" spans="9:9" ht="13">
      <c r="I507" s="4"/>
    </row>
    <row r="508" spans="9:9" ht="13">
      <c r="I508" s="4"/>
    </row>
    <row r="509" spans="9:9" ht="13">
      <c r="I509" s="4"/>
    </row>
    <row r="510" spans="9:9" ht="13">
      <c r="I510" s="4"/>
    </row>
    <row r="511" spans="9:9" ht="13">
      <c r="I511" s="4"/>
    </row>
    <row r="512" spans="9:9" ht="13">
      <c r="I512" s="4"/>
    </row>
    <row r="513" spans="9:9" ht="13">
      <c r="I513" s="4"/>
    </row>
    <row r="514" spans="9:9" ht="13">
      <c r="I514" s="4"/>
    </row>
    <row r="515" spans="9:9" ht="13">
      <c r="I515" s="4"/>
    </row>
    <row r="516" spans="9:9" ht="13">
      <c r="I516" s="4"/>
    </row>
    <row r="517" spans="9:9" ht="13">
      <c r="I517" s="4"/>
    </row>
    <row r="518" spans="9:9" ht="13">
      <c r="I518" s="4"/>
    </row>
    <row r="519" spans="9:9" ht="13">
      <c r="I519" s="4"/>
    </row>
    <row r="520" spans="9:9" ht="13">
      <c r="I520" s="4"/>
    </row>
    <row r="521" spans="9:9" ht="13">
      <c r="I521" s="4"/>
    </row>
    <row r="522" spans="9:9" ht="13">
      <c r="I522" s="4"/>
    </row>
    <row r="523" spans="9:9" ht="13">
      <c r="I523" s="4"/>
    </row>
    <row r="524" spans="9:9" ht="13">
      <c r="I524" s="4"/>
    </row>
    <row r="525" spans="9:9" ht="13">
      <c r="I525" s="4"/>
    </row>
    <row r="526" spans="9:9" ht="13">
      <c r="I526" s="4"/>
    </row>
    <row r="527" spans="9:9" ht="13">
      <c r="I527" s="4"/>
    </row>
    <row r="528" spans="9:9" ht="13">
      <c r="I528" s="4"/>
    </row>
    <row r="529" spans="9:9" ht="13">
      <c r="I529" s="4"/>
    </row>
    <row r="530" spans="9:9" ht="13">
      <c r="I530" s="4"/>
    </row>
    <row r="531" spans="9:9" ht="13">
      <c r="I531" s="4"/>
    </row>
    <row r="532" spans="9:9" ht="13">
      <c r="I532" s="4"/>
    </row>
    <row r="533" spans="9:9" ht="13">
      <c r="I533" s="4"/>
    </row>
    <row r="534" spans="9:9" ht="13">
      <c r="I534" s="4"/>
    </row>
    <row r="535" spans="9:9" ht="13">
      <c r="I535" s="4"/>
    </row>
    <row r="536" spans="9:9" ht="13">
      <c r="I536" s="4"/>
    </row>
    <row r="537" spans="9:9" ht="13">
      <c r="I537" s="4"/>
    </row>
    <row r="538" spans="9:9" ht="13">
      <c r="I538" s="4"/>
    </row>
    <row r="539" spans="9:9" ht="13">
      <c r="I539" s="4"/>
    </row>
    <row r="540" spans="9:9" ht="13">
      <c r="I540" s="4"/>
    </row>
    <row r="541" spans="9:9" ht="13">
      <c r="I541" s="4"/>
    </row>
    <row r="542" spans="9:9" ht="13">
      <c r="I542" s="4"/>
    </row>
    <row r="543" spans="9:9" ht="13">
      <c r="I543" s="4"/>
    </row>
    <row r="544" spans="9:9" ht="13">
      <c r="I544" s="4"/>
    </row>
    <row r="545" spans="9:9" ht="13">
      <c r="I545" s="4"/>
    </row>
    <row r="546" spans="9:9" ht="13">
      <c r="I546" s="4"/>
    </row>
    <row r="547" spans="9:9" ht="13">
      <c r="I547" s="4"/>
    </row>
    <row r="548" spans="9:9" ht="13">
      <c r="I548" s="4"/>
    </row>
    <row r="549" spans="9:9" ht="13">
      <c r="I549" s="4"/>
    </row>
    <row r="550" spans="9:9" ht="13">
      <c r="I550" s="4"/>
    </row>
    <row r="551" spans="9:9" ht="13">
      <c r="I551" s="4"/>
    </row>
    <row r="552" spans="9:9" ht="13">
      <c r="I552" s="4"/>
    </row>
    <row r="553" spans="9:9" ht="13">
      <c r="I553" s="4"/>
    </row>
    <row r="554" spans="9:9" ht="13">
      <c r="I554" s="4"/>
    </row>
    <row r="555" spans="9:9" ht="13">
      <c r="I555" s="4"/>
    </row>
    <row r="556" spans="9:9" ht="13">
      <c r="I556" s="4"/>
    </row>
    <row r="557" spans="9:9" ht="13">
      <c r="I557" s="4"/>
    </row>
    <row r="558" spans="9:9" ht="13">
      <c r="I558" s="4"/>
    </row>
    <row r="559" spans="9:9" ht="13">
      <c r="I559" s="4"/>
    </row>
    <row r="560" spans="9:9" ht="13">
      <c r="I560" s="4"/>
    </row>
    <row r="561" spans="9:9" ht="13">
      <c r="I561" s="4"/>
    </row>
    <row r="562" spans="9:9" ht="13">
      <c r="I562" s="4"/>
    </row>
    <row r="563" spans="9:9" ht="13">
      <c r="I563" s="4"/>
    </row>
    <row r="564" spans="9:9" ht="13">
      <c r="I564" s="4"/>
    </row>
    <row r="565" spans="9:9" ht="13">
      <c r="I565" s="4"/>
    </row>
    <row r="566" spans="9:9" ht="13">
      <c r="I566" s="4"/>
    </row>
    <row r="567" spans="9:9" ht="13">
      <c r="I567" s="4"/>
    </row>
    <row r="568" spans="9:9" ht="13">
      <c r="I568" s="4"/>
    </row>
    <row r="569" spans="9:9" ht="13">
      <c r="I569" s="4"/>
    </row>
    <row r="570" spans="9:9" ht="13">
      <c r="I570" s="4"/>
    </row>
    <row r="571" spans="9:9" ht="13">
      <c r="I571" s="4"/>
    </row>
    <row r="572" spans="9:9" ht="13">
      <c r="I572" s="4"/>
    </row>
    <row r="573" spans="9:9" ht="13">
      <c r="I573" s="4"/>
    </row>
    <row r="574" spans="9:9" ht="13">
      <c r="I574" s="4"/>
    </row>
    <row r="575" spans="9:9" ht="13">
      <c r="I575" s="4"/>
    </row>
    <row r="576" spans="9:9" ht="13">
      <c r="I576" s="4"/>
    </row>
    <row r="577" spans="9:9" ht="13">
      <c r="I577" s="4"/>
    </row>
    <row r="578" spans="9:9" ht="13">
      <c r="I578" s="4"/>
    </row>
    <row r="579" spans="9:9" ht="13">
      <c r="I579" s="4"/>
    </row>
    <row r="580" spans="9:9" ht="13">
      <c r="I580" s="4"/>
    </row>
    <row r="581" spans="9:9" ht="13">
      <c r="I581" s="4"/>
    </row>
    <row r="582" spans="9:9" ht="13">
      <c r="I582" s="4"/>
    </row>
    <row r="583" spans="9:9" ht="13">
      <c r="I583" s="4"/>
    </row>
    <row r="584" spans="9:9" ht="13">
      <c r="I584" s="4"/>
    </row>
    <row r="585" spans="9:9" ht="13">
      <c r="I585" s="4"/>
    </row>
    <row r="586" spans="9:9" ht="13">
      <c r="I586" s="4"/>
    </row>
    <row r="587" spans="9:9" ht="13">
      <c r="I587" s="4"/>
    </row>
    <row r="588" spans="9:9" ht="13">
      <c r="I588" s="4"/>
    </row>
    <row r="589" spans="9:9" ht="13">
      <c r="I589" s="4"/>
    </row>
    <row r="590" spans="9:9" ht="13">
      <c r="I590" s="4"/>
    </row>
    <row r="591" spans="9:9" ht="13">
      <c r="I591" s="4"/>
    </row>
    <row r="592" spans="9:9" ht="13">
      <c r="I592" s="4"/>
    </row>
    <row r="593" spans="9:9" ht="13">
      <c r="I593" s="4"/>
    </row>
    <row r="594" spans="9:9" ht="13">
      <c r="I594" s="4"/>
    </row>
    <row r="595" spans="9:9" ht="13">
      <c r="I595" s="4"/>
    </row>
    <row r="596" spans="9:9" ht="13">
      <c r="I596" s="4"/>
    </row>
    <row r="597" spans="9:9" ht="13">
      <c r="I597" s="4"/>
    </row>
    <row r="598" spans="9:9" ht="13">
      <c r="I598" s="4"/>
    </row>
    <row r="599" spans="9:9" ht="13">
      <c r="I599" s="4"/>
    </row>
    <row r="600" spans="9:9" ht="13">
      <c r="I600" s="4"/>
    </row>
    <row r="601" spans="9:9" ht="13">
      <c r="I601" s="4"/>
    </row>
    <row r="602" spans="9:9" ht="13">
      <c r="I602" s="4"/>
    </row>
    <row r="603" spans="9:9" ht="13">
      <c r="I603" s="4"/>
    </row>
    <row r="604" spans="9:9" ht="13">
      <c r="I604" s="4"/>
    </row>
    <row r="605" spans="9:9" ht="13">
      <c r="I605" s="4"/>
    </row>
    <row r="606" spans="9:9" ht="13">
      <c r="I606" s="4"/>
    </row>
    <row r="607" spans="9:9" ht="13">
      <c r="I607" s="4"/>
    </row>
    <row r="608" spans="9:9" ht="13">
      <c r="I608" s="4"/>
    </row>
    <row r="609" spans="9:9" ht="13">
      <c r="I609" s="4"/>
    </row>
    <row r="610" spans="9:9" ht="13">
      <c r="I610" s="4"/>
    </row>
    <row r="611" spans="9:9" ht="13">
      <c r="I611" s="4"/>
    </row>
    <row r="612" spans="9:9" ht="13">
      <c r="I612" s="4"/>
    </row>
    <row r="613" spans="9:9" ht="13">
      <c r="I613" s="4"/>
    </row>
    <row r="614" spans="9:9" ht="13">
      <c r="I614" s="4"/>
    </row>
    <row r="615" spans="9:9" ht="13">
      <c r="I615" s="4"/>
    </row>
    <row r="616" spans="9:9" ht="13">
      <c r="I616" s="4"/>
    </row>
    <row r="617" spans="9:9" ht="13">
      <c r="I617" s="4"/>
    </row>
    <row r="618" spans="9:9" ht="13">
      <c r="I618" s="4"/>
    </row>
    <row r="619" spans="9:9" ht="13">
      <c r="I619" s="4"/>
    </row>
    <row r="620" spans="9:9" ht="13">
      <c r="I620" s="4"/>
    </row>
    <row r="621" spans="9:9" ht="13">
      <c r="I621" s="4"/>
    </row>
    <row r="622" spans="9:9" ht="13">
      <c r="I622" s="4"/>
    </row>
    <row r="623" spans="9:9" ht="13">
      <c r="I623" s="4"/>
    </row>
    <row r="624" spans="9:9" ht="13">
      <c r="I624" s="4"/>
    </row>
    <row r="625" spans="9:9" ht="13">
      <c r="I625" s="4"/>
    </row>
    <row r="626" spans="9:9" ht="13">
      <c r="I626" s="4"/>
    </row>
    <row r="627" spans="9:9" ht="13">
      <c r="I627" s="4"/>
    </row>
    <row r="628" spans="9:9" ht="13">
      <c r="I628" s="4"/>
    </row>
    <row r="629" spans="9:9" ht="13">
      <c r="I629" s="4"/>
    </row>
    <row r="630" spans="9:9" ht="13">
      <c r="I630" s="4"/>
    </row>
    <row r="631" spans="9:9" ht="13">
      <c r="I631" s="4"/>
    </row>
    <row r="632" spans="9:9" ht="13">
      <c r="I632" s="4"/>
    </row>
    <row r="633" spans="9:9" ht="13">
      <c r="I633" s="4"/>
    </row>
    <row r="634" spans="9:9" ht="13">
      <c r="I634" s="4"/>
    </row>
    <row r="635" spans="9:9" ht="13">
      <c r="I635" s="4"/>
    </row>
    <row r="636" spans="9:9" ht="13">
      <c r="I636" s="4"/>
    </row>
    <row r="637" spans="9:9" ht="13">
      <c r="I637" s="4"/>
    </row>
    <row r="638" spans="9:9" ht="13">
      <c r="I638" s="4"/>
    </row>
    <row r="639" spans="9:9" ht="13">
      <c r="I639" s="4"/>
    </row>
    <row r="640" spans="9:9" ht="13">
      <c r="I640" s="4"/>
    </row>
    <row r="641" spans="9:9" ht="13">
      <c r="I641" s="4"/>
    </row>
    <row r="642" spans="9:9" ht="13">
      <c r="I642" s="4"/>
    </row>
    <row r="643" spans="9:9" ht="13">
      <c r="I643" s="4"/>
    </row>
    <row r="644" spans="9:9" ht="13">
      <c r="I644" s="4"/>
    </row>
    <row r="645" spans="9:9" ht="13">
      <c r="I645" s="4"/>
    </row>
    <row r="646" spans="9:9" ht="13">
      <c r="I646" s="4"/>
    </row>
    <row r="647" spans="9:9" ht="13">
      <c r="I647" s="4"/>
    </row>
    <row r="648" spans="9:9" ht="13">
      <c r="I648" s="4"/>
    </row>
    <row r="649" spans="9:9" ht="13">
      <c r="I649" s="4"/>
    </row>
    <row r="650" spans="9:9" ht="13">
      <c r="I650" s="4"/>
    </row>
    <row r="651" spans="9:9" ht="13">
      <c r="I651" s="4"/>
    </row>
    <row r="652" spans="9:9" ht="13">
      <c r="I652" s="4"/>
    </row>
    <row r="653" spans="9:9" ht="13">
      <c r="I653" s="4"/>
    </row>
    <row r="654" spans="9:9" ht="13">
      <c r="I654" s="4"/>
    </row>
    <row r="655" spans="9:9" ht="13">
      <c r="I655" s="4"/>
    </row>
    <row r="656" spans="9:9" ht="13">
      <c r="I656" s="4"/>
    </row>
    <row r="657" spans="9:9" ht="13">
      <c r="I657" s="4"/>
    </row>
    <row r="658" spans="9:9" ht="13">
      <c r="I658" s="4"/>
    </row>
    <row r="659" spans="9:9" ht="13">
      <c r="I659" s="4"/>
    </row>
    <row r="660" spans="9:9" ht="13">
      <c r="I660" s="4"/>
    </row>
    <row r="661" spans="9:9" ht="13">
      <c r="I661" s="4"/>
    </row>
    <row r="662" spans="9:9" ht="13">
      <c r="I662" s="4"/>
    </row>
    <row r="663" spans="9:9" ht="13">
      <c r="I663" s="4"/>
    </row>
    <row r="664" spans="9:9" ht="13">
      <c r="I664" s="4"/>
    </row>
    <row r="665" spans="9:9" ht="13">
      <c r="I665" s="4"/>
    </row>
    <row r="666" spans="9:9" ht="13">
      <c r="I666" s="4"/>
    </row>
    <row r="667" spans="9:9" ht="13">
      <c r="I667" s="4"/>
    </row>
    <row r="668" spans="9:9" ht="13">
      <c r="I668" s="4"/>
    </row>
    <row r="669" spans="9:9" ht="13">
      <c r="I669" s="4"/>
    </row>
    <row r="670" spans="9:9" ht="13">
      <c r="I670" s="4"/>
    </row>
    <row r="671" spans="9:9" ht="13">
      <c r="I671" s="4"/>
    </row>
    <row r="672" spans="9:9" ht="13">
      <c r="I672" s="4"/>
    </row>
    <row r="673" spans="9:9" ht="13">
      <c r="I673" s="4"/>
    </row>
    <row r="674" spans="9:9" ht="13">
      <c r="I674" s="4"/>
    </row>
    <row r="675" spans="9:9" ht="13">
      <c r="I675" s="4"/>
    </row>
    <row r="676" spans="9:9" ht="13">
      <c r="I676" s="4"/>
    </row>
    <row r="677" spans="9:9" ht="13">
      <c r="I677" s="4"/>
    </row>
    <row r="678" spans="9:9" ht="13">
      <c r="I678" s="4"/>
    </row>
    <row r="679" spans="9:9" ht="13">
      <c r="I679" s="4"/>
    </row>
    <row r="680" spans="9:9" ht="13">
      <c r="I680" s="4"/>
    </row>
    <row r="681" spans="9:9" ht="13">
      <c r="I681" s="4"/>
    </row>
    <row r="682" spans="9:9" ht="13">
      <c r="I682" s="4"/>
    </row>
    <row r="683" spans="9:9" ht="13">
      <c r="I683" s="4"/>
    </row>
    <row r="684" spans="9:9" ht="13">
      <c r="I684" s="4"/>
    </row>
    <row r="685" spans="9:9" ht="13">
      <c r="I685" s="4"/>
    </row>
    <row r="686" spans="9:9" ht="13">
      <c r="I686" s="4"/>
    </row>
    <row r="687" spans="9:9" ht="13">
      <c r="I687" s="4"/>
    </row>
    <row r="688" spans="9:9" ht="13">
      <c r="I688" s="4"/>
    </row>
    <row r="689" spans="9:9" ht="13">
      <c r="I689" s="4"/>
    </row>
    <row r="690" spans="9:9" ht="13">
      <c r="I690" s="4"/>
    </row>
    <row r="691" spans="9:9" ht="13">
      <c r="I691" s="4"/>
    </row>
    <row r="692" spans="9:9" ht="13">
      <c r="I692" s="4"/>
    </row>
    <row r="693" spans="9:9" ht="13">
      <c r="I693" s="4"/>
    </row>
    <row r="694" spans="9:9" ht="13">
      <c r="I694" s="4"/>
    </row>
    <row r="695" spans="9:9" ht="13">
      <c r="I695" s="4"/>
    </row>
    <row r="696" spans="9:9" ht="13">
      <c r="I696" s="4"/>
    </row>
    <row r="697" spans="9:9" ht="13">
      <c r="I697" s="4"/>
    </row>
    <row r="698" spans="9:9" ht="13">
      <c r="I698" s="4"/>
    </row>
    <row r="699" spans="9:9" ht="13">
      <c r="I699" s="4"/>
    </row>
    <row r="700" spans="9:9" ht="13">
      <c r="I700" s="4"/>
    </row>
    <row r="701" spans="9:9" ht="13">
      <c r="I701" s="4"/>
    </row>
    <row r="702" spans="9:9" ht="13">
      <c r="I702" s="4"/>
    </row>
    <row r="703" spans="9:9" ht="13">
      <c r="I703" s="4"/>
    </row>
    <row r="704" spans="9:9" ht="13">
      <c r="I704" s="4"/>
    </row>
    <row r="705" spans="9:9" ht="13">
      <c r="I705" s="4"/>
    </row>
    <row r="706" spans="9:9" ht="13">
      <c r="I706" s="4"/>
    </row>
    <row r="707" spans="9:9" ht="13">
      <c r="I707" s="4"/>
    </row>
    <row r="708" spans="9:9" ht="13">
      <c r="I708" s="4"/>
    </row>
    <row r="709" spans="9:9" ht="13">
      <c r="I709" s="4"/>
    </row>
    <row r="710" spans="9:9" ht="13">
      <c r="I710" s="4"/>
    </row>
    <row r="711" spans="9:9" ht="13">
      <c r="I711" s="4"/>
    </row>
    <row r="712" spans="9:9" ht="13">
      <c r="I712" s="4"/>
    </row>
    <row r="713" spans="9:9" ht="13">
      <c r="I713" s="4"/>
    </row>
    <row r="714" spans="9:9" ht="13">
      <c r="I714" s="4"/>
    </row>
    <row r="715" spans="9:9" ht="13">
      <c r="I715" s="4"/>
    </row>
    <row r="716" spans="9:9" ht="13">
      <c r="I716" s="4"/>
    </row>
    <row r="717" spans="9:9" ht="13">
      <c r="I717" s="4"/>
    </row>
    <row r="718" spans="9:9" ht="13">
      <c r="I718" s="4"/>
    </row>
    <row r="719" spans="9:9" ht="13">
      <c r="I719" s="4"/>
    </row>
    <row r="720" spans="9:9" ht="13">
      <c r="I720" s="4"/>
    </row>
    <row r="721" spans="9:9" ht="13">
      <c r="I721" s="4"/>
    </row>
    <row r="722" spans="9:9" ht="13">
      <c r="I722" s="4"/>
    </row>
    <row r="723" spans="9:9" ht="13">
      <c r="I723" s="4"/>
    </row>
    <row r="724" spans="9:9" ht="13">
      <c r="I724" s="4"/>
    </row>
    <row r="725" spans="9:9" ht="13">
      <c r="I725" s="4"/>
    </row>
    <row r="726" spans="9:9" ht="13">
      <c r="I726" s="4"/>
    </row>
    <row r="727" spans="9:9" ht="13">
      <c r="I727" s="4"/>
    </row>
    <row r="728" spans="9:9" ht="13">
      <c r="I728" s="4"/>
    </row>
    <row r="729" spans="9:9" ht="13">
      <c r="I729" s="4"/>
    </row>
    <row r="730" spans="9:9" ht="13">
      <c r="I730" s="4"/>
    </row>
    <row r="731" spans="9:9" ht="13">
      <c r="I731" s="4"/>
    </row>
    <row r="732" spans="9:9" ht="13">
      <c r="I732" s="4"/>
    </row>
    <row r="733" spans="9:9" ht="13">
      <c r="I733" s="4"/>
    </row>
    <row r="734" spans="9:9" ht="13">
      <c r="I734" s="4"/>
    </row>
    <row r="735" spans="9:9" ht="13">
      <c r="I735" s="4"/>
    </row>
    <row r="736" spans="9:9" ht="13">
      <c r="I736" s="4"/>
    </row>
    <row r="737" spans="9:9" ht="13">
      <c r="I737" s="4"/>
    </row>
    <row r="738" spans="9:9" ht="13">
      <c r="I738" s="4"/>
    </row>
    <row r="739" spans="9:9" ht="13">
      <c r="I739" s="4"/>
    </row>
    <row r="740" spans="9:9" ht="13">
      <c r="I740" s="4"/>
    </row>
    <row r="741" spans="9:9" ht="13">
      <c r="I741" s="4"/>
    </row>
    <row r="742" spans="9:9" ht="13">
      <c r="I742" s="4"/>
    </row>
    <row r="743" spans="9:9" ht="13">
      <c r="I743" s="4"/>
    </row>
    <row r="744" spans="9:9" ht="13">
      <c r="I744" s="4"/>
    </row>
    <row r="745" spans="9:9" ht="13">
      <c r="I745" s="4"/>
    </row>
    <row r="746" spans="9:9" ht="13">
      <c r="I746" s="4"/>
    </row>
    <row r="747" spans="9:9" ht="13">
      <c r="I747" s="4"/>
    </row>
    <row r="748" spans="9:9" ht="13">
      <c r="I748" s="4"/>
    </row>
    <row r="749" spans="9:9" ht="13">
      <c r="I749" s="4"/>
    </row>
    <row r="750" spans="9:9" ht="13">
      <c r="I750" s="4"/>
    </row>
    <row r="751" spans="9:9" ht="13">
      <c r="I751" s="4"/>
    </row>
    <row r="752" spans="9:9" ht="13">
      <c r="I752" s="4"/>
    </row>
    <row r="753" spans="9:9" ht="13">
      <c r="I753" s="4"/>
    </row>
    <row r="754" spans="9:9" ht="13">
      <c r="I754" s="4"/>
    </row>
    <row r="755" spans="9:9" ht="13">
      <c r="I755" s="4"/>
    </row>
    <row r="756" spans="9:9" ht="13">
      <c r="I756" s="4"/>
    </row>
    <row r="757" spans="9:9" ht="13">
      <c r="I757" s="4"/>
    </row>
    <row r="758" spans="9:9" ht="13">
      <c r="I758" s="4"/>
    </row>
    <row r="759" spans="9:9" ht="13">
      <c r="I759" s="4"/>
    </row>
    <row r="760" spans="9:9" ht="13">
      <c r="I760" s="4"/>
    </row>
    <row r="761" spans="9:9" ht="13">
      <c r="I761" s="4"/>
    </row>
    <row r="762" spans="9:9" ht="13">
      <c r="I762" s="4"/>
    </row>
    <row r="763" spans="9:9" ht="13">
      <c r="I763" s="4"/>
    </row>
    <row r="764" spans="9:9" ht="13">
      <c r="I764" s="4"/>
    </row>
    <row r="765" spans="9:9" ht="13">
      <c r="I765" s="4"/>
    </row>
    <row r="766" spans="9:9" ht="13">
      <c r="I766" s="4"/>
    </row>
    <row r="767" spans="9:9" ht="13">
      <c r="I767" s="4"/>
    </row>
    <row r="768" spans="9:9" ht="13">
      <c r="I768" s="4"/>
    </row>
    <row r="769" spans="9:9" ht="13">
      <c r="I769" s="4"/>
    </row>
    <row r="770" spans="9:9" ht="13">
      <c r="I770" s="4"/>
    </row>
    <row r="771" spans="9:9" ht="13">
      <c r="I771" s="4"/>
    </row>
    <row r="772" spans="9:9" ht="13">
      <c r="I772" s="4"/>
    </row>
    <row r="773" spans="9:9" ht="13">
      <c r="I773" s="4"/>
    </row>
    <row r="774" spans="9:9" ht="13">
      <c r="I774" s="4"/>
    </row>
    <row r="775" spans="9:9" ht="13">
      <c r="I775" s="4"/>
    </row>
    <row r="776" spans="9:9" ht="13">
      <c r="I776" s="4"/>
    </row>
    <row r="777" spans="9:9" ht="13">
      <c r="I777" s="4"/>
    </row>
    <row r="778" spans="9:9" ht="13">
      <c r="I778" s="4"/>
    </row>
    <row r="779" spans="9:9" ht="13">
      <c r="I779" s="4"/>
    </row>
    <row r="780" spans="9:9" ht="13">
      <c r="I780" s="4"/>
    </row>
    <row r="781" spans="9:9" ht="13">
      <c r="I781" s="4"/>
    </row>
    <row r="782" spans="9:9" ht="13">
      <c r="I782" s="4"/>
    </row>
    <row r="783" spans="9:9" ht="13">
      <c r="I783" s="4"/>
    </row>
    <row r="784" spans="9:9" ht="13">
      <c r="I784" s="4"/>
    </row>
    <row r="785" spans="9:9" ht="13">
      <c r="I785" s="4"/>
    </row>
    <row r="786" spans="9:9" ht="13">
      <c r="I786" s="4"/>
    </row>
    <row r="787" spans="9:9" ht="13">
      <c r="I787" s="4"/>
    </row>
    <row r="788" spans="9:9" ht="13">
      <c r="I788" s="4"/>
    </row>
    <row r="789" spans="9:9" ht="13">
      <c r="I789" s="4"/>
    </row>
    <row r="790" spans="9:9" ht="13">
      <c r="I790" s="4"/>
    </row>
    <row r="791" spans="9:9" ht="13">
      <c r="I791" s="4"/>
    </row>
    <row r="792" spans="9:9" ht="13">
      <c r="I792" s="4"/>
    </row>
    <row r="793" spans="9:9" ht="13">
      <c r="I793" s="4"/>
    </row>
    <row r="794" spans="9:9" ht="13">
      <c r="I794" s="4"/>
    </row>
    <row r="795" spans="9:9" ht="13">
      <c r="I795" s="4"/>
    </row>
    <row r="796" spans="9:9" ht="13">
      <c r="I796" s="4"/>
    </row>
    <row r="797" spans="9:9" ht="13">
      <c r="I797" s="4"/>
    </row>
    <row r="798" spans="9:9" ht="13">
      <c r="I798" s="4"/>
    </row>
    <row r="799" spans="9:9" ht="13">
      <c r="I799" s="4"/>
    </row>
    <row r="800" spans="9:9" ht="13">
      <c r="I800" s="4"/>
    </row>
    <row r="801" spans="9:9" ht="13">
      <c r="I801" s="4"/>
    </row>
    <row r="802" spans="9:9" ht="13">
      <c r="I802" s="4"/>
    </row>
    <row r="803" spans="9:9" ht="13">
      <c r="I803" s="4"/>
    </row>
    <row r="804" spans="9:9" ht="13">
      <c r="I804" s="4"/>
    </row>
    <row r="805" spans="9:9" ht="13">
      <c r="I805" s="4"/>
    </row>
    <row r="806" spans="9:9" ht="13">
      <c r="I806" s="4"/>
    </row>
    <row r="807" spans="9:9" ht="13">
      <c r="I807" s="4"/>
    </row>
    <row r="808" spans="9:9" ht="13">
      <c r="I808" s="4"/>
    </row>
    <row r="809" spans="9:9" ht="13">
      <c r="I809" s="4"/>
    </row>
    <row r="810" spans="9:9" ht="13">
      <c r="I810" s="4"/>
    </row>
    <row r="811" spans="9:9" ht="13">
      <c r="I811" s="4"/>
    </row>
    <row r="812" spans="9:9" ht="13">
      <c r="I812" s="4"/>
    </row>
    <row r="813" spans="9:9" ht="13">
      <c r="I813" s="4"/>
    </row>
    <row r="814" spans="9:9" ht="13">
      <c r="I814" s="4"/>
    </row>
    <row r="815" spans="9:9" ht="13">
      <c r="I815" s="4"/>
    </row>
    <row r="816" spans="9:9" ht="13">
      <c r="I816" s="4"/>
    </row>
    <row r="817" spans="9:9" ht="13">
      <c r="I817" s="4"/>
    </row>
    <row r="818" spans="9:9" ht="13">
      <c r="I818" s="4"/>
    </row>
    <row r="819" spans="9:9" ht="13">
      <c r="I819" s="4"/>
    </row>
    <row r="820" spans="9:9" ht="13">
      <c r="I820" s="4"/>
    </row>
    <row r="821" spans="9:9" ht="13">
      <c r="I821" s="4"/>
    </row>
    <row r="822" spans="9:9" ht="13">
      <c r="I822" s="4"/>
    </row>
    <row r="823" spans="9:9" ht="13">
      <c r="I823" s="4"/>
    </row>
    <row r="824" spans="9:9" ht="13">
      <c r="I824" s="4"/>
    </row>
    <row r="825" spans="9:9" ht="13">
      <c r="I825" s="4"/>
    </row>
    <row r="826" spans="9:9" ht="13">
      <c r="I826" s="4"/>
    </row>
    <row r="827" spans="9:9" ht="13">
      <c r="I827" s="4"/>
    </row>
    <row r="828" spans="9:9" ht="13">
      <c r="I828" s="4"/>
    </row>
    <row r="829" spans="9:9" ht="13">
      <c r="I829" s="4"/>
    </row>
    <row r="830" spans="9:9" ht="13">
      <c r="I830" s="4"/>
    </row>
    <row r="831" spans="9:9" ht="13">
      <c r="I831" s="4"/>
    </row>
    <row r="832" spans="9:9" ht="13">
      <c r="I832" s="4"/>
    </row>
    <row r="833" spans="9:9" ht="13">
      <c r="I833" s="4"/>
    </row>
    <row r="834" spans="9:9" ht="13">
      <c r="I834" s="4"/>
    </row>
    <row r="835" spans="9:9" ht="13">
      <c r="I835" s="4"/>
    </row>
    <row r="836" spans="9:9" ht="13">
      <c r="I836" s="4"/>
    </row>
    <row r="837" spans="9:9" ht="13">
      <c r="I837" s="4"/>
    </row>
    <row r="838" spans="9:9" ht="13">
      <c r="I838" s="4"/>
    </row>
    <row r="839" spans="9:9" ht="13">
      <c r="I839" s="4"/>
    </row>
    <row r="840" spans="9:9" ht="13">
      <c r="I840" s="4"/>
    </row>
    <row r="841" spans="9:9" ht="13">
      <c r="I841" s="4"/>
    </row>
    <row r="842" spans="9:9" ht="13">
      <c r="I842" s="4"/>
    </row>
    <row r="843" spans="9:9" ht="13">
      <c r="I843" s="4"/>
    </row>
    <row r="844" spans="9:9" ht="13">
      <c r="I844" s="4"/>
    </row>
    <row r="845" spans="9:9" ht="13">
      <c r="I845" s="4"/>
    </row>
    <row r="846" spans="9:9" ht="13">
      <c r="I846" s="4"/>
    </row>
    <row r="847" spans="9:9" ht="13">
      <c r="I847" s="4"/>
    </row>
    <row r="848" spans="9:9" ht="13">
      <c r="I848" s="4"/>
    </row>
    <row r="849" spans="9:9" ht="13">
      <c r="I849" s="4"/>
    </row>
    <row r="850" spans="9:9" ht="13">
      <c r="I850" s="4"/>
    </row>
    <row r="851" spans="9:9" ht="13">
      <c r="I851" s="4"/>
    </row>
    <row r="852" spans="9:9" ht="13">
      <c r="I852" s="4"/>
    </row>
    <row r="853" spans="9:9" ht="13">
      <c r="I853" s="4"/>
    </row>
    <row r="854" spans="9:9" ht="13">
      <c r="I854" s="4"/>
    </row>
    <row r="855" spans="9:9" ht="13">
      <c r="I855" s="4"/>
    </row>
    <row r="856" spans="9:9" ht="13">
      <c r="I856" s="4"/>
    </row>
    <row r="857" spans="9:9" ht="13">
      <c r="I857" s="4"/>
    </row>
    <row r="858" spans="9:9" ht="13">
      <c r="I858" s="4"/>
    </row>
    <row r="859" spans="9:9" ht="13">
      <c r="I859" s="4"/>
    </row>
    <row r="860" spans="9:9" ht="13">
      <c r="I860" s="4"/>
    </row>
    <row r="861" spans="9:9" ht="13">
      <c r="I861" s="4"/>
    </row>
    <row r="862" spans="9:9" ht="13">
      <c r="I862" s="4"/>
    </row>
    <row r="863" spans="9:9" ht="13">
      <c r="I863" s="4"/>
    </row>
    <row r="864" spans="9:9" ht="13">
      <c r="I864" s="4"/>
    </row>
    <row r="865" spans="9:9" ht="13">
      <c r="I865" s="4"/>
    </row>
    <row r="866" spans="9:9" ht="13">
      <c r="I866" s="4"/>
    </row>
    <row r="867" spans="9:9" ht="13">
      <c r="I867" s="4"/>
    </row>
    <row r="868" spans="9:9" ht="13">
      <c r="I868" s="4"/>
    </row>
    <row r="869" spans="9:9" ht="13">
      <c r="I869" s="4"/>
    </row>
    <row r="870" spans="9:9" ht="13">
      <c r="I870" s="4"/>
    </row>
    <row r="871" spans="9:9" ht="13">
      <c r="I871" s="4"/>
    </row>
    <row r="872" spans="9:9" ht="13">
      <c r="I872" s="4"/>
    </row>
    <row r="873" spans="9:9" ht="13">
      <c r="I873" s="4"/>
    </row>
    <row r="874" spans="9:9" ht="13">
      <c r="I874" s="4"/>
    </row>
    <row r="875" spans="9:9" ht="13">
      <c r="I875" s="4"/>
    </row>
    <row r="876" spans="9:9" ht="13">
      <c r="I876" s="4"/>
    </row>
    <row r="877" spans="9:9" ht="13">
      <c r="I877" s="4"/>
    </row>
    <row r="878" spans="9:9" ht="13">
      <c r="I878" s="4"/>
    </row>
    <row r="879" spans="9:9" ht="13">
      <c r="I879" s="4"/>
    </row>
    <row r="880" spans="9:9" ht="13">
      <c r="I880" s="4"/>
    </row>
    <row r="881" spans="9:9" ht="13">
      <c r="I881" s="4"/>
    </row>
    <row r="882" spans="9:9" ht="13">
      <c r="I882" s="4"/>
    </row>
    <row r="883" spans="9:9" ht="13">
      <c r="I883" s="4"/>
    </row>
    <row r="884" spans="9:9" ht="13">
      <c r="I884" s="4"/>
    </row>
    <row r="885" spans="9:9" ht="13">
      <c r="I885" s="4"/>
    </row>
    <row r="886" spans="9:9" ht="13">
      <c r="I886" s="4"/>
    </row>
    <row r="887" spans="9:9" ht="13">
      <c r="I887" s="4"/>
    </row>
    <row r="888" spans="9:9" ht="13">
      <c r="I888" s="4"/>
    </row>
    <row r="889" spans="9:9" ht="13">
      <c r="I889" s="4"/>
    </row>
    <row r="890" spans="9:9" ht="13">
      <c r="I890" s="4"/>
    </row>
    <row r="891" spans="9:9" ht="13">
      <c r="I891" s="4"/>
    </row>
    <row r="892" spans="9:9" ht="13">
      <c r="I892" s="4"/>
    </row>
    <row r="893" spans="9:9" ht="13">
      <c r="I893" s="4"/>
    </row>
    <row r="894" spans="9:9" ht="13">
      <c r="I894" s="4"/>
    </row>
    <row r="895" spans="9:9" ht="13">
      <c r="I895" s="4"/>
    </row>
    <row r="896" spans="9:9" ht="13">
      <c r="I896" s="4"/>
    </row>
    <row r="897" spans="9:9" ht="13">
      <c r="I897" s="4"/>
    </row>
    <row r="898" spans="9:9" ht="13">
      <c r="I898" s="4"/>
    </row>
    <row r="899" spans="9:9" ht="13">
      <c r="I899" s="4"/>
    </row>
    <row r="900" spans="9:9" ht="13">
      <c r="I900" s="4"/>
    </row>
    <row r="901" spans="9:9" ht="13">
      <c r="I901" s="4"/>
    </row>
    <row r="902" spans="9:9" ht="13">
      <c r="I902" s="4"/>
    </row>
    <row r="903" spans="9:9" ht="13">
      <c r="I903" s="4"/>
    </row>
    <row r="904" spans="9:9" ht="13">
      <c r="I904" s="4"/>
    </row>
    <row r="905" spans="9:9" ht="13">
      <c r="I905" s="4"/>
    </row>
    <row r="906" spans="9:9" ht="13">
      <c r="I906" s="4"/>
    </row>
    <row r="907" spans="9:9" ht="13">
      <c r="I907" s="4"/>
    </row>
    <row r="908" spans="9:9" ht="13">
      <c r="I908" s="4"/>
    </row>
    <row r="909" spans="9:9" ht="13">
      <c r="I909" s="4"/>
    </row>
    <row r="910" spans="9:9" ht="13">
      <c r="I910" s="4"/>
    </row>
    <row r="911" spans="9:9" ht="13">
      <c r="I911" s="4"/>
    </row>
    <row r="912" spans="9:9" ht="13">
      <c r="I912" s="4"/>
    </row>
    <row r="913" spans="9:9" ht="13">
      <c r="I913" s="4"/>
    </row>
    <row r="914" spans="9:9" ht="13">
      <c r="I914" s="4"/>
    </row>
    <row r="915" spans="9:9" ht="13">
      <c r="I915" s="4"/>
    </row>
    <row r="916" spans="9:9" ht="13">
      <c r="I916" s="4"/>
    </row>
    <row r="917" spans="9:9" ht="13">
      <c r="I917" s="4"/>
    </row>
    <row r="918" spans="9:9" ht="13">
      <c r="I918" s="4"/>
    </row>
    <row r="919" spans="9:9" ht="13">
      <c r="I919" s="4"/>
    </row>
    <row r="920" spans="9:9" ht="13">
      <c r="I920" s="4"/>
    </row>
    <row r="921" spans="9:9" ht="13">
      <c r="I921" s="4"/>
    </row>
    <row r="922" spans="9:9" ht="13">
      <c r="I922" s="4"/>
    </row>
    <row r="923" spans="9:9" ht="13">
      <c r="I923" s="4"/>
    </row>
    <row r="924" spans="9:9" ht="13">
      <c r="I924" s="4"/>
    </row>
    <row r="925" spans="9:9" ht="13">
      <c r="I925" s="4"/>
    </row>
    <row r="926" spans="9:9" ht="13">
      <c r="I926" s="4"/>
    </row>
    <row r="927" spans="9:9" ht="13">
      <c r="I927" s="4"/>
    </row>
    <row r="928" spans="9:9" ht="13">
      <c r="I928" s="4"/>
    </row>
    <row r="929" spans="9:9" ht="13">
      <c r="I929" s="4"/>
    </row>
    <row r="930" spans="9:9" ht="13">
      <c r="I930" s="4"/>
    </row>
    <row r="931" spans="9:9" ht="13">
      <c r="I931" s="4"/>
    </row>
    <row r="932" spans="9:9" ht="13">
      <c r="I932" s="4"/>
    </row>
    <row r="933" spans="9:9" ht="13">
      <c r="I933" s="4"/>
    </row>
    <row r="934" spans="9:9" ht="13">
      <c r="I934" s="4"/>
    </row>
    <row r="935" spans="9:9" ht="13">
      <c r="I935" s="4"/>
    </row>
    <row r="936" spans="9:9" ht="13">
      <c r="I936" s="4"/>
    </row>
    <row r="937" spans="9:9" ht="13">
      <c r="I937" s="4"/>
    </row>
    <row r="938" spans="9:9" ht="13">
      <c r="I938" s="4"/>
    </row>
    <row r="939" spans="9:9" ht="13">
      <c r="I939" s="4"/>
    </row>
    <row r="940" spans="9:9" ht="13">
      <c r="I940" s="4"/>
    </row>
    <row r="941" spans="9:9" ht="13">
      <c r="I941" s="4"/>
    </row>
    <row r="942" spans="9:9" ht="13">
      <c r="I942" s="4"/>
    </row>
    <row r="943" spans="9:9" ht="13">
      <c r="I943" s="4"/>
    </row>
    <row r="944" spans="9:9" ht="13">
      <c r="I944" s="4"/>
    </row>
    <row r="945" spans="9:9" ht="13">
      <c r="I945" s="4"/>
    </row>
    <row r="946" spans="9:9" ht="13">
      <c r="I946" s="4"/>
    </row>
    <row r="947" spans="9:9" ht="13">
      <c r="I947" s="4"/>
    </row>
    <row r="948" spans="9:9" ht="13">
      <c r="I948" s="4"/>
    </row>
    <row r="949" spans="9:9" ht="13">
      <c r="I949" s="4"/>
    </row>
    <row r="950" spans="9:9" ht="13">
      <c r="I950" s="4"/>
    </row>
    <row r="951" spans="9:9" ht="13">
      <c r="I951" s="4"/>
    </row>
    <row r="952" spans="9:9" ht="13">
      <c r="I952" s="4"/>
    </row>
    <row r="953" spans="9:9" ht="13">
      <c r="I953" s="4"/>
    </row>
    <row r="954" spans="9:9" ht="13">
      <c r="I954" s="4"/>
    </row>
    <row r="955" spans="9:9" ht="13">
      <c r="I955" s="4"/>
    </row>
    <row r="956" spans="9:9" ht="13">
      <c r="I956" s="4"/>
    </row>
    <row r="957" spans="9:9" ht="13">
      <c r="I957" s="4"/>
    </row>
    <row r="958" spans="9:9" ht="13">
      <c r="I958" s="4"/>
    </row>
    <row r="959" spans="9:9" ht="13">
      <c r="I959" s="4"/>
    </row>
    <row r="960" spans="9:9" ht="13">
      <c r="I960" s="4"/>
    </row>
    <row r="961" spans="9:9" ht="13">
      <c r="I961" s="4"/>
    </row>
    <row r="962" spans="9:9" ht="13">
      <c r="I962" s="4"/>
    </row>
    <row r="963" spans="9:9" ht="13">
      <c r="I963" s="4"/>
    </row>
    <row r="964" spans="9:9" ht="13">
      <c r="I964" s="4"/>
    </row>
    <row r="965" spans="9:9" ht="13">
      <c r="I965" s="4"/>
    </row>
    <row r="966" spans="9:9" ht="13">
      <c r="I966" s="4"/>
    </row>
    <row r="967" spans="9:9" ht="13">
      <c r="I967" s="4"/>
    </row>
    <row r="968" spans="9:9" ht="13">
      <c r="I968" s="4"/>
    </row>
    <row r="969" spans="9:9" ht="13">
      <c r="I969" s="4"/>
    </row>
    <row r="970" spans="9:9" ht="13">
      <c r="I970" s="4"/>
    </row>
    <row r="971" spans="9:9" ht="13">
      <c r="I971" s="4"/>
    </row>
    <row r="972" spans="9:9" ht="13">
      <c r="I972" s="4"/>
    </row>
    <row r="973" spans="9:9" ht="13">
      <c r="I973" s="4"/>
    </row>
    <row r="974" spans="9:9" ht="13">
      <c r="I974" s="4"/>
    </row>
    <row r="975" spans="9:9" ht="13">
      <c r="I975" s="4"/>
    </row>
    <row r="976" spans="9:9" ht="13">
      <c r="I976" s="4"/>
    </row>
    <row r="977" spans="9:9" ht="13">
      <c r="I977" s="4"/>
    </row>
    <row r="978" spans="9:9" ht="13">
      <c r="I978" s="4"/>
    </row>
    <row r="979" spans="9:9" ht="13">
      <c r="I979" s="4"/>
    </row>
    <row r="980" spans="9:9" ht="13">
      <c r="I980" s="4"/>
    </row>
    <row r="981" spans="9:9" ht="13">
      <c r="I981" s="4"/>
    </row>
    <row r="982" spans="9:9" ht="13">
      <c r="I982" s="4"/>
    </row>
    <row r="983" spans="9:9" ht="13">
      <c r="I983" s="4"/>
    </row>
    <row r="984" spans="9:9" ht="13">
      <c r="I984" s="4"/>
    </row>
    <row r="985" spans="9:9" ht="13">
      <c r="I985" s="4"/>
    </row>
    <row r="986" spans="9:9" ht="13">
      <c r="I986" s="4"/>
    </row>
    <row r="987" spans="9:9" ht="13">
      <c r="I987" s="4"/>
    </row>
    <row r="988" spans="9:9" ht="13">
      <c r="I988" s="4"/>
    </row>
    <row r="989" spans="9:9" ht="13">
      <c r="I989" s="4"/>
    </row>
    <row r="990" spans="9:9" ht="13">
      <c r="I990" s="4"/>
    </row>
    <row r="991" spans="9:9" ht="13">
      <c r="I991" s="4"/>
    </row>
    <row r="992" spans="9:9" ht="13">
      <c r="I992" s="4"/>
    </row>
    <row r="993" spans="9:9" ht="13">
      <c r="I993" s="4"/>
    </row>
    <row r="994" spans="9:9" ht="13">
      <c r="I994" s="4"/>
    </row>
    <row r="995" spans="9:9" ht="13">
      <c r="I995" s="4"/>
    </row>
    <row r="996" spans="9:9" ht="13">
      <c r="I996" s="4"/>
    </row>
    <row r="997" spans="9:9" ht="13">
      <c r="I997" s="4"/>
    </row>
    <row r="998" spans="9:9" ht="13">
      <c r="I998" s="4"/>
    </row>
    <row r="999" spans="9:9" ht="13">
      <c r="I999" s="4"/>
    </row>
    <row r="1000" spans="9:9" ht="13">
      <c r="I1000" s="4"/>
    </row>
    <row r="1001" spans="9:9" ht="13">
      <c r="I1001" s="4"/>
    </row>
    <row r="1002" spans="9:9" ht="13">
      <c r="I1002" s="4"/>
    </row>
    <row r="1003" spans="9:9" ht="13">
      <c r="I1003" s="4"/>
    </row>
    <row r="1004" spans="9:9" ht="13">
      <c r="I1004" s="4"/>
    </row>
    <row r="1005" spans="9:9" ht="13">
      <c r="I1005" s="4"/>
    </row>
    <row r="1006" spans="9:9" ht="13">
      <c r="I1006" s="4"/>
    </row>
    <row r="1007" spans="9:9" ht="13">
      <c r="I1007" s="4"/>
    </row>
    <row r="1008" spans="9:9" ht="13">
      <c r="I1008" s="4"/>
    </row>
    <row r="1009" spans="9:9" ht="13">
      <c r="I1009" s="4"/>
    </row>
    <row r="1010" spans="9:9" ht="13">
      <c r="I1010" s="4"/>
    </row>
    <row r="1011" spans="9:9" ht="13">
      <c r="I1011" s="4"/>
    </row>
    <row r="1012" spans="9:9" ht="13">
      <c r="I1012" s="4"/>
    </row>
    <row r="1013" spans="9:9" ht="13">
      <c r="I1013" s="4"/>
    </row>
    <row r="1014" spans="9:9" ht="13">
      <c r="I1014" s="4"/>
    </row>
    <row r="1015" spans="9:9" ht="13">
      <c r="I1015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74"/>
  <sheetViews>
    <sheetView workbookViewId="0"/>
  </sheetViews>
  <sheetFormatPr baseColWidth="10" defaultColWidth="12.6640625" defaultRowHeight="15.75" customHeight="1"/>
  <cols>
    <col min="10" max="10" width="18.1640625" customWidth="1"/>
    <col min="11" max="11" width="25.1640625" customWidth="1"/>
  </cols>
  <sheetData>
    <row r="1" spans="1:15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27</v>
      </c>
      <c r="G1" s="4" t="s">
        <v>28</v>
      </c>
      <c r="H1" s="3" t="s">
        <v>29</v>
      </c>
      <c r="J1" s="40" t="s">
        <v>30</v>
      </c>
      <c r="K1" s="41" t="s">
        <v>31</v>
      </c>
      <c r="L1" s="3" t="s">
        <v>32</v>
      </c>
      <c r="M1" s="3" t="s">
        <v>7</v>
      </c>
    </row>
    <row r="2" spans="1:15" ht="15.75" customHeight="1">
      <c r="A2" s="5">
        <v>1</v>
      </c>
      <c r="B2" s="6">
        <v>44728</v>
      </c>
      <c r="C2" s="7">
        <v>0.45624999999999999</v>
      </c>
      <c r="D2" s="3">
        <v>5357</v>
      </c>
      <c r="E2" s="25">
        <v>0.35168739999999998</v>
      </c>
      <c r="G2" s="4"/>
      <c r="J2" s="3" t="s">
        <v>33</v>
      </c>
      <c r="N2" s="9"/>
      <c r="O2" s="3" t="s">
        <v>8</v>
      </c>
    </row>
    <row r="3" spans="1:15" ht="15.75" customHeight="1">
      <c r="A3" s="42">
        <v>1</v>
      </c>
      <c r="B3" s="43">
        <v>44740</v>
      </c>
      <c r="C3" s="44">
        <v>0.4597222222222222</v>
      </c>
      <c r="D3" s="3" t="s">
        <v>34</v>
      </c>
      <c r="E3" s="21">
        <v>0.40296219999999999</v>
      </c>
      <c r="G3" s="4"/>
      <c r="H3" s="4"/>
      <c r="J3" s="3">
        <f>((D5-D2)/(D5+D2)/2*100)</f>
        <v>9.7810898928737788E-2</v>
      </c>
      <c r="M3" s="3" t="s">
        <v>9</v>
      </c>
    </row>
    <row r="4" spans="1:15" ht="15.75" customHeight="1">
      <c r="A4" s="42">
        <v>1</v>
      </c>
      <c r="B4" s="43">
        <v>44756</v>
      </c>
      <c r="C4" s="42" t="s">
        <v>35</v>
      </c>
      <c r="D4" s="3"/>
      <c r="E4" s="21"/>
      <c r="G4" s="4"/>
      <c r="H4" s="4"/>
      <c r="J4" s="3">
        <f>((D6-D5)/(D6+D5)/2*100)</f>
        <v>3.2518814456935795E-2</v>
      </c>
    </row>
    <row r="5" spans="1:15" ht="15.75" customHeight="1">
      <c r="A5" s="5">
        <v>1</v>
      </c>
      <c r="B5" s="6">
        <v>44866</v>
      </c>
      <c r="C5" s="7">
        <v>0.38333333333333336</v>
      </c>
      <c r="D5" s="3">
        <v>5378</v>
      </c>
      <c r="E5" s="21">
        <v>0.31854769999999999</v>
      </c>
      <c r="F5" s="3">
        <f>D5-D6</f>
        <v>-7</v>
      </c>
      <c r="G5" s="4">
        <f>(E5-E6)*100</f>
        <v>-2.4657399999999994</v>
      </c>
      <c r="H5" s="4">
        <f>F5/G5</f>
        <v>2.8389043451458797</v>
      </c>
    </row>
    <row r="6" spans="1:15" ht="15.75" customHeight="1">
      <c r="A6" s="14">
        <v>1</v>
      </c>
      <c r="B6" s="15">
        <v>44888</v>
      </c>
      <c r="C6" s="16">
        <v>0.55208333333333337</v>
      </c>
      <c r="D6" s="2">
        <v>5385</v>
      </c>
      <c r="E6" s="2">
        <v>0.34320509999999999</v>
      </c>
      <c r="G6" s="4"/>
      <c r="H6" s="4"/>
    </row>
    <row r="7" spans="1:15" ht="15.75" customHeight="1">
      <c r="A7" s="45">
        <v>1</v>
      </c>
      <c r="B7" s="46">
        <v>44954</v>
      </c>
      <c r="C7" s="47">
        <v>0.61805555555555558</v>
      </c>
      <c r="D7" s="2"/>
      <c r="E7" s="2" t="s">
        <v>25</v>
      </c>
      <c r="G7" s="4"/>
      <c r="H7" s="4"/>
      <c r="J7" s="3"/>
      <c r="K7" s="3"/>
    </row>
    <row r="8" spans="1:15" ht="15.75" customHeight="1">
      <c r="A8" s="1" t="s">
        <v>13</v>
      </c>
      <c r="B8" s="2" t="s">
        <v>1</v>
      </c>
      <c r="C8" s="2" t="s">
        <v>2</v>
      </c>
      <c r="D8" s="2" t="s">
        <v>3</v>
      </c>
      <c r="E8" s="2" t="s">
        <v>4</v>
      </c>
      <c r="G8" s="4"/>
      <c r="H8" s="4"/>
      <c r="K8" s="3" t="s">
        <v>36</v>
      </c>
      <c r="L8" s="3" t="s">
        <v>37</v>
      </c>
    </row>
    <row r="9" spans="1:15" ht="15.75" customHeight="1">
      <c r="A9" s="5">
        <v>2</v>
      </c>
      <c r="B9" s="20">
        <v>44728</v>
      </c>
      <c r="C9" s="7">
        <v>0.47638888888888886</v>
      </c>
      <c r="D9" s="21">
        <v>3520</v>
      </c>
      <c r="E9" s="21">
        <v>0.1217371</v>
      </c>
      <c r="F9" s="3">
        <f>D9-D10</f>
        <v>-1029</v>
      </c>
      <c r="G9" s="4">
        <f>(E9-E10)*100</f>
        <v>-24.952120000000001</v>
      </c>
      <c r="H9" s="4">
        <f t="shared" ref="H9:H10" si="0">F9/G9</f>
        <v>41.238980896212425</v>
      </c>
    </row>
    <row r="10" spans="1:15" ht="15.75" customHeight="1">
      <c r="A10" s="5">
        <v>2</v>
      </c>
      <c r="B10" s="20">
        <v>44740</v>
      </c>
      <c r="C10" s="7">
        <v>0.47986111111111113</v>
      </c>
      <c r="D10" s="21">
        <v>4549</v>
      </c>
      <c r="E10" s="21">
        <v>0.37125829999999999</v>
      </c>
      <c r="F10" s="3">
        <f>D10-D12</f>
        <v>352</v>
      </c>
      <c r="G10" s="4">
        <f>(E10-E12)*100</f>
        <v>0.7668499999999967</v>
      </c>
      <c r="H10" s="4">
        <f t="shared" si="0"/>
        <v>459.02066897046558</v>
      </c>
    </row>
    <row r="11" spans="1:15" ht="15.75" customHeight="1">
      <c r="A11" s="42">
        <v>2</v>
      </c>
      <c r="B11" s="43">
        <v>44756</v>
      </c>
      <c r="C11" s="42" t="s">
        <v>38</v>
      </c>
      <c r="D11" s="2" t="s">
        <v>34</v>
      </c>
      <c r="E11" s="21"/>
      <c r="G11" s="4"/>
      <c r="H11" s="4"/>
    </row>
    <row r="12" spans="1:15" ht="15.75" customHeight="1">
      <c r="A12" s="5">
        <v>2</v>
      </c>
      <c r="B12" s="6">
        <v>44866</v>
      </c>
      <c r="C12" s="7">
        <v>0.3923611111111111</v>
      </c>
      <c r="D12" s="2">
        <v>4197</v>
      </c>
      <c r="E12" s="21">
        <v>0.36358980000000002</v>
      </c>
      <c r="F12" s="3">
        <f>D12-D13</f>
        <v>280</v>
      </c>
      <c r="G12" s="4">
        <f>(E12-E13)*100</f>
        <v>10.500300000000001</v>
      </c>
      <c r="H12" s="4">
        <f>F12/G12</f>
        <v>26.665904783672843</v>
      </c>
    </row>
    <row r="13" spans="1:15" ht="15.75" customHeight="1">
      <c r="A13" s="14">
        <v>2</v>
      </c>
      <c r="B13" s="15">
        <v>44888</v>
      </c>
      <c r="C13" s="16">
        <v>0.5625</v>
      </c>
      <c r="D13" s="2">
        <v>3917</v>
      </c>
      <c r="E13" s="2">
        <v>0.25858680000000001</v>
      </c>
      <c r="G13" s="4"/>
      <c r="H13" s="4"/>
    </row>
    <row r="14" spans="1:15">
      <c r="A14" s="45">
        <v>2</v>
      </c>
      <c r="B14" s="46">
        <v>44954</v>
      </c>
      <c r="C14" s="47">
        <v>0.6333333333333333</v>
      </c>
      <c r="D14" s="2" t="s">
        <v>39</v>
      </c>
      <c r="E14" s="2"/>
      <c r="G14" s="4"/>
      <c r="H14" s="4"/>
      <c r="J14" s="48"/>
      <c r="K14" s="3"/>
    </row>
    <row r="15" spans="1:15">
      <c r="A15" s="1" t="s">
        <v>16</v>
      </c>
      <c r="B15" s="2" t="s">
        <v>1</v>
      </c>
      <c r="C15" s="2" t="s">
        <v>2</v>
      </c>
      <c r="D15" s="2" t="s">
        <v>3</v>
      </c>
      <c r="E15" s="2" t="s">
        <v>4</v>
      </c>
      <c r="G15" s="4"/>
      <c r="H15" s="4"/>
      <c r="J15" s="48" t="s">
        <v>40</v>
      </c>
      <c r="K15" s="3" t="s">
        <v>41</v>
      </c>
      <c r="L15" s="3" t="s">
        <v>42</v>
      </c>
    </row>
    <row r="16" spans="1:15" ht="15.75" customHeight="1">
      <c r="A16" s="5">
        <v>3</v>
      </c>
      <c r="B16" s="20">
        <v>44728</v>
      </c>
      <c r="C16" s="7">
        <v>0.50347222222222221</v>
      </c>
      <c r="D16" s="21">
        <v>810</v>
      </c>
      <c r="E16" s="21">
        <v>0.15192149999999999</v>
      </c>
      <c r="F16" s="3">
        <f>D16-D17</f>
        <v>-14.590000000000032</v>
      </c>
      <c r="G16" s="4">
        <f>(E16-E17)*100</f>
        <v>-2.5565000000000007</v>
      </c>
      <c r="H16" s="4">
        <f t="shared" ref="H16:H17" si="1">F16/G16</f>
        <v>5.7070213182084988</v>
      </c>
    </row>
    <row r="17" spans="1:12" ht="15.75" customHeight="1">
      <c r="A17" s="5">
        <v>3</v>
      </c>
      <c r="B17" s="20">
        <v>44740</v>
      </c>
      <c r="C17" s="7">
        <v>0.48888888888888887</v>
      </c>
      <c r="D17" s="21">
        <v>824.59</v>
      </c>
      <c r="E17" s="21">
        <v>0.17748649999999999</v>
      </c>
      <c r="F17" s="3">
        <f>D17-D19</f>
        <v>-25.409999999999968</v>
      </c>
      <c r="G17" s="4">
        <f>(E17-E19)*100</f>
        <v>5.8023499999999988</v>
      </c>
      <c r="H17" s="4">
        <f t="shared" si="1"/>
        <v>-4.3792601273621852</v>
      </c>
    </row>
    <row r="18" spans="1:12" ht="15.75" customHeight="1">
      <c r="A18" s="42">
        <v>3</v>
      </c>
      <c r="B18" s="43">
        <v>44756</v>
      </c>
      <c r="C18" s="42" t="s">
        <v>38</v>
      </c>
      <c r="D18" s="49" t="s">
        <v>34</v>
      </c>
      <c r="E18" s="21"/>
      <c r="G18" s="4"/>
      <c r="H18" s="4"/>
    </row>
    <row r="19" spans="1:12" ht="15.75" customHeight="1">
      <c r="A19" s="5">
        <v>3</v>
      </c>
      <c r="B19" s="6">
        <v>44866</v>
      </c>
      <c r="C19" s="7">
        <v>0.40277777777777779</v>
      </c>
      <c r="D19" s="2">
        <v>850</v>
      </c>
      <c r="E19" s="21">
        <v>0.119463</v>
      </c>
      <c r="F19" s="3">
        <f>D19-D20</f>
        <v>-27</v>
      </c>
      <c r="G19" s="4">
        <f>(E19-E20)*100</f>
        <v>-2.4402500000000007</v>
      </c>
      <c r="H19" s="4">
        <f>F19/G19</f>
        <v>11.064440118840279</v>
      </c>
    </row>
    <row r="20" spans="1:12" ht="15.75" customHeight="1">
      <c r="A20" s="14">
        <v>3</v>
      </c>
      <c r="B20" s="15">
        <v>44888</v>
      </c>
      <c r="C20" s="16">
        <v>0.56666666666666665</v>
      </c>
      <c r="D20" s="2">
        <v>877</v>
      </c>
      <c r="E20" s="2">
        <v>0.14386550000000001</v>
      </c>
      <c r="G20" s="4"/>
      <c r="H20" s="4"/>
    </row>
    <row r="21" spans="1:12">
      <c r="A21" s="45">
        <v>3</v>
      </c>
      <c r="B21" s="46">
        <v>44954</v>
      </c>
      <c r="C21" s="47">
        <v>0.63888888888888884</v>
      </c>
      <c r="D21" s="2" t="s">
        <v>39</v>
      </c>
      <c r="E21" s="2"/>
      <c r="G21" s="4"/>
      <c r="H21" s="4"/>
      <c r="J21" s="48"/>
      <c r="K21" s="3"/>
    </row>
    <row r="22" spans="1:12">
      <c r="A22" s="1" t="s">
        <v>17</v>
      </c>
      <c r="B22" s="2" t="s">
        <v>1</v>
      </c>
      <c r="C22" s="2" t="s">
        <v>2</v>
      </c>
      <c r="D22" s="2" t="s">
        <v>3</v>
      </c>
      <c r="E22" s="2" t="s">
        <v>4</v>
      </c>
      <c r="G22" s="4"/>
      <c r="H22" s="4"/>
      <c r="J22" s="48" t="s">
        <v>43</v>
      </c>
      <c r="K22" s="3" t="s">
        <v>44</v>
      </c>
      <c r="L22" s="3" t="s">
        <v>45</v>
      </c>
    </row>
    <row r="23" spans="1:12" ht="15.75" customHeight="1">
      <c r="A23" s="5">
        <v>4</v>
      </c>
      <c r="B23" s="20">
        <v>44728</v>
      </c>
      <c r="C23" s="7">
        <v>0.51875000000000004</v>
      </c>
      <c r="D23" s="21">
        <v>463</v>
      </c>
      <c r="E23" s="21">
        <v>0.41212969999999999</v>
      </c>
      <c r="F23" s="3">
        <f>D23-D24</f>
        <v>-129</v>
      </c>
      <c r="G23" s="4">
        <f>(E23-E24)*100</f>
        <v>-3.0357699999999985</v>
      </c>
      <c r="H23" s="4">
        <f>F23/G23</f>
        <v>42.493337769330374</v>
      </c>
    </row>
    <row r="24" spans="1:12" ht="15.75" customHeight="1">
      <c r="A24" s="5">
        <v>4</v>
      </c>
      <c r="B24" s="20">
        <v>44741</v>
      </c>
      <c r="C24" s="7">
        <v>0.37708333333333333</v>
      </c>
      <c r="D24" s="21">
        <v>592</v>
      </c>
      <c r="E24" s="21">
        <v>0.44248739999999998</v>
      </c>
      <c r="G24" s="4">
        <f>(E24-E26)*100</f>
        <v>25.922919999999994</v>
      </c>
      <c r="H24" s="4"/>
    </row>
    <row r="25" spans="1:12" ht="15.75" customHeight="1">
      <c r="A25" s="5">
        <v>4</v>
      </c>
      <c r="B25" s="6">
        <v>44754</v>
      </c>
      <c r="C25" s="7">
        <v>0.4284722222222222</v>
      </c>
      <c r="D25" s="2">
        <v>603</v>
      </c>
      <c r="E25" s="21">
        <v>0.46395310000000001</v>
      </c>
      <c r="G25" s="4"/>
      <c r="H25" s="4"/>
    </row>
    <row r="26" spans="1:12" ht="15.75" customHeight="1">
      <c r="A26" s="5">
        <v>4</v>
      </c>
      <c r="B26" s="6">
        <v>44866</v>
      </c>
      <c r="C26" s="7">
        <v>0.43402777777777779</v>
      </c>
      <c r="D26" s="2">
        <v>27</v>
      </c>
      <c r="E26" s="21">
        <v>0.18325820000000001</v>
      </c>
      <c r="G26" s="4">
        <f>(E26-E27)*100</f>
        <v>-8.6668099999999999</v>
      </c>
      <c r="H26" s="4"/>
    </row>
    <row r="27" spans="1:12" ht="15.75" customHeight="1">
      <c r="A27" s="14">
        <v>4</v>
      </c>
      <c r="B27" s="15">
        <v>44888</v>
      </c>
      <c r="C27" s="16">
        <v>0.59375</v>
      </c>
      <c r="D27" s="2">
        <v>268</v>
      </c>
      <c r="E27" s="2">
        <v>0.26992630000000001</v>
      </c>
      <c r="G27" s="4"/>
      <c r="H27" s="4"/>
    </row>
    <row r="28" spans="1:12">
      <c r="A28" s="45">
        <v>4</v>
      </c>
      <c r="B28" s="46">
        <v>44954</v>
      </c>
      <c r="C28" s="47">
        <v>0.57638888888888884</v>
      </c>
      <c r="D28" s="2" t="s">
        <v>39</v>
      </c>
      <c r="E28" s="2"/>
      <c r="G28" s="4"/>
      <c r="H28" s="4"/>
      <c r="J28" s="48"/>
      <c r="K28" s="3"/>
    </row>
    <row r="29" spans="1:12">
      <c r="A29" s="1" t="s">
        <v>18</v>
      </c>
      <c r="B29" s="2" t="s">
        <v>1</v>
      </c>
      <c r="C29" s="2" t="s">
        <v>2</v>
      </c>
      <c r="D29" s="2" t="s">
        <v>3</v>
      </c>
      <c r="E29" s="2" t="s">
        <v>4</v>
      </c>
      <c r="G29" s="4"/>
      <c r="H29" s="4"/>
      <c r="J29" s="48" t="s">
        <v>46</v>
      </c>
      <c r="K29" s="3" t="s">
        <v>47</v>
      </c>
      <c r="L29" s="3" t="s">
        <v>48</v>
      </c>
    </row>
    <row r="30" spans="1:12" ht="15.75" customHeight="1">
      <c r="A30" s="5">
        <v>5</v>
      </c>
      <c r="B30" s="20">
        <v>44728</v>
      </c>
      <c r="C30" s="7">
        <v>0.55833333333333335</v>
      </c>
      <c r="D30" s="21" t="s">
        <v>35</v>
      </c>
      <c r="E30" s="21">
        <v>0.46727740000000001</v>
      </c>
      <c r="F30" s="3" t="e">
        <f t="shared" ref="F30:F35" si="2">D30-D31</f>
        <v>#VALUE!</v>
      </c>
      <c r="G30" s="4">
        <f t="shared" ref="G30:G35" si="3">(E30-E31)*100</f>
        <v>-2.0394899999999994</v>
      </c>
      <c r="H30" s="4" t="e">
        <f t="shared" ref="H30:H35" si="4">F30/G30</f>
        <v>#VALUE!</v>
      </c>
      <c r="I30" s="3" t="s">
        <v>49</v>
      </c>
    </row>
    <row r="31" spans="1:12" ht="15.75" customHeight="1">
      <c r="A31" s="5">
        <v>5</v>
      </c>
      <c r="B31" s="20">
        <v>44740</v>
      </c>
      <c r="C31" s="7">
        <v>0.43194444444444446</v>
      </c>
      <c r="D31" s="21">
        <v>596.66999999999996</v>
      </c>
      <c r="E31" s="21">
        <v>0.4876723</v>
      </c>
      <c r="F31" s="3">
        <f t="shared" si="2"/>
        <v>-6.4500000000000455</v>
      </c>
      <c r="G31" s="4">
        <f t="shared" si="3"/>
        <v>3.2305499999999987</v>
      </c>
      <c r="H31" s="4">
        <f t="shared" si="4"/>
        <v>-1.9965640525607244</v>
      </c>
    </row>
    <row r="32" spans="1:12" ht="15.75" customHeight="1">
      <c r="A32" s="5">
        <v>5</v>
      </c>
      <c r="B32" s="20">
        <v>44754</v>
      </c>
      <c r="C32" s="7">
        <v>0.4284722222222222</v>
      </c>
      <c r="D32" s="21">
        <v>603.12</v>
      </c>
      <c r="E32" s="21">
        <v>0.45536680000000002</v>
      </c>
      <c r="F32" s="3">
        <f t="shared" si="2"/>
        <v>113.13</v>
      </c>
      <c r="G32" s="4">
        <f t="shared" si="3"/>
        <v>3.6649600000000007</v>
      </c>
      <c r="H32" s="4">
        <f t="shared" si="4"/>
        <v>30.868004016414908</v>
      </c>
      <c r="I32" s="3" t="s">
        <v>19</v>
      </c>
    </row>
    <row r="33" spans="1:12" ht="15.75" customHeight="1">
      <c r="A33" s="5">
        <v>5</v>
      </c>
      <c r="B33" s="20">
        <v>44831</v>
      </c>
      <c r="C33" s="7">
        <v>0.57986111111111116</v>
      </c>
      <c r="D33" s="21">
        <v>489.99</v>
      </c>
      <c r="E33" s="21">
        <v>0.41871720000000001</v>
      </c>
      <c r="F33" s="3">
        <f t="shared" si="2"/>
        <v>-81.009999999999991</v>
      </c>
      <c r="G33" s="4">
        <f t="shared" si="3"/>
        <v>-2.2444599999999983</v>
      </c>
      <c r="H33" s="4">
        <f t="shared" si="4"/>
        <v>36.093314204753057</v>
      </c>
    </row>
    <row r="34" spans="1:12" ht="15.75" customHeight="1">
      <c r="A34" s="5">
        <v>5</v>
      </c>
      <c r="B34" s="20">
        <v>44860</v>
      </c>
      <c r="C34" s="7">
        <v>0.52083333333333337</v>
      </c>
      <c r="D34" s="2">
        <v>571</v>
      </c>
      <c r="E34" s="21">
        <v>0.44116179999999999</v>
      </c>
      <c r="F34" s="3">
        <f t="shared" si="2"/>
        <v>42</v>
      </c>
      <c r="G34" s="4">
        <f t="shared" si="3"/>
        <v>1.30324</v>
      </c>
      <c r="H34" s="4">
        <f t="shared" si="4"/>
        <v>32.227371781099414</v>
      </c>
    </row>
    <row r="35" spans="1:12" ht="15.75" customHeight="1">
      <c r="A35" s="5">
        <v>5</v>
      </c>
      <c r="B35" s="6">
        <v>44866</v>
      </c>
      <c r="C35" s="7">
        <v>0.44791666666666669</v>
      </c>
      <c r="D35" s="2">
        <v>529</v>
      </c>
      <c r="E35" s="21">
        <v>0.42812939999999999</v>
      </c>
      <c r="F35" s="3">
        <f t="shared" si="2"/>
        <v>-29</v>
      </c>
      <c r="G35" s="4">
        <f t="shared" si="3"/>
        <v>-2.2440000000001348E-2</v>
      </c>
      <c r="H35" s="4">
        <f t="shared" si="4"/>
        <v>1292.33511586445</v>
      </c>
    </row>
    <row r="36" spans="1:12" ht="15.75" customHeight="1">
      <c r="A36" s="14">
        <v>5</v>
      </c>
      <c r="B36" s="15">
        <v>44885</v>
      </c>
      <c r="C36" s="16">
        <v>0.42916666666666664</v>
      </c>
      <c r="D36" s="2">
        <v>558</v>
      </c>
      <c r="E36" s="2">
        <v>0.42835380000000001</v>
      </c>
      <c r="G36" s="4"/>
      <c r="H36" s="4"/>
    </row>
    <row r="37" spans="1:12">
      <c r="A37" s="1" t="s">
        <v>20</v>
      </c>
      <c r="B37" s="2" t="s">
        <v>1</v>
      </c>
      <c r="C37" s="2" t="s">
        <v>2</v>
      </c>
      <c r="D37" s="2" t="s">
        <v>3</v>
      </c>
      <c r="E37" s="2" t="s">
        <v>4</v>
      </c>
      <c r="G37" s="4"/>
      <c r="H37" s="4"/>
      <c r="J37" s="48" t="s">
        <v>50</v>
      </c>
      <c r="K37" s="50" t="s">
        <v>51</v>
      </c>
      <c r="L37" s="3" t="s">
        <v>52</v>
      </c>
    </row>
    <row r="38" spans="1:12" ht="15.75" customHeight="1">
      <c r="A38" s="5">
        <v>6</v>
      </c>
      <c r="B38" s="20">
        <v>44728</v>
      </c>
      <c r="C38" s="7">
        <v>0.58680555555555558</v>
      </c>
      <c r="D38" s="21"/>
      <c r="E38" s="21">
        <v>0.2698855</v>
      </c>
      <c r="G38" s="4"/>
      <c r="H38" s="4"/>
    </row>
    <row r="39" spans="1:12" ht="15.75" customHeight="1">
      <c r="A39" s="5">
        <v>6</v>
      </c>
      <c r="B39" s="20">
        <v>44753</v>
      </c>
      <c r="C39" s="7">
        <v>0.42152777777777778</v>
      </c>
      <c r="D39" s="21">
        <v>250.84</v>
      </c>
      <c r="E39" s="21">
        <v>0.39992329999999998</v>
      </c>
      <c r="F39" s="3">
        <f t="shared" ref="F39:F41" si="5">D39-D40</f>
        <v>0.25</v>
      </c>
      <c r="G39" s="4">
        <f t="shared" ref="G39:G41" si="6">(E39-E40)*100</f>
        <v>13.351509999999999</v>
      </c>
      <c r="H39" s="4">
        <f t="shared" ref="H39:H41" si="7">F39/G39</f>
        <v>1.8724473861008981E-2</v>
      </c>
    </row>
    <row r="40" spans="1:12" ht="15.75" customHeight="1">
      <c r="A40" s="5">
        <v>6</v>
      </c>
      <c r="B40" s="20">
        <v>44827</v>
      </c>
      <c r="C40" s="7">
        <v>0.55347222222222225</v>
      </c>
      <c r="D40" s="21">
        <v>250.59</v>
      </c>
      <c r="E40" s="21">
        <v>0.26640819999999998</v>
      </c>
      <c r="F40" s="3">
        <f t="shared" si="5"/>
        <v>66.490000000000009</v>
      </c>
      <c r="G40" s="4">
        <f t="shared" si="6"/>
        <v>7.4400499999999976</v>
      </c>
      <c r="H40" s="4">
        <f t="shared" si="7"/>
        <v>8.9367678980652059</v>
      </c>
    </row>
    <row r="41" spans="1:12" ht="15.75" customHeight="1">
      <c r="A41" s="5">
        <v>6</v>
      </c>
      <c r="B41" s="20">
        <v>44860</v>
      </c>
      <c r="C41" s="7">
        <v>0.54513888888888884</v>
      </c>
      <c r="D41" s="2">
        <v>184.1</v>
      </c>
      <c r="E41" s="2">
        <v>0.1920077</v>
      </c>
      <c r="F41" s="3">
        <f t="shared" si="5"/>
        <v>65.28</v>
      </c>
      <c r="G41" s="4">
        <f t="shared" si="6"/>
        <v>8.760629999999999</v>
      </c>
      <c r="H41" s="4">
        <f t="shared" si="7"/>
        <v>7.4515188976135285</v>
      </c>
    </row>
    <row r="42" spans="1:12" ht="15.75" customHeight="1">
      <c r="A42" s="14">
        <v>6</v>
      </c>
      <c r="B42" s="15">
        <v>44885</v>
      </c>
      <c r="C42" s="16">
        <v>0.45208333333333334</v>
      </c>
      <c r="D42" s="2">
        <v>118.82</v>
      </c>
      <c r="E42" s="2">
        <v>0.10440140000000001</v>
      </c>
      <c r="G42" s="4"/>
      <c r="H42" s="4"/>
    </row>
    <row r="43" spans="1:12" ht="15.75" customHeight="1">
      <c r="A43" s="1" t="s">
        <v>21</v>
      </c>
      <c r="B43" s="2" t="s">
        <v>1</v>
      </c>
      <c r="C43" s="2" t="s">
        <v>2</v>
      </c>
      <c r="D43" s="2" t="s">
        <v>3</v>
      </c>
      <c r="E43" s="2" t="s">
        <v>4</v>
      </c>
      <c r="G43" s="4"/>
      <c r="H43" s="4"/>
      <c r="J43" s="3" t="s">
        <v>53</v>
      </c>
      <c r="K43" s="3" t="s">
        <v>54</v>
      </c>
      <c r="L43" s="3" t="s">
        <v>55</v>
      </c>
    </row>
    <row r="44" spans="1:12" ht="15.75" customHeight="1">
      <c r="A44" s="5">
        <v>7</v>
      </c>
      <c r="B44" s="20">
        <v>44728</v>
      </c>
      <c r="C44" s="7">
        <v>0.60486111111111107</v>
      </c>
      <c r="D44" s="21"/>
      <c r="E44" s="21">
        <v>0.35135290000000002</v>
      </c>
      <c r="G44" s="4"/>
      <c r="H44" s="4"/>
    </row>
    <row r="45" spans="1:12" ht="15.75" customHeight="1">
      <c r="A45" s="5">
        <v>7</v>
      </c>
      <c r="B45" s="20">
        <v>44753</v>
      </c>
      <c r="C45" s="7">
        <v>0.55555555555555558</v>
      </c>
      <c r="D45" s="21">
        <v>622.52</v>
      </c>
      <c r="E45" s="21">
        <v>0.38159850000000001</v>
      </c>
      <c r="F45" s="3">
        <f>D45-D47</f>
        <v>124.81</v>
      </c>
      <c r="G45" s="4">
        <f>(E45-E47)*100</f>
        <v>8.7259499999999992</v>
      </c>
      <c r="H45" s="4">
        <f>F45/G45</f>
        <v>14.303313679312856</v>
      </c>
      <c r="J45" s="3" t="s">
        <v>56</v>
      </c>
    </row>
    <row r="46" spans="1:12" ht="15.75" customHeight="1">
      <c r="A46" s="42">
        <v>7</v>
      </c>
      <c r="B46" s="51">
        <v>44754</v>
      </c>
      <c r="C46" s="44"/>
      <c r="D46" s="21"/>
      <c r="E46" s="21"/>
      <c r="G46" s="4"/>
      <c r="H46" s="4"/>
    </row>
    <row r="47" spans="1:12" ht="15.75" customHeight="1">
      <c r="A47" s="5">
        <v>7</v>
      </c>
      <c r="B47" s="20">
        <v>44827</v>
      </c>
      <c r="C47" s="7">
        <v>0.5395833333333333</v>
      </c>
      <c r="D47" s="21">
        <v>497.71</v>
      </c>
      <c r="E47" s="21">
        <v>0.29433900000000002</v>
      </c>
      <c r="F47" s="3">
        <f t="shared" ref="F47:F48" si="8">D47-D48</f>
        <v>-23.29000000000002</v>
      </c>
      <c r="G47" s="4">
        <f t="shared" ref="G47:G48" si="9">(E47-E48)*100</f>
        <v>-4.1472999999999978</v>
      </c>
      <c r="H47" s="4">
        <f t="shared" ref="H47:H48" si="10">F47/G47</f>
        <v>5.6157017818821959</v>
      </c>
    </row>
    <row r="48" spans="1:12" ht="15.75" customHeight="1">
      <c r="A48" s="5">
        <v>7</v>
      </c>
      <c r="B48" s="20">
        <v>44860</v>
      </c>
      <c r="C48" s="7">
        <v>0.56944444444444442</v>
      </c>
      <c r="D48" s="2">
        <v>521</v>
      </c>
      <c r="E48" s="2">
        <v>0.335812</v>
      </c>
      <c r="F48" s="3">
        <f t="shared" si="8"/>
        <v>403</v>
      </c>
      <c r="G48" s="4">
        <f t="shared" si="9"/>
        <v>15.64594</v>
      </c>
      <c r="H48" s="4">
        <f t="shared" si="10"/>
        <v>25.757480854458091</v>
      </c>
    </row>
    <row r="49" spans="1:12" ht="15.75" customHeight="1">
      <c r="A49" s="14">
        <v>7</v>
      </c>
      <c r="B49" s="15">
        <v>44885</v>
      </c>
      <c r="C49" s="16">
        <v>0.46875</v>
      </c>
      <c r="D49" s="2">
        <v>118</v>
      </c>
      <c r="E49" s="2">
        <v>0.1793526</v>
      </c>
      <c r="G49" s="4"/>
      <c r="H49" s="4"/>
    </row>
    <row r="50" spans="1:12" ht="15.75" customHeight="1">
      <c r="A50" s="1" t="s">
        <v>22</v>
      </c>
      <c r="B50" s="2" t="s">
        <v>1</v>
      </c>
      <c r="C50" s="2" t="s">
        <v>2</v>
      </c>
      <c r="D50" s="2" t="s">
        <v>3</v>
      </c>
      <c r="E50" s="2" t="s">
        <v>4</v>
      </c>
      <c r="G50" s="4"/>
      <c r="H50" s="4"/>
      <c r="J50" s="3" t="s">
        <v>57</v>
      </c>
      <c r="K50" s="3" t="s">
        <v>58</v>
      </c>
      <c r="L50" s="3" t="s">
        <v>59</v>
      </c>
    </row>
    <row r="51" spans="1:12" ht="15.75" customHeight="1">
      <c r="A51" s="5">
        <v>8</v>
      </c>
      <c r="B51" s="20">
        <v>44754</v>
      </c>
      <c r="C51" s="7">
        <v>0.51041666666666663</v>
      </c>
      <c r="D51" s="21">
        <v>198.01</v>
      </c>
      <c r="E51" s="21">
        <v>0.45538719999999999</v>
      </c>
      <c r="F51" s="3">
        <f t="shared" ref="F51:F53" si="11">D51-D52</f>
        <v>23.179999999999978</v>
      </c>
      <c r="G51" s="4">
        <f>(E51-E52)*100</f>
        <v>4.2655899999999969</v>
      </c>
      <c r="H51" s="4">
        <f>F51/G51</f>
        <v>5.4341837823138173</v>
      </c>
    </row>
    <row r="52" spans="1:12" ht="15.75" customHeight="1">
      <c r="A52" s="5">
        <v>8</v>
      </c>
      <c r="B52" s="20">
        <v>44831</v>
      </c>
      <c r="C52" s="7">
        <v>0.50347222222222221</v>
      </c>
      <c r="D52" s="21">
        <v>174.83</v>
      </c>
      <c r="E52" s="21">
        <v>0.41273130000000002</v>
      </c>
      <c r="F52" s="3">
        <f t="shared" si="11"/>
        <v>8.8300000000000125</v>
      </c>
      <c r="G52" s="4"/>
      <c r="H52" s="4"/>
    </row>
    <row r="53" spans="1:12" ht="15.75" customHeight="1">
      <c r="A53" s="5">
        <v>8</v>
      </c>
      <c r="B53" s="20">
        <v>44853</v>
      </c>
      <c r="C53" s="7">
        <v>0.55208333333333337</v>
      </c>
      <c r="D53" s="2">
        <v>166</v>
      </c>
      <c r="E53" s="2" t="s">
        <v>25</v>
      </c>
      <c r="F53" s="3">
        <f t="shared" si="11"/>
        <v>14</v>
      </c>
      <c r="G53" s="4"/>
      <c r="H53" s="4"/>
    </row>
    <row r="54" spans="1:12" ht="15.75" customHeight="1">
      <c r="A54" s="14">
        <v>8</v>
      </c>
      <c r="B54" s="15">
        <v>44885</v>
      </c>
      <c r="C54" s="16">
        <v>0.54305555555555551</v>
      </c>
      <c r="D54" s="2">
        <v>152</v>
      </c>
      <c r="E54" s="2">
        <v>0.40207500000000002</v>
      </c>
      <c r="G54" s="4"/>
      <c r="H54" s="4"/>
    </row>
    <row r="55" spans="1:12" ht="15.75" customHeight="1">
      <c r="A55" s="45">
        <v>8</v>
      </c>
      <c r="B55" s="46">
        <v>44897</v>
      </c>
      <c r="C55" s="47"/>
      <c r="D55" s="2"/>
      <c r="E55" s="2"/>
      <c r="G55" s="4"/>
      <c r="H55" s="4"/>
    </row>
    <row r="56" spans="1:12" ht="15.75" customHeight="1">
      <c r="A56" s="1" t="s">
        <v>23</v>
      </c>
      <c r="B56" s="2" t="s">
        <v>1</v>
      </c>
      <c r="C56" s="2" t="s">
        <v>2</v>
      </c>
      <c r="D56" s="2" t="s">
        <v>3</v>
      </c>
      <c r="E56" s="2" t="s">
        <v>4</v>
      </c>
      <c r="G56" s="4"/>
      <c r="H56" s="4"/>
    </row>
    <row r="57" spans="1:12">
      <c r="A57" s="5">
        <v>9</v>
      </c>
      <c r="B57" s="20">
        <v>44754</v>
      </c>
      <c r="C57" s="7">
        <v>0.50347222222222221</v>
      </c>
      <c r="D57" s="21">
        <v>25.28</v>
      </c>
      <c r="E57" s="21">
        <v>0.61880120000000005</v>
      </c>
      <c r="F57" s="3">
        <f t="shared" ref="F57:F59" si="12">D57-D58</f>
        <v>0.14000000000000057</v>
      </c>
      <c r="G57" s="4">
        <f>(E57-E58)*100</f>
        <v>0.57003000000001025</v>
      </c>
      <c r="H57" s="4">
        <f>F57/G57</f>
        <v>0.24560110871357305</v>
      </c>
      <c r="J57" s="48" t="s">
        <v>60</v>
      </c>
      <c r="K57" s="3" t="s">
        <v>61</v>
      </c>
      <c r="L57" s="3" t="s">
        <v>62</v>
      </c>
    </row>
    <row r="58" spans="1:12" ht="15.75" customHeight="1">
      <c r="A58" s="5">
        <v>9</v>
      </c>
      <c r="B58" s="20">
        <v>44831</v>
      </c>
      <c r="C58" s="7">
        <v>0.51180555555555551</v>
      </c>
      <c r="D58" s="21">
        <v>25.14</v>
      </c>
      <c r="E58" s="21">
        <v>0.61310089999999995</v>
      </c>
      <c r="F58" s="3">
        <f t="shared" si="12"/>
        <v>1.1400000000000006</v>
      </c>
      <c r="G58" s="4"/>
      <c r="H58" s="4"/>
    </row>
    <row r="59" spans="1:12" ht="15.75" customHeight="1">
      <c r="A59" s="5">
        <v>9</v>
      </c>
      <c r="B59" s="20">
        <v>44853</v>
      </c>
      <c r="C59" s="7">
        <v>0.55902777777777779</v>
      </c>
      <c r="D59" s="2">
        <v>24</v>
      </c>
      <c r="E59" s="2" t="s">
        <v>25</v>
      </c>
      <c r="F59" s="3">
        <f t="shared" si="12"/>
        <v>2</v>
      </c>
      <c r="G59" s="4"/>
      <c r="H59" s="4"/>
    </row>
    <row r="60" spans="1:12" ht="15.75" customHeight="1">
      <c r="A60" s="14">
        <v>9</v>
      </c>
      <c r="B60" s="36">
        <v>44885</v>
      </c>
      <c r="C60" s="16">
        <v>0.53125</v>
      </c>
      <c r="D60" s="2">
        <v>22</v>
      </c>
      <c r="E60" s="2">
        <v>0.58719940000000004</v>
      </c>
      <c r="G60" s="4"/>
      <c r="H60" s="4"/>
    </row>
    <row r="61" spans="1:12" ht="13">
      <c r="A61" s="45">
        <v>8</v>
      </c>
      <c r="B61" s="46">
        <v>44897</v>
      </c>
      <c r="C61" s="45"/>
      <c r="D61" s="2"/>
      <c r="E61" s="2"/>
      <c r="G61" s="4"/>
      <c r="H61" s="4"/>
    </row>
    <row r="62" spans="1:12" ht="13">
      <c r="A62" s="1" t="s">
        <v>24</v>
      </c>
      <c r="B62" s="2" t="s">
        <v>1</v>
      </c>
      <c r="C62" s="2" t="s">
        <v>2</v>
      </c>
      <c r="D62" s="2" t="s">
        <v>3</v>
      </c>
      <c r="E62" s="2" t="s">
        <v>4</v>
      </c>
      <c r="G62" s="4"/>
      <c r="H62" s="4"/>
    </row>
    <row r="63" spans="1:12" ht="13">
      <c r="A63" s="5">
        <v>10</v>
      </c>
      <c r="B63" s="20">
        <v>44754</v>
      </c>
      <c r="C63" s="7">
        <v>0.46875</v>
      </c>
      <c r="D63" s="21">
        <v>56.85</v>
      </c>
      <c r="E63" s="21">
        <v>0.64173530000000001</v>
      </c>
      <c r="F63" s="3">
        <f t="shared" ref="F63:F65" si="13">D63-D64</f>
        <v>8.009999999999998</v>
      </c>
      <c r="G63" s="4">
        <f>(E63-E64)*100</f>
        <v>8.5220100000000016</v>
      </c>
      <c r="H63" s="4">
        <f>F63/G63</f>
        <v>0.9399191035917579</v>
      </c>
    </row>
    <row r="64" spans="1:12" ht="13">
      <c r="A64" s="5">
        <v>10</v>
      </c>
      <c r="B64" s="20">
        <v>44831</v>
      </c>
      <c r="C64" s="7">
        <v>0.49583333333333335</v>
      </c>
      <c r="D64" s="21">
        <v>48.84</v>
      </c>
      <c r="E64" s="21">
        <v>0.55651519999999999</v>
      </c>
      <c r="F64" s="3">
        <f t="shared" si="13"/>
        <v>-9.1599999999999966</v>
      </c>
      <c r="G64" s="4"/>
      <c r="H64" s="4"/>
    </row>
    <row r="65" spans="1:12" ht="13">
      <c r="A65" s="5">
        <v>10</v>
      </c>
      <c r="B65" s="20">
        <v>44853</v>
      </c>
      <c r="C65" s="7">
        <v>0.55208333333333337</v>
      </c>
      <c r="D65" s="2">
        <v>58</v>
      </c>
      <c r="E65" s="2" t="s">
        <v>25</v>
      </c>
      <c r="F65" s="3">
        <f t="shared" si="13"/>
        <v>3</v>
      </c>
      <c r="G65" s="4"/>
      <c r="H65" s="4"/>
    </row>
    <row r="66" spans="1:12" ht="13">
      <c r="A66" s="14">
        <v>10</v>
      </c>
      <c r="B66" s="15">
        <v>44885</v>
      </c>
      <c r="C66" s="16">
        <v>0.46875</v>
      </c>
      <c r="D66" s="2">
        <v>55</v>
      </c>
      <c r="E66" s="2" t="s">
        <v>25</v>
      </c>
      <c r="G66" s="4"/>
      <c r="H66" s="4"/>
    </row>
    <row r="67" spans="1:12" ht="15">
      <c r="A67" s="45">
        <v>10</v>
      </c>
      <c r="B67" s="46">
        <v>44897</v>
      </c>
      <c r="C67" s="45"/>
      <c r="D67" s="2"/>
      <c r="E67" s="2"/>
      <c r="G67" s="4"/>
      <c r="H67" s="4"/>
      <c r="J67" s="48"/>
      <c r="K67" s="3"/>
      <c r="L67" s="3"/>
    </row>
    <row r="68" spans="1:12" ht="15">
      <c r="A68" s="1" t="s">
        <v>26</v>
      </c>
      <c r="B68" s="2" t="s">
        <v>1</v>
      </c>
      <c r="C68" s="2" t="s">
        <v>2</v>
      </c>
      <c r="D68" s="2" t="s">
        <v>3</v>
      </c>
      <c r="E68" s="2" t="s">
        <v>4</v>
      </c>
      <c r="G68" s="4"/>
      <c r="H68" s="4"/>
      <c r="J68" s="48" t="s">
        <v>63</v>
      </c>
      <c r="K68" s="3" t="s">
        <v>64</v>
      </c>
      <c r="L68" s="3" t="s">
        <v>65</v>
      </c>
    </row>
    <row r="69" spans="1:12" ht="13">
      <c r="A69" s="5">
        <v>11</v>
      </c>
      <c r="B69" s="20">
        <v>44754</v>
      </c>
      <c r="C69" s="7">
        <v>0.46180555555555558</v>
      </c>
      <c r="D69" s="21">
        <v>31.01</v>
      </c>
      <c r="E69" s="2">
        <v>0.31561090000000003</v>
      </c>
      <c r="F69" s="3">
        <f t="shared" ref="F69:F71" si="14">D69-D70</f>
        <v>6.6800000000000033</v>
      </c>
      <c r="G69" s="4">
        <f t="shared" ref="G69:G71" si="15">(E69-E70)*100</f>
        <v>9.0553300000000032</v>
      </c>
      <c r="H69" s="4">
        <f t="shared" ref="H69:H71" si="16">F69/G69</f>
        <v>0.73768708594827581</v>
      </c>
      <c r="J69" s="4">
        <f t="shared" ref="J69:J70" si="17">((D70-D69)/D69)*100</f>
        <v>-21.541438245727193</v>
      </c>
      <c r="K69" s="4">
        <f t="shared" ref="K69:K71" si="18">((E69-E70)/E69)*100</f>
        <v>28.691436195644709</v>
      </c>
    </row>
    <row r="70" spans="1:12" ht="13">
      <c r="A70" s="5">
        <v>11</v>
      </c>
      <c r="B70" s="20">
        <v>44827</v>
      </c>
      <c r="C70" s="7">
        <v>0.53125</v>
      </c>
      <c r="D70" s="2">
        <v>24.33</v>
      </c>
      <c r="E70" s="2">
        <v>0.2250576</v>
      </c>
      <c r="F70" s="3">
        <f t="shared" si="14"/>
        <v>-3.0700000000000003</v>
      </c>
      <c r="G70" s="4">
        <f t="shared" si="15"/>
        <v>-2.6360399999999977</v>
      </c>
      <c r="H70" s="4">
        <f t="shared" si="16"/>
        <v>1.1646257264684918</v>
      </c>
      <c r="J70" s="4">
        <f t="shared" si="17"/>
        <v>12.618166872174271</v>
      </c>
      <c r="K70" s="4">
        <f t="shared" si="18"/>
        <v>-11.712734873205784</v>
      </c>
    </row>
    <row r="71" spans="1:12" ht="13">
      <c r="A71" s="5">
        <v>11</v>
      </c>
      <c r="B71" s="20">
        <v>44860</v>
      </c>
      <c r="C71" s="7">
        <v>0.55208333333333337</v>
      </c>
      <c r="D71" s="2">
        <v>27.4</v>
      </c>
      <c r="E71" s="2">
        <v>0.25141799999999997</v>
      </c>
      <c r="F71" s="3">
        <f t="shared" si="14"/>
        <v>-1.8200000000000003</v>
      </c>
      <c r="G71" s="4">
        <f t="shared" si="15"/>
        <v>0.58329999999999771</v>
      </c>
      <c r="H71" s="4">
        <f t="shared" si="16"/>
        <v>-3.1201782959026358</v>
      </c>
      <c r="I71" s="3">
        <f>(D71+D72)/2</f>
        <v>28.31</v>
      </c>
      <c r="J71" s="4">
        <f>((D72-D71)/I71)*100</f>
        <v>6.4288237371953381</v>
      </c>
      <c r="K71" s="4">
        <f t="shared" si="18"/>
        <v>2.320040728985187</v>
      </c>
    </row>
    <row r="72" spans="1:12" ht="13">
      <c r="A72" s="9">
        <v>11</v>
      </c>
      <c r="B72" s="38">
        <v>44885</v>
      </c>
      <c r="C72" s="39">
        <v>0.47916666666666669</v>
      </c>
      <c r="D72" s="3">
        <v>29.22</v>
      </c>
      <c r="E72" s="3">
        <v>0.245585</v>
      </c>
    </row>
    <row r="73" spans="1:12" ht="13">
      <c r="A73" s="3" t="s">
        <v>66</v>
      </c>
      <c r="B73" s="2" t="s">
        <v>1</v>
      </c>
      <c r="C73" s="2" t="s">
        <v>2</v>
      </c>
      <c r="D73" s="2" t="s">
        <v>3</v>
      </c>
      <c r="E73" s="2" t="s">
        <v>4</v>
      </c>
    </row>
    <row r="74" spans="1:12" ht="13">
      <c r="A74" s="3">
        <v>12</v>
      </c>
      <c r="B74" s="52">
        <v>44754</v>
      </c>
      <c r="C74" s="53">
        <v>0.54652777777777772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118"/>
  <sheetViews>
    <sheetView workbookViewId="0"/>
  </sheetViews>
  <sheetFormatPr baseColWidth="10" defaultColWidth="12.6640625" defaultRowHeight="15.75" customHeight="1"/>
  <cols>
    <col min="2" max="11" width="12.6640625" hidden="1"/>
    <col min="12" max="12" width="18.6640625" hidden="1" customWidth="1"/>
    <col min="14" max="14" width="14.5" customWidth="1"/>
    <col min="16" max="17" width="14.5" customWidth="1"/>
  </cols>
  <sheetData>
    <row r="1" spans="1:23">
      <c r="A1" s="48" t="s">
        <v>67</v>
      </c>
      <c r="B1" s="48" t="s">
        <v>68</v>
      </c>
      <c r="C1" s="48" t="s">
        <v>1</v>
      </c>
      <c r="D1" s="48" t="s">
        <v>69</v>
      </c>
      <c r="E1" s="48" t="s">
        <v>70</v>
      </c>
      <c r="F1" s="48" t="s">
        <v>71</v>
      </c>
      <c r="G1" s="48" t="s">
        <v>72</v>
      </c>
      <c r="H1" s="48" t="s">
        <v>73</v>
      </c>
      <c r="J1" s="3" t="s">
        <v>3</v>
      </c>
      <c r="K1" s="3" t="s">
        <v>74</v>
      </c>
      <c r="L1" s="54" t="s">
        <v>75</v>
      </c>
      <c r="M1" s="55" t="s">
        <v>76</v>
      </c>
      <c r="N1" s="56" t="s">
        <v>77</v>
      </c>
      <c r="O1" s="3" t="s">
        <v>78</v>
      </c>
      <c r="P1" s="57"/>
      <c r="Q1" s="57"/>
      <c r="W1" s="58"/>
    </row>
    <row r="2" spans="1:23">
      <c r="A2" s="27">
        <v>1</v>
      </c>
      <c r="B2" s="27">
        <v>1</v>
      </c>
      <c r="C2" s="59">
        <v>44749</v>
      </c>
      <c r="D2" s="27">
        <v>5.0369999999999999</v>
      </c>
      <c r="E2" s="27">
        <v>0.42566999999999999</v>
      </c>
      <c r="F2" s="48" t="s">
        <v>79</v>
      </c>
      <c r="G2" s="27">
        <v>3.6666999999999998E-2</v>
      </c>
      <c r="H2" s="27">
        <v>2.3380999999999999E-2</v>
      </c>
    </row>
    <row r="3" spans="1:23">
      <c r="A3" s="27">
        <v>1</v>
      </c>
      <c r="B3" s="27">
        <v>2</v>
      </c>
      <c r="C3" s="59">
        <v>44749</v>
      </c>
      <c r="D3" s="27">
        <v>5.0369999999999999</v>
      </c>
      <c r="E3" s="27">
        <v>0.42566999999999999</v>
      </c>
      <c r="F3" s="48" t="s">
        <v>79</v>
      </c>
      <c r="G3" s="27">
        <v>3.6666999999999998E-2</v>
      </c>
      <c r="H3" s="27">
        <v>2.3380999999999999E-2</v>
      </c>
    </row>
    <row r="4" spans="1:23">
      <c r="A4" s="27">
        <v>1</v>
      </c>
      <c r="B4" s="27">
        <v>3</v>
      </c>
      <c r="C4" s="59">
        <v>44749</v>
      </c>
      <c r="D4" s="27">
        <v>5.0369999999999999</v>
      </c>
      <c r="E4" s="27">
        <v>0.42566999999999999</v>
      </c>
      <c r="F4" s="27">
        <v>238.81360000000001</v>
      </c>
      <c r="G4" s="27">
        <v>3.6666999999999998E-2</v>
      </c>
      <c r="H4" s="27">
        <v>2.3380999999999999E-2</v>
      </c>
    </row>
    <row r="5" spans="1:23">
      <c r="A5" s="27">
        <v>1</v>
      </c>
      <c r="B5" s="27">
        <v>1</v>
      </c>
      <c r="C5" s="59">
        <v>44756</v>
      </c>
      <c r="D5" s="27">
        <v>6.2679999999999998</v>
      </c>
      <c r="E5" s="27">
        <v>0.63078699999999999</v>
      </c>
      <c r="F5" s="27">
        <v>376.87029999999999</v>
      </c>
      <c r="G5" s="27">
        <v>3.7777999999999999E-2</v>
      </c>
      <c r="H5" s="27">
        <v>3.1136E-2</v>
      </c>
    </row>
    <row r="6" spans="1:23">
      <c r="A6" s="27">
        <v>1</v>
      </c>
      <c r="B6" s="27">
        <v>2</v>
      </c>
      <c r="C6" s="59">
        <v>44756</v>
      </c>
      <c r="D6" s="27">
        <v>6.2679999999999998</v>
      </c>
      <c r="E6" s="27">
        <v>0.63078699999999999</v>
      </c>
      <c r="F6" s="27">
        <v>343.45760000000001</v>
      </c>
      <c r="G6" s="27">
        <v>3.7777999999999999E-2</v>
      </c>
      <c r="H6" s="27">
        <v>3.1136E-2</v>
      </c>
    </row>
    <row r="7" spans="1:23">
      <c r="A7" s="27">
        <v>1</v>
      </c>
      <c r="B7" s="27">
        <v>3</v>
      </c>
      <c r="C7" s="59">
        <v>44756</v>
      </c>
      <c r="D7" s="27">
        <v>6.2679999999999998</v>
      </c>
      <c r="E7" s="27">
        <v>0.63078699999999999</v>
      </c>
      <c r="F7" s="27">
        <v>328.03390000000002</v>
      </c>
      <c r="G7" s="27">
        <v>3.7777999999999999E-2</v>
      </c>
      <c r="H7" s="27">
        <v>3.1136E-2</v>
      </c>
    </row>
    <row r="8" spans="1:23">
      <c r="A8" s="27">
        <v>1</v>
      </c>
      <c r="B8" s="27">
        <v>1</v>
      </c>
      <c r="C8" s="59">
        <v>44767</v>
      </c>
      <c r="D8" s="27">
        <v>6.8769999999999998</v>
      </c>
      <c r="E8" s="27">
        <v>0.38566299999999998</v>
      </c>
      <c r="F8" s="27">
        <v>461.84750000000003</v>
      </c>
      <c r="G8" s="27">
        <v>0.05</v>
      </c>
      <c r="H8" s="27">
        <v>3.3806000000000003E-2</v>
      </c>
      <c r="I8" s="3" t="s">
        <v>80</v>
      </c>
    </row>
    <row r="9" spans="1:23">
      <c r="A9" s="27">
        <v>1</v>
      </c>
      <c r="B9" s="27">
        <v>2</v>
      </c>
      <c r="C9" s="59">
        <v>44767</v>
      </c>
      <c r="D9" s="27">
        <v>6.8769999999999998</v>
      </c>
      <c r="E9" s="27">
        <v>0.38566299999999998</v>
      </c>
      <c r="F9" s="27">
        <v>381.339</v>
      </c>
      <c r="G9" s="27">
        <v>0.05</v>
      </c>
      <c r="H9" s="27">
        <v>3.3806000000000003E-2</v>
      </c>
    </row>
    <row r="10" spans="1:23">
      <c r="A10" s="27">
        <v>1</v>
      </c>
      <c r="B10" s="27">
        <v>3</v>
      </c>
      <c r="C10" s="59">
        <v>44767</v>
      </c>
      <c r="D10" s="27">
        <v>6.8769999999999998</v>
      </c>
      <c r="E10" s="27">
        <v>0.38566299999999998</v>
      </c>
      <c r="F10" s="27">
        <v>382.28809999999999</v>
      </c>
      <c r="G10" s="27">
        <v>0.05</v>
      </c>
      <c r="H10" s="27">
        <v>3.3806000000000003E-2</v>
      </c>
    </row>
    <row r="11" spans="1:23">
      <c r="A11" s="27">
        <v>2</v>
      </c>
      <c r="B11" s="27">
        <v>1</v>
      </c>
      <c r="C11" s="59">
        <v>44749</v>
      </c>
      <c r="D11" s="27">
        <v>4.5814000000000004</v>
      </c>
      <c r="E11" s="27">
        <v>0.627502</v>
      </c>
      <c r="F11" s="27">
        <v>227.20339999999999</v>
      </c>
      <c r="G11" s="27">
        <v>1.2500000000000001E-2</v>
      </c>
      <c r="H11" s="27">
        <v>2.2519999999999998E-2</v>
      </c>
      <c r="I11" s="48" t="s">
        <v>81</v>
      </c>
      <c r="J11" s="60">
        <f t="shared" ref="J11:J19" si="0">E11+0.7486/0.0003</f>
        <v>2495.9608353333333</v>
      </c>
      <c r="K11" s="3">
        <f t="shared" ref="K11:K43" si="1">G11*J11</f>
        <v>31.199510441666668</v>
      </c>
      <c r="L11" s="3" t="s">
        <v>37</v>
      </c>
      <c r="M11" s="3">
        <f t="shared" ref="M11:M19" si="2">3139.8*EXP(0.8935*E11)</f>
        <v>5500.4622855480065</v>
      </c>
      <c r="N11" s="3">
        <f t="shared" ref="N11:N73" si="3">G11*M11</f>
        <v>68.755778569350085</v>
      </c>
      <c r="O11" s="3">
        <f>AVERAGE(M11,M14,M18)</f>
        <v>5617.8749877987429</v>
      </c>
      <c r="W11" s="3"/>
    </row>
    <row r="12" spans="1:23">
      <c r="A12" s="27">
        <v>2</v>
      </c>
      <c r="B12" s="27">
        <v>2</v>
      </c>
      <c r="C12" s="59">
        <v>44749</v>
      </c>
      <c r="D12" s="27">
        <v>4.5814000000000004</v>
      </c>
      <c r="E12" s="27">
        <v>0.627502</v>
      </c>
      <c r="F12" s="27">
        <v>224.2373</v>
      </c>
      <c r="G12" s="27">
        <v>1.2500000000000001E-2</v>
      </c>
      <c r="H12" s="27">
        <v>2.2519999999999998E-2</v>
      </c>
      <c r="I12" s="3" t="s">
        <v>82</v>
      </c>
      <c r="J12" s="60">
        <f t="shared" si="0"/>
        <v>2495.9608353333333</v>
      </c>
      <c r="K12" s="3">
        <f t="shared" si="1"/>
        <v>31.199510441666668</v>
      </c>
      <c r="M12" s="3">
        <f t="shared" si="2"/>
        <v>5500.4622855480065</v>
      </c>
      <c r="N12" s="3">
        <f t="shared" si="3"/>
        <v>68.755778569350085</v>
      </c>
      <c r="W12" s="3"/>
    </row>
    <row r="13" spans="1:23">
      <c r="A13" s="27">
        <v>2</v>
      </c>
      <c r="B13" s="27">
        <v>3</v>
      </c>
      <c r="C13" s="59">
        <v>44749</v>
      </c>
      <c r="D13" s="27">
        <v>4.5814000000000004</v>
      </c>
      <c r="E13" s="27">
        <v>0.627502</v>
      </c>
      <c r="F13" s="48" t="s">
        <v>79</v>
      </c>
      <c r="G13" s="27">
        <v>1.2500000000000001E-2</v>
      </c>
      <c r="H13" s="27">
        <v>2.2519999999999998E-2</v>
      </c>
      <c r="J13" s="60">
        <f t="shared" si="0"/>
        <v>2495.9608353333333</v>
      </c>
      <c r="K13" s="3">
        <f t="shared" si="1"/>
        <v>31.199510441666668</v>
      </c>
      <c r="M13" s="3">
        <f t="shared" si="2"/>
        <v>5500.4622855480065</v>
      </c>
      <c r="N13" s="3">
        <f t="shared" si="3"/>
        <v>68.755778569350085</v>
      </c>
      <c r="W13" s="3"/>
    </row>
    <row r="14" spans="1:23">
      <c r="A14" s="27">
        <v>2</v>
      </c>
      <c r="B14" s="27">
        <v>1</v>
      </c>
      <c r="C14" s="59">
        <v>44756</v>
      </c>
      <c r="D14" s="27">
        <v>7.0384000000000002</v>
      </c>
      <c r="E14" s="27">
        <v>0.66498299999999999</v>
      </c>
      <c r="F14" s="27">
        <v>261.35590000000002</v>
      </c>
      <c r="G14" s="27">
        <v>3.5555999999999997E-2</v>
      </c>
      <c r="H14" s="27">
        <v>6.4248E-2</v>
      </c>
      <c r="J14" s="60">
        <f t="shared" si="0"/>
        <v>2495.9983163333336</v>
      </c>
      <c r="K14" s="3">
        <f t="shared" si="1"/>
        <v>88.747716135548004</v>
      </c>
      <c r="M14" s="3">
        <f t="shared" si="2"/>
        <v>5687.7879645446155</v>
      </c>
      <c r="N14" s="3">
        <f t="shared" si="3"/>
        <v>202.23498886734833</v>
      </c>
      <c r="W14" s="3"/>
    </row>
    <row r="15" spans="1:23">
      <c r="A15" s="27">
        <v>2</v>
      </c>
      <c r="B15" s="27">
        <v>2</v>
      </c>
      <c r="C15" s="59">
        <v>44756</v>
      </c>
      <c r="D15" s="27">
        <v>7.0384000000000002</v>
      </c>
      <c r="E15" s="27">
        <v>0.66498299999999999</v>
      </c>
      <c r="F15" s="27">
        <v>316.7627</v>
      </c>
      <c r="G15" s="27">
        <v>3.5555999999999997E-2</v>
      </c>
      <c r="H15" s="27">
        <v>6.4248E-2</v>
      </c>
      <c r="J15" s="60">
        <f t="shared" si="0"/>
        <v>2495.9983163333336</v>
      </c>
      <c r="K15" s="3">
        <f t="shared" si="1"/>
        <v>88.747716135548004</v>
      </c>
      <c r="M15" s="3">
        <f t="shared" si="2"/>
        <v>5687.7879645446155</v>
      </c>
      <c r="N15" s="3">
        <f t="shared" si="3"/>
        <v>202.23498886734833</v>
      </c>
      <c r="W15" s="3"/>
    </row>
    <row r="16" spans="1:23">
      <c r="A16" s="27">
        <v>2</v>
      </c>
      <c r="B16" s="27">
        <v>3</v>
      </c>
      <c r="C16" s="59">
        <v>44756</v>
      </c>
      <c r="D16" s="27">
        <v>7.0384000000000002</v>
      </c>
      <c r="E16" s="27">
        <v>0.66498299999999999</v>
      </c>
      <c r="F16" s="27">
        <v>342.01690000000002</v>
      </c>
      <c r="G16" s="27">
        <v>3.5555999999999997E-2</v>
      </c>
      <c r="H16" s="27">
        <v>6.4248E-2</v>
      </c>
      <c r="J16" s="60">
        <f t="shared" si="0"/>
        <v>2495.9983163333336</v>
      </c>
      <c r="K16" s="3">
        <f t="shared" si="1"/>
        <v>88.747716135548004</v>
      </c>
      <c r="M16" s="3">
        <f t="shared" si="2"/>
        <v>5687.7879645446155</v>
      </c>
      <c r="N16" s="3">
        <f t="shared" si="3"/>
        <v>202.23498886734833</v>
      </c>
      <c r="W16" s="3"/>
    </row>
    <row r="17" spans="1:23">
      <c r="A17" s="27">
        <v>2</v>
      </c>
      <c r="B17" s="27">
        <v>1</v>
      </c>
      <c r="C17" s="59">
        <v>44767</v>
      </c>
      <c r="D17" s="27">
        <v>7.1794000000000002</v>
      </c>
      <c r="E17" s="27">
        <v>0.66056400000000004</v>
      </c>
      <c r="F17" s="27">
        <v>290.40679999999998</v>
      </c>
      <c r="G17" s="27">
        <v>1.1429E-2</v>
      </c>
      <c r="H17" s="27">
        <v>2.9114000000000001E-2</v>
      </c>
      <c r="J17" s="60">
        <f t="shared" si="0"/>
        <v>2495.9938973333333</v>
      </c>
      <c r="K17" s="3">
        <f t="shared" si="1"/>
        <v>28.526714252622664</v>
      </c>
      <c r="M17" s="3">
        <f t="shared" si="2"/>
        <v>5665.3747133036068</v>
      </c>
      <c r="N17" s="3">
        <f t="shared" si="3"/>
        <v>64.749567598346928</v>
      </c>
      <c r="W17" s="3"/>
    </row>
    <row r="18" spans="1:23">
      <c r="A18" s="27">
        <v>2</v>
      </c>
      <c r="B18" s="27">
        <v>2</v>
      </c>
      <c r="C18" s="59">
        <v>44767</v>
      </c>
      <c r="D18" s="27">
        <v>7.1794000000000002</v>
      </c>
      <c r="E18" s="27">
        <v>0.66056400000000004</v>
      </c>
      <c r="F18" s="27">
        <v>330.9153</v>
      </c>
      <c r="G18" s="27">
        <v>1.1429E-2</v>
      </c>
      <c r="H18" s="27">
        <v>2.9114000000000001E-2</v>
      </c>
      <c r="J18" s="60">
        <f t="shared" si="0"/>
        <v>2495.9938973333333</v>
      </c>
      <c r="K18" s="3">
        <f t="shared" si="1"/>
        <v>28.526714252622664</v>
      </c>
      <c r="M18" s="3">
        <f t="shared" si="2"/>
        <v>5665.3747133036068</v>
      </c>
      <c r="N18" s="3">
        <f t="shared" si="3"/>
        <v>64.749567598346928</v>
      </c>
      <c r="W18" s="3"/>
    </row>
    <row r="19" spans="1:23">
      <c r="A19" s="27">
        <v>2</v>
      </c>
      <c r="B19" s="27">
        <v>3</v>
      </c>
      <c r="C19" s="59">
        <v>44767</v>
      </c>
      <c r="D19" s="27">
        <v>7.1794000000000002</v>
      </c>
      <c r="E19" s="27">
        <v>0.66056400000000004</v>
      </c>
      <c r="F19" s="27">
        <v>292.18639999999999</v>
      </c>
      <c r="G19" s="27">
        <v>1.1429E-2</v>
      </c>
      <c r="H19" s="27">
        <v>2.9114000000000001E-2</v>
      </c>
      <c r="J19" s="60">
        <f t="shared" si="0"/>
        <v>2495.9938973333333</v>
      </c>
      <c r="K19" s="3">
        <f t="shared" si="1"/>
        <v>28.526714252622664</v>
      </c>
      <c r="M19" s="3">
        <f t="shared" si="2"/>
        <v>5665.3747133036068</v>
      </c>
      <c r="N19" s="3">
        <f t="shared" si="3"/>
        <v>64.749567598346928</v>
      </c>
      <c r="W19" s="3"/>
    </row>
    <row r="20" spans="1:23">
      <c r="A20" s="27">
        <v>3</v>
      </c>
      <c r="B20" s="27">
        <v>1</v>
      </c>
      <c r="C20" s="59">
        <v>44749</v>
      </c>
      <c r="D20" s="27">
        <v>4.2687999999999997</v>
      </c>
      <c r="E20" s="27">
        <v>0.18043999999999999</v>
      </c>
      <c r="F20" s="48" t="s">
        <v>79</v>
      </c>
      <c r="G20" s="27">
        <v>4.2859999999999999E-3</v>
      </c>
      <c r="H20" s="27">
        <v>3.2071000000000002E-2</v>
      </c>
      <c r="K20" s="3">
        <f t="shared" si="1"/>
        <v>0</v>
      </c>
      <c r="L20" s="3" t="s">
        <v>42</v>
      </c>
      <c r="M20" s="3">
        <f t="shared" ref="M20:M28" si="4">(-683.35*E20) + 941.76</f>
        <v>818.45632599999999</v>
      </c>
      <c r="N20" s="3">
        <f t="shared" si="3"/>
        <v>3.5079038132359996</v>
      </c>
      <c r="O20" s="3">
        <f>AVERAGE(M20,M24,M28)</f>
        <v>819.2624512166667</v>
      </c>
    </row>
    <row r="21" spans="1:23">
      <c r="A21" s="27">
        <v>3</v>
      </c>
      <c r="B21" s="27">
        <v>2</v>
      </c>
      <c r="C21" s="59">
        <v>44749</v>
      </c>
      <c r="D21" s="27">
        <v>4.2687999999999997</v>
      </c>
      <c r="E21" s="27">
        <v>0.18043999999999999</v>
      </c>
      <c r="F21" s="27">
        <v>263.22030000000001</v>
      </c>
      <c r="G21" s="27">
        <v>4.2859999999999999E-3</v>
      </c>
      <c r="H21" s="27">
        <v>3.2071000000000002E-2</v>
      </c>
      <c r="K21" s="3">
        <f t="shared" si="1"/>
        <v>0</v>
      </c>
      <c r="M21" s="3">
        <f t="shared" si="4"/>
        <v>818.45632599999999</v>
      </c>
      <c r="N21" s="3">
        <f t="shared" si="3"/>
        <v>3.5079038132359996</v>
      </c>
    </row>
    <row r="22" spans="1:23">
      <c r="A22" s="27">
        <v>3</v>
      </c>
      <c r="B22" s="27">
        <v>3</v>
      </c>
      <c r="C22" s="59">
        <v>44749</v>
      </c>
      <c r="D22" s="27">
        <v>4.2687999999999997</v>
      </c>
      <c r="E22" s="27">
        <v>0.18043999999999999</v>
      </c>
      <c r="F22" s="27">
        <v>275.50850000000003</v>
      </c>
      <c r="G22" s="27">
        <v>4.2859999999999999E-3</v>
      </c>
      <c r="H22" s="27">
        <v>3.2071000000000002E-2</v>
      </c>
      <c r="K22" s="3">
        <f t="shared" si="1"/>
        <v>0</v>
      </c>
      <c r="M22" s="3">
        <f t="shared" si="4"/>
        <v>818.45632599999999</v>
      </c>
      <c r="N22" s="3">
        <f t="shared" si="3"/>
        <v>3.5079038132359996</v>
      </c>
    </row>
    <row r="23" spans="1:23">
      <c r="A23" s="27">
        <v>3</v>
      </c>
      <c r="B23" s="27">
        <v>1</v>
      </c>
      <c r="C23" s="59">
        <v>44756</v>
      </c>
      <c r="D23" s="27">
        <v>6.0435999999999996</v>
      </c>
      <c r="E23" s="27">
        <v>0.18351899999999999</v>
      </c>
      <c r="F23" s="27">
        <v>342.91149999999999</v>
      </c>
      <c r="G23" s="27">
        <v>4.4999999999999998E-2</v>
      </c>
      <c r="H23" s="27">
        <v>3.2710999999999997E-2</v>
      </c>
      <c r="K23" s="3">
        <f t="shared" si="1"/>
        <v>0</v>
      </c>
      <c r="M23" s="3">
        <f t="shared" si="4"/>
        <v>816.35229134999997</v>
      </c>
      <c r="N23" s="3">
        <f t="shared" si="3"/>
        <v>36.73585311075</v>
      </c>
    </row>
    <row r="24" spans="1:23">
      <c r="A24" s="27">
        <v>3</v>
      </c>
      <c r="B24" s="27">
        <v>2</v>
      </c>
      <c r="C24" s="59">
        <v>44756</v>
      </c>
      <c r="D24" s="27">
        <v>6.0435999999999996</v>
      </c>
      <c r="E24" s="27">
        <v>0.18351899999999999</v>
      </c>
      <c r="F24" s="27">
        <v>401.7627</v>
      </c>
      <c r="G24" s="27">
        <v>4.4999999999999998E-2</v>
      </c>
      <c r="H24" s="27">
        <v>3.2710999999999997E-2</v>
      </c>
      <c r="K24" s="3">
        <f t="shared" si="1"/>
        <v>0</v>
      </c>
      <c r="M24" s="3">
        <f t="shared" si="4"/>
        <v>816.35229134999997</v>
      </c>
      <c r="N24" s="3">
        <f t="shared" si="3"/>
        <v>36.73585311075</v>
      </c>
    </row>
    <row r="25" spans="1:23">
      <c r="A25" s="27">
        <v>3</v>
      </c>
      <c r="B25" s="27">
        <v>3</v>
      </c>
      <c r="C25" s="59">
        <v>44756</v>
      </c>
      <c r="D25" s="27">
        <v>6.0435999999999996</v>
      </c>
      <c r="E25" s="27">
        <v>0.18351899999999999</v>
      </c>
      <c r="F25" s="27">
        <v>401.59320000000002</v>
      </c>
      <c r="G25" s="27">
        <v>4.4999999999999998E-2</v>
      </c>
      <c r="H25" s="27">
        <v>3.2710999999999997E-2</v>
      </c>
      <c r="K25" s="3">
        <f t="shared" si="1"/>
        <v>0</v>
      </c>
      <c r="M25" s="3">
        <f t="shared" si="4"/>
        <v>816.35229134999997</v>
      </c>
      <c r="N25" s="3">
        <f t="shared" si="3"/>
        <v>36.73585311075</v>
      </c>
    </row>
    <row r="26" spans="1:23">
      <c r="A26" s="27">
        <v>3</v>
      </c>
      <c r="B26" s="27">
        <v>1</v>
      </c>
      <c r="C26" s="59">
        <v>44767</v>
      </c>
      <c r="D26" s="27">
        <v>6.8563999999999998</v>
      </c>
      <c r="E26" s="27">
        <v>0.173822</v>
      </c>
      <c r="F26" s="27">
        <v>487.61020000000002</v>
      </c>
      <c r="G26" s="27">
        <v>9.6000000000000002E-2</v>
      </c>
      <c r="H26" s="27">
        <v>4.0332E-2</v>
      </c>
      <c r="K26" s="3">
        <f t="shared" si="1"/>
        <v>0</v>
      </c>
      <c r="M26" s="3">
        <f t="shared" si="4"/>
        <v>822.97873630000004</v>
      </c>
      <c r="N26" s="3">
        <f t="shared" si="3"/>
        <v>79.005958684800007</v>
      </c>
    </row>
    <row r="27" spans="1:23">
      <c r="A27" s="27">
        <v>3</v>
      </c>
      <c r="B27" s="27">
        <v>2</v>
      </c>
      <c r="C27" s="59">
        <v>44767</v>
      </c>
      <c r="D27" s="27">
        <v>6.8563999999999998</v>
      </c>
      <c r="E27" s="27">
        <v>0.173822</v>
      </c>
      <c r="F27" s="27">
        <v>536.33900000000006</v>
      </c>
      <c r="G27" s="27">
        <v>9.6000000000000002E-2</v>
      </c>
      <c r="H27" s="27">
        <v>4.0332E-2</v>
      </c>
      <c r="K27" s="3">
        <f t="shared" si="1"/>
        <v>0</v>
      </c>
      <c r="M27" s="3">
        <f t="shared" si="4"/>
        <v>822.97873630000004</v>
      </c>
      <c r="N27" s="3">
        <f t="shared" si="3"/>
        <v>79.005958684800007</v>
      </c>
    </row>
    <row r="28" spans="1:23">
      <c r="A28" s="27">
        <v>3</v>
      </c>
      <c r="B28" s="27">
        <v>3</v>
      </c>
      <c r="C28" s="59">
        <v>44767</v>
      </c>
      <c r="D28" s="27">
        <v>6.8563999999999998</v>
      </c>
      <c r="E28" s="27">
        <v>0.173822</v>
      </c>
      <c r="F28" s="27">
        <v>538.55430000000001</v>
      </c>
      <c r="G28" s="27">
        <v>9.6000000000000002E-2</v>
      </c>
      <c r="H28" s="27">
        <v>4.0332E-2</v>
      </c>
      <c r="K28" s="3">
        <f t="shared" si="1"/>
        <v>0</v>
      </c>
      <c r="M28" s="3">
        <f t="shared" si="4"/>
        <v>822.97873630000004</v>
      </c>
      <c r="N28" s="3">
        <f t="shared" si="3"/>
        <v>79.005958684800007</v>
      </c>
    </row>
    <row r="29" spans="1:23">
      <c r="A29" s="27">
        <v>4</v>
      </c>
      <c r="B29" s="27">
        <v>1</v>
      </c>
      <c r="C29" s="59">
        <v>44741</v>
      </c>
      <c r="D29" s="27">
        <v>6.3494000000000002</v>
      </c>
      <c r="E29" s="27">
        <v>0.44275300000000001</v>
      </c>
      <c r="F29" s="27">
        <v>588.96609999999998</v>
      </c>
      <c r="G29" s="27">
        <v>0.15571399999999999</v>
      </c>
      <c r="H29" s="27">
        <v>2.6991999999999999E-2</v>
      </c>
      <c r="I29" s="48" t="s">
        <v>43</v>
      </c>
      <c r="J29" s="61">
        <f t="shared" ref="J29:J37" si="5">(E29-0.1732)/0.0005</f>
        <v>539.10600000000011</v>
      </c>
      <c r="K29" s="3">
        <f t="shared" si="1"/>
        <v>83.946351684000007</v>
      </c>
      <c r="L29" s="3" t="s">
        <v>45</v>
      </c>
      <c r="M29" s="3">
        <f t="shared" ref="M29:M37" si="6">(2079.7*E29) - 349.21</f>
        <v>571.58341410000003</v>
      </c>
      <c r="N29" s="3">
        <f t="shared" si="3"/>
        <v>89.003539743167394</v>
      </c>
      <c r="O29" s="3">
        <f>AVERAGE(M29,M33,M37)</f>
        <v>596.61232630666666</v>
      </c>
    </row>
    <row r="30" spans="1:23">
      <c r="A30" s="27">
        <v>4</v>
      </c>
      <c r="B30" s="27">
        <v>2</v>
      </c>
      <c r="C30" s="59">
        <v>44741</v>
      </c>
      <c r="D30" s="27">
        <v>6.3494000000000002</v>
      </c>
      <c r="E30" s="27">
        <v>0.44275300000000001</v>
      </c>
      <c r="F30" s="48" t="s">
        <v>79</v>
      </c>
      <c r="G30" s="27">
        <v>0.15571399999999999</v>
      </c>
      <c r="H30" s="27">
        <v>2.6991999999999999E-2</v>
      </c>
      <c r="I30" s="3" t="s">
        <v>83</v>
      </c>
      <c r="J30" s="61">
        <f t="shared" si="5"/>
        <v>539.10600000000011</v>
      </c>
      <c r="K30" s="3">
        <f t="shared" si="1"/>
        <v>83.946351684000007</v>
      </c>
      <c r="M30" s="3">
        <f t="shared" si="6"/>
        <v>571.58341410000003</v>
      </c>
      <c r="N30" s="3">
        <f t="shared" si="3"/>
        <v>89.003539743167394</v>
      </c>
    </row>
    <row r="31" spans="1:23">
      <c r="A31" s="27">
        <v>4</v>
      </c>
      <c r="B31" s="27">
        <v>3</v>
      </c>
      <c r="C31" s="59">
        <v>44741</v>
      </c>
      <c r="D31" s="27">
        <v>6.3494000000000002</v>
      </c>
      <c r="E31" s="27">
        <v>0.44275300000000001</v>
      </c>
      <c r="F31" s="48" t="s">
        <v>79</v>
      </c>
      <c r="G31" s="27">
        <v>0.15571399999999999</v>
      </c>
      <c r="H31" s="27">
        <v>2.6991999999999999E-2</v>
      </c>
      <c r="J31" s="61">
        <f t="shared" si="5"/>
        <v>539.10600000000011</v>
      </c>
      <c r="K31" s="3">
        <f t="shared" si="1"/>
        <v>83.946351684000007</v>
      </c>
      <c r="M31" s="3">
        <f t="shared" si="6"/>
        <v>571.58341410000003</v>
      </c>
      <c r="N31" s="3">
        <f t="shared" si="3"/>
        <v>89.003539743167394</v>
      </c>
    </row>
    <row r="32" spans="1:23">
      <c r="A32" s="27">
        <v>4</v>
      </c>
      <c r="B32" s="27">
        <v>1</v>
      </c>
      <c r="C32" s="59">
        <v>44757</v>
      </c>
      <c r="D32" s="27">
        <v>7.5213999999999999</v>
      </c>
      <c r="E32" s="27">
        <v>0.46062500000000001</v>
      </c>
      <c r="F32" s="27">
        <v>593.62710000000004</v>
      </c>
      <c r="G32" s="27">
        <v>6.8000000000000005E-2</v>
      </c>
      <c r="H32" s="27">
        <v>2.1679E-2</v>
      </c>
      <c r="J32" s="61">
        <f t="shared" si="5"/>
        <v>574.85</v>
      </c>
      <c r="K32" s="3">
        <f t="shared" si="1"/>
        <v>39.089800000000004</v>
      </c>
      <c r="M32" s="3">
        <f t="shared" si="6"/>
        <v>608.75181249999991</v>
      </c>
      <c r="N32" s="3">
        <f t="shared" si="3"/>
        <v>41.395123249999997</v>
      </c>
    </row>
    <row r="33" spans="1:15">
      <c r="A33" s="27">
        <v>4</v>
      </c>
      <c r="B33" s="27">
        <v>2</v>
      </c>
      <c r="C33" s="59">
        <v>44757</v>
      </c>
      <c r="D33" s="27">
        <v>7.5213999999999999</v>
      </c>
      <c r="E33" s="27">
        <v>0.46062500000000001</v>
      </c>
      <c r="F33" s="27">
        <v>664.72879999999998</v>
      </c>
      <c r="G33" s="27">
        <v>6.8000000000000005E-2</v>
      </c>
      <c r="H33" s="27">
        <v>2.1679E-2</v>
      </c>
      <c r="J33" s="61">
        <f t="shared" si="5"/>
        <v>574.85</v>
      </c>
      <c r="K33" s="3">
        <f t="shared" si="1"/>
        <v>39.089800000000004</v>
      </c>
      <c r="M33" s="3">
        <f t="shared" si="6"/>
        <v>608.75181249999991</v>
      </c>
      <c r="N33" s="3">
        <f t="shared" si="3"/>
        <v>41.395123249999997</v>
      </c>
    </row>
    <row r="34" spans="1:15">
      <c r="A34" s="27">
        <v>4</v>
      </c>
      <c r="B34" s="27">
        <v>3</v>
      </c>
      <c r="C34" s="59">
        <v>44757</v>
      </c>
      <c r="D34" s="27">
        <v>7.5213999999999999</v>
      </c>
      <c r="E34" s="27">
        <v>0.46062500000000001</v>
      </c>
      <c r="F34" s="27">
        <v>653.79660000000001</v>
      </c>
      <c r="G34" s="27">
        <v>6.8000000000000005E-2</v>
      </c>
      <c r="H34" s="27">
        <v>2.1679E-2</v>
      </c>
      <c r="J34" s="61">
        <f t="shared" si="5"/>
        <v>574.85</v>
      </c>
      <c r="K34" s="3">
        <f t="shared" si="1"/>
        <v>39.089800000000004</v>
      </c>
      <c r="M34" s="3">
        <f t="shared" si="6"/>
        <v>608.75181249999991</v>
      </c>
      <c r="N34" s="3">
        <f t="shared" si="3"/>
        <v>41.395123249999997</v>
      </c>
    </row>
    <row r="35" spans="1:15">
      <c r="A35" s="27">
        <v>4</v>
      </c>
      <c r="B35" s="27">
        <v>1</v>
      </c>
      <c r="C35" s="59">
        <v>44764</v>
      </c>
      <c r="D35" s="27">
        <v>5.9416000000000002</v>
      </c>
      <c r="E35" s="48">
        <v>0.4609856</v>
      </c>
      <c r="F35" s="27">
        <v>395.83049999999997</v>
      </c>
      <c r="G35" s="27">
        <v>6.25E-2</v>
      </c>
      <c r="H35" s="27">
        <v>3.1510000000000003E-2</v>
      </c>
      <c r="J35" s="61">
        <f t="shared" si="5"/>
        <v>575.57119999999998</v>
      </c>
      <c r="K35" s="3">
        <f t="shared" si="1"/>
        <v>35.973199999999999</v>
      </c>
      <c r="M35" s="3">
        <f t="shared" si="6"/>
        <v>609.50175231999992</v>
      </c>
      <c r="N35" s="3">
        <f t="shared" si="3"/>
        <v>38.093859519999995</v>
      </c>
    </row>
    <row r="36" spans="1:15">
      <c r="A36" s="27">
        <v>4</v>
      </c>
      <c r="B36" s="27">
        <v>2</v>
      </c>
      <c r="C36" s="59">
        <v>44764</v>
      </c>
      <c r="D36" s="27">
        <v>5.9416000000000002</v>
      </c>
      <c r="E36" s="48">
        <v>0.4609856</v>
      </c>
      <c r="F36" s="27">
        <v>492.61020000000002</v>
      </c>
      <c r="G36" s="27">
        <v>6.25E-2</v>
      </c>
      <c r="H36" s="27">
        <v>3.1510000000000003E-2</v>
      </c>
      <c r="J36" s="61">
        <f t="shared" si="5"/>
        <v>575.57119999999998</v>
      </c>
      <c r="K36" s="3">
        <f t="shared" si="1"/>
        <v>35.973199999999999</v>
      </c>
      <c r="M36" s="3">
        <f t="shared" si="6"/>
        <v>609.50175231999992</v>
      </c>
      <c r="N36" s="3">
        <f t="shared" si="3"/>
        <v>38.093859519999995</v>
      </c>
    </row>
    <row r="37" spans="1:15">
      <c r="A37" s="27">
        <v>4</v>
      </c>
      <c r="B37" s="27">
        <v>3</v>
      </c>
      <c r="C37" s="59">
        <v>44764</v>
      </c>
      <c r="D37" s="27">
        <v>5.9416000000000002</v>
      </c>
      <c r="E37" s="48">
        <v>0.4609856</v>
      </c>
      <c r="F37" s="27">
        <v>492.35590000000002</v>
      </c>
      <c r="G37" s="27">
        <v>6.25E-2</v>
      </c>
      <c r="H37" s="27">
        <v>3.1510000000000003E-2</v>
      </c>
      <c r="J37" s="61">
        <f t="shared" si="5"/>
        <v>575.57119999999998</v>
      </c>
      <c r="K37" s="3">
        <f t="shared" si="1"/>
        <v>35.973199999999999</v>
      </c>
      <c r="M37" s="3">
        <f t="shared" si="6"/>
        <v>609.50175231999992</v>
      </c>
      <c r="N37" s="3">
        <f t="shared" si="3"/>
        <v>38.093859519999995</v>
      </c>
    </row>
    <row r="38" spans="1:15">
      <c r="A38" s="27">
        <v>5</v>
      </c>
      <c r="B38" s="27">
        <v>1</v>
      </c>
      <c r="C38" s="59">
        <v>44740</v>
      </c>
      <c r="D38" s="27">
        <v>6.9981999999999998</v>
      </c>
      <c r="E38" s="27">
        <v>0.47818699999999997</v>
      </c>
      <c r="F38" s="27">
        <v>756.20699999999999</v>
      </c>
      <c r="G38" s="27">
        <v>8.0000000000000002E-3</v>
      </c>
      <c r="H38" s="27">
        <v>1.9889E-2</v>
      </c>
      <c r="I38" s="48" t="s">
        <v>46</v>
      </c>
      <c r="J38" s="3">
        <f t="shared" ref="J38:J43" si="7">(E38-0.1813)/0.0005</f>
        <v>593.774</v>
      </c>
      <c r="K38" s="3">
        <f t="shared" si="1"/>
        <v>4.7501920000000002</v>
      </c>
      <c r="L38" s="3" t="s">
        <v>48</v>
      </c>
      <c r="M38" s="3">
        <f t="shared" ref="M38:M46" si="8">(686.75*LN(E38)) + 1120.2</f>
        <v>613.54784595337799</v>
      </c>
      <c r="N38" s="3">
        <f t="shared" si="3"/>
        <v>4.9083827676270237</v>
      </c>
      <c r="O38" s="3">
        <f>AVERAGE(M38,M42,M46)</f>
        <v>723.56874353565661</v>
      </c>
    </row>
    <row r="39" spans="1:15">
      <c r="A39" s="27">
        <v>5</v>
      </c>
      <c r="B39" s="27">
        <v>2</v>
      </c>
      <c r="C39" s="59">
        <v>44740</v>
      </c>
      <c r="D39" s="27">
        <v>6.9981999999999998</v>
      </c>
      <c r="E39" s="27">
        <v>0.47818699999999997</v>
      </c>
      <c r="F39" s="27">
        <v>681.66629999999998</v>
      </c>
      <c r="G39" s="27">
        <v>8.0000000000000002E-3</v>
      </c>
      <c r="H39" s="27">
        <v>1.9889E-2</v>
      </c>
      <c r="I39" s="3" t="s">
        <v>84</v>
      </c>
      <c r="J39" s="3">
        <f t="shared" si="7"/>
        <v>593.774</v>
      </c>
      <c r="K39" s="3">
        <f t="shared" si="1"/>
        <v>4.7501920000000002</v>
      </c>
      <c r="M39" s="3">
        <f t="shared" si="8"/>
        <v>613.54784595337799</v>
      </c>
      <c r="N39" s="3">
        <f t="shared" si="3"/>
        <v>4.9083827676270237</v>
      </c>
    </row>
    <row r="40" spans="1:15">
      <c r="A40" s="27">
        <v>5</v>
      </c>
      <c r="B40" s="27">
        <v>3</v>
      </c>
      <c r="C40" s="59">
        <v>44740</v>
      </c>
      <c r="D40" s="27">
        <v>6.9981999999999998</v>
      </c>
      <c r="E40" s="27">
        <v>0.47818699999999997</v>
      </c>
      <c r="F40" s="27">
        <v>669.47460000000001</v>
      </c>
      <c r="G40" s="27">
        <v>8.0000000000000002E-3</v>
      </c>
      <c r="H40" s="27">
        <v>1.9889E-2</v>
      </c>
      <c r="J40" s="3">
        <f t="shared" si="7"/>
        <v>593.774</v>
      </c>
      <c r="K40" s="3">
        <f t="shared" si="1"/>
        <v>4.7501920000000002</v>
      </c>
      <c r="M40" s="3">
        <f t="shared" si="8"/>
        <v>613.54784595337799</v>
      </c>
      <c r="N40" s="3">
        <f t="shared" si="3"/>
        <v>4.9083827676270237</v>
      </c>
    </row>
    <row r="41" spans="1:15">
      <c r="A41" s="27">
        <v>5</v>
      </c>
      <c r="B41" s="27">
        <v>1</v>
      </c>
      <c r="C41" s="59">
        <v>44761</v>
      </c>
      <c r="D41" s="27">
        <v>6.8971999999999998</v>
      </c>
      <c r="E41" s="27">
        <v>0.60354200000000002</v>
      </c>
      <c r="F41" s="27">
        <v>459.22030000000001</v>
      </c>
      <c r="G41" s="27">
        <v>8.6666999999999994E-2</v>
      </c>
      <c r="H41" s="27">
        <v>1.1547E-2</v>
      </c>
      <c r="J41" s="3">
        <f t="shared" si="7"/>
        <v>844.48400000000004</v>
      </c>
      <c r="K41" s="3">
        <f t="shared" si="1"/>
        <v>73.188894828000002</v>
      </c>
      <c r="M41" s="3">
        <f t="shared" si="8"/>
        <v>773.43269753860045</v>
      </c>
      <c r="N41" s="3">
        <f t="shared" si="3"/>
        <v>67.031091597577884</v>
      </c>
    </row>
    <row r="42" spans="1:15">
      <c r="A42" s="27">
        <v>5</v>
      </c>
      <c r="B42" s="27">
        <v>2</v>
      </c>
      <c r="C42" s="59">
        <v>44761</v>
      </c>
      <c r="D42" s="27">
        <v>6.8971999999999998</v>
      </c>
      <c r="E42" s="27">
        <v>0.60354200000000002</v>
      </c>
      <c r="F42" s="48" t="s">
        <v>79</v>
      </c>
      <c r="G42" s="27">
        <v>8.6666999999999994E-2</v>
      </c>
      <c r="H42" s="27">
        <v>1.1547E-2</v>
      </c>
      <c r="J42" s="3">
        <f t="shared" si="7"/>
        <v>844.48400000000004</v>
      </c>
      <c r="K42" s="3">
        <f t="shared" si="1"/>
        <v>73.188894828000002</v>
      </c>
      <c r="M42" s="3">
        <f t="shared" si="8"/>
        <v>773.43269753860045</v>
      </c>
      <c r="N42" s="3">
        <f t="shared" si="3"/>
        <v>67.031091597577884</v>
      </c>
    </row>
    <row r="43" spans="1:15">
      <c r="A43" s="27">
        <v>5</v>
      </c>
      <c r="B43" s="27">
        <v>3</v>
      </c>
      <c r="C43" s="59">
        <v>44761</v>
      </c>
      <c r="D43" s="27">
        <v>6.8971999999999998</v>
      </c>
      <c r="E43" s="27">
        <v>0.60354200000000002</v>
      </c>
      <c r="F43" s="48" t="s">
        <v>79</v>
      </c>
      <c r="G43" s="27">
        <v>8.6666999999999994E-2</v>
      </c>
      <c r="H43" s="27">
        <v>1.1547E-2</v>
      </c>
      <c r="J43" s="3">
        <f t="shared" si="7"/>
        <v>844.48400000000004</v>
      </c>
      <c r="K43" s="3">
        <f t="shared" si="1"/>
        <v>73.188894828000002</v>
      </c>
      <c r="M43" s="3">
        <f t="shared" si="8"/>
        <v>773.43269753860045</v>
      </c>
      <c r="N43" s="3">
        <f t="shared" si="3"/>
        <v>67.031091597577884</v>
      </c>
    </row>
    <row r="44" spans="1:15">
      <c r="A44" s="27">
        <v>5</v>
      </c>
      <c r="B44" s="27">
        <v>1</v>
      </c>
      <c r="C44" s="59">
        <v>44769</v>
      </c>
      <c r="D44" s="27">
        <v>8.6205999999999996</v>
      </c>
      <c r="E44" s="27">
        <v>0.61265599999999998</v>
      </c>
      <c r="F44" s="27">
        <v>843.44069999999999</v>
      </c>
      <c r="G44" s="48" t="s">
        <v>79</v>
      </c>
      <c r="H44" s="48" t="s">
        <v>79</v>
      </c>
      <c r="M44" s="3">
        <f t="shared" si="8"/>
        <v>783.72568711499116</v>
      </c>
      <c r="N44" s="3" t="e">
        <f t="shared" si="3"/>
        <v>#VALUE!</v>
      </c>
    </row>
    <row r="45" spans="1:15">
      <c r="A45" s="27">
        <v>5</v>
      </c>
      <c r="B45" s="27">
        <v>2</v>
      </c>
      <c r="C45" s="59">
        <v>44769</v>
      </c>
      <c r="D45" s="27">
        <v>8.6205999999999996</v>
      </c>
      <c r="E45" s="27">
        <v>0.61265599999999998</v>
      </c>
      <c r="F45" s="27">
        <v>694.81359999999995</v>
      </c>
      <c r="G45" s="48" t="s">
        <v>79</v>
      </c>
      <c r="H45" s="48" t="s">
        <v>79</v>
      </c>
      <c r="M45" s="3">
        <f t="shared" si="8"/>
        <v>783.72568711499116</v>
      </c>
      <c r="N45" s="3" t="e">
        <f t="shared" si="3"/>
        <v>#VALUE!</v>
      </c>
    </row>
    <row r="46" spans="1:15">
      <c r="A46" s="27">
        <v>5</v>
      </c>
      <c r="B46" s="27">
        <v>3</v>
      </c>
      <c r="C46" s="59">
        <v>44769</v>
      </c>
      <c r="D46" s="27">
        <v>8.6205999999999996</v>
      </c>
      <c r="E46" s="27">
        <v>0.61265599999999998</v>
      </c>
      <c r="F46" s="27">
        <v>642.01689999999996</v>
      </c>
      <c r="G46" s="48" t="s">
        <v>79</v>
      </c>
      <c r="H46" s="48" t="s">
        <v>79</v>
      </c>
      <c r="M46" s="3">
        <f t="shared" si="8"/>
        <v>783.72568711499116</v>
      </c>
      <c r="N46" s="3" t="e">
        <f t="shared" si="3"/>
        <v>#VALUE!</v>
      </c>
    </row>
    <row r="47" spans="1:15">
      <c r="A47" s="27">
        <v>6</v>
      </c>
      <c r="B47" s="27">
        <v>1</v>
      </c>
      <c r="C47" s="59">
        <v>44742</v>
      </c>
      <c r="D47" s="27">
        <v>7.0788000000000002</v>
      </c>
      <c r="E47" s="27">
        <v>0.37586599999999998</v>
      </c>
      <c r="F47" s="27">
        <v>442.44069999999999</v>
      </c>
      <c r="G47" s="27">
        <v>8.2500000000000004E-2</v>
      </c>
      <c r="H47" s="27">
        <v>2.9155E-2</v>
      </c>
      <c r="I47" s="48" t="s">
        <v>50</v>
      </c>
      <c r="J47" s="3">
        <f t="shared" ref="J47:J55" si="9">(E47-0.064)/0.001</f>
        <v>311.86599999999999</v>
      </c>
      <c r="K47" s="3">
        <f t="shared" ref="K47:K73" si="10">G47*J47</f>
        <v>25.728945</v>
      </c>
      <c r="L47" s="3" t="s">
        <v>52</v>
      </c>
      <c r="M47" s="3">
        <f t="shared" ref="M47:M55" si="11">(177.41*LN(E47)) + 450.07</f>
        <v>276.47030871132938</v>
      </c>
      <c r="N47" s="3">
        <f t="shared" si="3"/>
        <v>22.808800468684677</v>
      </c>
      <c r="O47" s="3">
        <f>AVERAGE(M47,M51,M55)</f>
        <v>284.17034911451884</v>
      </c>
    </row>
    <row r="48" spans="1:15">
      <c r="A48" s="27">
        <v>6</v>
      </c>
      <c r="B48" s="27">
        <v>2</v>
      </c>
      <c r="C48" s="59">
        <v>44742</v>
      </c>
      <c r="D48" s="27">
        <v>7.0788000000000002</v>
      </c>
      <c r="E48" s="27">
        <v>0.37586599999999998</v>
      </c>
      <c r="F48" s="48" t="s">
        <v>79</v>
      </c>
      <c r="G48" s="27">
        <v>8.2500000000000004E-2</v>
      </c>
      <c r="H48" s="27">
        <v>2.9155E-2</v>
      </c>
      <c r="I48" s="3" t="s">
        <v>85</v>
      </c>
      <c r="J48" s="3">
        <f t="shared" si="9"/>
        <v>311.86599999999999</v>
      </c>
      <c r="K48" s="3">
        <f t="shared" si="10"/>
        <v>25.728945</v>
      </c>
      <c r="M48" s="3">
        <f t="shared" si="11"/>
        <v>276.47030871132938</v>
      </c>
      <c r="N48" s="3">
        <f t="shared" si="3"/>
        <v>22.808800468684677</v>
      </c>
    </row>
    <row r="49" spans="1:15">
      <c r="A49" s="27">
        <v>6</v>
      </c>
      <c r="B49" s="27">
        <v>3</v>
      </c>
      <c r="C49" s="59">
        <v>44742</v>
      </c>
      <c r="D49" s="27">
        <v>7.0788000000000002</v>
      </c>
      <c r="E49" s="27">
        <v>0.37586599999999998</v>
      </c>
      <c r="F49" s="48" t="s">
        <v>79</v>
      </c>
      <c r="G49" s="27">
        <v>8.2500000000000004E-2</v>
      </c>
      <c r="H49" s="27">
        <v>2.9155E-2</v>
      </c>
      <c r="J49" s="3">
        <f t="shared" si="9"/>
        <v>311.86599999999999</v>
      </c>
      <c r="K49" s="3">
        <f t="shared" si="10"/>
        <v>25.728945</v>
      </c>
      <c r="M49" s="3">
        <f t="shared" si="11"/>
        <v>276.47030871132938</v>
      </c>
      <c r="N49" s="3">
        <f t="shared" si="3"/>
        <v>22.808800468684677</v>
      </c>
    </row>
    <row r="50" spans="1:15">
      <c r="A50" s="27">
        <v>6</v>
      </c>
      <c r="B50" s="27">
        <v>1</v>
      </c>
      <c r="C50" s="59">
        <v>44753</v>
      </c>
      <c r="D50" s="27">
        <v>6.2271999999999998</v>
      </c>
      <c r="E50" s="27">
        <v>0.40208199999999999</v>
      </c>
      <c r="F50" s="27">
        <v>430.74579999999997</v>
      </c>
      <c r="G50" s="27">
        <v>6.8333000000000005E-2</v>
      </c>
      <c r="H50" s="27">
        <v>2.7869000000000001E-2</v>
      </c>
      <c r="J50" s="3">
        <f t="shared" si="9"/>
        <v>338.08199999999999</v>
      </c>
      <c r="K50" s="3">
        <f t="shared" si="10"/>
        <v>23.102157306000002</v>
      </c>
      <c r="M50" s="3">
        <f t="shared" si="11"/>
        <v>288.43188541680706</v>
      </c>
      <c r="N50" s="3">
        <f t="shared" si="3"/>
        <v>19.709416026186677</v>
      </c>
    </row>
    <row r="51" spans="1:15">
      <c r="A51" s="27">
        <v>6</v>
      </c>
      <c r="B51" s="27">
        <v>2</v>
      </c>
      <c r="C51" s="59">
        <v>44753</v>
      </c>
      <c r="D51" s="27">
        <v>6.2271999999999998</v>
      </c>
      <c r="E51" s="27">
        <v>0.40208199999999999</v>
      </c>
      <c r="F51" s="48" t="s">
        <v>79</v>
      </c>
      <c r="G51" s="27">
        <v>6.8333000000000005E-2</v>
      </c>
      <c r="H51" s="27">
        <v>2.7869000000000001E-2</v>
      </c>
      <c r="J51" s="3">
        <f t="shared" si="9"/>
        <v>338.08199999999999</v>
      </c>
      <c r="K51" s="3">
        <f t="shared" si="10"/>
        <v>23.102157306000002</v>
      </c>
      <c r="M51" s="3">
        <f t="shared" si="11"/>
        <v>288.43188541680706</v>
      </c>
      <c r="N51" s="3">
        <f t="shared" si="3"/>
        <v>19.709416026186677</v>
      </c>
    </row>
    <row r="52" spans="1:15">
      <c r="A52" s="27">
        <v>6</v>
      </c>
      <c r="B52" s="27">
        <v>3</v>
      </c>
      <c r="C52" s="59">
        <v>44753</v>
      </c>
      <c r="D52" s="27">
        <v>6.2271999999999998</v>
      </c>
      <c r="E52" s="27">
        <v>0.40208199999999999</v>
      </c>
      <c r="F52" s="48" t="s">
        <v>79</v>
      </c>
      <c r="G52" s="27">
        <v>6.8333000000000005E-2</v>
      </c>
      <c r="H52" s="27">
        <v>2.7869000000000001E-2</v>
      </c>
      <c r="J52" s="3">
        <f t="shared" si="9"/>
        <v>338.08199999999999</v>
      </c>
      <c r="K52" s="3">
        <f t="shared" si="10"/>
        <v>23.102157306000002</v>
      </c>
      <c r="M52" s="3">
        <f t="shared" si="11"/>
        <v>288.43188541680706</v>
      </c>
      <c r="N52" s="3">
        <f t="shared" si="3"/>
        <v>19.709416026186677</v>
      </c>
    </row>
    <row r="53" spans="1:15">
      <c r="A53" s="27">
        <v>6</v>
      </c>
      <c r="B53" s="27">
        <v>1</v>
      </c>
      <c r="C53" s="59">
        <v>44761</v>
      </c>
      <c r="D53" s="27">
        <v>5.5728</v>
      </c>
      <c r="E53" s="27">
        <v>0.40022099999999999</v>
      </c>
      <c r="F53" s="27">
        <v>394.05079999999998</v>
      </c>
      <c r="G53" s="27">
        <v>0.04</v>
      </c>
      <c r="H53" s="27">
        <v>0.02</v>
      </c>
      <c r="J53" s="3">
        <f t="shared" si="9"/>
        <v>336.221</v>
      </c>
      <c r="K53" s="3">
        <f t="shared" si="10"/>
        <v>13.448840000000001</v>
      </c>
      <c r="M53" s="3">
        <f t="shared" si="11"/>
        <v>287.60885321542003</v>
      </c>
      <c r="N53" s="3">
        <f t="shared" si="3"/>
        <v>11.504354128616802</v>
      </c>
    </row>
    <row r="54" spans="1:15">
      <c r="A54" s="27">
        <v>6</v>
      </c>
      <c r="B54" s="27">
        <v>2</v>
      </c>
      <c r="C54" s="59">
        <v>44761</v>
      </c>
      <c r="D54" s="27">
        <v>5.5728</v>
      </c>
      <c r="E54" s="27">
        <v>0.40022099999999999</v>
      </c>
      <c r="F54" s="27">
        <v>434.89830000000001</v>
      </c>
      <c r="G54" s="27">
        <v>0.04</v>
      </c>
      <c r="H54" s="27">
        <v>0.02</v>
      </c>
      <c r="J54" s="3">
        <f t="shared" si="9"/>
        <v>336.221</v>
      </c>
      <c r="K54" s="3">
        <f t="shared" si="10"/>
        <v>13.448840000000001</v>
      </c>
      <c r="M54" s="3">
        <f t="shared" si="11"/>
        <v>287.60885321542003</v>
      </c>
      <c r="N54" s="3">
        <f t="shared" si="3"/>
        <v>11.504354128616802</v>
      </c>
    </row>
    <row r="55" spans="1:15">
      <c r="A55" s="27">
        <v>6</v>
      </c>
      <c r="B55" s="27">
        <v>3</v>
      </c>
      <c r="C55" s="59">
        <v>44761</v>
      </c>
      <c r="D55" s="27">
        <v>5.5728</v>
      </c>
      <c r="E55" s="27">
        <v>0.40022099999999999</v>
      </c>
      <c r="F55" s="27">
        <v>393.11860000000001</v>
      </c>
      <c r="G55" s="27">
        <v>0.04</v>
      </c>
      <c r="H55" s="27">
        <v>0.02</v>
      </c>
      <c r="J55" s="3">
        <f t="shared" si="9"/>
        <v>336.221</v>
      </c>
      <c r="K55" s="3">
        <f t="shared" si="10"/>
        <v>13.448840000000001</v>
      </c>
      <c r="M55" s="3">
        <f t="shared" si="11"/>
        <v>287.60885321542003</v>
      </c>
      <c r="N55" s="3">
        <f t="shared" si="3"/>
        <v>11.504354128616802</v>
      </c>
    </row>
    <row r="56" spans="1:15">
      <c r="A56" s="27">
        <v>7</v>
      </c>
      <c r="B56" s="27">
        <v>1</v>
      </c>
      <c r="C56" s="59">
        <v>44742</v>
      </c>
      <c r="D56" s="27">
        <v>6.7145999999999999</v>
      </c>
      <c r="E56" s="27">
        <v>0.35211199999999998</v>
      </c>
      <c r="F56" s="27">
        <v>728.71190000000001</v>
      </c>
      <c r="G56" s="27">
        <v>4.4443999999999997E-2</v>
      </c>
      <c r="H56" s="27">
        <v>2.9627000000000001E-2</v>
      </c>
      <c r="I56" s="3" t="s">
        <v>53</v>
      </c>
      <c r="J56" s="3">
        <f t="shared" ref="J56:J64" si="12">(LN(E56/0.1495))/0.0015</f>
        <v>571.10194265095856</v>
      </c>
      <c r="K56" s="3">
        <f t="shared" si="10"/>
        <v>25.3820547391792</v>
      </c>
      <c r="L56" s="3" t="s">
        <v>55</v>
      </c>
      <c r="M56" s="3">
        <f t="shared" ref="M56:M64" si="13">(664.33*LN(E56)) + 1269.6</f>
        <v>576.16837850501008</v>
      </c>
      <c r="N56" s="3">
        <f t="shared" si="3"/>
        <v>25.607227414276668</v>
      </c>
      <c r="O56" s="3">
        <f>AVERAGE(M56,M60,M64)</f>
        <v>612.87819882291831</v>
      </c>
    </row>
    <row r="57" spans="1:15">
      <c r="A57" s="27">
        <v>7</v>
      </c>
      <c r="B57" s="27">
        <v>2</v>
      </c>
      <c r="C57" s="59">
        <v>44742</v>
      </c>
      <c r="D57" s="27">
        <v>6.7145999999999999</v>
      </c>
      <c r="E57" s="27">
        <v>0.35211199999999998</v>
      </c>
      <c r="F57" s="27">
        <v>779.38980000000004</v>
      </c>
      <c r="G57" s="27">
        <v>4.4443999999999997E-2</v>
      </c>
      <c r="H57" s="27">
        <v>2.9627000000000001E-2</v>
      </c>
      <c r="I57" s="3" t="s">
        <v>86</v>
      </c>
      <c r="J57" s="3">
        <f t="shared" si="12"/>
        <v>571.10194265095856</v>
      </c>
      <c r="K57" s="3">
        <f t="shared" si="10"/>
        <v>25.3820547391792</v>
      </c>
      <c r="M57" s="3">
        <f t="shared" si="13"/>
        <v>576.16837850501008</v>
      </c>
      <c r="N57" s="3">
        <f t="shared" si="3"/>
        <v>25.607227414276668</v>
      </c>
    </row>
    <row r="58" spans="1:15">
      <c r="A58" s="27">
        <v>7</v>
      </c>
      <c r="B58" s="27">
        <v>3</v>
      </c>
      <c r="C58" s="59">
        <v>44742</v>
      </c>
      <c r="D58" s="27">
        <v>6.7145999999999999</v>
      </c>
      <c r="E58" s="27">
        <v>0.35211199999999998</v>
      </c>
      <c r="F58" s="27">
        <v>253.81360000000001</v>
      </c>
      <c r="G58" s="27">
        <v>4.4443999999999997E-2</v>
      </c>
      <c r="H58" s="27">
        <v>2.9627000000000001E-2</v>
      </c>
      <c r="J58" s="3">
        <f t="shared" si="12"/>
        <v>571.10194265095856</v>
      </c>
      <c r="K58" s="3">
        <f t="shared" si="10"/>
        <v>25.3820547391792</v>
      </c>
      <c r="M58" s="3">
        <f t="shared" si="13"/>
        <v>576.16837850501008</v>
      </c>
      <c r="N58" s="3">
        <f t="shared" si="3"/>
        <v>25.607227414276668</v>
      </c>
    </row>
    <row r="59" spans="1:15">
      <c r="A59" s="27">
        <v>7</v>
      </c>
      <c r="B59" s="27">
        <v>1</v>
      </c>
      <c r="C59" s="59">
        <v>44753</v>
      </c>
      <c r="D59" s="27">
        <v>6.4509999999999996</v>
      </c>
      <c r="E59" s="27">
        <v>0.38088899999999998</v>
      </c>
      <c r="F59" s="27">
        <v>268.98309999999998</v>
      </c>
      <c r="G59" s="27">
        <v>0.04</v>
      </c>
      <c r="H59" s="27">
        <v>0.05</v>
      </c>
      <c r="J59" s="3">
        <f t="shared" si="12"/>
        <v>623.47440084396874</v>
      </c>
      <c r="K59" s="3">
        <f t="shared" si="10"/>
        <v>24.938976033758749</v>
      </c>
      <c r="M59" s="3">
        <f t="shared" si="13"/>
        <v>628.35727123205368</v>
      </c>
      <c r="N59" s="3">
        <f t="shared" si="3"/>
        <v>25.134290849282149</v>
      </c>
    </row>
    <row r="60" spans="1:15">
      <c r="A60" s="27">
        <v>7</v>
      </c>
      <c r="B60" s="27">
        <v>2</v>
      </c>
      <c r="C60" s="59">
        <v>44753</v>
      </c>
      <c r="D60" s="27">
        <v>6.4509999999999996</v>
      </c>
      <c r="E60" s="27">
        <v>0.38088899999999998</v>
      </c>
      <c r="F60" s="27">
        <v>225.1695</v>
      </c>
      <c r="G60" s="27">
        <v>0.04</v>
      </c>
      <c r="H60" s="27">
        <v>0.05</v>
      </c>
      <c r="J60" s="3">
        <f t="shared" si="12"/>
        <v>623.47440084396874</v>
      </c>
      <c r="K60" s="3">
        <f t="shared" si="10"/>
        <v>24.938976033758749</v>
      </c>
      <c r="M60" s="3">
        <f t="shared" si="13"/>
        <v>628.35727123205368</v>
      </c>
      <c r="N60" s="3">
        <f t="shared" si="3"/>
        <v>25.134290849282149</v>
      </c>
    </row>
    <row r="61" spans="1:15">
      <c r="A61" s="27">
        <v>7</v>
      </c>
      <c r="B61" s="27">
        <v>3</v>
      </c>
      <c r="C61" s="59">
        <v>44753</v>
      </c>
      <c r="D61" s="27">
        <v>6.4509999999999996</v>
      </c>
      <c r="E61" s="27">
        <v>0.38088899999999998</v>
      </c>
      <c r="F61" s="27">
        <v>240.8475</v>
      </c>
      <c r="G61" s="27">
        <v>0.04</v>
      </c>
      <c r="H61" s="27">
        <v>0.05</v>
      </c>
      <c r="J61" s="3">
        <f t="shared" si="12"/>
        <v>623.47440084396874</v>
      </c>
      <c r="K61" s="3">
        <f t="shared" si="10"/>
        <v>24.938976033758749</v>
      </c>
      <c r="M61" s="3">
        <f t="shared" si="13"/>
        <v>628.35727123205368</v>
      </c>
      <c r="N61" s="3">
        <f t="shared" si="3"/>
        <v>25.134290849282149</v>
      </c>
    </row>
    <row r="62" spans="1:15">
      <c r="A62" s="27">
        <v>7</v>
      </c>
      <c r="B62" s="27">
        <v>1</v>
      </c>
      <c r="C62" s="59">
        <v>44761</v>
      </c>
      <c r="D62" s="27">
        <v>5.5317999999999996</v>
      </c>
      <c r="E62" s="27">
        <v>0.38420100000000001</v>
      </c>
      <c r="F62" s="27">
        <v>452.10169999999999</v>
      </c>
      <c r="G62" s="27">
        <v>0.09</v>
      </c>
      <c r="H62" s="27">
        <v>5.2599E-2</v>
      </c>
      <c r="J62" s="3">
        <f t="shared" si="12"/>
        <v>629.24630687424246</v>
      </c>
      <c r="K62" s="3">
        <f t="shared" si="10"/>
        <v>56.632167618681819</v>
      </c>
      <c r="M62" s="3">
        <f t="shared" si="13"/>
        <v>634.10894673169128</v>
      </c>
      <c r="N62" s="3">
        <f t="shared" si="3"/>
        <v>57.069805205852212</v>
      </c>
    </row>
    <row r="63" spans="1:15">
      <c r="A63" s="27">
        <v>7</v>
      </c>
      <c r="B63" s="27">
        <v>2</v>
      </c>
      <c r="C63" s="59">
        <v>44761</v>
      </c>
      <c r="D63" s="27">
        <v>5.5317999999999996</v>
      </c>
      <c r="E63" s="27">
        <v>0.38420100000000001</v>
      </c>
      <c r="F63" s="27">
        <v>491.16950000000003</v>
      </c>
      <c r="G63" s="27">
        <v>0.09</v>
      </c>
      <c r="H63" s="27">
        <v>5.2599E-2</v>
      </c>
      <c r="J63" s="3">
        <f t="shared" si="12"/>
        <v>629.24630687424246</v>
      </c>
      <c r="K63" s="3">
        <f t="shared" si="10"/>
        <v>56.632167618681819</v>
      </c>
      <c r="M63" s="3">
        <f t="shared" si="13"/>
        <v>634.10894673169128</v>
      </c>
      <c r="N63" s="3">
        <f t="shared" si="3"/>
        <v>57.069805205852212</v>
      </c>
    </row>
    <row r="64" spans="1:15">
      <c r="A64" s="27">
        <v>7</v>
      </c>
      <c r="B64" s="27">
        <v>3</v>
      </c>
      <c r="C64" s="59">
        <v>44761</v>
      </c>
      <c r="D64" s="27">
        <v>5.5317999999999996</v>
      </c>
      <c r="E64" s="27">
        <v>0.38420100000000001</v>
      </c>
      <c r="F64" s="27">
        <v>452.18639999999999</v>
      </c>
      <c r="G64" s="27">
        <v>0.09</v>
      </c>
      <c r="H64" s="27">
        <v>5.2599E-2</v>
      </c>
      <c r="J64" s="3">
        <f t="shared" si="12"/>
        <v>629.24630687424246</v>
      </c>
      <c r="K64" s="3">
        <f t="shared" si="10"/>
        <v>56.632167618681819</v>
      </c>
      <c r="M64" s="3">
        <f t="shared" si="13"/>
        <v>634.10894673169128</v>
      </c>
      <c r="N64" s="3">
        <f t="shared" si="3"/>
        <v>57.069805205852212</v>
      </c>
    </row>
    <row r="65" spans="1:15">
      <c r="A65" s="27">
        <v>8</v>
      </c>
      <c r="B65" s="27">
        <v>1</v>
      </c>
      <c r="C65" s="59">
        <v>44747</v>
      </c>
      <c r="D65" s="27">
        <v>6.9779999999999998</v>
      </c>
      <c r="E65" s="27">
        <v>0.47482000000000002</v>
      </c>
      <c r="F65" s="27">
        <v>9397.9320000000007</v>
      </c>
      <c r="G65" s="27">
        <v>1.5275000000000001</v>
      </c>
      <c r="H65" s="27">
        <v>0.92835900000000005</v>
      </c>
      <c r="I65" s="3" t="s">
        <v>57</v>
      </c>
      <c r="J65" s="3">
        <f t="shared" ref="J65:J73" si="14">(LN(E65/0.2632))/0.0027</f>
        <v>218.52651310976285</v>
      </c>
      <c r="K65" s="3">
        <f t="shared" si="10"/>
        <v>333.79924877516277</v>
      </c>
      <c r="L65" s="3" t="s">
        <v>59</v>
      </c>
      <c r="M65" s="3">
        <f t="shared" ref="M65:M73" si="15">(332.78*LN(E65)) + 461.44</f>
        <v>213.57896874188279</v>
      </c>
      <c r="N65" s="3">
        <f t="shared" si="3"/>
        <v>326.241874753226</v>
      </c>
      <c r="O65" s="3">
        <f>AVERAGE(M65,M69,M73)</f>
        <v>240.07305118151422</v>
      </c>
    </row>
    <row r="66" spans="1:15">
      <c r="A66" s="27">
        <v>8</v>
      </c>
      <c r="B66" s="27">
        <v>2</v>
      </c>
      <c r="C66" s="59">
        <v>44747</v>
      </c>
      <c r="D66" s="27">
        <v>6.9779999999999998</v>
      </c>
      <c r="E66" s="27">
        <v>0.47482000000000002</v>
      </c>
      <c r="F66" s="27">
        <v>7530.3050000000003</v>
      </c>
      <c r="G66" s="27">
        <v>1.5275000000000001</v>
      </c>
      <c r="H66" s="27">
        <v>0.92835900000000005</v>
      </c>
      <c r="I66" s="3" t="s">
        <v>87</v>
      </c>
      <c r="J66" s="3">
        <f t="shared" si="14"/>
        <v>218.52651310976285</v>
      </c>
      <c r="K66" s="3">
        <f t="shared" si="10"/>
        <v>333.79924877516277</v>
      </c>
      <c r="M66" s="3">
        <f t="shared" si="15"/>
        <v>213.57896874188279</v>
      </c>
      <c r="N66" s="3">
        <f t="shared" si="3"/>
        <v>326.241874753226</v>
      </c>
    </row>
    <row r="67" spans="1:15">
      <c r="A67" s="27">
        <v>8</v>
      </c>
      <c r="B67" s="27">
        <v>3</v>
      </c>
      <c r="C67" s="59">
        <v>44747</v>
      </c>
      <c r="D67" s="27">
        <v>6.9779999999999998</v>
      </c>
      <c r="E67" s="27">
        <v>0.47482000000000002</v>
      </c>
      <c r="F67" s="27">
        <v>3354.39</v>
      </c>
      <c r="G67" s="27">
        <v>1.5275000000000001</v>
      </c>
      <c r="H67" s="27">
        <v>0.92835900000000005</v>
      </c>
      <c r="J67" s="3">
        <f t="shared" si="14"/>
        <v>218.52651310976285</v>
      </c>
      <c r="K67" s="3">
        <f t="shared" si="10"/>
        <v>333.79924877516277</v>
      </c>
      <c r="M67" s="3">
        <f t="shared" si="15"/>
        <v>213.57896874188279</v>
      </c>
      <c r="N67" s="3">
        <f t="shared" si="3"/>
        <v>326.241874753226</v>
      </c>
    </row>
    <row r="68" spans="1:15">
      <c r="A68" s="27">
        <v>8</v>
      </c>
      <c r="B68" s="27">
        <v>1</v>
      </c>
      <c r="C68" s="59">
        <v>44750</v>
      </c>
      <c r="D68" s="27">
        <v>7.0789999999999997</v>
      </c>
      <c r="E68" s="27">
        <v>0.465391</v>
      </c>
      <c r="F68" s="27">
        <v>10517.98</v>
      </c>
      <c r="G68" s="27">
        <v>1.04</v>
      </c>
      <c r="H68" s="27">
        <v>0.38382300000000003</v>
      </c>
      <c r="J68" s="3">
        <f t="shared" si="14"/>
        <v>211.09767149124002</v>
      </c>
      <c r="K68" s="3">
        <f t="shared" si="10"/>
        <v>219.54157835088964</v>
      </c>
      <c r="M68" s="3">
        <f t="shared" si="15"/>
        <v>206.90410997459028</v>
      </c>
      <c r="N68" s="3">
        <f t="shared" si="3"/>
        <v>215.18027437357389</v>
      </c>
    </row>
    <row r="69" spans="1:15">
      <c r="A69" s="27">
        <v>8</v>
      </c>
      <c r="B69" s="27">
        <v>2</v>
      </c>
      <c r="C69" s="59">
        <v>44750</v>
      </c>
      <c r="D69" s="27">
        <v>7.0789999999999997</v>
      </c>
      <c r="E69" s="27">
        <v>0.465391</v>
      </c>
      <c r="F69" s="27">
        <v>7493.1189999999997</v>
      </c>
      <c r="G69" s="27">
        <v>1.04</v>
      </c>
      <c r="H69" s="27">
        <v>0.38382300000000003</v>
      </c>
      <c r="J69" s="3">
        <f t="shared" si="14"/>
        <v>211.09767149124002</v>
      </c>
      <c r="K69" s="3">
        <f t="shared" si="10"/>
        <v>219.54157835088964</v>
      </c>
      <c r="M69" s="3">
        <f t="shared" si="15"/>
        <v>206.90410997459028</v>
      </c>
      <c r="N69" s="3">
        <f t="shared" si="3"/>
        <v>215.18027437357389</v>
      </c>
    </row>
    <row r="70" spans="1:15">
      <c r="A70" s="27">
        <v>8</v>
      </c>
      <c r="B70" s="27">
        <v>3</v>
      </c>
      <c r="C70" s="59">
        <v>44750</v>
      </c>
      <c r="D70" s="27">
        <v>7.0789999999999997</v>
      </c>
      <c r="E70" s="27">
        <v>0.465391</v>
      </c>
      <c r="F70" s="27">
        <v>6369.29</v>
      </c>
      <c r="G70" s="27">
        <v>1.04</v>
      </c>
      <c r="H70" s="27">
        <v>0.38382300000000003</v>
      </c>
      <c r="J70" s="3">
        <f t="shared" si="14"/>
        <v>211.09767149124002</v>
      </c>
      <c r="K70" s="3">
        <f t="shared" si="10"/>
        <v>219.54157835088964</v>
      </c>
      <c r="M70" s="3">
        <f t="shared" si="15"/>
        <v>206.90410997459028</v>
      </c>
      <c r="N70" s="3">
        <f t="shared" si="3"/>
        <v>215.18027437357389</v>
      </c>
    </row>
    <row r="71" spans="1:15">
      <c r="A71" s="27">
        <v>8</v>
      </c>
      <c r="B71" s="27">
        <v>1</v>
      </c>
      <c r="C71" s="59">
        <v>44760</v>
      </c>
      <c r="D71" s="27">
        <v>7.0789999999999997</v>
      </c>
      <c r="E71" s="27">
        <v>0.61513200000000001</v>
      </c>
      <c r="F71" s="27">
        <v>5026.1189999999997</v>
      </c>
      <c r="G71" s="27">
        <v>0.95</v>
      </c>
      <c r="H71" s="27">
        <v>0.35487099999999999</v>
      </c>
      <c r="J71" s="3">
        <f t="shared" si="14"/>
        <v>314.41580721151269</v>
      </c>
      <c r="K71" s="3">
        <f t="shared" si="10"/>
        <v>298.69501685093707</v>
      </c>
      <c r="M71" s="3">
        <f t="shared" si="15"/>
        <v>299.7360748280696</v>
      </c>
      <c r="N71" s="3">
        <f t="shared" si="3"/>
        <v>284.74927108666611</v>
      </c>
    </row>
    <row r="72" spans="1:15">
      <c r="A72" s="27">
        <v>8</v>
      </c>
      <c r="B72" s="27">
        <v>2</v>
      </c>
      <c r="C72" s="59">
        <v>44760</v>
      </c>
      <c r="D72" s="27">
        <v>7.0789999999999997</v>
      </c>
      <c r="E72" s="27">
        <v>0.61513200000000001</v>
      </c>
      <c r="F72" s="27">
        <v>5242.5590000000002</v>
      </c>
      <c r="G72" s="27">
        <v>0.95</v>
      </c>
      <c r="H72" s="27">
        <v>0.35487099999999999</v>
      </c>
      <c r="J72" s="3">
        <f t="shared" si="14"/>
        <v>314.41580721151269</v>
      </c>
      <c r="K72" s="3">
        <f t="shared" si="10"/>
        <v>298.69501685093707</v>
      </c>
      <c r="M72" s="3">
        <f t="shared" si="15"/>
        <v>299.7360748280696</v>
      </c>
      <c r="N72" s="3">
        <f t="shared" si="3"/>
        <v>284.74927108666611</v>
      </c>
    </row>
    <row r="73" spans="1:15">
      <c r="A73" s="27">
        <v>8</v>
      </c>
      <c r="B73" s="27">
        <v>3</v>
      </c>
      <c r="C73" s="59">
        <v>44760</v>
      </c>
      <c r="D73" s="27">
        <v>7.0789999999999997</v>
      </c>
      <c r="E73" s="27">
        <v>0.61513200000000001</v>
      </c>
      <c r="F73" s="27">
        <v>4312.1530000000002</v>
      </c>
      <c r="G73" s="27">
        <v>0.95</v>
      </c>
      <c r="H73" s="27">
        <v>0.35487099999999999</v>
      </c>
      <c r="J73" s="3">
        <f t="shared" si="14"/>
        <v>314.41580721151269</v>
      </c>
      <c r="K73" s="3">
        <f t="shared" si="10"/>
        <v>298.69501685093707</v>
      </c>
      <c r="M73" s="3">
        <f t="shared" si="15"/>
        <v>299.7360748280696</v>
      </c>
      <c r="N73" s="3">
        <f t="shared" si="3"/>
        <v>284.74927108666611</v>
      </c>
    </row>
    <row r="74" spans="1:15">
      <c r="A74" s="27">
        <v>8</v>
      </c>
      <c r="B74" s="27">
        <v>1</v>
      </c>
      <c r="C74" s="59">
        <v>44770</v>
      </c>
      <c r="D74" s="27">
        <v>7.8822000000000001</v>
      </c>
      <c r="E74" s="48" t="s">
        <v>88</v>
      </c>
      <c r="F74" s="48" t="s">
        <v>79</v>
      </c>
      <c r="G74" s="48" t="s">
        <v>79</v>
      </c>
      <c r="H74" s="48" t="s">
        <v>79</v>
      </c>
    </row>
    <row r="75" spans="1:15">
      <c r="A75" s="27">
        <v>8</v>
      </c>
      <c r="B75" s="27">
        <v>2</v>
      </c>
      <c r="C75" s="59">
        <v>44770</v>
      </c>
      <c r="D75" s="27">
        <v>7.8822000000000001</v>
      </c>
      <c r="E75" s="48" t="s">
        <v>88</v>
      </c>
      <c r="F75" s="48" t="s">
        <v>79</v>
      </c>
      <c r="G75" s="48" t="s">
        <v>79</v>
      </c>
      <c r="H75" s="48" t="s">
        <v>79</v>
      </c>
    </row>
    <row r="76" spans="1:15">
      <c r="A76" s="27">
        <v>8</v>
      </c>
      <c r="B76" s="27">
        <v>3</v>
      </c>
      <c r="C76" s="59">
        <v>44770</v>
      </c>
      <c r="D76" s="27">
        <v>7.8822000000000001</v>
      </c>
      <c r="E76" s="48" t="s">
        <v>88</v>
      </c>
      <c r="F76" s="48" t="s">
        <v>79</v>
      </c>
      <c r="G76" s="48" t="s">
        <v>79</v>
      </c>
      <c r="H76" s="48" t="s">
        <v>79</v>
      </c>
    </row>
    <row r="77" spans="1:15">
      <c r="A77" s="27">
        <v>9</v>
      </c>
      <c r="B77" s="27">
        <v>1</v>
      </c>
      <c r="C77" s="59">
        <v>44747</v>
      </c>
      <c r="D77" s="27">
        <v>7.36585</v>
      </c>
      <c r="E77" s="27">
        <v>0.63057799999999997</v>
      </c>
      <c r="F77" s="27">
        <v>4119.2879999999996</v>
      </c>
      <c r="G77" s="27">
        <v>0.65800000000000003</v>
      </c>
      <c r="H77" s="27">
        <v>0.232099</v>
      </c>
      <c r="I77" s="48" t="s">
        <v>60</v>
      </c>
      <c r="J77" s="3">
        <f t="shared" ref="J77:J85" si="16">(E77-0.3891)/0.009</f>
        <v>26.830888888888886</v>
      </c>
      <c r="K77" s="3">
        <f t="shared" ref="K77:K85" si="17">G77*J77</f>
        <v>17.654724888888889</v>
      </c>
      <c r="L77" s="3" t="s">
        <v>62</v>
      </c>
      <c r="M77" s="3">
        <f t="shared" ref="M77:M85" si="18">(65.742*LN(E77)) + 57.046</f>
        <v>26.731152839685404</v>
      </c>
      <c r="N77" s="3">
        <f t="shared" ref="N77:N85" si="19">G77*M77</f>
        <v>17.589098568512995</v>
      </c>
      <c r="O77" s="3">
        <f>AVERAGE(M77,M81,M85)</f>
        <v>26.36976179124099</v>
      </c>
    </row>
    <row r="78" spans="1:15">
      <c r="A78" s="27">
        <v>9</v>
      </c>
      <c r="B78" s="27">
        <v>2</v>
      </c>
      <c r="C78" s="59">
        <v>44747</v>
      </c>
      <c r="D78" s="27">
        <v>7.36585</v>
      </c>
      <c r="E78" s="27">
        <v>0.63057799999999997</v>
      </c>
      <c r="F78" s="48" t="s">
        <v>79</v>
      </c>
      <c r="G78" s="27">
        <v>0.65800000000000003</v>
      </c>
      <c r="H78" s="27">
        <v>0.232099</v>
      </c>
      <c r="I78" s="3" t="s">
        <v>89</v>
      </c>
      <c r="J78" s="3">
        <f t="shared" si="16"/>
        <v>26.830888888888886</v>
      </c>
      <c r="K78" s="3">
        <f t="shared" si="17"/>
        <v>17.654724888888889</v>
      </c>
      <c r="M78" s="3">
        <f t="shared" si="18"/>
        <v>26.731152839685404</v>
      </c>
      <c r="N78" s="3">
        <f t="shared" si="19"/>
        <v>17.589098568512995</v>
      </c>
    </row>
    <row r="79" spans="1:15">
      <c r="A79" s="27">
        <v>9</v>
      </c>
      <c r="B79" s="27">
        <v>3</v>
      </c>
      <c r="C79" s="59">
        <v>44747</v>
      </c>
      <c r="D79" s="27">
        <v>7.36585</v>
      </c>
      <c r="E79" s="27">
        <v>0.63057799999999997</v>
      </c>
      <c r="F79" s="48" t="s">
        <v>79</v>
      </c>
      <c r="G79" s="27">
        <v>0.65800000000000003</v>
      </c>
      <c r="H79" s="27">
        <v>0.232099</v>
      </c>
      <c r="J79" s="3">
        <f t="shared" si="16"/>
        <v>26.830888888888886</v>
      </c>
      <c r="K79" s="3">
        <f t="shared" si="17"/>
        <v>17.654724888888889</v>
      </c>
      <c r="M79" s="3">
        <f t="shared" si="18"/>
        <v>26.731152839685404</v>
      </c>
      <c r="N79" s="3">
        <f t="shared" si="19"/>
        <v>17.589098568512995</v>
      </c>
    </row>
    <row r="80" spans="1:15">
      <c r="A80" s="27">
        <v>9</v>
      </c>
      <c r="B80" s="27">
        <v>1</v>
      </c>
      <c r="C80" s="59">
        <v>44750</v>
      </c>
      <c r="D80" s="27">
        <v>7.28</v>
      </c>
      <c r="E80" s="48">
        <v>0.63146290000000005</v>
      </c>
      <c r="F80" s="27">
        <v>2890.7629999999999</v>
      </c>
      <c r="G80" s="27">
        <v>0.3125</v>
      </c>
      <c r="H80" s="27">
        <v>0.16459499999999999</v>
      </c>
      <c r="J80" s="3">
        <f t="shared" si="16"/>
        <v>26.929211111111119</v>
      </c>
      <c r="K80" s="3">
        <f t="shared" si="17"/>
        <v>8.4153784722222245</v>
      </c>
      <c r="M80" s="3">
        <f t="shared" si="18"/>
        <v>26.8233449474588</v>
      </c>
      <c r="N80" s="3">
        <f t="shared" si="19"/>
        <v>8.3822952960808745</v>
      </c>
    </row>
    <row r="81" spans="1:14">
      <c r="A81" s="27">
        <v>9</v>
      </c>
      <c r="B81" s="27">
        <v>2</v>
      </c>
      <c r="C81" s="59">
        <v>44750</v>
      </c>
      <c r="D81" s="27">
        <v>7.28</v>
      </c>
      <c r="E81" s="48">
        <v>0.63146290000000005</v>
      </c>
      <c r="F81" s="48" t="s">
        <v>79</v>
      </c>
      <c r="G81" s="27">
        <v>0.3125</v>
      </c>
      <c r="H81" s="27">
        <v>0.16459499999999999</v>
      </c>
      <c r="J81" s="3">
        <f t="shared" si="16"/>
        <v>26.929211111111119</v>
      </c>
      <c r="K81" s="3">
        <f t="shared" si="17"/>
        <v>8.4153784722222245</v>
      </c>
      <c r="M81" s="3">
        <f t="shared" si="18"/>
        <v>26.8233449474588</v>
      </c>
      <c r="N81" s="3">
        <f t="shared" si="19"/>
        <v>8.3822952960808745</v>
      </c>
    </row>
    <row r="82" spans="1:14">
      <c r="A82" s="27">
        <v>9</v>
      </c>
      <c r="B82" s="27">
        <v>3</v>
      </c>
      <c r="C82" s="59">
        <v>44750</v>
      </c>
      <c r="D82" s="27">
        <v>7.28</v>
      </c>
      <c r="E82" s="48">
        <v>0.63146290000000005</v>
      </c>
      <c r="F82" s="48" t="s">
        <v>79</v>
      </c>
      <c r="G82" s="27">
        <v>0.3125</v>
      </c>
      <c r="H82" s="27">
        <v>0.16459499999999999</v>
      </c>
      <c r="J82" s="3">
        <f t="shared" si="16"/>
        <v>26.929211111111119</v>
      </c>
      <c r="K82" s="3">
        <f t="shared" si="17"/>
        <v>8.4153784722222245</v>
      </c>
      <c r="M82" s="3">
        <f t="shared" si="18"/>
        <v>26.8233449474588</v>
      </c>
      <c r="N82" s="3">
        <f t="shared" si="19"/>
        <v>8.3822952960808745</v>
      </c>
    </row>
    <row r="83" spans="1:14">
      <c r="A83" s="27">
        <v>9</v>
      </c>
      <c r="B83" s="27">
        <v>1</v>
      </c>
      <c r="C83" s="59">
        <v>44760</v>
      </c>
      <c r="D83" s="27">
        <v>7.5819999999999999</v>
      </c>
      <c r="E83" s="27">
        <v>0.61939500000000003</v>
      </c>
      <c r="F83" s="27">
        <v>3202.6950000000002</v>
      </c>
      <c r="G83" s="27">
        <v>0.244286</v>
      </c>
      <c r="H83" s="27">
        <v>8.4627999999999995E-2</v>
      </c>
      <c r="J83" s="3">
        <f t="shared" si="16"/>
        <v>25.588333333333338</v>
      </c>
      <c r="K83" s="3">
        <f t="shared" si="17"/>
        <v>6.2508715966666681</v>
      </c>
      <c r="M83" s="3">
        <f t="shared" si="18"/>
        <v>25.554787586578765</v>
      </c>
      <c r="N83" s="3">
        <f t="shared" si="19"/>
        <v>6.2426768403749806</v>
      </c>
    </row>
    <row r="84" spans="1:14">
      <c r="A84" s="27">
        <v>9</v>
      </c>
      <c r="B84" s="27">
        <v>2</v>
      </c>
      <c r="C84" s="59">
        <v>44760</v>
      </c>
      <c r="D84" s="27">
        <v>7.5819999999999999</v>
      </c>
      <c r="E84" s="27">
        <v>0.61939500000000003</v>
      </c>
      <c r="F84" s="48" t="s">
        <v>79</v>
      </c>
      <c r="G84" s="27">
        <v>0.244286</v>
      </c>
      <c r="H84" s="27">
        <v>8.4627999999999995E-2</v>
      </c>
      <c r="J84" s="3">
        <f t="shared" si="16"/>
        <v>25.588333333333338</v>
      </c>
      <c r="K84" s="3">
        <f t="shared" si="17"/>
        <v>6.2508715966666681</v>
      </c>
      <c r="M84" s="3">
        <f t="shared" si="18"/>
        <v>25.554787586578765</v>
      </c>
      <c r="N84" s="3">
        <f t="shared" si="19"/>
        <v>6.2426768403749806</v>
      </c>
    </row>
    <row r="85" spans="1:14">
      <c r="A85" s="27">
        <v>9</v>
      </c>
      <c r="B85" s="27">
        <v>3</v>
      </c>
      <c r="C85" s="59">
        <v>44760</v>
      </c>
      <c r="D85" s="27">
        <v>7.5819999999999999</v>
      </c>
      <c r="E85" s="27">
        <v>0.61939500000000003</v>
      </c>
      <c r="F85" s="48" t="s">
        <v>79</v>
      </c>
      <c r="G85" s="27">
        <v>0.244286</v>
      </c>
      <c r="H85" s="27">
        <v>8.4627999999999995E-2</v>
      </c>
      <c r="J85" s="3">
        <f t="shared" si="16"/>
        <v>25.588333333333338</v>
      </c>
      <c r="K85" s="3">
        <f t="shared" si="17"/>
        <v>6.2508715966666681</v>
      </c>
      <c r="M85" s="3">
        <f t="shared" si="18"/>
        <v>25.554787586578765</v>
      </c>
      <c r="N85" s="3">
        <f t="shared" si="19"/>
        <v>6.2426768403749806</v>
      </c>
    </row>
    <row r="86" spans="1:14">
      <c r="A86" s="27">
        <v>9</v>
      </c>
      <c r="B86" s="27">
        <v>1</v>
      </c>
      <c r="C86" s="59">
        <v>44770</v>
      </c>
      <c r="D86" s="27">
        <v>7.6820000000000004</v>
      </c>
      <c r="E86" s="48" t="s">
        <v>88</v>
      </c>
      <c r="F86" s="48" t="s">
        <v>79</v>
      </c>
      <c r="G86" s="48" t="s">
        <v>79</v>
      </c>
      <c r="H86" s="48" t="s">
        <v>79</v>
      </c>
    </row>
    <row r="87" spans="1:14">
      <c r="A87" s="27">
        <v>9</v>
      </c>
      <c r="B87" s="27">
        <v>2</v>
      </c>
      <c r="C87" s="59">
        <v>44770</v>
      </c>
      <c r="D87" s="27">
        <v>7.6820000000000004</v>
      </c>
      <c r="E87" s="48" t="s">
        <v>88</v>
      </c>
      <c r="F87" s="48" t="s">
        <v>79</v>
      </c>
      <c r="G87" s="48" t="s">
        <v>79</v>
      </c>
      <c r="H87" s="48" t="s">
        <v>79</v>
      </c>
    </row>
    <row r="88" spans="1:14">
      <c r="A88" s="27">
        <v>9</v>
      </c>
      <c r="B88" s="27">
        <v>3</v>
      </c>
      <c r="C88" s="59">
        <v>44770</v>
      </c>
      <c r="D88" s="27">
        <v>7.6820000000000004</v>
      </c>
      <c r="E88" s="48" t="s">
        <v>88</v>
      </c>
      <c r="F88" s="48" t="s">
        <v>79</v>
      </c>
      <c r="G88" s="48" t="s">
        <v>79</v>
      </c>
      <c r="H88" s="48" t="s">
        <v>79</v>
      </c>
    </row>
    <row r="89" spans="1:14">
      <c r="A89" s="27">
        <v>10</v>
      </c>
      <c r="B89" s="27">
        <v>1</v>
      </c>
      <c r="C89" s="59">
        <v>44747</v>
      </c>
      <c r="D89" s="27">
        <v>7.1790000000000003</v>
      </c>
      <c r="E89" s="27">
        <v>0.65485499999999996</v>
      </c>
      <c r="F89" s="27">
        <v>1238.9490000000001</v>
      </c>
      <c r="G89" s="27">
        <v>0.29666700000000001</v>
      </c>
      <c r="H89" s="27">
        <v>6.6532999999999995E-2</v>
      </c>
      <c r="K89" s="3">
        <f t="shared" ref="K89:K97" si="20">G89*J89</f>
        <v>0</v>
      </c>
    </row>
    <row r="90" spans="1:14">
      <c r="A90" s="27">
        <v>10</v>
      </c>
      <c r="B90" s="27">
        <v>2</v>
      </c>
      <c r="C90" s="59">
        <v>44747</v>
      </c>
      <c r="D90" s="27">
        <v>7.1790000000000003</v>
      </c>
      <c r="E90" s="27">
        <v>0.65485499999999996</v>
      </c>
      <c r="F90" s="27">
        <v>1888.932</v>
      </c>
      <c r="G90" s="27">
        <v>0.29666700000000001</v>
      </c>
      <c r="H90" s="27">
        <v>6.6532999999999995E-2</v>
      </c>
      <c r="K90" s="3">
        <f t="shared" si="20"/>
        <v>0</v>
      </c>
    </row>
    <row r="91" spans="1:14">
      <c r="A91" s="27">
        <v>10</v>
      </c>
      <c r="B91" s="27">
        <v>3</v>
      </c>
      <c r="C91" s="59">
        <v>44747</v>
      </c>
      <c r="D91" s="27">
        <v>7.1790000000000003</v>
      </c>
      <c r="E91" s="27">
        <v>0.65485499999999996</v>
      </c>
      <c r="F91" s="27">
        <v>2716.78</v>
      </c>
      <c r="G91" s="27">
        <v>0.29666700000000001</v>
      </c>
      <c r="H91" s="27">
        <v>6.6532999999999995E-2</v>
      </c>
      <c r="K91" s="3">
        <f t="shared" si="20"/>
        <v>0</v>
      </c>
    </row>
    <row r="92" spans="1:14">
      <c r="A92" s="27">
        <v>10</v>
      </c>
      <c r="B92" s="27">
        <v>1</v>
      </c>
      <c r="C92" s="59">
        <v>44750</v>
      </c>
      <c r="D92" s="27">
        <v>7.3810000000000002</v>
      </c>
      <c r="E92" s="27">
        <v>0.64805999999999997</v>
      </c>
      <c r="F92" s="27">
        <v>1371.4069999999999</v>
      </c>
      <c r="G92" s="27">
        <v>0.25428600000000001</v>
      </c>
      <c r="H92" s="27">
        <v>2.0702000000000002E-2</v>
      </c>
      <c r="K92" s="3">
        <f t="shared" si="20"/>
        <v>0</v>
      </c>
    </row>
    <row r="93" spans="1:14">
      <c r="A93" s="27">
        <v>10</v>
      </c>
      <c r="B93" s="27">
        <v>2</v>
      </c>
      <c r="C93" s="59">
        <v>44750</v>
      </c>
      <c r="D93" s="27">
        <v>7.3810000000000002</v>
      </c>
      <c r="E93" s="27">
        <v>0.64805999999999997</v>
      </c>
      <c r="F93" s="27">
        <v>2052.39</v>
      </c>
      <c r="G93" s="27">
        <v>0.25428600000000001</v>
      </c>
      <c r="H93" s="27">
        <v>2.0702000000000002E-2</v>
      </c>
      <c r="K93" s="3">
        <f t="shared" si="20"/>
        <v>0</v>
      </c>
    </row>
    <row r="94" spans="1:14">
      <c r="A94" s="27">
        <v>10</v>
      </c>
      <c r="B94" s="27">
        <v>3</v>
      </c>
      <c r="C94" s="59">
        <v>44750</v>
      </c>
      <c r="D94" s="27">
        <v>7.3810000000000002</v>
      </c>
      <c r="E94" s="27">
        <v>0.64805999999999997</v>
      </c>
      <c r="F94" s="27">
        <v>2159.1689999999999</v>
      </c>
      <c r="G94" s="27">
        <v>0.25428600000000001</v>
      </c>
      <c r="H94" s="27">
        <v>2.0702000000000002E-2</v>
      </c>
      <c r="K94" s="3">
        <f t="shared" si="20"/>
        <v>0</v>
      </c>
    </row>
    <row r="95" spans="1:14">
      <c r="A95" s="27">
        <v>10</v>
      </c>
      <c r="B95" s="27">
        <v>1</v>
      </c>
      <c r="C95" s="59">
        <v>44760</v>
      </c>
      <c r="D95" s="27">
        <v>8.282</v>
      </c>
      <c r="E95" s="27">
        <v>0.61513200000000001</v>
      </c>
      <c r="F95" s="27">
        <v>1568.508</v>
      </c>
      <c r="G95" s="27">
        <v>0.53</v>
      </c>
      <c r="H95" s="27">
        <v>0.18</v>
      </c>
      <c r="K95" s="3">
        <f t="shared" si="20"/>
        <v>0</v>
      </c>
    </row>
    <row r="96" spans="1:14">
      <c r="A96" s="27">
        <v>10</v>
      </c>
      <c r="B96" s="27">
        <v>2</v>
      </c>
      <c r="C96" s="59">
        <v>44760</v>
      </c>
      <c r="D96" s="27">
        <v>8.282</v>
      </c>
      <c r="E96" s="27">
        <v>0.61513200000000001</v>
      </c>
      <c r="F96" s="27">
        <v>2633.4749999999999</v>
      </c>
      <c r="G96" s="27">
        <v>0.53</v>
      </c>
      <c r="H96" s="27">
        <v>0.18</v>
      </c>
      <c r="K96" s="3">
        <f t="shared" si="20"/>
        <v>0</v>
      </c>
    </row>
    <row r="97" spans="1:15">
      <c r="A97" s="27">
        <v>10</v>
      </c>
      <c r="B97" s="27">
        <v>3</v>
      </c>
      <c r="C97" s="59">
        <v>44760</v>
      </c>
      <c r="D97" s="27">
        <v>8.282</v>
      </c>
      <c r="E97" s="27">
        <v>0.61513200000000001</v>
      </c>
      <c r="F97" s="27">
        <v>2769.0680000000002</v>
      </c>
      <c r="G97" s="27">
        <v>0.53</v>
      </c>
      <c r="H97" s="27">
        <v>0.18</v>
      </c>
      <c r="K97" s="3">
        <f t="shared" si="20"/>
        <v>0</v>
      </c>
    </row>
    <row r="98" spans="1:15">
      <c r="A98" s="27">
        <v>10</v>
      </c>
      <c r="B98" s="27">
        <v>1</v>
      </c>
      <c r="C98" s="59">
        <v>44770</v>
      </c>
      <c r="D98" s="27">
        <v>8.1820000000000004</v>
      </c>
      <c r="E98" s="48" t="s">
        <v>88</v>
      </c>
      <c r="F98" s="48" t="s">
        <v>79</v>
      </c>
      <c r="G98" s="48" t="s">
        <v>79</v>
      </c>
      <c r="H98" s="48" t="s">
        <v>79</v>
      </c>
    </row>
    <row r="99" spans="1:15">
      <c r="A99" s="27">
        <v>10</v>
      </c>
      <c r="B99" s="27">
        <v>2</v>
      </c>
      <c r="C99" s="59">
        <v>44770</v>
      </c>
      <c r="D99" s="27">
        <v>8.1820000000000004</v>
      </c>
      <c r="E99" s="48" t="s">
        <v>88</v>
      </c>
      <c r="F99" s="48" t="s">
        <v>79</v>
      </c>
      <c r="G99" s="48" t="s">
        <v>79</v>
      </c>
      <c r="H99" s="48" t="s">
        <v>79</v>
      </c>
    </row>
    <row r="100" spans="1:15">
      <c r="A100" s="27">
        <v>10</v>
      </c>
      <c r="B100" s="27">
        <v>3</v>
      </c>
      <c r="C100" s="59">
        <v>44770</v>
      </c>
      <c r="D100" s="27">
        <v>8.1820000000000004</v>
      </c>
      <c r="E100" s="48" t="s">
        <v>88</v>
      </c>
      <c r="F100" s="48" t="s">
        <v>79</v>
      </c>
      <c r="G100" s="48" t="s">
        <v>79</v>
      </c>
      <c r="H100" s="48" t="s">
        <v>79</v>
      </c>
    </row>
    <row r="101" spans="1:15">
      <c r="A101" s="27">
        <v>11</v>
      </c>
      <c r="B101" s="27">
        <v>1</v>
      </c>
      <c r="C101" s="59">
        <v>44753</v>
      </c>
      <c r="D101" s="27">
        <v>8.4016000000000002</v>
      </c>
      <c r="E101" s="27">
        <v>0.31655299999999997</v>
      </c>
      <c r="F101" s="27">
        <v>271.01690000000002</v>
      </c>
      <c r="G101" s="27">
        <v>1.2857E-2</v>
      </c>
      <c r="H101" s="27">
        <v>1.4959999999999999E-2</v>
      </c>
      <c r="I101" s="48" t="s">
        <v>90</v>
      </c>
      <c r="J101" s="60">
        <f t="shared" ref="J101:J109" si="21">(E101-0.0746)/0.0062</f>
        <v>39.024677419354838</v>
      </c>
      <c r="K101" s="3">
        <f t="shared" ref="K101:K109" si="22">G101*J101</f>
        <v>0.50174027758064521</v>
      </c>
      <c r="L101" s="3" t="s">
        <v>65</v>
      </c>
      <c r="M101" s="3">
        <f t="shared" ref="M101:M109" si="23">(14.568*E101)+25.973</f>
        <v>30.584544103999999</v>
      </c>
      <c r="N101" s="62">
        <f t="shared" ref="N101:N109" si="24">G101*M101</f>
        <v>0.39322548354512799</v>
      </c>
      <c r="O101" s="3">
        <f>AVERAGE(M101,M105,M109)</f>
        <v>30.683538519999999</v>
      </c>
    </row>
    <row r="102" spans="1:15">
      <c r="A102" s="27">
        <v>11</v>
      </c>
      <c r="B102" s="27">
        <v>2</v>
      </c>
      <c r="C102" s="59">
        <v>44753</v>
      </c>
      <c r="D102" s="27">
        <v>8.4016000000000002</v>
      </c>
      <c r="E102" s="27">
        <v>0.31655299999999997</v>
      </c>
      <c r="F102" s="48" t="s">
        <v>79</v>
      </c>
      <c r="G102" s="27">
        <v>1.2857E-2</v>
      </c>
      <c r="H102" s="27">
        <v>1.4959999999999999E-2</v>
      </c>
      <c r="I102" s="3" t="s">
        <v>91</v>
      </c>
      <c r="J102" s="60">
        <f t="shared" si="21"/>
        <v>39.024677419354838</v>
      </c>
      <c r="K102" s="3">
        <f t="shared" si="22"/>
        <v>0.50174027758064521</v>
      </c>
      <c r="M102" s="3">
        <f t="shared" si="23"/>
        <v>30.584544103999999</v>
      </c>
      <c r="N102" s="62">
        <f t="shared" si="24"/>
        <v>0.39322548354512799</v>
      </c>
    </row>
    <row r="103" spans="1:15">
      <c r="A103" s="27">
        <v>11</v>
      </c>
      <c r="B103" s="27">
        <v>3</v>
      </c>
      <c r="C103" s="59">
        <v>44753</v>
      </c>
      <c r="D103" s="27">
        <v>8.4016000000000002</v>
      </c>
      <c r="E103" s="27">
        <v>0.31655299999999997</v>
      </c>
      <c r="F103" s="48" t="s">
        <v>79</v>
      </c>
      <c r="G103" s="27">
        <v>1.2857E-2</v>
      </c>
      <c r="H103" s="27">
        <v>1.4959999999999999E-2</v>
      </c>
      <c r="J103" s="60">
        <f t="shared" si="21"/>
        <v>39.024677419354838</v>
      </c>
      <c r="K103" s="3">
        <f t="shared" si="22"/>
        <v>0.50174027758064521</v>
      </c>
      <c r="M103" s="3">
        <f t="shared" si="23"/>
        <v>30.584544103999999</v>
      </c>
      <c r="N103" s="62">
        <f t="shared" si="24"/>
        <v>0.39322548354512799</v>
      </c>
    </row>
    <row r="104" spans="1:15">
      <c r="A104" s="27">
        <v>11</v>
      </c>
      <c r="B104" s="27">
        <v>1</v>
      </c>
      <c r="C104" s="59">
        <v>44761</v>
      </c>
      <c r="D104" s="27">
        <v>6.1660000000000004</v>
      </c>
      <c r="E104" s="27">
        <v>0.32105099999999998</v>
      </c>
      <c r="F104" s="27">
        <v>453.62709999999998</v>
      </c>
      <c r="G104" s="27">
        <v>6.4000000000000001E-2</v>
      </c>
      <c r="H104" s="27">
        <v>2.8809999999999999E-2</v>
      </c>
      <c r="J104" s="60">
        <f t="shared" si="21"/>
        <v>39.75016129032258</v>
      </c>
      <c r="K104" s="3">
        <f t="shared" si="22"/>
        <v>2.5440103225806454</v>
      </c>
      <c r="M104" s="3">
        <f t="shared" si="23"/>
        <v>30.650070967999998</v>
      </c>
      <c r="N104" s="62">
        <f t="shared" si="24"/>
        <v>1.9616045419519998</v>
      </c>
    </row>
    <row r="105" spans="1:15">
      <c r="A105" s="27">
        <v>11</v>
      </c>
      <c r="B105" s="27">
        <v>2</v>
      </c>
      <c r="C105" s="59">
        <v>44761</v>
      </c>
      <c r="D105" s="27">
        <v>6.1660000000000004</v>
      </c>
      <c r="E105" s="27">
        <v>0.32105099999999998</v>
      </c>
      <c r="F105" s="48" t="s">
        <v>79</v>
      </c>
      <c r="G105" s="27">
        <v>6.4000000000000001E-2</v>
      </c>
      <c r="H105" s="27">
        <v>2.8809999999999999E-2</v>
      </c>
      <c r="J105" s="60">
        <f t="shared" si="21"/>
        <v>39.75016129032258</v>
      </c>
      <c r="K105" s="3">
        <f t="shared" si="22"/>
        <v>2.5440103225806454</v>
      </c>
      <c r="M105" s="3">
        <f t="shared" si="23"/>
        <v>30.650070967999998</v>
      </c>
      <c r="N105" s="62">
        <f t="shared" si="24"/>
        <v>1.9616045419519998</v>
      </c>
    </row>
    <row r="106" spans="1:15">
      <c r="A106" s="27">
        <v>11</v>
      </c>
      <c r="B106" s="27">
        <v>3</v>
      </c>
      <c r="C106" s="59">
        <v>44761</v>
      </c>
      <c r="D106" s="27">
        <v>6.1660000000000004</v>
      </c>
      <c r="E106" s="27">
        <v>0.32105099999999998</v>
      </c>
      <c r="F106" s="48" t="s">
        <v>79</v>
      </c>
      <c r="G106" s="27">
        <v>6.4000000000000001E-2</v>
      </c>
      <c r="H106" s="27">
        <v>2.8809999999999999E-2</v>
      </c>
      <c r="J106" s="60">
        <f t="shared" si="21"/>
        <v>39.75016129032258</v>
      </c>
      <c r="K106" s="3">
        <f t="shared" si="22"/>
        <v>2.5440103225806454</v>
      </c>
      <c r="M106" s="3">
        <f t="shared" si="23"/>
        <v>30.650070967999998</v>
      </c>
      <c r="N106" s="62">
        <f t="shared" si="24"/>
        <v>1.9616045419519998</v>
      </c>
    </row>
    <row r="107" spans="1:15">
      <c r="A107" s="27">
        <v>11</v>
      </c>
      <c r="B107" s="27">
        <v>1</v>
      </c>
      <c r="C107" s="59">
        <v>44764</v>
      </c>
      <c r="D107" s="27">
        <v>6.37</v>
      </c>
      <c r="E107" s="27">
        <v>0.33244099999999999</v>
      </c>
      <c r="F107" s="27">
        <v>456.50850000000003</v>
      </c>
      <c r="G107" s="27">
        <v>3.4000000000000002E-2</v>
      </c>
      <c r="H107" s="27">
        <v>2.8809999999999999E-2</v>
      </c>
      <c r="J107" s="60">
        <f t="shared" si="21"/>
        <v>41.587258064516128</v>
      </c>
      <c r="K107" s="3">
        <f t="shared" si="22"/>
        <v>1.4139667741935484</v>
      </c>
      <c r="M107" s="3">
        <f t="shared" si="23"/>
        <v>30.816000488</v>
      </c>
      <c r="N107" s="62">
        <f t="shared" si="24"/>
        <v>1.047744016592</v>
      </c>
    </row>
    <row r="108" spans="1:15">
      <c r="A108" s="27">
        <v>11</v>
      </c>
      <c r="B108" s="27">
        <v>2</v>
      </c>
      <c r="C108" s="59">
        <v>44764</v>
      </c>
      <c r="D108" s="27">
        <v>6.37</v>
      </c>
      <c r="E108" s="27">
        <v>0.33244099999999999</v>
      </c>
      <c r="F108" s="48" t="s">
        <v>79</v>
      </c>
      <c r="G108" s="27">
        <v>3.4000000000000002E-2</v>
      </c>
      <c r="H108" s="27">
        <v>2.8809999999999999E-2</v>
      </c>
      <c r="J108" s="60">
        <f t="shared" si="21"/>
        <v>41.587258064516128</v>
      </c>
      <c r="K108" s="3">
        <f t="shared" si="22"/>
        <v>1.4139667741935484</v>
      </c>
      <c r="M108" s="3">
        <f t="shared" si="23"/>
        <v>30.816000488</v>
      </c>
      <c r="N108" s="62">
        <f t="shared" si="24"/>
        <v>1.047744016592</v>
      </c>
    </row>
    <row r="109" spans="1:15">
      <c r="A109" s="27">
        <v>11</v>
      </c>
      <c r="B109" s="27">
        <v>3</v>
      </c>
      <c r="C109" s="59">
        <v>44764</v>
      </c>
      <c r="D109" s="27">
        <v>6.37</v>
      </c>
      <c r="E109" s="27">
        <v>0.33244099999999999</v>
      </c>
      <c r="F109" s="48" t="s">
        <v>79</v>
      </c>
      <c r="G109" s="27">
        <v>3.4000000000000002E-2</v>
      </c>
      <c r="H109" s="27">
        <v>2.8809999999999999E-2</v>
      </c>
      <c r="J109" s="60">
        <f t="shared" si="21"/>
        <v>41.587258064516128</v>
      </c>
      <c r="K109" s="3">
        <f t="shared" si="22"/>
        <v>1.4139667741935484</v>
      </c>
      <c r="M109" s="3">
        <f t="shared" si="23"/>
        <v>30.816000488</v>
      </c>
      <c r="N109" s="62">
        <f t="shared" si="24"/>
        <v>1.047744016592</v>
      </c>
    </row>
    <row r="110" spans="1:15">
      <c r="A110" s="27">
        <v>12</v>
      </c>
      <c r="B110" s="27">
        <v>1</v>
      </c>
      <c r="C110" s="59">
        <v>44748</v>
      </c>
      <c r="D110" s="27">
        <v>6.0453999999999999</v>
      </c>
      <c r="E110" s="27">
        <v>0.396729</v>
      </c>
      <c r="F110" s="27">
        <v>1154.627</v>
      </c>
      <c r="G110" s="27">
        <v>0.12714300000000001</v>
      </c>
      <c r="H110" s="27">
        <v>3.8172999999999999E-2</v>
      </c>
      <c r="J110" s="48"/>
    </row>
    <row r="111" spans="1:15">
      <c r="A111" s="27">
        <v>12</v>
      </c>
      <c r="B111" s="27">
        <v>2</v>
      </c>
      <c r="C111" s="59">
        <v>44748</v>
      </c>
      <c r="D111" s="27">
        <v>6.0453999999999999</v>
      </c>
      <c r="E111" s="27">
        <v>0.396729</v>
      </c>
      <c r="F111" s="27">
        <v>1131.7460000000001</v>
      </c>
      <c r="G111" s="27">
        <v>0.12714300000000001</v>
      </c>
      <c r="H111" s="27">
        <v>3.8172999999999999E-2</v>
      </c>
      <c r="K111" s="3">
        <f t="shared" ref="K111:K115" si="25">G111*J111</f>
        <v>0</v>
      </c>
    </row>
    <row r="112" spans="1:15">
      <c r="A112" s="27">
        <v>12</v>
      </c>
      <c r="B112" s="27">
        <v>3</v>
      </c>
      <c r="C112" s="59">
        <v>44748</v>
      </c>
      <c r="D112" s="27">
        <v>6.0453999999999999</v>
      </c>
      <c r="E112" s="27">
        <v>0.396729</v>
      </c>
      <c r="F112" s="27">
        <v>1113.78</v>
      </c>
      <c r="G112" s="27">
        <v>0.12714300000000001</v>
      </c>
      <c r="H112" s="27">
        <v>3.8172999999999999E-2</v>
      </c>
      <c r="K112" s="3">
        <f t="shared" si="25"/>
        <v>0</v>
      </c>
    </row>
    <row r="113" spans="1:11">
      <c r="A113" s="27">
        <v>12</v>
      </c>
      <c r="B113" s="27">
        <v>1</v>
      </c>
      <c r="C113" s="59">
        <v>44764</v>
      </c>
      <c r="D113" s="27">
        <v>6.1657999999999999</v>
      </c>
      <c r="E113" s="48">
        <v>0.36740410000000001</v>
      </c>
      <c r="F113" s="27">
        <v>834.79629999999997</v>
      </c>
      <c r="G113" s="27">
        <v>0.115</v>
      </c>
      <c r="H113" s="27">
        <v>3.6253000000000001E-2</v>
      </c>
      <c r="K113" s="3">
        <f t="shared" si="25"/>
        <v>0</v>
      </c>
    </row>
    <row r="114" spans="1:11">
      <c r="A114" s="27">
        <v>12</v>
      </c>
      <c r="B114" s="27">
        <v>2</v>
      </c>
      <c r="C114" s="59">
        <v>44764</v>
      </c>
      <c r="D114" s="27">
        <v>6.1657999999999999</v>
      </c>
      <c r="E114" s="48">
        <v>0.36740410000000001</v>
      </c>
      <c r="F114" s="27">
        <v>1625.712</v>
      </c>
      <c r="G114" s="27">
        <v>0.115</v>
      </c>
      <c r="H114" s="27">
        <v>3.6253000000000001E-2</v>
      </c>
      <c r="K114" s="3">
        <f t="shared" si="25"/>
        <v>0</v>
      </c>
    </row>
    <row r="115" spans="1:11">
      <c r="A115" s="27">
        <v>12</v>
      </c>
      <c r="B115" s="27">
        <v>3</v>
      </c>
      <c r="C115" s="59">
        <v>44764</v>
      </c>
      <c r="D115" s="27">
        <v>6.1657999999999999</v>
      </c>
      <c r="E115" s="48">
        <v>0.36740410000000001</v>
      </c>
      <c r="F115" s="27">
        <v>1475.712</v>
      </c>
      <c r="G115" s="27">
        <v>0.115</v>
      </c>
      <c r="H115" s="27">
        <v>3.6253000000000001E-2</v>
      </c>
      <c r="K115" s="3">
        <f t="shared" si="25"/>
        <v>0</v>
      </c>
    </row>
    <row r="116" spans="1:11">
      <c r="A116" s="27">
        <v>12</v>
      </c>
      <c r="B116" s="27">
        <v>1</v>
      </c>
      <c r="C116" s="59">
        <v>44769</v>
      </c>
      <c r="D116" s="27">
        <v>7.2851999999999997</v>
      </c>
      <c r="E116" s="27">
        <v>0.38384299999999999</v>
      </c>
      <c r="F116" s="27">
        <v>1459.441</v>
      </c>
      <c r="G116" s="48" t="s">
        <v>79</v>
      </c>
      <c r="H116" s="48" t="s">
        <v>79</v>
      </c>
    </row>
    <row r="117" spans="1:11">
      <c r="A117" s="27">
        <v>12</v>
      </c>
      <c r="B117" s="27">
        <v>2</v>
      </c>
      <c r="C117" s="59">
        <v>44769</v>
      </c>
      <c r="D117" s="27">
        <v>7.2851999999999997</v>
      </c>
      <c r="E117" s="27">
        <v>0.38384299999999999</v>
      </c>
      <c r="F117" s="27">
        <v>1407.2370000000001</v>
      </c>
      <c r="G117" s="48" t="s">
        <v>79</v>
      </c>
      <c r="H117" s="48" t="s">
        <v>79</v>
      </c>
    </row>
    <row r="118" spans="1:11">
      <c r="A118" s="27">
        <v>12</v>
      </c>
      <c r="B118" s="27">
        <v>3</v>
      </c>
      <c r="C118" s="59">
        <v>44769</v>
      </c>
      <c r="D118" s="27">
        <v>7.2851999999999997</v>
      </c>
      <c r="E118" s="27">
        <v>0.38384299999999999</v>
      </c>
      <c r="F118" s="27">
        <v>1408.0340000000001</v>
      </c>
      <c r="G118" s="48" t="s">
        <v>79</v>
      </c>
      <c r="H118" s="48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118"/>
  <sheetViews>
    <sheetView workbookViewId="0"/>
  </sheetViews>
  <sheetFormatPr baseColWidth="10" defaultColWidth="12.6640625" defaultRowHeight="15.75" customHeight="1"/>
  <cols>
    <col min="14" max="14" width="18.6640625" customWidth="1"/>
    <col min="16" max="16" width="14.5" customWidth="1"/>
  </cols>
  <sheetData>
    <row r="1" spans="1:16">
      <c r="A1" s="48" t="s">
        <v>67</v>
      </c>
      <c r="B1" s="48" t="s">
        <v>68</v>
      </c>
      <c r="C1" s="48" t="s">
        <v>1</v>
      </c>
      <c r="D1" s="48" t="s">
        <v>69</v>
      </c>
      <c r="E1" s="48" t="s">
        <v>70</v>
      </c>
      <c r="F1" s="48" t="s">
        <v>71</v>
      </c>
      <c r="G1" s="48" t="s">
        <v>72</v>
      </c>
      <c r="H1" s="48" t="s">
        <v>73</v>
      </c>
      <c r="J1" s="3" t="s">
        <v>3</v>
      </c>
      <c r="K1" s="3" t="s">
        <v>92</v>
      </c>
      <c r="L1" s="3"/>
      <c r="M1" s="3" t="s">
        <v>74</v>
      </c>
      <c r="N1" s="55" t="s">
        <v>75</v>
      </c>
      <c r="O1" s="55" t="s">
        <v>3</v>
      </c>
      <c r="P1" s="56" t="s">
        <v>74</v>
      </c>
    </row>
    <row r="2" spans="1:16">
      <c r="A2" s="27">
        <v>1</v>
      </c>
      <c r="B2" s="27">
        <v>1</v>
      </c>
      <c r="C2" s="59">
        <v>44749</v>
      </c>
      <c r="D2" s="27">
        <v>5.0369999999999999</v>
      </c>
      <c r="E2" s="27">
        <v>0.42566999999999999</v>
      </c>
      <c r="F2" s="48" t="s">
        <v>79</v>
      </c>
      <c r="G2" s="27">
        <v>3.6666999999999998E-2</v>
      </c>
      <c r="H2" s="27">
        <v>2.3380999999999999E-2</v>
      </c>
    </row>
    <row r="3" spans="1:16">
      <c r="A3" s="27">
        <v>1</v>
      </c>
      <c r="B3" s="27">
        <v>2</v>
      </c>
      <c r="C3" s="59">
        <v>44749</v>
      </c>
      <c r="D3" s="27">
        <v>5.0369999999999999</v>
      </c>
      <c r="E3" s="27">
        <v>0.42566999999999999</v>
      </c>
      <c r="F3" s="48" t="s">
        <v>79</v>
      </c>
      <c r="G3" s="27">
        <v>3.6666999999999998E-2</v>
      </c>
      <c r="H3" s="27">
        <v>2.3380999999999999E-2</v>
      </c>
    </row>
    <row r="4" spans="1:16">
      <c r="A4" s="27">
        <v>1</v>
      </c>
      <c r="B4" s="27">
        <v>3</v>
      </c>
      <c r="C4" s="59">
        <v>44749</v>
      </c>
      <c r="D4" s="27">
        <v>5.0369999999999999</v>
      </c>
      <c r="E4" s="27">
        <v>0.42566999999999999</v>
      </c>
      <c r="F4" s="27">
        <v>238.81360000000001</v>
      </c>
      <c r="G4" s="27">
        <v>3.6666999999999998E-2</v>
      </c>
      <c r="H4" s="27">
        <v>2.3380999999999999E-2</v>
      </c>
    </row>
    <row r="5" spans="1:16">
      <c r="A5" s="27">
        <v>1</v>
      </c>
      <c r="B5" s="27">
        <v>1</v>
      </c>
      <c r="C5" s="59">
        <v>44756</v>
      </c>
      <c r="D5" s="27">
        <v>6.2679999999999998</v>
      </c>
      <c r="E5" s="27">
        <v>0.63078699999999999</v>
      </c>
      <c r="F5" s="27">
        <v>376.87029999999999</v>
      </c>
      <c r="G5" s="27">
        <v>3.7777999999999999E-2</v>
      </c>
      <c r="H5" s="27">
        <v>3.1136E-2</v>
      </c>
    </row>
    <row r="6" spans="1:16">
      <c r="A6" s="27">
        <v>1</v>
      </c>
      <c r="B6" s="27">
        <v>2</v>
      </c>
      <c r="C6" s="59">
        <v>44756</v>
      </c>
      <c r="D6" s="27">
        <v>6.2679999999999998</v>
      </c>
      <c r="E6" s="27">
        <v>0.63078699999999999</v>
      </c>
      <c r="F6" s="27">
        <v>343.45760000000001</v>
      </c>
      <c r="G6" s="27">
        <v>3.7777999999999999E-2</v>
      </c>
      <c r="H6" s="27">
        <v>3.1136E-2</v>
      </c>
      <c r="N6" s="3" t="s">
        <v>80</v>
      </c>
    </row>
    <row r="7" spans="1:16">
      <c r="A7" s="27">
        <v>1</v>
      </c>
      <c r="B7" s="27">
        <v>3</v>
      </c>
      <c r="C7" s="59">
        <v>44756</v>
      </c>
      <c r="D7" s="27">
        <v>6.2679999999999998</v>
      </c>
      <c r="E7" s="27">
        <v>0.63078699999999999</v>
      </c>
      <c r="F7" s="27">
        <v>328.03390000000002</v>
      </c>
      <c r="G7" s="27">
        <v>3.7777999999999999E-2</v>
      </c>
      <c r="H7" s="27">
        <v>3.1136E-2</v>
      </c>
      <c r="N7" s="3" t="s">
        <v>93</v>
      </c>
    </row>
    <row r="8" spans="1:16">
      <c r="A8" s="27">
        <v>1</v>
      </c>
      <c r="B8" s="27">
        <v>1</v>
      </c>
      <c r="C8" s="59">
        <v>44767</v>
      </c>
      <c r="D8" s="27">
        <v>6.8769999999999998</v>
      </c>
      <c r="E8" s="27">
        <v>0.38566299999999998</v>
      </c>
      <c r="F8" s="27">
        <v>461.84750000000003</v>
      </c>
      <c r="G8" s="27">
        <v>0.05</v>
      </c>
      <c r="H8" s="27">
        <v>3.3806000000000003E-2</v>
      </c>
    </row>
    <row r="9" spans="1:16">
      <c r="A9" s="27">
        <v>1</v>
      </c>
      <c r="B9" s="27">
        <v>2</v>
      </c>
      <c r="C9" s="59">
        <v>44767</v>
      </c>
      <c r="D9" s="27">
        <v>6.8769999999999998</v>
      </c>
      <c r="E9" s="27">
        <v>0.38566299999999998</v>
      </c>
      <c r="F9" s="27">
        <v>381.339</v>
      </c>
      <c r="G9" s="27">
        <v>0.05</v>
      </c>
      <c r="H9" s="27">
        <v>3.3806000000000003E-2</v>
      </c>
    </row>
    <row r="10" spans="1:16">
      <c r="A10" s="27">
        <v>1</v>
      </c>
      <c r="B10" s="27">
        <v>3</v>
      </c>
      <c r="C10" s="59">
        <v>44767</v>
      </c>
      <c r="D10" s="27">
        <v>6.8769999999999998</v>
      </c>
      <c r="E10" s="27">
        <v>0.38566299999999998</v>
      </c>
      <c r="F10" s="27">
        <v>382.28809999999999</v>
      </c>
      <c r="G10" s="27">
        <v>0.05</v>
      </c>
      <c r="H10" s="27">
        <v>3.3806000000000003E-2</v>
      </c>
    </row>
    <row r="11" spans="1:16">
      <c r="A11" s="27">
        <v>2</v>
      </c>
      <c r="B11" s="27">
        <v>1</v>
      </c>
      <c r="C11" s="59">
        <v>44749</v>
      </c>
      <c r="D11" s="27">
        <v>4.5814000000000004</v>
      </c>
      <c r="E11" s="27">
        <v>0.627502</v>
      </c>
      <c r="F11" s="27">
        <v>227.20339999999999</v>
      </c>
      <c r="G11" s="27">
        <v>1.2500000000000001E-2</v>
      </c>
      <c r="H11" s="27">
        <v>2.2519999999999998E-2</v>
      </c>
      <c r="I11" s="48" t="s">
        <v>81</v>
      </c>
      <c r="J11" s="60">
        <f t="shared" ref="J11:J19" si="0">E11+0.7486/0.0003</f>
        <v>2495.9608353333333</v>
      </c>
      <c r="M11" s="3">
        <f t="shared" ref="M11:M43" si="1">G11*J11</f>
        <v>31.199510441666668</v>
      </c>
      <c r="N11" s="3" t="s">
        <v>37</v>
      </c>
    </row>
    <row r="12" spans="1:16">
      <c r="A12" s="27">
        <v>2</v>
      </c>
      <c r="B12" s="27">
        <v>2</v>
      </c>
      <c r="C12" s="59">
        <v>44749</v>
      </c>
      <c r="D12" s="27">
        <v>4.5814000000000004</v>
      </c>
      <c r="E12" s="27">
        <v>0.627502</v>
      </c>
      <c r="F12" s="27">
        <v>224.2373</v>
      </c>
      <c r="G12" s="27">
        <v>1.2500000000000001E-2</v>
      </c>
      <c r="H12" s="27">
        <v>2.2519999999999998E-2</v>
      </c>
      <c r="I12" s="3" t="s">
        <v>94</v>
      </c>
      <c r="J12" s="60">
        <f t="shared" si="0"/>
        <v>2495.9608353333333</v>
      </c>
      <c r="M12" s="3">
        <f t="shared" si="1"/>
        <v>31.199510441666668</v>
      </c>
    </row>
    <row r="13" spans="1:16">
      <c r="A13" s="27">
        <v>2</v>
      </c>
      <c r="B13" s="27">
        <v>3</v>
      </c>
      <c r="C13" s="59">
        <v>44749</v>
      </c>
      <c r="D13" s="27">
        <v>4.5814000000000004</v>
      </c>
      <c r="E13" s="27">
        <v>0.627502</v>
      </c>
      <c r="F13" s="48" t="s">
        <v>79</v>
      </c>
      <c r="G13" s="27">
        <v>1.2500000000000001E-2</v>
      </c>
      <c r="H13" s="27">
        <v>2.2519999999999998E-2</v>
      </c>
      <c r="J13" s="60">
        <f t="shared" si="0"/>
        <v>2495.9608353333333</v>
      </c>
      <c r="M13" s="3">
        <f t="shared" si="1"/>
        <v>31.199510441666668</v>
      </c>
    </row>
    <row r="14" spans="1:16">
      <c r="A14" s="27">
        <v>2</v>
      </c>
      <c r="B14" s="27">
        <v>1</v>
      </c>
      <c r="C14" s="59">
        <v>44756</v>
      </c>
      <c r="D14" s="27">
        <v>7.0384000000000002</v>
      </c>
      <c r="E14" s="27">
        <v>0.66498299999999999</v>
      </c>
      <c r="F14" s="27">
        <v>261.35590000000002</v>
      </c>
      <c r="G14" s="27">
        <v>3.5555999999999997E-2</v>
      </c>
      <c r="H14" s="27">
        <v>6.4248E-2</v>
      </c>
      <c r="J14" s="60">
        <f t="shared" si="0"/>
        <v>2495.9983163333336</v>
      </c>
      <c r="M14" s="3">
        <f t="shared" si="1"/>
        <v>88.747716135548004</v>
      </c>
    </row>
    <row r="15" spans="1:16">
      <c r="A15" s="27">
        <v>2</v>
      </c>
      <c r="B15" s="27">
        <v>2</v>
      </c>
      <c r="C15" s="59">
        <v>44756</v>
      </c>
      <c r="D15" s="27">
        <v>7.0384000000000002</v>
      </c>
      <c r="E15" s="27">
        <v>0.66498299999999999</v>
      </c>
      <c r="F15" s="27">
        <v>316.7627</v>
      </c>
      <c r="G15" s="27">
        <v>3.5555999999999997E-2</v>
      </c>
      <c r="H15" s="27">
        <v>6.4248E-2</v>
      </c>
      <c r="J15" s="60">
        <f t="shared" si="0"/>
        <v>2495.9983163333336</v>
      </c>
      <c r="M15" s="3">
        <f t="shared" si="1"/>
        <v>88.747716135548004</v>
      </c>
    </row>
    <row r="16" spans="1:16">
      <c r="A16" s="27">
        <v>2</v>
      </c>
      <c r="B16" s="27">
        <v>3</v>
      </c>
      <c r="C16" s="59">
        <v>44756</v>
      </c>
      <c r="D16" s="27">
        <v>7.0384000000000002</v>
      </c>
      <c r="E16" s="27">
        <v>0.66498299999999999</v>
      </c>
      <c r="F16" s="27">
        <v>342.01690000000002</v>
      </c>
      <c r="G16" s="27">
        <v>3.5555999999999997E-2</v>
      </c>
      <c r="H16" s="27">
        <v>6.4248E-2</v>
      </c>
      <c r="J16" s="60">
        <f t="shared" si="0"/>
        <v>2495.9983163333336</v>
      </c>
      <c r="M16" s="3">
        <f t="shared" si="1"/>
        <v>88.747716135548004</v>
      </c>
    </row>
    <row r="17" spans="1:14">
      <c r="A17" s="27">
        <v>2</v>
      </c>
      <c r="B17" s="27">
        <v>1</v>
      </c>
      <c r="C17" s="59">
        <v>44767</v>
      </c>
      <c r="D17" s="27">
        <v>7.1794000000000002</v>
      </c>
      <c r="E17" s="27">
        <v>0.66056400000000004</v>
      </c>
      <c r="F17" s="27">
        <v>290.40679999999998</v>
      </c>
      <c r="G17" s="27">
        <v>1.1429E-2</v>
      </c>
      <c r="H17" s="27">
        <v>2.9114000000000001E-2</v>
      </c>
      <c r="J17" s="60">
        <f t="shared" si="0"/>
        <v>2495.9938973333333</v>
      </c>
      <c r="M17" s="3">
        <f t="shared" si="1"/>
        <v>28.526714252622664</v>
      </c>
    </row>
    <row r="18" spans="1:14">
      <c r="A18" s="27">
        <v>2</v>
      </c>
      <c r="B18" s="27">
        <v>2</v>
      </c>
      <c r="C18" s="59">
        <v>44767</v>
      </c>
      <c r="D18" s="27">
        <v>7.1794000000000002</v>
      </c>
      <c r="E18" s="27">
        <v>0.66056400000000004</v>
      </c>
      <c r="F18" s="27">
        <v>330.9153</v>
      </c>
      <c r="G18" s="27">
        <v>1.1429E-2</v>
      </c>
      <c r="H18" s="27">
        <v>2.9114000000000001E-2</v>
      </c>
      <c r="J18" s="60">
        <f t="shared" si="0"/>
        <v>2495.9938973333333</v>
      </c>
      <c r="M18" s="3">
        <f t="shared" si="1"/>
        <v>28.526714252622664</v>
      </c>
    </row>
    <row r="19" spans="1:14">
      <c r="A19" s="27">
        <v>2</v>
      </c>
      <c r="B19" s="27">
        <v>3</v>
      </c>
      <c r="C19" s="59">
        <v>44767</v>
      </c>
      <c r="D19" s="27">
        <v>7.1794000000000002</v>
      </c>
      <c r="E19" s="27">
        <v>0.66056400000000004</v>
      </c>
      <c r="F19" s="27">
        <v>292.18639999999999</v>
      </c>
      <c r="G19" s="27">
        <v>1.1429E-2</v>
      </c>
      <c r="H19" s="27">
        <v>2.9114000000000001E-2</v>
      </c>
      <c r="J19" s="60">
        <f t="shared" si="0"/>
        <v>2495.9938973333333</v>
      </c>
      <c r="M19" s="3">
        <f t="shared" si="1"/>
        <v>28.526714252622664</v>
      </c>
    </row>
    <row r="20" spans="1:14">
      <c r="A20" s="27">
        <v>3</v>
      </c>
      <c r="B20" s="27">
        <v>1</v>
      </c>
      <c r="C20" s="59">
        <v>44749</v>
      </c>
      <c r="D20" s="27">
        <v>4.2687999999999997</v>
      </c>
      <c r="E20" s="27">
        <v>0.18043999999999999</v>
      </c>
      <c r="F20" s="48" t="s">
        <v>79</v>
      </c>
      <c r="G20" s="27">
        <v>4.2859999999999999E-3</v>
      </c>
      <c r="H20" s="27">
        <v>3.2071000000000002E-2</v>
      </c>
      <c r="M20" s="3">
        <f t="shared" si="1"/>
        <v>0</v>
      </c>
      <c r="N20" s="3" t="s">
        <v>42</v>
      </c>
    </row>
    <row r="21" spans="1:14">
      <c r="A21" s="27">
        <v>3</v>
      </c>
      <c r="B21" s="27">
        <v>2</v>
      </c>
      <c r="C21" s="59">
        <v>44749</v>
      </c>
      <c r="D21" s="27">
        <v>4.2687999999999997</v>
      </c>
      <c r="E21" s="27">
        <v>0.18043999999999999</v>
      </c>
      <c r="F21" s="27">
        <v>263.22030000000001</v>
      </c>
      <c r="G21" s="27">
        <v>4.2859999999999999E-3</v>
      </c>
      <c r="H21" s="27">
        <v>3.2071000000000002E-2</v>
      </c>
      <c r="M21" s="3">
        <f t="shared" si="1"/>
        <v>0</v>
      </c>
    </row>
    <row r="22" spans="1:14">
      <c r="A22" s="27">
        <v>3</v>
      </c>
      <c r="B22" s="27">
        <v>3</v>
      </c>
      <c r="C22" s="59">
        <v>44749</v>
      </c>
      <c r="D22" s="27">
        <v>4.2687999999999997</v>
      </c>
      <c r="E22" s="27">
        <v>0.18043999999999999</v>
      </c>
      <c r="F22" s="27">
        <v>275.50850000000003</v>
      </c>
      <c r="G22" s="27">
        <v>4.2859999999999999E-3</v>
      </c>
      <c r="H22" s="27">
        <v>3.2071000000000002E-2</v>
      </c>
      <c r="M22" s="3">
        <f t="shared" si="1"/>
        <v>0</v>
      </c>
    </row>
    <row r="23" spans="1:14">
      <c r="A23" s="27">
        <v>3</v>
      </c>
      <c r="B23" s="27">
        <v>1</v>
      </c>
      <c r="C23" s="59">
        <v>44756</v>
      </c>
      <c r="D23" s="27">
        <v>6.0435999999999996</v>
      </c>
      <c r="E23" s="27">
        <v>0.18351899999999999</v>
      </c>
      <c r="F23" s="27">
        <v>342.91149999999999</v>
      </c>
      <c r="G23" s="27">
        <v>4.4999999999999998E-2</v>
      </c>
      <c r="H23" s="27">
        <v>3.2710999999999997E-2</v>
      </c>
      <c r="M23" s="3">
        <f t="shared" si="1"/>
        <v>0</v>
      </c>
    </row>
    <row r="24" spans="1:14">
      <c r="A24" s="27">
        <v>3</v>
      </c>
      <c r="B24" s="27">
        <v>2</v>
      </c>
      <c r="C24" s="59">
        <v>44756</v>
      </c>
      <c r="D24" s="27">
        <v>6.0435999999999996</v>
      </c>
      <c r="E24" s="27">
        <v>0.18351899999999999</v>
      </c>
      <c r="F24" s="27">
        <v>401.7627</v>
      </c>
      <c r="G24" s="27">
        <v>4.4999999999999998E-2</v>
      </c>
      <c r="H24" s="27">
        <v>3.2710999999999997E-2</v>
      </c>
      <c r="M24" s="3">
        <f t="shared" si="1"/>
        <v>0</v>
      </c>
    </row>
    <row r="25" spans="1:14">
      <c r="A25" s="27">
        <v>3</v>
      </c>
      <c r="B25" s="27">
        <v>3</v>
      </c>
      <c r="C25" s="59">
        <v>44756</v>
      </c>
      <c r="D25" s="27">
        <v>6.0435999999999996</v>
      </c>
      <c r="E25" s="27">
        <v>0.18351899999999999</v>
      </c>
      <c r="F25" s="27">
        <v>401.59320000000002</v>
      </c>
      <c r="G25" s="27">
        <v>4.4999999999999998E-2</v>
      </c>
      <c r="H25" s="27">
        <v>3.2710999999999997E-2</v>
      </c>
      <c r="M25" s="3">
        <f t="shared" si="1"/>
        <v>0</v>
      </c>
    </row>
    <row r="26" spans="1:14">
      <c r="A26" s="27">
        <v>3</v>
      </c>
      <c r="B26" s="27">
        <v>1</v>
      </c>
      <c r="C26" s="59">
        <v>44767</v>
      </c>
      <c r="D26" s="27">
        <v>6.8563999999999998</v>
      </c>
      <c r="E26" s="27">
        <v>0.173822</v>
      </c>
      <c r="F26" s="27">
        <v>487.61020000000002</v>
      </c>
      <c r="G26" s="27">
        <v>9.6000000000000002E-2</v>
      </c>
      <c r="H26" s="27">
        <v>4.0332E-2</v>
      </c>
      <c r="M26" s="3">
        <f t="shared" si="1"/>
        <v>0</v>
      </c>
    </row>
    <row r="27" spans="1:14">
      <c r="A27" s="27">
        <v>3</v>
      </c>
      <c r="B27" s="27">
        <v>2</v>
      </c>
      <c r="C27" s="59">
        <v>44767</v>
      </c>
      <c r="D27" s="27">
        <v>6.8563999999999998</v>
      </c>
      <c r="E27" s="27">
        <v>0.173822</v>
      </c>
      <c r="F27" s="27">
        <v>536.33900000000006</v>
      </c>
      <c r="G27" s="27">
        <v>9.6000000000000002E-2</v>
      </c>
      <c r="H27" s="27">
        <v>4.0332E-2</v>
      </c>
      <c r="M27" s="3">
        <f t="shared" si="1"/>
        <v>0</v>
      </c>
    </row>
    <row r="28" spans="1:14">
      <c r="A28" s="27">
        <v>3</v>
      </c>
      <c r="B28" s="27">
        <v>3</v>
      </c>
      <c r="C28" s="59">
        <v>44767</v>
      </c>
      <c r="D28" s="27">
        <v>6.8563999999999998</v>
      </c>
      <c r="E28" s="27">
        <v>0.173822</v>
      </c>
      <c r="F28" s="27">
        <v>538.55430000000001</v>
      </c>
      <c r="G28" s="27">
        <v>9.6000000000000002E-2</v>
      </c>
      <c r="H28" s="27">
        <v>4.0332E-2</v>
      </c>
      <c r="M28" s="3">
        <f t="shared" si="1"/>
        <v>0</v>
      </c>
    </row>
    <row r="29" spans="1:14">
      <c r="A29" s="27">
        <v>4</v>
      </c>
      <c r="B29" s="27">
        <v>1</v>
      </c>
      <c r="C29" s="59">
        <v>44741</v>
      </c>
      <c r="D29" s="27">
        <v>6.3494000000000002</v>
      </c>
      <c r="E29" s="27">
        <v>0.44275300000000001</v>
      </c>
      <c r="F29" s="27">
        <v>588.96609999999998</v>
      </c>
      <c r="G29" s="27">
        <v>0.15571399999999999</v>
      </c>
      <c r="H29" s="27">
        <v>2.6991999999999999E-2</v>
      </c>
      <c r="I29" s="48" t="s">
        <v>43</v>
      </c>
      <c r="J29" s="61">
        <f t="shared" ref="J29:J37" si="2">(E29-0.1732)/0.0005</f>
        <v>539.10600000000011</v>
      </c>
      <c r="M29" s="3">
        <f t="shared" si="1"/>
        <v>83.946351684000007</v>
      </c>
      <c r="N29" s="3" t="s">
        <v>45</v>
      </c>
    </row>
    <row r="30" spans="1:14">
      <c r="A30" s="27">
        <v>4</v>
      </c>
      <c r="B30" s="27">
        <v>2</v>
      </c>
      <c r="C30" s="59">
        <v>44741</v>
      </c>
      <c r="D30" s="27">
        <v>6.3494000000000002</v>
      </c>
      <c r="E30" s="27">
        <v>0.44275300000000001</v>
      </c>
      <c r="F30" s="48" t="s">
        <v>79</v>
      </c>
      <c r="G30" s="27">
        <v>0.15571399999999999</v>
      </c>
      <c r="H30" s="27">
        <v>2.6991999999999999E-2</v>
      </c>
      <c r="I30" s="3" t="s">
        <v>83</v>
      </c>
      <c r="J30" s="61">
        <f t="shared" si="2"/>
        <v>539.10600000000011</v>
      </c>
      <c r="M30" s="3">
        <f t="shared" si="1"/>
        <v>83.946351684000007</v>
      </c>
    </row>
    <row r="31" spans="1:14">
      <c r="A31" s="27">
        <v>4</v>
      </c>
      <c r="B31" s="27">
        <v>3</v>
      </c>
      <c r="C31" s="59">
        <v>44741</v>
      </c>
      <c r="D31" s="27">
        <v>6.3494000000000002</v>
      </c>
      <c r="E31" s="27">
        <v>0.44275300000000001</v>
      </c>
      <c r="F31" s="48" t="s">
        <v>79</v>
      </c>
      <c r="G31" s="27">
        <v>0.15571399999999999</v>
      </c>
      <c r="H31" s="27">
        <v>2.6991999999999999E-2</v>
      </c>
      <c r="J31" s="61">
        <f t="shared" si="2"/>
        <v>539.10600000000011</v>
      </c>
      <c r="M31" s="3">
        <f t="shared" si="1"/>
        <v>83.946351684000007</v>
      </c>
    </row>
    <row r="32" spans="1:14">
      <c r="A32" s="27">
        <v>4</v>
      </c>
      <c r="B32" s="27">
        <v>1</v>
      </c>
      <c r="C32" s="59">
        <v>44757</v>
      </c>
      <c r="D32" s="27">
        <v>7.5213999999999999</v>
      </c>
      <c r="E32" s="27">
        <v>0.46062500000000001</v>
      </c>
      <c r="F32" s="27">
        <v>593.62710000000004</v>
      </c>
      <c r="G32" s="27">
        <v>6.8000000000000005E-2</v>
      </c>
      <c r="H32" s="27">
        <v>2.1679E-2</v>
      </c>
      <c r="J32" s="61">
        <f t="shared" si="2"/>
        <v>574.85</v>
      </c>
      <c r="M32" s="3">
        <f t="shared" si="1"/>
        <v>39.089800000000004</v>
      </c>
    </row>
    <row r="33" spans="1:14">
      <c r="A33" s="27">
        <v>4</v>
      </c>
      <c r="B33" s="27">
        <v>2</v>
      </c>
      <c r="C33" s="59">
        <v>44757</v>
      </c>
      <c r="D33" s="27">
        <v>7.5213999999999999</v>
      </c>
      <c r="E33" s="27">
        <v>0.46062500000000001</v>
      </c>
      <c r="F33" s="27">
        <v>664.72879999999998</v>
      </c>
      <c r="G33" s="27">
        <v>6.8000000000000005E-2</v>
      </c>
      <c r="H33" s="27">
        <v>2.1679E-2</v>
      </c>
      <c r="J33" s="61">
        <f t="shared" si="2"/>
        <v>574.85</v>
      </c>
      <c r="M33" s="3">
        <f t="shared" si="1"/>
        <v>39.089800000000004</v>
      </c>
    </row>
    <row r="34" spans="1:14">
      <c r="A34" s="27">
        <v>4</v>
      </c>
      <c r="B34" s="27">
        <v>3</v>
      </c>
      <c r="C34" s="59">
        <v>44757</v>
      </c>
      <c r="D34" s="27">
        <v>7.5213999999999999</v>
      </c>
      <c r="E34" s="27">
        <v>0.46062500000000001</v>
      </c>
      <c r="F34" s="27">
        <v>653.79660000000001</v>
      </c>
      <c r="G34" s="27">
        <v>6.8000000000000005E-2</v>
      </c>
      <c r="H34" s="27">
        <v>2.1679E-2</v>
      </c>
      <c r="J34" s="61">
        <f t="shared" si="2"/>
        <v>574.85</v>
      </c>
      <c r="M34" s="3">
        <f t="shared" si="1"/>
        <v>39.089800000000004</v>
      </c>
    </row>
    <row r="35" spans="1:14">
      <c r="A35" s="27">
        <v>4</v>
      </c>
      <c r="B35" s="27">
        <v>1</v>
      </c>
      <c r="C35" s="59">
        <v>44764</v>
      </c>
      <c r="D35" s="27">
        <v>5.9416000000000002</v>
      </c>
      <c r="E35" s="48">
        <v>0.4609856</v>
      </c>
      <c r="F35" s="27">
        <v>395.83049999999997</v>
      </c>
      <c r="G35" s="27">
        <v>6.25E-2</v>
      </c>
      <c r="H35" s="27">
        <v>3.1510000000000003E-2</v>
      </c>
      <c r="J35" s="61">
        <f t="shared" si="2"/>
        <v>575.57119999999998</v>
      </c>
      <c r="M35" s="3">
        <f t="shared" si="1"/>
        <v>35.973199999999999</v>
      </c>
    </row>
    <row r="36" spans="1:14">
      <c r="A36" s="27">
        <v>4</v>
      </c>
      <c r="B36" s="27">
        <v>2</v>
      </c>
      <c r="C36" s="59">
        <v>44764</v>
      </c>
      <c r="D36" s="27">
        <v>5.9416000000000002</v>
      </c>
      <c r="E36" s="48">
        <v>0.4609856</v>
      </c>
      <c r="F36" s="27">
        <v>492.61020000000002</v>
      </c>
      <c r="G36" s="27">
        <v>6.25E-2</v>
      </c>
      <c r="H36" s="27">
        <v>3.1510000000000003E-2</v>
      </c>
      <c r="J36" s="61">
        <f t="shared" si="2"/>
        <v>575.57119999999998</v>
      </c>
      <c r="M36" s="3">
        <f t="shared" si="1"/>
        <v>35.973199999999999</v>
      </c>
    </row>
    <row r="37" spans="1:14">
      <c r="A37" s="27">
        <v>4</v>
      </c>
      <c r="B37" s="27">
        <v>3</v>
      </c>
      <c r="C37" s="59">
        <v>44764</v>
      </c>
      <c r="D37" s="27">
        <v>5.9416000000000002</v>
      </c>
      <c r="E37" s="48">
        <v>0.4609856</v>
      </c>
      <c r="F37" s="27">
        <v>492.35590000000002</v>
      </c>
      <c r="G37" s="27">
        <v>6.25E-2</v>
      </c>
      <c r="H37" s="27">
        <v>3.1510000000000003E-2</v>
      </c>
      <c r="J37" s="61">
        <f t="shared" si="2"/>
        <v>575.57119999999998</v>
      </c>
      <c r="M37" s="3">
        <f t="shared" si="1"/>
        <v>35.973199999999999</v>
      </c>
    </row>
    <row r="38" spans="1:14">
      <c r="A38" s="27">
        <v>5</v>
      </c>
      <c r="B38" s="27">
        <v>1</v>
      </c>
      <c r="C38" s="59">
        <v>44740</v>
      </c>
      <c r="D38" s="27">
        <v>6.9981999999999998</v>
      </c>
      <c r="E38" s="27">
        <v>0.47818699999999997</v>
      </c>
      <c r="F38" s="27">
        <v>756.20699999999999</v>
      </c>
      <c r="G38" s="27">
        <v>8.0000000000000002E-3</v>
      </c>
      <c r="H38" s="27">
        <v>1.9889E-2</v>
      </c>
      <c r="I38" s="48" t="s">
        <v>46</v>
      </c>
      <c r="J38" s="3">
        <f t="shared" ref="J38:J43" si="3">(E38-0.1813)/0.0005</f>
        <v>593.774</v>
      </c>
      <c r="M38" s="3">
        <f t="shared" si="1"/>
        <v>4.7501920000000002</v>
      </c>
      <c r="N38" s="3" t="s">
        <v>48</v>
      </c>
    </row>
    <row r="39" spans="1:14">
      <c r="A39" s="27">
        <v>5</v>
      </c>
      <c r="B39" s="27">
        <v>2</v>
      </c>
      <c r="C39" s="59">
        <v>44740</v>
      </c>
      <c r="D39" s="27">
        <v>6.9981999999999998</v>
      </c>
      <c r="E39" s="27">
        <v>0.47818699999999997</v>
      </c>
      <c r="F39" s="27">
        <v>681.66629999999998</v>
      </c>
      <c r="G39" s="27">
        <v>8.0000000000000002E-3</v>
      </c>
      <c r="H39" s="27">
        <v>1.9889E-2</v>
      </c>
      <c r="I39" s="3" t="s">
        <v>84</v>
      </c>
      <c r="J39" s="3">
        <f t="shared" si="3"/>
        <v>593.774</v>
      </c>
      <c r="M39" s="3">
        <f t="shared" si="1"/>
        <v>4.7501920000000002</v>
      </c>
    </row>
    <row r="40" spans="1:14">
      <c r="A40" s="27">
        <v>5</v>
      </c>
      <c r="B40" s="27">
        <v>3</v>
      </c>
      <c r="C40" s="59">
        <v>44740</v>
      </c>
      <c r="D40" s="27">
        <v>6.9981999999999998</v>
      </c>
      <c r="E40" s="27">
        <v>0.47818699999999997</v>
      </c>
      <c r="F40" s="27">
        <v>669.47460000000001</v>
      </c>
      <c r="G40" s="27">
        <v>8.0000000000000002E-3</v>
      </c>
      <c r="H40" s="27">
        <v>1.9889E-2</v>
      </c>
      <c r="J40" s="3">
        <f t="shared" si="3"/>
        <v>593.774</v>
      </c>
      <c r="M40" s="3">
        <f t="shared" si="1"/>
        <v>4.7501920000000002</v>
      </c>
    </row>
    <row r="41" spans="1:14">
      <c r="A41" s="27">
        <v>5</v>
      </c>
      <c r="B41" s="27">
        <v>1</v>
      </c>
      <c r="C41" s="59">
        <v>44761</v>
      </c>
      <c r="D41" s="27">
        <v>6.8971999999999998</v>
      </c>
      <c r="E41" s="27">
        <v>0.60354200000000002</v>
      </c>
      <c r="F41" s="27">
        <v>459.22030000000001</v>
      </c>
      <c r="G41" s="27">
        <v>8.6666999999999994E-2</v>
      </c>
      <c r="H41" s="27">
        <v>1.1547E-2</v>
      </c>
      <c r="J41" s="3">
        <f t="shared" si="3"/>
        <v>844.48400000000004</v>
      </c>
      <c r="M41" s="3">
        <f t="shared" si="1"/>
        <v>73.188894828000002</v>
      </c>
    </row>
    <row r="42" spans="1:14">
      <c r="A42" s="27">
        <v>5</v>
      </c>
      <c r="B42" s="27">
        <v>2</v>
      </c>
      <c r="C42" s="59">
        <v>44761</v>
      </c>
      <c r="D42" s="27">
        <v>6.8971999999999998</v>
      </c>
      <c r="E42" s="27">
        <v>0.60354200000000002</v>
      </c>
      <c r="F42" s="48" t="s">
        <v>79</v>
      </c>
      <c r="G42" s="27">
        <v>8.6666999999999994E-2</v>
      </c>
      <c r="H42" s="27">
        <v>1.1547E-2</v>
      </c>
      <c r="J42" s="3">
        <f t="shared" si="3"/>
        <v>844.48400000000004</v>
      </c>
      <c r="M42" s="3">
        <f t="shared" si="1"/>
        <v>73.188894828000002</v>
      </c>
    </row>
    <row r="43" spans="1:14">
      <c r="A43" s="27">
        <v>5</v>
      </c>
      <c r="B43" s="27">
        <v>3</v>
      </c>
      <c r="C43" s="59">
        <v>44761</v>
      </c>
      <c r="D43" s="27">
        <v>6.8971999999999998</v>
      </c>
      <c r="E43" s="27">
        <v>0.60354200000000002</v>
      </c>
      <c r="F43" s="48" t="s">
        <v>79</v>
      </c>
      <c r="G43" s="27">
        <v>8.6666999999999994E-2</v>
      </c>
      <c r="H43" s="27">
        <v>1.1547E-2</v>
      </c>
      <c r="J43" s="3">
        <f t="shared" si="3"/>
        <v>844.48400000000004</v>
      </c>
      <c r="M43" s="3">
        <f t="shared" si="1"/>
        <v>73.188894828000002</v>
      </c>
    </row>
    <row r="44" spans="1:14">
      <c r="A44" s="27">
        <v>5</v>
      </c>
      <c r="B44" s="27">
        <v>1</v>
      </c>
      <c r="C44" s="59">
        <v>44769</v>
      </c>
      <c r="D44" s="27">
        <v>8.6205999999999996</v>
      </c>
      <c r="E44" s="27">
        <v>0.61265599999999998</v>
      </c>
      <c r="F44" s="27">
        <v>843.44069999999999</v>
      </c>
      <c r="G44" s="48" t="s">
        <v>79</v>
      </c>
      <c r="H44" s="48" t="s">
        <v>79</v>
      </c>
    </row>
    <row r="45" spans="1:14">
      <c r="A45" s="27">
        <v>5</v>
      </c>
      <c r="B45" s="27">
        <v>2</v>
      </c>
      <c r="C45" s="59">
        <v>44769</v>
      </c>
      <c r="D45" s="27">
        <v>8.6205999999999996</v>
      </c>
      <c r="E45" s="27">
        <v>0.61265599999999998</v>
      </c>
      <c r="F45" s="27">
        <v>694.81359999999995</v>
      </c>
      <c r="G45" s="48" t="s">
        <v>79</v>
      </c>
      <c r="H45" s="48" t="s">
        <v>79</v>
      </c>
    </row>
    <row r="46" spans="1:14">
      <c r="A46" s="27">
        <v>5</v>
      </c>
      <c r="B46" s="27">
        <v>3</v>
      </c>
      <c r="C46" s="59">
        <v>44769</v>
      </c>
      <c r="D46" s="27">
        <v>8.6205999999999996</v>
      </c>
      <c r="E46" s="27">
        <v>0.61265599999999998</v>
      </c>
      <c r="F46" s="27">
        <v>642.01689999999996</v>
      </c>
      <c r="G46" s="48" t="s">
        <v>79</v>
      </c>
      <c r="H46" s="48" t="s">
        <v>79</v>
      </c>
    </row>
    <row r="47" spans="1:14">
      <c r="A47" s="27">
        <v>6</v>
      </c>
      <c r="B47" s="27">
        <v>1</v>
      </c>
      <c r="C47" s="59">
        <v>44742</v>
      </c>
      <c r="D47" s="27">
        <v>7.0788000000000002</v>
      </c>
      <c r="E47" s="27">
        <v>0.37586599999999998</v>
      </c>
      <c r="F47" s="27">
        <v>442.44069999999999</v>
      </c>
      <c r="G47" s="27">
        <v>8.2500000000000004E-2</v>
      </c>
      <c r="H47" s="27">
        <v>2.9155E-2</v>
      </c>
      <c r="I47" s="48" t="s">
        <v>50</v>
      </c>
      <c r="J47" s="3">
        <f t="shared" ref="J47:J55" si="4">(E47-0.064)/0.001</f>
        <v>311.86599999999999</v>
      </c>
      <c r="M47" s="3">
        <f t="shared" ref="M47:M73" si="5">G47*J47</f>
        <v>25.728945</v>
      </c>
      <c r="N47" s="3" t="s">
        <v>52</v>
      </c>
    </row>
    <row r="48" spans="1:14">
      <c r="A48" s="27">
        <v>6</v>
      </c>
      <c r="B48" s="27">
        <v>2</v>
      </c>
      <c r="C48" s="59">
        <v>44742</v>
      </c>
      <c r="D48" s="27">
        <v>7.0788000000000002</v>
      </c>
      <c r="E48" s="27">
        <v>0.37586599999999998</v>
      </c>
      <c r="F48" s="48" t="s">
        <v>79</v>
      </c>
      <c r="G48" s="27">
        <v>8.2500000000000004E-2</v>
      </c>
      <c r="H48" s="27">
        <v>2.9155E-2</v>
      </c>
      <c r="I48" s="3" t="s">
        <v>85</v>
      </c>
      <c r="J48" s="3">
        <f t="shared" si="4"/>
        <v>311.86599999999999</v>
      </c>
      <c r="M48" s="3">
        <f t="shared" si="5"/>
        <v>25.728945</v>
      </c>
    </row>
    <row r="49" spans="1:14">
      <c r="A49" s="27">
        <v>6</v>
      </c>
      <c r="B49" s="27">
        <v>3</v>
      </c>
      <c r="C49" s="59">
        <v>44742</v>
      </c>
      <c r="D49" s="27">
        <v>7.0788000000000002</v>
      </c>
      <c r="E49" s="27">
        <v>0.37586599999999998</v>
      </c>
      <c r="F49" s="48" t="s">
        <v>79</v>
      </c>
      <c r="G49" s="27">
        <v>8.2500000000000004E-2</v>
      </c>
      <c r="H49" s="27">
        <v>2.9155E-2</v>
      </c>
      <c r="J49" s="3">
        <f t="shared" si="4"/>
        <v>311.86599999999999</v>
      </c>
      <c r="M49" s="3">
        <f t="shared" si="5"/>
        <v>25.728945</v>
      </c>
    </row>
    <row r="50" spans="1:14">
      <c r="A50" s="27">
        <v>6</v>
      </c>
      <c r="B50" s="27">
        <v>1</v>
      </c>
      <c r="C50" s="59">
        <v>44753</v>
      </c>
      <c r="D50" s="27">
        <v>6.2271999999999998</v>
      </c>
      <c r="E50" s="27">
        <v>0.40208199999999999</v>
      </c>
      <c r="F50" s="27">
        <v>430.74579999999997</v>
      </c>
      <c r="G50" s="27">
        <v>6.8333000000000005E-2</v>
      </c>
      <c r="H50" s="27">
        <v>2.7869000000000001E-2</v>
      </c>
      <c r="J50" s="3">
        <f t="shared" si="4"/>
        <v>338.08199999999999</v>
      </c>
      <c r="M50" s="3">
        <f t="shared" si="5"/>
        <v>23.102157306000002</v>
      </c>
    </row>
    <row r="51" spans="1:14">
      <c r="A51" s="27">
        <v>6</v>
      </c>
      <c r="B51" s="27">
        <v>2</v>
      </c>
      <c r="C51" s="59">
        <v>44753</v>
      </c>
      <c r="D51" s="27">
        <v>6.2271999999999998</v>
      </c>
      <c r="E51" s="27">
        <v>0.40208199999999999</v>
      </c>
      <c r="F51" s="48" t="s">
        <v>79</v>
      </c>
      <c r="G51" s="27">
        <v>6.8333000000000005E-2</v>
      </c>
      <c r="H51" s="27">
        <v>2.7869000000000001E-2</v>
      </c>
      <c r="J51" s="3">
        <f t="shared" si="4"/>
        <v>338.08199999999999</v>
      </c>
      <c r="M51" s="3">
        <f t="shared" si="5"/>
        <v>23.102157306000002</v>
      </c>
    </row>
    <row r="52" spans="1:14">
      <c r="A52" s="27">
        <v>6</v>
      </c>
      <c r="B52" s="27">
        <v>3</v>
      </c>
      <c r="C52" s="59">
        <v>44753</v>
      </c>
      <c r="D52" s="27">
        <v>6.2271999999999998</v>
      </c>
      <c r="E52" s="27">
        <v>0.40208199999999999</v>
      </c>
      <c r="F52" s="48" t="s">
        <v>79</v>
      </c>
      <c r="G52" s="27">
        <v>6.8333000000000005E-2</v>
      </c>
      <c r="H52" s="27">
        <v>2.7869000000000001E-2</v>
      </c>
      <c r="J52" s="3">
        <f t="shared" si="4"/>
        <v>338.08199999999999</v>
      </c>
      <c r="M52" s="3">
        <f t="shared" si="5"/>
        <v>23.102157306000002</v>
      </c>
    </row>
    <row r="53" spans="1:14">
      <c r="A53" s="27">
        <v>6</v>
      </c>
      <c r="B53" s="27">
        <v>1</v>
      </c>
      <c r="C53" s="59">
        <v>44761</v>
      </c>
      <c r="D53" s="27">
        <v>5.5728</v>
      </c>
      <c r="E53" s="27">
        <v>0.40022099999999999</v>
      </c>
      <c r="F53" s="27">
        <v>394.05079999999998</v>
      </c>
      <c r="G53" s="27">
        <v>0.04</v>
      </c>
      <c r="H53" s="27">
        <v>0.02</v>
      </c>
      <c r="J53" s="3">
        <f t="shared" si="4"/>
        <v>336.221</v>
      </c>
      <c r="M53" s="3">
        <f t="shared" si="5"/>
        <v>13.448840000000001</v>
      </c>
    </row>
    <row r="54" spans="1:14">
      <c r="A54" s="27">
        <v>6</v>
      </c>
      <c r="B54" s="27">
        <v>2</v>
      </c>
      <c r="C54" s="59">
        <v>44761</v>
      </c>
      <c r="D54" s="27">
        <v>5.5728</v>
      </c>
      <c r="E54" s="27">
        <v>0.40022099999999999</v>
      </c>
      <c r="F54" s="27">
        <v>434.89830000000001</v>
      </c>
      <c r="G54" s="27">
        <v>0.04</v>
      </c>
      <c r="H54" s="27">
        <v>0.02</v>
      </c>
      <c r="J54" s="3">
        <f t="shared" si="4"/>
        <v>336.221</v>
      </c>
      <c r="M54" s="3">
        <f t="shared" si="5"/>
        <v>13.448840000000001</v>
      </c>
    </row>
    <row r="55" spans="1:14">
      <c r="A55" s="27">
        <v>6</v>
      </c>
      <c r="B55" s="27">
        <v>3</v>
      </c>
      <c r="C55" s="59">
        <v>44761</v>
      </c>
      <c r="D55" s="27">
        <v>5.5728</v>
      </c>
      <c r="E55" s="27">
        <v>0.40022099999999999</v>
      </c>
      <c r="F55" s="27">
        <v>393.11860000000001</v>
      </c>
      <c r="G55" s="27">
        <v>0.04</v>
      </c>
      <c r="H55" s="27">
        <v>0.02</v>
      </c>
      <c r="J55" s="3">
        <f t="shared" si="4"/>
        <v>336.221</v>
      </c>
      <c r="M55" s="3">
        <f t="shared" si="5"/>
        <v>13.448840000000001</v>
      </c>
    </row>
    <row r="56" spans="1:14">
      <c r="A56" s="27">
        <v>7</v>
      </c>
      <c r="B56" s="27">
        <v>1</v>
      </c>
      <c r="C56" s="59">
        <v>44742</v>
      </c>
      <c r="D56" s="27">
        <v>6.7145999999999999</v>
      </c>
      <c r="E56" s="27">
        <v>0.35211199999999998</v>
      </c>
      <c r="F56" s="27">
        <v>728.71190000000001</v>
      </c>
      <c r="G56" s="27">
        <v>4.4443999999999997E-2</v>
      </c>
      <c r="H56" s="27">
        <v>2.9627000000000001E-2</v>
      </c>
      <c r="I56" s="3" t="s">
        <v>53</v>
      </c>
      <c r="J56" s="3">
        <f t="shared" ref="J56:J64" si="6">(LN(E56/0.1495))/0.0015</f>
        <v>571.10194265095856</v>
      </c>
      <c r="M56" s="3">
        <f t="shared" si="5"/>
        <v>25.3820547391792</v>
      </c>
      <c r="N56" s="3" t="s">
        <v>55</v>
      </c>
    </row>
    <row r="57" spans="1:14">
      <c r="A57" s="27">
        <v>7</v>
      </c>
      <c r="B57" s="27">
        <v>2</v>
      </c>
      <c r="C57" s="59">
        <v>44742</v>
      </c>
      <c r="D57" s="27">
        <v>6.7145999999999999</v>
      </c>
      <c r="E57" s="27">
        <v>0.35211199999999998</v>
      </c>
      <c r="F57" s="27">
        <v>779.38980000000004</v>
      </c>
      <c r="G57" s="27">
        <v>4.4443999999999997E-2</v>
      </c>
      <c r="H57" s="27">
        <v>2.9627000000000001E-2</v>
      </c>
      <c r="I57" s="3" t="s">
        <v>86</v>
      </c>
      <c r="J57" s="3">
        <f t="shared" si="6"/>
        <v>571.10194265095856</v>
      </c>
      <c r="M57" s="3">
        <f t="shared" si="5"/>
        <v>25.3820547391792</v>
      </c>
    </row>
    <row r="58" spans="1:14">
      <c r="A58" s="27">
        <v>7</v>
      </c>
      <c r="B58" s="27">
        <v>3</v>
      </c>
      <c r="C58" s="59">
        <v>44742</v>
      </c>
      <c r="D58" s="27">
        <v>6.7145999999999999</v>
      </c>
      <c r="E58" s="27">
        <v>0.35211199999999998</v>
      </c>
      <c r="F58" s="27">
        <v>253.81360000000001</v>
      </c>
      <c r="G58" s="27">
        <v>4.4443999999999997E-2</v>
      </c>
      <c r="H58" s="27">
        <v>2.9627000000000001E-2</v>
      </c>
      <c r="J58" s="3">
        <f t="shared" si="6"/>
        <v>571.10194265095856</v>
      </c>
      <c r="M58" s="3">
        <f t="shared" si="5"/>
        <v>25.3820547391792</v>
      </c>
    </row>
    <row r="59" spans="1:14">
      <c r="A59" s="27">
        <v>7</v>
      </c>
      <c r="B59" s="27">
        <v>1</v>
      </c>
      <c r="C59" s="59">
        <v>44753</v>
      </c>
      <c r="D59" s="27">
        <v>6.4509999999999996</v>
      </c>
      <c r="E59" s="27">
        <v>0.38088899999999998</v>
      </c>
      <c r="F59" s="27">
        <v>268.98309999999998</v>
      </c>
      <c r="G59" s="27">
        <v>0.04</v>
      </c>
      <c r="H59" s="27">
        <v>0.05</v>
      </c>
      <c r="J59" s="3">
        <f t="shared" si="6"/>
        <v>623.47440084396874</v>
      </c>
      <c r="M59" s="3">
        <f t="shared" si="5"/>
        <v>24.938976033758749</v>
      </c>
    </row>
    <row r="60" spans="1:14">
      <c r="A60" s="27">
        <v>7</v>
      </c>
      <c r="B60" s="27">
        <v>2</v>
      </c>
      <c r="C60" s="59">
        <v>44753</v>
      </c>
      <c r="D60" s="27">
        <v>6.4509999999999996</v>
      </c>
      <c r="E60" s="27">
        <v>0.38088899999999998</v>
      </c>
      <c r="F60" s="27">
        <v>225.1695</v>
      </c>
      <c r="G60" s="27">
        <v>0.04</v>
      </c>
      <c r="H60" s="27">
        <v>0.05</v>
      </c>
      <c r="J60" s="3">
        <f t="shared" si="6"/>
        <v>623.47440084396874</v>
      </c>
      <c r="M60" s="3">
        <f t="shared" si="5"/>
        <v>24.938976033758749</v>
      </c>
    </row>
    <row r="61" spans="1:14">
      <c r="A61" s="27">
        <v>7</v>
      </c>
      <c r="B61" s="27">
        <v>3</v>
      </c>
      <c r="C61" s="59">
        <v>44753</v>
      </c>
      <c r="D61" s="27">
        <v>6.4509999999999996</v>
      </c>
      <c r="E61" s="27">
        <v>0.38088899999999998</v>
      </c>
      <c r="F61" s="27">
        <v>240.8475</v>
      </c>
      <c r="G61" s="27">
        <v>0.04</v>
      </c>
      <c r="H61" s="27">
        <v>0.05</v>
      </c>
      <c r="J61" s="3">
        <f t="shared" si="6"/>
        <v>623.47440084396874</v>
      </c>
      <c r="M61" s="3">
        <f t="shared" si="5"/>
        <v>24.938976033758749</v>
      </c>
    </row>
    <row r="62" spans="1:14">
      <c r="A62" s="27">
        <v>7</v>
      </c>
      <c r="B62" s="27">
        <v>1</v>
      </c>
      <c r="C62" s="59">
        <v>44761</v>
      </c>
      <c r="D62" s="27">
        <v>5.5317999999999996</v>
      </c>
      <c r="E62" s="27">
        <v>0.38420100000000001</v>
      </c>
      <c r="F62" s="27">
        <v>452.10169999999999</v>
      </c>
      <c r="G62" s="27">
        <v>0.09</v>
      </c>
      <c r="H62" s="27">
        <v>5.2599E-2</v>
      </c>
      <c r="J62" s="3">
        <f t="shared" si="6"/>
        <v>629.24630687424246</v>
      </c>
      <c r="M62" s="3">
        <f t="shared" si="5"/>
        <v>56.632167618681819</v>
      </c>
    </row>
    <row r="63" spans="1:14">
      <c r="A63" s="27">
        <v>7</v>
      </c>
      <c r="B63" s="27">
        <v>2</v>
      </c>
      <c r="C63" s="59">
        <v>44761</v>
      </c>
      <c r="D63" s="27">
        <v>5.5317999999999996</v>
      </c>
      <c r="E63" s="27">
        <v>0.38420100000000001</v>
      </c>
      <c r="F63" s="27">
        <v>491.16950000000003</v>
      </c>
      <c r="G63" s="27">
        <v>0.09</v>
      </c>
      <c r="H63" s="27">
        <v>5.2599E-2</v>
      </c>
      <c r="J63" s="3">
        <f t="shared" si="6"/>
        <v>629.24630687424246</v>
      </c>
      <c r="M63" s="3">
        <f t="shared" si="5"/>
        <v>56.632167618681819</v>
      </c>
    </row>
    <row r="64" spans="1:14">
      <c r="A64" s="27">
        <v>7</v>
      </c>
      <c r="B64" s="27">
        <v>3</v>
      </c>
      <c r="C64" s="59">
        <v>44761</v>
      </c>
      <c r="D64" s="27">
        <v>5.5317999999999996</v>
      </c>
      <c r="E64" s="27">
        <v>0.38420100000000001</v>
      </c>
      <c r="F64" s="27">
        <v>452.18639999999999</v>
      </c>
      <c r="G64" s="27">
        <v>0.09</v>
      </c>
      <c r="H64" s="27">
        <v>5.2599E-2</v>
      </c>
      <c r="J64" s="3">
        <f t="shared" si="6"/>
        <v>629.24630687424246</v>
      </c>
      <c r="M64" s="3">
        <f t="shared" si="5"/>
        <v>56.632167618681819</v>
      </c>
    </row>
    <row r="65" spans="1:14">
      <c r="A65" s="27">
        <v>8</v>
      </c>
      <c r="B65" s="27">
        <v>1</v>
      </c>
      <c r="C65" s="59">
        <v>44747</v>
      </c>
      <c r="D65" s="27">
        <v>6.9779999999999998</v>
      </c>
      <c r="E65" s="27">
        <v>0.47482000000000002</v>
      </c>
      <c r="F65" s="27">
        <v>9397.9320000000007</v>
      </c>
      <c r="G65" s="27">
        <v>1.5275000000000001</v>
      </c>
      <c r="H65" s="27">
        <v>0.92835900000000005</v>
      </c>
      <c r="I65" s="3" t="s">
        <v>57</v>
      </c>
      <c r="J65" s="3">
        <f t="shared" ref="J65:J73" si="7">(LN(E65/0.2632))/0.0027</f>
        <v>218.52651310976285</v>
      </c>
      <c r="M65" s="3">
        <f t="shared" si="5"/>
        <v>333.79924877516277</v>
      </c>
      <c r="N65" s="3" t="s">
        <v>59</v>
      </c>
    </row>
    <row r="66" spans="1:14">
      <c r="A66" s="27">
        <v>8</v>
      </c>
      <c r="B66" s="27">
        <v>2</v>
      </c>
      <c r="C66" s="59">
        <v>44747</v>
      </c>
      <c r="D66" s="27">
        <v>6.9779999999999998</v>
      </c>
      <c r="E66" s="27">
        <v>0.47482000000000002</v>
      </c>
      <c r="F66" s="27">
        <v>7530.3050000000003</v>
      </c>
      <c r="G66" s="27">
        <v>1.5275000000000001</v>
      </c>
      <c r="H66" s="27">
        <v>0.92835900000000005</v>
      </c>
      <c r="I66" s="3" t="s">
        <v>87</v>
      </c>
      <c r="J66" s="3">
        <f t="shared" si="7"/>
        <v>218.52651310976285</v>
      </c>
      <c r="M66" s="3">
        <f t="shared" si="5"/>
        <v>333.79924877516277</v>
      </c>
    </row>
    <row r="67" spans="1:14">
      <c r="A67" s="27">
        <v>8</v>
      </c>
      <c r="B67" s="27">
        <v>3</v>
      </c>
      <c r="C67" s="59">
        <v>44747</v>
      </c>
      <c r="D67" s="27">
        <v>6.9779999999999998</v>
      </c>
      <c r="E67" s="27">
        <v>0.47482000000000002</v>
      </c>
      <c r="F67" s="27">
        <v>3354.39</v>
      </c>
      <c r="G67" s="27">
        <v>1.5275000000000001</v>
      </c>
      <c r="H67" s="27">
        <v>0.92835900000000005</v>
      </c>
      <c r="J67" s="3">
        <f t="shared" si="7"/>
        <v>218.52651310976285</v>
      </c>
      <c r="M67" s="3">
        <f t="shared" si="5"/>
        <v>333.79924877516277</v>
      </c>
    </row>
    <row r="68" spans="1:14">
      <c r="A68" s="27">
        <v>8</v>
      </c>
      <c r="B68" s="27">
        <v>1</v>
      </c>
      <c r="C68" s="59">
        <v>44750</v>
      </c>
      <c r="D68" s="27">
        <v>7.0789999999999997</v>
      </c>
      <c r="E68" s="27">
        <v>0.465391</v>
      </c>
      <c r="F68" s="27">
        <v>10517.98</v>
      </c>
      <c r="G68" s="27">
        <v>1.04</v>
      </c>
      <c r="H68" s="27">
        <v>0.38382300000000003</v>
      </c>
      <c r="J68" s="3">
        <f t="shared" si="7"/>
        <v>211.09767149124002</v>
      </c>
      <c r="M68" s="3">
        <f t="shared" si="5"/>
        <v>219.54157835088964</v>
      </c>
    </row>
    <row r="69" spans="1:14">
      <c r="A69" s="27">
        <v>8</v>
      </c>
      <c r="B69" s="27">
        <v>2</v>
      </c>
      <c r="C69" s="59">
        <v>44750</v>
      </c>
      <c r="D69" s="27">
        <v>7.0789999999999997</v>
      </c>
      <c r="E69" s="27">
        <v>0.465391</v>
      </c>
      <c r="F69" s="27">
        <v>7493.1189999999997</v>
      </c>
      <c r="G69" s="27">
        <v>1.04</v>
      </c>
      <c r="H69" s="27">
        <v>0.38382300000000003</v>
      </c>
      <c r="J69" s="3">
        <f t="shared" si="7"/>
        <v>211.09767149124002</v>
      </c>
      <c r="M69" s="3">
        <f t="shared" si="5"/>
        <v>219.54157835088964</v>
      </c>
    </row>
    <row r="70" spans="1:14">
      <c r="A70" s="27">
        <v>8</v>
      </c>
      <c r="B70" s="27">
        <v>3</v>
      </c>
      <c r="C70" s="59">
        <v>44750</v>
      </c>
      <c r="D70" s="27">
        <v>7.0789999999999997</v>
      </c>
      <c r="E70" s="27">
        <v>0.465391</v>
      </c>
      <c r="F70" s="27">
        <v>6369.29</v>
      </c>
      <c r="G70" s="27">
        <v>1.04</v>
      </c>
      <c r="H70" s="27">
        <v>0.38382300000000003</v>
      </c>
      <c r="J70" s="3">
        <f t="shared" si="7"/>
        <v>211.09767149124002</v>
      </c>
      <c r="M70" s="3">
        <f t="shared" si="5"/>
        <v>219.54157835088964</v>
      </c>
    </row>
    <row r="71" spans="1:14">
      <c r="A71" s="27">
        <v>8</v>
      </c>
      <c r="B71" s="27">
        <v>1</v>
      </c>
      <c r="C71" s="59">
        <v>44760</v>
      </c>
      <c r="D71" s="27">
        <v>7.0789999999999997</v>
      </c>
      <c r="E71" s="27">
        <v>0.61513200000000001</v>
      </c>
      <c r="F71" s="27">
        <v>5026.1189999999997</v>
      </c>
      <c r="G71" s="27">
        <v>0.95</v>
      </c>
      <c r="H71" s="27">
        <v>0.35487099999999999</v>
      </c>
      <c r="J71" s="3">
        <f t="shared" si="7"/>
        <v>314.41580721151269</v>
      </c>
      <c r="M71" s="3">
        <f t="shared" si="5"/>
        <v>298.69501685093707</v>
      </c>
    </row>
    <row r="72" spans="1:14">
      <c r="A72" s="27">
        <v>8</v>
      </c>
      <c r="B72" s="27">
        <v>2</v>
      </c>
      <c r="C72" s="59">
        <v>44760</v>
      </c>
      <c r="D72" s="27">
        <v>7.0789999999999997</v>
      </c>
      <c r="E72" s="27">
        <v>0.61513200000000001</v>
      </c>
      <c r="F72" s="27">
        <v>5242.5590000000002</v>
      </c>
      <c r="G72" s="27">
        <v>0.95</v>
      </c>
      <c r="H72" s="27">
        <v>0.35487099999999999</v>
      </c>
      <c r="J72" s="3">
        <f t="shared" si="7"/>
        <v>314.41580721151269</v>
      </c>
      <c r="M72" s="3">
        <f t="shared" si="5"/>
        <v>298.69501685093707</v>
      </c>
    </row>
    <row r="73" spans="1:14">
      <c r="A73" s="27">
        <v>8</v>
      </c>
      <c r="B73" s="27">
        <v>3</v>
      </c>
      <c r="C73" s="59">
        <v>44760</v>
      </c>
      <c r="D73" s="27">
        <v>7.0789999999999997</v>
      </c>
      <c r="E73" s="27">
        <v>0.61513200000000001</v>
      </c>
      <c r="F73" s="27">
        <v>4312.1530000000002</v>
      </c>
      <c r="G73" s="27">
        <v>0.95</v>
      </c>
      <c r="H73" s="27">
        <v>0.35487099999999999</v>
      </c>
      <c r="J73" s="3">
        <f t="shared" si="7"/>
        <v>314.41580721151269</v>
      </c>
      <c r="M73" s="3">
        <f t="shared" si="5"/>
        <v>298.69501685093707</v>
      </c>
    </row>
    <row r="74" spans="1:14">
      <c r="A74" s="27">
        <v>8</v>
      </c>
      <c r="B74" s="27">
        <v>1</v>
      </c>
      <c r="C74" s="59">
        <v>44770</v>
      </c>
      <c r="D74" s="27">
        <v>7.8822000000000001</v>
      </c>
      <c r="E74" s="48" t="s">
        <v>88</v>
      </c>
      <c r="F74" s="48" t="s">
        <v>79</v>
      </c>
      <c r="G74" s="48" t="s">
        <v>79</v>
      </c>
      <c r="H74" s="48" t="s">
        <v>79</v>
      </c>
    </row>
    <row r="75" spans="1:14">
      <c r="A75" s="27">
        <v>8</v>
      </c>
      <c r="B75" s="27">
        <v>2</v>
      </c>
      <c r="C75" s="59">
        <v>44770</v>
      </c>
      <c r="D75" s="27">
        <v>7.8822000000000001</v>
      </c>
      <c r="E75" s="48" t="s">
        <v>88</v>
      </c>
      <c r="F75" s="48" t="s">
        <v>79</v>
      </c>
      <c r="G75" s="48" t="s">
        <v>79</v>
      </c>
      <c r="H75" s="48" t="s">
        <v>79</v>
      </c>
    </row>
    <row r="76" spans="1:14">
      <c r="A76" s="27">
        <v>8</v>
      </c>
      <c r="B76" s="27">
        <v>3</v>
      </c>
      <c r="C76" s="59">
        <v>44770</v>
      </c>
      <c r="D76" s="27">
        <v>7.8822000000000001</v>
      </c>
      <c r="E76" s="48" t="s">
        <v>88</v>
      </c>
      <c r="F76" s="48" t="s">
        <v>79</v>
      </c>
      <c r="G76" s="48" t="s">
        <v>79</v>
      </c>
      <c r="H76" s="48" t="s">
        <v>79</v>
      </c>
    </row>
    <row r="77" spans="1:14">
      <c r="A77" s="27">
        <v>9</v>
      </c>
      <c r="B77" s="27">
        <v>1</v>
      </c>
      <c r="C77" s="59">
        <v>44747</v>
      </c>
      <c r="D77" s="27">
        <v>7.36585</v>
      </c>
      <c r="E77" s="27">
        <v>0.63057799999999997</v>
      </c>
      <c r="F77" s="27">
        <v>4119.2879999999996</v>
      </c>
      <c r="G77" s="27">
        <v>0.65800000000000003</v>
      </c>
      <c r="H77" s="27">
        <v>0.232099</v>
      </c>
      <c r="I77" s="48" t="s">
        <v>60</v>
      </c>
      <c r="J77" s="3">
        <f t="shared" ref="J77:J85" si="8">(E77-0.3891)/0.009</f>
        <v>26.830888888888886</v>
      </c>
      <c r="M77" s="3">
        <f t="shared" ref="M77:M85" si="9">G77*J77</f>
        <v>17.654724888888889</v>
      </c>
      <c r="N77" s="3" t="s">
        <v>62</v>
      </c>
    </row>
    <row r="78" spans="1:14">
      <c r="A78" s="27">
        <v>9</v>
      </c>
      <c r="B78" s="27">
        <v>2</v>
      </c>
      <c r="C78" s="59">
        <v>44747</v>
      </c>
      <c r="D78" s="27">
        <v>7.36585</v>
      </c>
      <c r="E78" s="27">
        <v>0.63057799999999997</v>
      </c>
      <c r="F78" s="48" t="s">
        <v>79</v>
      </c>
      <c r="G78" s="27">
        <v>0.65800000000000003</v>
      </c>
      <c r="H78" s="27">
        <v>0.232099</v>
      </c>
      <c r="I78" s="3" t="s">
        <v>89</v>
      </c>
      <c r="J78" s="3">
        <f t="shared" si="8"/>
        <v>26.830888888888886</v>
      </c>
      <c r="M78" s="3">
        <f t="shared" si="9"/>
        <v>17.654724888888889</v>
      </c>
    </row>
    <row r="79" spans="1:14">
      <c r="A79" s="27">
        <v>9</v>
      </c>
      <c r="B79" s="27">
        <v>3</v>
      </c>
      <c r="C79" s="59">
        <v>44747</v>
      </c>
      <c r="D79" s="27">
        <v>7.36585</v>
      </c>
      <c r="E79" s="27">
        <v>0.63057799999999997</v>
      </c>
      <c r="F79" s="48" t="s">
        <v>79</v>
      </c>
      <c r="G79" s="27">
        <v>0.65800000000000003</v>
      </c>
      <c r="H79" s="27">
        <v>0.232099</v>
      </c>
      <c r="J79" s="3">
        <f t="shared" si="8"/>
        <v>26.830888888888886</v>
      </c>
      <c r="M79" s="3">
        <f t="shared" si="9"/>
        <v>17.654724888888889</v>
      </c>
    </row>
    <row r="80" spans="1:14">
      <c r="A80" s="27">
        <v>9</v>
      </c>
      <c r="B80" s="27">
        <v>1</v>
      </c>
      <c r="C80" s="59">
        <v>44750</v>
      </c>
      <c r="D80" s="27">
        <v>7.28</v>
      </c>
      <c r="E80" s="48">
        <v>0.63146290000000005</v>
      </c>
      <c r="F80" s="27">
        <v>2890.7629999999999</v>
      </c>
      <c r="G80" s="27">
        <v>0.3125</v>
      </c>
      <c r="H80" s="27">
        <v>0.16459499999999999</v>
      </c>
      <c r="J80" s="3">
        <f t="shared" si="8"/>
        <v>26.929211111111119</v>
      </c>
      <c r="M80" s="3">
        <f t="shared" si="9"/>
        <v>8.4153784722222245</v>
      </c>
    </row>
    <row r="81" spans="1:13">
      <c r="A81" s="27">
        <v>9</v>
      </c>
      <c r="B81" s="27">
        <v>2</v>
      </c>
      <c r="C81" s="59">
        <v>44750</v>
      </c>
      <c r="D81" s="27">
        <v>7.28</v>
      </c>
      <c r="E81" s="48">
        <v>0.63146290000000005</v>
      </c>
      <c r="F81" s="48" t="s">
        <v>79</v>
      </c>
      <c r="G81" s="27">
        <v>0.3125</v>
      </c>
      <c r="H81" s="27">
        <v>0.16459499999999999</v>
      </c>
      <c r="J81" s="3">
        <f t="shared" si="8"/>
        <v>26.929211111111119</v>
      </c>
      <c r="M81" s="3">
        <f t="shared" si="9"/>
        <v>8.4153784722222245</v>
      </c>
    </row>
    <row r="82" spans="1:13">
      <c r="A82" s="27">
        <v>9</v>
      </c>
      <c r="B82" s="27">
        <v>3</v>
      </c>
      <c r="C82" s="59">
        <v>44750</v>
      </c>
      <c r="D82" s="27">
        <v>7.28</v>
      </c>
      <c r="E82" s="48">
        <v>0.63146290000000005</v>
      </c>
      <c r="F82" s="48" t="s">
        <v>79</v>
      </c>
      <c r="G82" s="27">
        <v>0.3125</v>
      </c>
      <c r="H82" s="27">
        <v>0.16459499999999999</v>
      </c>
      <c r="J82" s="3">
        <f t="shared" si="8"/>
        <v>26.929211111111119</v>
      </c>
      <c r="M82" s="3">
        <f t="shared" si="9"/>
        <v>8.4153784722222245</v>
      </c>
    </row>
    <row r="83" spans="1:13">
      <c r="A83" s="27">
        <v>9</v>
      </c>
      <c r="B83" s="27">
        <v>1</v>
      </c>
      <c r="C83" s="59">
        <v>44760</v>
      </c>
      <c r="D83" s="27">
        <v>7.5819999999999999</v>
      </c>
      <c r="E83" s="27">
        <v>0.61939500000000003</v>
      </c>
      <c r="F83" s="27">
        <v>3202.6950000000002</v>
      </c>
      <c r="G83" s="27">
        <v>0.244286</v>
      </c>
      <c r="H83" s="27">
        <v>8.4627999999999995E-2</v>
      </c>
      <c r="J83" s="3">
        <f t="shared" si="8"/>
        <v>25.588333333333338</v>
      </c>
      <c r="M83" s="3">
        <f t="shared" si="9"/>
        <v>6.2508715966666681</v>
      </c>
    </row>
    <row r="84" spans="1:13">
      <c r="A84" s="27">
        <v>9</v>
      </c>
      <c r="B84" s="27">
        <v>2</v>
      </c>
      <c r="C84" s="59">
        <v>44760</v>
      </c>
      <c r="D84" s="27">
        <v>7.5819999999999999</v>
      </c>
      <c r="E84" s="27">
        <v>0.61939500000000003</v>
      </c>
      <c r="F84" s="48" t="s">
        <v>79</v>
      </c>
      <c r="G84" s="27">
        <v>0.244286</v>
      </c>
      <c r="H84" s="27">
        <v>8.4627999999999995E-2</v>
      </c>
      <c r="J84" s="3">
        <f t="shared" si="8"/>
        <v>25.588333333333338</v>
      </c>
      <c r="M84" s="3">
        <f t="shared" si="9"/>
        <v>6.2508715966666681</v>
      </c>
    </row>
    <row r="85" spans="1:13">
      <c r="A85" s="27">
        <v>9</v>
      </c>
      <c r="B85" s="27">
        <v>3</v>
      </c>
      <c r="C85" s="59">
        <v>44760</v>
      </c>
      <c r="D85" s="27">
        <v>7.5819999999999999</v>
      </c>
      <c r="E85" s="27">
        <v>0.61939500000000003</v>
      </c>
      <c r="F85" s="48" t="s">
        <v>79</v>
      </c>
      <c r="G85" s="27">
        <v>0.244286</v>
      </c>
      <c r="H85" s="27">
        <v>8.4627999999999995E-2</v>
      </c>
      <c r="J85" s="3">
        <f t="shared" si="8"/>
        <v>25.588333333333338</v>
      </c>
      <c r="M85" s="3">
        <f t="shared" si="9"/>
        <v>6.2508715966666681</v>
      </c>
    </row>
    <row r="86" spans="1:13">
      <c r="A86" s="27">
        <v>9</v>
      </c>
      <c r="B86" s="27">
        <v>1</v>
      </c>
      <c r="C86" s="59">
        <v>44770</v>
      </c>
      <c r="D86" s="27">
        <v>7.6820000000000004</v>
      </c>
      <c r="E86" s="48" t="s">
        <v>88</v>
      </c>
      <c r="F86" s="48" t="s">
        <v>79</v>
      </c>
      <c r="G86" s="48" t="s">
        <v>79</v>
      </c>
      <c r="H86" s="48" t="s">
        <v>79</v>
      </c>
    </row>
    <row r="87" spans="1:13">
      <c r="A87" s="27">
        <v>9</v>
      </c>
      <c r="B87" s="27">
        <v>2</v>
      </c>
      <c r="C87" s="59">
        <v>44770</v>
      </c>
      <c r="D87" s="27">
        <v>7.6820000000000004</v>
      </c>
      <c r="E87" s="48" t="s">
        <v>88</v>
      </c>
      <c r="F87" s="48" t="s">
        <v>79</v>
      </c>
      <c r="G87" s="48" t="s">
        <v>79</v>
      </c>
      <c r="H87" s="48" t="s">
        <v>79</v>
      </c>
    </row>
    <row r="88" spans="1:13">
      <c r="A88" s="27">
        <v>9</v>
      </c>
      <c r="B88" s="27">
        <v>3</v>
      </c>
      <c r="C88" s="59">
        <v>44770</v>
      </c>
      <c r="D88" s="27">
        <v>7.6820000000000004</v>
      </c>
      <c r="E88" s="48" t="s">
        <v>88</v>
      </c>
      <c r="F88" s="48" t="s">
        <v>79</v>
      </c>
      <c r="G88" s="48" t="s">
        <v>79</v>
      </c>
      <c r="H88" s="48" t="s">
        <v>79</v>
      </c>
    </row>
    <row r="89" spans="1:13">
      <c r="A89" s="27">
        <v>10</v>
      </c>
      <c r="B89" s="27">
        <v>1</v>
      </c>
      <c r="C89" s="59">
        <v>44747</v>
      </c>
      <c r="D89" s="27">
        <v>7.1790000000000003</v>
      </c>
      <c r="E89" s="27">
        <v>0.65485499999999996</v>
      </c>
      <c r="F89" s="27">
        <v>1238.9490000000001</v>
      </c>
      <c r="G89" s="27">
        <v>0.29666700000000001</v>
      </c>
      <c r="H89" s="27">
        <v>6.6532999999999995E-2</v>
      </c>
      <c r="M89" s="3">
        <f t="shared" ref="M89:M97" si="10">G89*J89</f>
        <v>0</v>
      </c>
    </row>
    <row r="90" spans="1:13">
      <c r="A90" s="27">
        <v>10</v>
      </c>
      <c r="B90" s="27">
        <v>2</v>
      </c>
      <c r="C90" s="59">
        <v>44747</v>
      </c>
      <c r="D90" s="27">
        <v>7.1790000000000003</v>
      </c>
      <c r="E90" s="27">
        <v>0.65485499999999996</v>
      </c>
      <c r="F90" s="27">
        <v>1888.932</v>
      </c>
      <c r="G90" s="27">
        <v>0.29666700000000001</v>
      </c>
      <c r="H90" s="27">
        <v>6.6532999999999995E-2</v>
      </c>
      <c r="M90" s="3">
        <f t="shared" si="10"/>
        <v>0</v>
      </c>
    </row>
    <row r="91" spans="1:13">
      <c r="A91" s="27">
        <v>10</v>
      </c>
      <c r="B91" s="27">
        <v>3</v>
      </c>
      <c r="C91" s="59">
        <v>44747</v>
      </c>
      <c r="D91" s="27">
        <v>7.1790000000000003</v>
      </c>
      <c r="E91" s="27">
        <v>0.65485499999999996</v>
      </c>
      <c r="F91" s="27">
        <v>2716.78</v>
      </c>
      <c r="G91" s="27">
        <v>0.29666700000000001</v>
      </c>
      <c r="H91" s="27">
        <v>6.6532999999999995E-2</v>
      </c>
      <c r="M91" s="3">
        <f t="shared" si="10"/>
        <v>0</v>
      </c>
    </row>
    <row r="92" spans="1:13">
      <c r="A92" s="27">
        <v>10</v>
      </c>
      <c r="B92" s="27">
        <v>1</v>
      </c>
      <c r="C92" s="59">
        <v>44750</v>
      </c>
      <c r="D92" s="27">
        <v>7.3810000000000002</v>
      </c>
      <c r="E92" s="27">
        <v>0.64805999999999997</v>
      </c>
      <c r="F92" s="27">
        <v>1371.4069999999999</v>
      </c>
      <c r="G92" s="27">
        <v>0.25428600000000001</v>
      </c>
      <c r="H92" s="27">
        <v>2.0702000000000002E-2</v>
      </c>
      <c r="M92" s="3">
        <f t="shared" si="10"/>
        <v>0</v>
      </c>
    </row>
    <row r="93" spans="1:13">
      <c r="A93" s="27">
        <v>10</v>
      </c>
      <c r="B93" s="27">
        <v>2</v>
      </c>
      <c r="C93" s="59">
        <v>44750</v>
      </c>
      <c r="D93" s="27">
        <v>7.3810000000000002</v>
      </c>
      <c r="E93" s="27">
        <v>0.64805999999999997</v>
      </c>
      <c r="F93" s="27">
        <v>2052.39</v>
      </c>
      <c r="G93" s="27">
        <v>0.25428600000000001</v>
      </c>
      <c r="H93" s="27">
        <v>2.0702000000000002E-2</v>
      </c>
      <c r="M93" s="3">
        <f t="shared" si="10"/>
        <v>0</v>
      </c>
    </row>
    <row r="94" spans="1:13">
      <c r="A94" s="27">
        <v>10</v>
      </c>
      <c r="B94" s="27">
        <v>3</v>
      </c>
      <c r="C94" s="59">
        <v>44750</v>
      </c>
      <c r="D94" s="27">
        <v>7.3810000000000002</v>
      </c>
      <c r="E94" s="27">
        <v>0.64805999999999997</v>
      </c>
      <c r="F94" s="27">
        <v>2159.1689999999999</v>
      </c>
      <c r="G94" s="27">
        <v>0.25428600000000001</v>
      </c>
      <c r="H94" s="27">
        <v>2.0702000000000002E-2</v>
      </c>
      <c r="M94" s="3">
        <f t="shared" si="10"/>
        <v>0</v>
      </c>
    </row>
    <row r="95" spans="1:13">
      <c r="A95" s="27">
        <v>10</v>
      </c>
      <c r="B95" s="27">
        <v>1</v>
      </c>
      <c r="C95" s="59">
        <v>44760</v>
      </c>
      <c r="D95" s="27">
        <v>8.282</v>
      </c>
      <c r="E95" s="27">
        <v>0.61513200000000001</v>
      </c>
      <c r="F95" s="27">
        <v>1568.508</v>
      </c>
      <c r="G95" s="27">
        <v>0.53</v>
      </c>
      <c r="H95" s="27">
        <v>0.18</v>
      </c>
      <c r="M95" s="3">
        <f t="shared" si="10"/>
        <v>0</v>
      </c>
    </row>
    <row r="96" spans="1:13">
      <c r="A96" s="27">
        <v>10</v>
      </c>
      <c r="B96" s="27">
        <v>2</v>
      </c>
      <c r="C96" s="59">
        <v>44760</v>
      </c>
      <c r="D96" s="27">
        <v>8.282</v>
      </c>
      <c r="E96" s="27">
        <v>0.61513200000000001</v>
      </c>
      <c r="F96" s="27">
        <v>2633.4749999999999</v>
      </c>
      <c r="G96" s="27">
        <v>0.53</v>
      </c>
      <c r="H96" s="27">
        <v>0.18</v>
      </c>
      <c r="M96" s="3">
        <f t="shared" si="10"/>
        <v>0</v>
      </c>
    </row>
    <row r="97" spans="1:14">
      <c r="A97" s="27">
        <v>10</v>
      </c>
      <c r="B97" s="27">
        <v>3</v>
      </c>
      <c r="C97" s="59">
        <v>44760</v>
      </c>
      <c r="D97" s="27">
        <v>8.282</v>
      </c>
      <c r="E97" s="27">
        <v>0.61513200000000001</v>
      </c>
      <c r="F97" s="27">
        <v>2769.0680000000002</v>
      </c>
      <c r="G97" s="27">
        <v>0.53</v>
      </c>
      <c r="H97" s="27">
        <v>0.18</v>
      </c>
      <c r="M97" s="3">
        <f t="shared" si="10"/>
        <v>0</v>
      </c>
    </row>
    <row r="98" spans="1:14">
      <c r="A98" s="27">
        <v>10</v>
      </c>
      <c r="B98" s="27">
        <v>1</v>
      </c>
      <c r="C98" s="59">
        <v>44770</v>
      </c>
      <c r="D98" s="27">
        <v>8.1820000000000004</v>
      </c>
      <c r="E98" s="48" t="s">
        <v>88</v>
      </c>
      <c r="F98" s="48" t="s">
        <v>79</v>
      </c>
      <c r="G98" s="48" t="s">
        <v>79</v>
      </c>
      <c r="H98" s="48" t="s">
        <v>79</v>
      </c>
    </row>
    <row r="99" spans="1:14">
      <c r="A99" s="27">
        <v>10</v>
      </c>
      <c r="B99" s="27">
        <v>2</v>
      </c>
      <c r="C99" s="59">
        <v>44770</v>
      </c>
      <c r="D99" s="27">
        <v>8.1820000000000004</v>
      </c>
      <c r="E99" s="48" t="s">
        <v>88</v>
      </c>
      <c r="F99" s="48" t="s">
        <v>79</v>
      </c>
      <c r="G99" s="48" t="s">
        <v>79</v>
      </c>
      <c r="H99" s="48" t="s">
        <v>79</v>
      </c>
    </row>
    <row r="100" spans="1:14">
      <c r="A100" s="27">
        <v>10</v>
      </c>
      <c r="B100" s="27">
        <v>3</v>
      </c>
      <c r="C100" s="59">
        <v>44770</v>
      </c>
      <c r="D100" s="27">
        <v>8.1820000000000004</v>
      </c>
      <c r="E100" s="48" t="s">
        <v>88</v>
      </c>
      <c r="F100" s="48" t="s">
        <v>79</v>
      </c>
      <c r="G100" s="48" t="s">
        <v>79</v>
      </c>
      <c r="H100" s="48" t="s">
        <v>79</v>
      </c>
    </row>
    <row r="101" spans="1:14">
      <c r="A101" s="27">
        <v>11</v>
      </c>
      <c r="B101" s="27">
        <v>1</v>
      </c>
      <c r="C101" s="59">
        <v>44753</v>
      </c>
      <c r="D101" s="27">
        <v>8.4016000000000002</v>
      </c>
      <c r="E101" s="27">
        <v>0.31655299999999997</v>
      </c>
      <c r="F101" s="27">
        <v>271.01690000000002</v>
      </c>
      <c r="G101" s="27">
        <v>1.2857E-2</v>
      </c>
      <c r="H101" s="27">
        <v>1.4959999999999999E-2</v>
      </c>
      <c r="I101" s="48" t="s">
        <v>90</v>
      </c>
      <c r="J101" s="60">
        <f t="shared" ref="J101:J109" si="11">(E101-0.0746)/0.0062</f>
        <v>39.024677419354838</v>
      </c>
      <c r="M101" s="3">
        <f t="shared" ref="M101:M109" si="12">G101*J101</f>
        <v>0.50174027758064521</v>
      </c>
      <c r="N101" s="3" t="s">
        <v>65</v>
      </c>
    </row>
    <row r="102" spans="1:14">
      <c r="A102" s="27">
        <v>11</v>
      </c>
      <c r="B102" s="27">
        <v>2</v>
      </c>
      <c r="C102" s="59">
        <v>44753</v>
      </c>
      <c r="D102" s="27">
        <v>8.4016000000000002</v>
      </c>
      <c r="E102" s="27">
        <v>0.31655299999999997</v>
      </c>
      <c r="F102" s="48" t="s">
        <v>79</v>
      </c>
      <c r="G102" s="27">
        <v>1.2857E-2</v>
      </c>
      <c r="H102" s="27">
        <v>1.4959999999999999E-2</v>
      </c>
      <c r="I102" s="3" t="s">
        <v>91</v>
      </c>
      <c r="J102" s="60">
        <f t="shared" si="11"/>
        <v>39.024677419354838</v>
      </c>
      <c r="M102" s="3">
        <f t="shared" si="12"/>
        <v>0.50174027758064521</v>
      </c>
    </row>
    <row r="103" spans="1:14">
      <c r="A103" s="27">
        <v>11</v>
      </c>
      <c r="B103" s="27">
        <v>3</v>
      </c>
      <c r="C103" s="59">
        <v>44753</v>
      </c>
      <c r="D103" s="27">
        <v>8.4016000000000002</v>
      </c>
      <c r="E103" s="27">
        <v>0.31655299999999997</v>
      </c>
      <c r="F103" s="48" t="s">
        <v>79</v>
      </c>
      <c r="G103" s="27">
        <v>1.2857E-2</v>
      </c>
      <c r="H103" s="27">
        <v>1.4959999999999999E-2</v>
      </c>
      <c r="J103" s="60">
        <f t="shared" si="11"/>
        <v>39.024677419354838</v>
      </c>
      <c r="M103" s="3">
        <f t="shared" si="12"/>
        <v>0.50174027758064521</v>
      </c>
    </row>
    <row r="104" spans="1:14">
      <c r="A104" s="27">
        <v>11</v>
      </c>
      <c r="B104" s="27">
        <v>1</v>
      </c>
      <c r="C104" s="59">
        <v>44761</v>
      </c>
      <c r="D104" s="27">
        <v>6.1660000000000004</v>
      </c>
      <c r="E104" s="27">
        <v>0.32105099999999998</v>
      </c>
      <c r="F104" s="27">
        <v>453.62709999999998</v>
      </c>
      <c r="G104" s="27">
        <v>6.4000000000000001E-2</v>
      </c>
      <c r="H104" s="27">
        <v>2.8809999999999999E-2</v>
      </c>
      <c r="J104" s="60">
        <f t="shared" si="11"/>
        <v>39.75016129032258</v>
      </c>
      <c r="M104" s="3">
        <f t="shared" si="12"/>
        <v>2.5440103225806454</v>
      </c>
    </row>
    <row r="105" spans="1:14">
      <c r="A105" s="27">
        <v>11</v>
      </c>
      <c r="B105" s="27">
        <v>2</v>
      </c>
      <c r="C105" s="59">
        <v>44761</v>
      </c>
      <c r="D105" s="27">
        <v>6.1660000000000004</v>
      </c>
      <c r="E105" s="27">
        <v>0.32105099999999998</v>
      </c>
      <c r="F105" s="48" t="s">
        <v>79</v>
      </c>
      <c r="G105" s="27">
        <v>6.4000000000000001E-2</v>
      </c>
      <c r="H105" s="27">
        <v>2.8809999999999999E-2</v>
      </c>
      <c r="J105" s="60">
        <f t="shared" si="11"/>
        <v>39.75016129032258</v>
      </c>
      <c r="M105" s="3">
        <f t="shared" si="12"/>
        <v>2.5440103225806454</v>
      </c>
    </row>
    <row r="106" spans="1:14">
      <c r="A106" s="27">
        <v>11</v>
      </c>
      <c r="B106" s="27">
        <v>3</v>
      </c>
      <c r="C106" s="59">
        <v>44761</v>
      </c>
      <c r="D106" s="27">
        <v>6.1660000000000004</v>
      </c>
      <c r="E106" s="27">
        <v>0.32105099999999998</v>
      </c>
      <c r="F106" s="48" t="s">
        <v>79</v>
      </c>
      <c r="G106" s="27">
        <v>6.4000000000000001E-2</v>
      </c>
      <c r="H106" s="27">
        <v>2.8809999999999999E-2</v>
      </c>
      <c r="J106" s="60">
        <f t="shared" si="11"/>
        <v>39.75016129032258</v>
      </c>
      <c r="M106" s="3">
        <f t="shared" si="12"/>
        <v>2.5440103225806454</v>
      </c>
    </row>
    <row r="107" spans="1:14">
      <c r="A107" s="27">
        <v>11</v>
      </c>
      <c r="B107" s="27">
        <v>1</v>
      </c>
      <c r="C107" s="59">
        <v>44764</v>
      </c>
      <c r="D107" s="27">
        <v>6.37</v>
      </c>
      <c r="E107" s="27">
        <v>0.33244099999999999</v>
      </c>
      <c r="F107" s="27">
        <v>456.50850000000003</v>
      </c>
      <c r="G107" s="27">
        <v>3.4000000000000002E-2</v>
      </c>
      <c r="H107" s="27">
        <v>2.8809999999999999E-2</v>
      </c>
      <c r="J107" s="60">
        <f t="shared" si="11"/>
        <v>41.587258064516128</v>
      </c>
      <c r="M107" s="3">
        <f t="shared" si="12"/>
        <v>1.4139667741935484</v>
      </c>
    </row>
    <row r="108" spans="1:14">
      <c r="A108" s="27">
        <v>11</v>
      </c>
      <c r="B108" s="27">
        <v>2</v>
      </c>
      <c r="C108" s="59">
        <v>44764</v>
      </c>
      <c r="D108" s="27">
        <v>6.37</v>
      </c>
      <c r="E108" s="27">
        <v>0.33244099999999999</v>
      </c>
      <c r="F108" s="48" t="s">
        <v>79</v>
      </c>
      <c r="G108" s="27">
        <v>3.4000000000000002E-2</v>
      </c>
      <c r="H108" s="27">
        <v>2.8809999999999999E-2</v>
      </c>
      <c r="J108" s="60">
        <f t="shared" si="11"/>
        <v>41.587258064516128</v>
      </c>
      <c r="M108" s="3">
        <f t="shared" si="12"/>
        <v>1.4139667741935484</v>
      </c>
    </row>
    <row r="109" spans="1:14">
      <c r="A109" s="27">
        <v>11</v>
      </c>
      <c r="B109" s="27">
        <v>3</v>
      </c>
      <c r="C109" s="59">
        <v>44764</v>
      </c>
      <c r="D109" s="27">
        <v>6.37</v>
      </c>
      <c r="E109" s="27">
        <v>0.33244099999999999</v>
      </c>
      <c r="F109" s="48" t="s">
        <v>79</v>
      </c>
      <c r="G109" s="27">
        <v>3.4000000000000002E-2</v>
      </c>
      <c r="H109" s="27">
        <v>2.8809999999999999E-2</v>
      </c>
      <c r="J109" s="60">
        <f t="shared" si="11"/>
        <v>41.587258064516128</v>
      </c>
      <c r="M109" s="3">
        <f t="shared" si="12"/>
        <v>1.4139667741935484</v>
      </c>
    </row>
    <row r="110" spans="1:14">
      <c r="A110" s="27">
        <v>12</v>
      </c>
      <c r="B110" s="27">
        <v>1</v>
      </c>
      <c r="C110" s="59">
        <v>44748</v>
      </c>
      <c r="D110" s="27">
        <v>6.0453999999999999</v>
      </c>
      <c r="E110" s="27">
        <v>0.396729</v>
      </c>
      <c r="F110" s="27">
        <v>1154.627</v>
      </c>
      <c r="G110" s="27">
        <v>0.12714300000000001</v>
      </c>
      <c r="H110" s="27">
        <v>3.8172999999999999E-2</v>
      </c>
      <c r="J110" s="48"/>
    </row>
    <row r="111" spans="1:14">
      <c r="A111" s="27">
        <v>12</v>
      </c>
      <c r="B111" s="27">
        <v>2</v>
      </c>
      <c r="C111" s="59">
        <v>44748</v>
      </c>
      <c r="D111" s="27">
        <v>6.0453999999999999</v>
      </c>
      <c r="E111" s="27">
        <v>0.396729</v>
      </c>
      <c r="F111" s="27">
        <v>1131.7460000000001</v>
      </c>
      <c r="G111" s="27">
        <v>0.12714300000000001</v>
      </c>
      <c r="H111" s="27">
        <v>3.8172999999999999E-2</v>
      </c>
      <c r="M111" s="3">
        <f t="shared" ref="M111:M115" si="13">G111*J111</f>
        <v>0</v>
      </c>
    </row>
    <row r="112" spans="1:14">
      <c r="A112" s="27">
        <v>12</v>
      </c>
      <c r="B112" s="27">
        <v>3</v>
      </c>
      <c r="C112" s="59">
        <v>44748</v>
      </c>
      <c r="D112" s="27">
        <v>6.0453999999999999</v>
      </c>
      <c r="E112" s="27">
        <v>0.396729</v>
      </c>
      <c r="F112" s="27">
        <v>1113.78</v>
      </c>
      <c r="G112" s="27">
        <v>0.12714300000000001</v>
      </c>
      <c r="H112" s="27">
        <v>3.8172999999999999E-2</v>
      </c>
      <c r="M112" s="3">
        <f t="shared" si="13"/>
        <v>0</v>
      </c>
    </row>
    <row r="113" spans="1:13">
      <c r="A113" s="27">
        <v>12</v>
      </c>
      <c r="B113" s="27">
        <v>1</v>
      </c>
      <c r="C113" s="59">
        <v>44764</v>
      </c>
      <c r="D113" s="27">
        <v>6.1657999999999999</v>
      </c>
      <c r="E113" s="48">
        <v>0.36740410000000001</v>
      </c>
      <c r="F113" s="27">
        <v>834.79629999999997</v>
      </c>
      <c r="G113" s="27">
        <v>0.115</v>
      </c>
      <c r="H113" s="27">
        <v>3.6253000000000001E-2</v>
      </c>
      <c r="M113" s="3">
        <f t="shared" si="13"/>
        <v>0</v>
      </c>
    </row>
    <row r="114" spans="1:13">
      <c r="A114" s="27">
        <v>12</v>
      </c>
      <c r="B114" s="27">
        <v>2</v>
      </c>
      <c r="C114" s="59">
        <v>44764</v>
      </c>
      <c r="D114" s="27">
        <v>6.1657999999999999</v>
      </c>
      <c r="E114" s="48">
        <v>0.36740410000000001</v>
      </c>
      <c r="F114" s="27">
        <v>1625.712</v>
      </c>
      <c r="G114" s="27">
        <v>0.115</v>
      </c>
      <c r="H114" s="27">
        <v>3.6253000000000001E-2</v>
      </c>
      <c r="M114" s="3">
        <f t="shared" si="13"/>
        <v>0</v>
      </c>
    </row>
    <row r="115" spans="1:13">
      <c r="A115" s="27">
        <v>12</v>
      </c>
      <c r="B115" s="27">
        <v>3</v>
      </c>
      <c r="C115" s="59">
        <v>44764</v>
      </c>
      <c r="D115" s="27">
        <v>6.1657999999999999</v>
      </c>
      <c r="E115" s="48">
        <v>0.36740410000000001</v>
      </c>
      <c r="F115" s="27">
        <v>1475.712</v>
      </c>
      <c r="G115" s="27">
        <v>0.115</v>
      </c>
      <c r="H115" s="27">
        <v>3.6253000000000001E-2</v>
      </c>
      <c r="M115" s="3">
        <f t="shared" si="13"/>
        <v>0</v>
      </c>
    </row>
    <row r="116" spans="1:13">
      <c r="A116" s="27">
        <v>12</v>
      </c>
      <c r="B116" s="27">
        <v>1</v>
      </c>
      <c r="C116" s="59">
        <v>44769</v>
      </c>
      <c r="D116" s="27">
        <v>7.2851999999999997</v>
      </c>
      <c r="E116" s="27">
        <v>0.38384299999999999</v>
      </c>
      <c r="F116" s="27">
        <v>1459.441</v>
      </c>
      <c r="G116" s="48" t="s">
        <v>79</v>
      </c>
      <c r="H116" s="48" t="s">
        <v>79</v>
      </c>
    </row>
    <row r="117" spans="1:13">
      <c r="A117" s="27">
        <v>12</v>
      </c>
      <c r="B117" s="27">
        <v>2</v>
      </c>
      <c r="C117" s="59">
        <v>44769</v>
      </c>
      <c r="D117" s="27">
        <v>7.2851999999999997</v>
      </c>
      <c r="E117" s="27">
        <v>0.38384299999999999</v>
      </c>
      <c r="F117" s="27">
        <v>1407.2370000000001</v>
      </c>
      <c r="G117" s="48" t="s">
        <v>79</v>
      </c>
      <c r="H117" s="48" t="s">
        <v>79</v>
      </c>
    </row>
    <row r="118" spans="1:13">
      <c r="A118" s="27">
        <v>12</v>
      </c>
      <c r="B118" s="27">
        <v>3</v>
      </c>
      <c r="C118" s="59">
        <v>44769</v>
      </c>
      <c r="D118" s="27">
        <v>7.2851999999999997</v>
      </c>
      <c r="E118" s="27">
        <v>0.38384299999999999</v>
      </c>
      <c r="F118" s="27">
        <v>1408.0340000000001</v>
      </c>
      <c r="G118" s="48" t="s">
        <v>79</v>
      </c>
      <c r="H118" s="48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Copy of 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2023-06-19T23:37:53Z</dcterms:created>
  <dcterms:modified xsi:type="dcterms:W3CDTF">2023-06-19T23:37:53Z</dcterms:modified>
</cp:coreProperties>
</file>