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Injections\2022-06-06\"/>
    </mc:Choice>
  </mc:AlternateContent>
  <xr:revisionPtr revIDLastSave="0" documentId="13_ncr:1_{F49588C4-A2D9-4748-AA0D-92693A25D52E}" xr6:coauthVersionLast="36" xr6:coauthVersionMax="47" xr10:uidLastSave="{00000000-0000-0000-0000-000000000000}"/>
  <bookViews>
    <workbookView xWindow="0" yWindow="500" windowWidth="28800" windowHeight="15500" firstSheet="1" activeTab="1" xr2:uid="{BEB17404-6336-4DE6-B01A-90F77B85CD7A}"/>
  </bookViews>
  <sheets>
    <sheet name="Sheet1" sheetId="1" r:id="rId1"/>
    <sheet name="Conductivity" sheetId="7" r:id="rId2"/>
    <sheet name="width,depth,velocity" sheetId="4" r:id="rId3"/>
    <sheet name="upstream flow rate" sheetId="2" r:id="rId4"/>
    <sheet name="downstream condutivity" sheetId="3" r:id="rId5"/>
    <sheet name="discharg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7" l="1"/>
  <c r="J28" i="7"/>
  <c r="J30" i="7"/>
  <c r="I25" i="7"/>
  <c r="I28" i="7"/>
  <c r="I30" i="7"/>
  <c r="I20" i="7"/>
  <c r="J20" i="7"/>
  <c r="G20" i="7" l="1"/>
  <c r="G30" i="7"/>
  <c r="G29" i="7"/>
  <c r="G28" i="7"/>
  <c r="G27" i="7"/>
  <c r="G26" i="7"/>
  <c r="G25" i="7"/>
  <c r="G24" i="7"/>
  <c r="G23" i="7"/>
  <c r="G22" i="7"/>
  <c r="G21" i="7"/>
  <c r="K81" i="5"/>
  <c r="J57" i="5"/>
  <c r="K56" i="5"/>
  <c r="J82" i="5"/>
  <c r="B14" i="7"/>
  <c r="B15" i="7"/>
  <c r="B16" i="7" s="1"/>
  <c r="I98" i="5" l="1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I87" i="5"/>
  <c r="J87" i="5" s="1"/>
  <c r="I86" i="5"/>
  <c r="J86" i="5" s="1"/>
  <c r="I85" i="5"/>
  <c r="I84" i="5"/>
  <c r="I83" i="5"/>
  <c r="J83" i="5" s="1"/>
  <c r="I82" i="5"/>
  <c r="I81" i="5"/>
  <c r="J73" i="5"/>
  <c r="I73" i="5"/>
  <c r="I72" i="5"/>
  <c r="J72" i="5" s="1"/>
  <c r="J71" i="5"/>
  <c r="I71" i="5"/>
  <c r="I70" i="5"/>
  <c r="J70" i="5" s="1"/>
  <c r="J69" i="5"/>
  <c r="I69" i="5"/>
  <c r="I68" i="5"/>
  <c r="J68" i="5" s="1"/>
  <c r="J67" i="5"/>
  <c r="I67" i="5"/>
  <c r="I66" i="5"/>
  <c r="J66" i="5" s="1"/>
  <c r="J65" i="5"/>
  <c r="I65" i="5"/>
  <c r="I64" i="5"/>
  <c r="I63" i="5"/>
  <c r="J63" i="5" s="1"/>
  <c r="I62" i="5"/>
  <c r="J62" i="5" s="1"/>
  <c r="I61" i="5"/>
  <c r="J61" i="5" s="1"/>
  <c r="I60" i="5"/>
  <c r="J60" i="5" s="1"/>
  <c r="J59" i="5"/>
  <c r="I59" i="5"/>
  <c r="I58" i="5"/>
  <c r="I57" i="5"/>
  <c r="I56" i="5"/>
  <c r="J49" i="5"/>
  <c r="I49" i="5"/>
  <c r="I48" i="5"/>
  <c r="J48" i="5" s="1"/>
  <c r="J47" i="5"/>
  <c r="I47" i="5"/>
  <c r="I46" i="5"/>
  <c r="J46" i="5" s="1"/>
  <c r="J45" i="5"/>
  <c r="I45" i="5"/>
  <c r="I44" i="5"/>
  <c r="J44" i="5" s="1"/>
  <c r="J43" i="5"/>
  <c r="I43" i="5"/>
  <c r="I42" i="5"/>
  <c r="J42" i="5" s="1"/>
  <c r="J41" i="5"/>
  <c r="I41" i="5"/>
  <c r="I40" i="5"/>
  <c r="J40" i="5" s="1"/>
  <c r="I39" i="5"/>
  <c r="I38" i="5"/>
  <c r="J38" i="5" s="1"/>
  <c r="J37" i="5"/>
  <c r="I37" i="5"/>
  <c r="I36" i="5"/>
  <c r="I35" i="5"/>
  <c r="J35" i="5" s="1"/>
  <c r="I34" i="5"/>
  <c r="I33" i="5"/>
  <c r="J33" i="5" s="1"/>
  <c r="I32" i="5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84" i="5" l="1"/>
  <c r="J88" i="5"/>
  <c r="J85" i="5"/>
  <c r="J58" i="5"/>
  <c r="J64" i="5"/>
  <c r="J36" i="5"/>
  <c r="J34" i="5"/>
  <c r="J39" i="5"/>
  <c r="K32" i="5" s="1"/>
  <c r="K6" i="5"/>
  <c r="B131" i="3" l="1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A164" i="3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B130" i="3"/>
  <c r="B128" i="3"/>
  <c r="B124" i="3"/>
  <c r="B123" i="3"/>
  <c r="B120" i="3"/>
  <c r="B116" i="3"/>
  <c r="B115" i="3"/>
  <c r="B114" i="3"/>
  <c r="B113" i="3"/>
  <c r="B112" i="3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16" i="3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B129" i="3" s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10" i="3"/>
  <c r="B9" i="3"/>
  <c r="B7" i="3"/>
  <c r="B8" i="3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B109" i="3" s="1"/>
  <c r="B11" i="1"/>
  <c r="B10" i="1"/>
  <c r="B12" i="1" s="1"/>
  <c r="B119" i="3" l="1"/>
  <c r="B127" i="3"/>
  <c r="B100" i="3"/>
  <c r="B117" i="3"/>
  <c r="B121" i="3"/>
  <c r="B125" i="3"/>
  <c r="B118" i="3"/>
  <c r="B122" i="3"/>
  <c r="B126" i="3"/>
  <c r="B82" i="3"/>
  <c r="B50" i="3"/>
  <c r="B78" i="3"/>
  <c r="B66" i="3"/>
  <c r="B62" i="3"/>
  <c r="B90" i="3"/>
  <c r="B74" i="3"/>
  <c r="B58" i="3"/>
  <c r="B86" i="3"/>
  <c r="B70" i="3"/>
  <c r="B54" i="3"/>
  <c r="B106" i="3"/>
  <c r="B102" i="3"/>
  <c r="B98" i="3"/>
  <c r="B94" i="3"/>
  <c r="B105" i="3"/>
  <c r="B93" i="3"/>
  <c r="B85" i="3"/>
  <c r="B77" i="3"/>
  <c r="B69" i="3"/>
  <c r="B57" i="3"/>
  <c r="B108" i="3"/>
  <c r="B104" i="3"/>
  <c r="B96" i="3"/>
  <c r="B92" i="3"/>
  <c r="B88" i="3"/>
  <c r="B84" i="3"/>
  <c r="B80" i="3"/>
  <c r="B76" i="3"/>
  <c r="B72" i="3"/>
  <c r="B68" i="3"/>
  <c r="B64" i="3"/>
  <c r="B60" i="3"/>
  <c r="B56" i="3"/>
  <c r="B52" i="3"/>
  <c r="B101" i="3"/>
  <c r="B97" i="3"/>
  <c r="B89" i="3"/>
  <c r="B81" i="3"/>
  <c r="B73" i="3"/>
  <c r="B65" i="3"/>
  <c r="B61" i="3"/>
  <c r="B53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</calcChain>
</file>

<file path=xl/sharedStrings.xml><?xml version="1.0" encoding="utf-8"?>
<sst xmlns="http://schemas.openxmlformats.org/spreadsheetml/2006/main" count="147" uniqueCount="96">
  <si>
    <t>Injection Date</t>
  </si>
  <si>
    <t>Start time (Salt)</t>
  </si>
  <si>
    <t>Start time (CO2)</t>
  </si>
  <si>
    <t>st gavi outlet</t>
  </si>
  <si>
    <t>Injection solution:</t>
  </si>
  <si>
    <t>Salt volume</t>
  </si>
  <si>
    <t>Salt concentrate</t>
  </si>
  <si>
    <t>g/l</t>
  </si>
  <si>
    <t>l</t>
  </si>
  <si>
    <t>c</t>
  </si>
  <si>
    <t>us/cm</t>
  </si>
  <si>
    <t>Upstream flow rate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</si>
  <si>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</si>
  <si>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</si>
  <si>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</si>
  <si>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</si>
  <si>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</si>
  <si>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</si>
  <si>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</si>
  <si>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</si>
  <si>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</si>
  <si>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</si>
  <si>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</si>
  <si>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</si>
  <si>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</si>
  <si>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</si>
  <si>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</si>
  <si>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</si>
  <si>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20m</t>
  </si>
  <si>
    <t>50m</t>
  </si>
  <si>
    <t>100m</t>
  </si>
  <si>
    <t>rate (mL/min)</t>
  </si>
  <si>
    <t>** end at 14:24</t>
  </si>
  <si>
    <t>** start at 13:26</t>
  </si>
  <si>
    <t>spc Conductivity (us/cm)</t>
  </si>
  <si>
    <t>time since start (m)</t>
  </si>
  <si>
    <t>PLATEAU</t>
  </si>
  <si>
    <t xml:space="preserve">Temp </t>
  </si>
  <si>
    <t>End time (Salt)</t>
  </si>
  <si>
    <t>End time (CO2)</t>
  </si>
  <si>
    <t>Injection solution temperature</t>
  </si>
  <si>
    <t>Injection solution conductivity</t>
  </si>
  <si>
    <t>Injection solution concentration</t>
  </si>
  <si>
    <t>Injection solution specific conductivity</t>
  </si>
  <si>
    <t>Temp (HOBO)</t>
  </si>
  <si>
    <t>Flux (EOSfd)</t>
  </si>
  <si>
    <t>CO2 (Vaisala)</t>
  </si>
  <si>
    <t>Baro (Hobo)</t>
  </si>
  <si>
    <t>use installed baro</t>
  </si>
  <si>
    <t>EC (Hobo)</t>
  </si>
  <si>
    <t xml:space="preserve"> -10 meter</t>
  </si>
  <si>
    <t>0 meter</t>
  </si>
  <si>
    <t>10 meter</t>
  </si>
  <si>
    <t>50 meter</t>
  </si>
  <si>
    <t>100 meter</t>
  </si>
  <si>
    <t>Unit</t>
  </si>
  <si>
    <t>x (ID)</t>
  </si>
  <si>
    <t>Instrument Locations</t>
  </si>
  <si>
    <t>time since start (HH:MM)</t>
  </si>
  <si>
    <t>** start measuring EC at:</t>
  </si>
  <si>
    <t>EC (platue</t>
  </si>
  <si>
    <t>Conductivity</t>
  </si>
  <si>
    <t>Before Injection</t>
  </si>
  <si>
    <t>After Injection</t>
  </si>
  <si>
    <t>Spc Conductivity (us/cm)</t>
  </si>
  <si>
    <t>**plateu start</t>
  </si>
  <si>
    <t>** start measuring after salt injection end</t>
  </si>
  <si>
    <t>Coordinates/Waypoint</t>
  </si>
  <si>
    <t>Stream water volume</t>
  </si>
  <si>
    <t>depth</t>
  </si>
  <si>
    <t>velocity</t>
  </si>
  <si>
    <t>segment</t>
  </si>
  <si>
    <t>Q</t>
  </si>
  <si>
    <t>Qtotal</t>
  </si>
  <si>
    <t xml:space="preserve"> Injection (Plateau)</t>
  </si>
  <si>
    <t>Variable</t>
  </si>
  <si>
    <t>Description</t>
  </si>
  <si>
    <t>Value</t>
  </si>
  <si>
    <t>units</t>
  </si>
  <si>
    <t>Qr</t>
  </si>
  <si>
    <t>release rate</t>
  </si>
  <si>
    <t>mL/min</t>
  </si>
  <si>
    <t>Cr</t>
  </si>
  <si>
    <t>chloride (or conducrivity) concentration of the injection solution</t>
  </si>
  <si>
    <t>Cp</t>
  </si>
  <si>
    <t>Plateau chloride concentration</t>
  </si>
  <si>
    <t>Cb</t>
  </si>
  <si>
    <t>background (prelease) chloride concentration</t>
  </si>
  <si>
    <t>(average of the before injection spc conductity)</t>
  </si>
  <si>
    <t>stream discharge</t>
  </si>
  <si>
    <t>Q=((Cr-Cb)*Qr)/(Cp-Cb)</t>
  </si>
  <si>
    <t>L/s</t>
  </si>
  <si>
    <t>m^3/s</t>
  </si>
  <si>
    <t>Discharge_salt injections (m^3/s)</t>
  </si>
  <si>
    <t>Percent difference</t>
  </si>
  <si>
    <t>(new-original)/original*100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</si>
</sst>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5" fillId="4" borderId="1" applyNumberFormat="0" applyAlignment="0" applyProtection="0"/>
    <xf numFmtId="9" fontId="10" fillId="0" borderId="0" applyFont="0" applyFill="0" applyBorder="0" applyAlignment="0" applyProtection="0"/>
  </cellStyleXfs>
  <cellXfs count="23">
    <xf numFmtId="0" fontId="0" fillId="0" borderId="0" xfId="0"/>
    <xf numFmtId="20" fontId="0" fillId="0" borderId="0" xfId="0" applyNumberFormat="1"/>
    <xf numFmtId="0" fontId="1" fillId="2" borderId="1" xfId="1"/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4" fontId="0" fillId="0" borderId="0" xfId="0" applyNumberFormat="1"/>
    <xf numFmtId="0" fontId="0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/>
    <xf numFmtId="0" fontId="6" fillId="3" borderId="0" xfId="0" applyFont="1" applyFill="1" applyAlignment="1">
      <alignment vertical="center"/>
    </xf>
    <xf numFmtId="20" fontId="5" fillId="4" borderId="1" xfId="2" applyNumberFormat="1"/>
    <xf numFmtId="0" fontId="7" fillId="3" borderId="0" xfId="0" applyFont="1" applyFill="1" applyAlignment="1">
      <alignment horizontal="center" vertical="center"/>
    </xf>
    <xf numFmtId="0" fontId="5" fillId="4" borderId="1" xfId="2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2" fillId="0" borderId="0" xfId="0" applyFont="1" applyFill="1" applyBorder="1"/>
    <xf numFmtId="10" fontId="0" fillId="0" borderId="0" xfId="3" applyNumberFormat="1" applyFont="1"/>
  </cellXfs>
  <cellStyles count="4">
    <cellStyle name="Calculation" xfId="1" builtinId="22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0">
                  <c:v>0.56527777777777777</c:v>
                </c:pt>
                <c:pt idx="1">
                  <c:v>0.56597222222222221</c:v>
                </c:pt>
                <c:pt idx="2">
                  <c:v>0.56666666666666665</c:v>
                </c:pt>
                <c:pt idx="3">
                  <c:v>0.56736111111111109</c:v>
                </c:pt>
                <c:pt idx="4">
                  <c:v>0.56805555555555554</c:v>
                </c:pt>
                <c:pt idx="5">
                  <c:v>0.56874999999999998</c:v>
                </c:pt>
                <c:pt idx="6">
                  <c:v>0.56944444444444442</c:v>
                </c:pt>
                <c:pt idx="7">
                  <c:v>0.57013888888888886</c:v>
                </c:pt>
                <c:pt idx="8">
                  <c:v>0.5708333333333333</c:v>
                </c:pt>
                <c:pt idx="9">
                  <c:v>0.57152777777777775</c:v>
                </c:pt>
                <c:pt idx="10">
                  <c:v>0.57222222222222219</c:v>
                </c:pt>
                <c:pt idx="11">
                  <c:v>0.57291666666666663</c:v>
                </c:pt>
                <c:pt idx="12">
                  <c:v>0.57361111111111107</c:v>
                </c:pt>
                <c:pt idx="13">
                  <c:v>0.57430555555555551</c:v>
                </c:pt>
                <c:pt idx="14">
                  <c:v>0.57465277777777779</c:v>
                </c:pt>
                <c:pt idx="15">
                  <c:v>0.57499999999999996</c:v>
                </c:pt>
                <c:pt idx="16">
                  <c:v>0.57534722222222223</c:v>
                </c:pt>
                <c:pt idx="17">
                  <c:v>0.5756944444444444</c:v>
                </c:pt>
                <c:pt idx="18">
                  <c:v>0.57604166666666667</c:v>
                </c:pt>
                <c:pt idx="19">
                  <c:v>0.57638888888888884</c:v>
                </c:pt>
                <c:pt idx="20">
                  <c:v>0.57673611111111112</c:v>
                </c:pt>
                <c:pt idx="21">
                  <c:v>0.57708333333333328</c:v>
                </c:pt>
                <c:pt idx="22">
                  <c:v>0.57743055555555556</c:v>
                </c:pt>
                <c:pt idx="23">
                  <c:v>0.57777777777777772</c:v>
                </c:pt>
                <c:pt idx="24">
                  <c:v>0.578125</c:v>
                </c:pt>
                <c:pt idx="25">
                  <c:v>0.57847222222222217</c:v>
                </c:pt>
                <c:pt idx="26">
                  <c:v>0.57881944444444444</c:v>
                </c:pt>
                <c:pt idx="27">
                  <c:v>0.57916666666666661</c:v>
                </c:pt>
                <c:pt idx="28">
                  <c:v>0.57951388888888888</c:v>
                </c:pt>
                <c:pt idx="29">
                  <c:v>0.57986111111111105</c:v>
                </c:pt>
                <c:pt idx="30">
                  <c:v>0.58020833333333333</c:v>
                </c:pt>
                <c:pt idx="31">
                  <c:v>0.58055555555555549</c:v>
                </c:pt>
                <c:pt idx="32">
                  <c:v>0.58090277777777777</c:v>
                </c:pt>
                <c:pt idx="33">
                  <c:v>0.58125000000000004</c:v>
                </c:pt>
                <c:pt idx="34">
                  <c:v>0.58159722222222221</c:v>
                </c:pt>
                <c:pt idx="35">
                  <c:v>0.58194444444444449</c:v>
                </c:pt>
                <c:pt idx="36">
                  <c:v>0.58229166666666665</c:v>
                </c:pt>
                <c:pt idx="37">
                  <c:v>0.58263888888888893</c:v>
                </c:pt>
                <c:pt idx="38">
                  <c:v>0.58298611111111109</c:v>
                </c:pt>
                <c:pt idx="39">
                  <c:v>0.58333333333333337</c:v>
                </c:pt>
                <c:pt idx="40">
                  <c:v>0.58368055555555554</c:v>
                </c:pt>
                <c:pt idx="41">
                  <c:v>0.58402777777777781</c:v>
                </c:pt>
                <c:pt idx="42">
                  <c:v>0.58437499999999998</c:v>
                </c:pt>
                <c:pt idx="43">
                  <c:v>0.58472222222222225</c:v>
                </c:pt>
                <c:pt idx="44">
                  <c:v>0.58506944444444442</c:v>
                </c:pt>
                <c:pt idx="45">
                  <c:v>0.5854166666666667</c:v>
                </c:pt>
                <c:pt idx="46">
                  <c:v>0.58576388888888886</c:v>
                </c:pt>
                <c:pt idx="47">
                  <c:v>0.58611111111111114</c:v>
                </c:pt>
                <c:pt idx="48">
                  <c:v>0.5864583333333333</c:v>
                </c:pt>
                <c:pt idx="49">
                  <c:v>0.58680555555555558</c:v>
                </c:pt>
                <c:pt idx="50">
                  <c:v>0.58715277777777775</c:v>
                </c:pt>
                <c:pt idx="51">
                  <c:v>0.58750000000000002</c:v>
                </c:pt>
                <c:pt idx="52">
                  <c:v>0.58784722222222219</c:v>
                </c:pt>
                <c:pt idx="53">
                  <c:v>0.58819444444444446</c:v>
                </c:pt>
                <c:pt idx="54">
                  <c:v>0.58854166666666663</c:v>
                </c:pt>
                <c:pt idx="55">
                  <c:v>0.58888888888888891</c:v>
                </c:pt>
                <c:pt idx="56">
                  <c:v>0.58923611111111107</c:v>
                </c:pt>
                <c:pt idx="57">
                  <c:v>0.58958333333333335</c:v>
                </c:pt>
                <c:pt idx="58">
                  <c:v>0.58993055555555551</c:v>
                </c:pt>
                <c:pt idx="59">
                  <c:v>0.59027777777777779</c:v>
                </c:pt>
                <c:pt idx="60">
                  <c:v>0.59062499999999996</c:v>
                </c:pt>
                <c:pt idx="61">
                  <c:v>0.59097222222222223</c:v>
                </c:pt>
                <c:pt idx="62">
                  <c:v>0.5913194444444444</c:v>
                </c:pt>
                <c:pt idx="63">
                  <c:v>0.59166666666666667</c:v>
                </c:pt>
                <c:pt idx="64">
                  <c:v>0.59201388888888884</c:v>
                </c:pt>
                <c:pt idx="65">
                  <c:v>0.59236111111111112</c:v>
                </c:pt>
                <c:pt idx="66">
                  <c:v>0.59270833333333328</c:v>
                </c:pt>
                <c:pt idx="67">
                  <c:v>0.59305555555555556</c:v>
                </c:pt>
                <c:pt idx="68">
                  <c:v>0.59340277777777772</c:v>
                </c:pt>
                <c:pt idx="69">
                  <c:v>0.59375</c:v>
                </c:pt>
                <c:pt idx="70">
                  <c:v>0.59409722222222217</c:v>
                </c:pt>
                <c:pt idx="71">
                  <c:v>0.59444444444444444</c:v>
                </c:pt>
                <c:pt idx="72">
                  <c:v>0.59479166666666661</c:v>
                </c:pt>
                <c:pt idx="73">
                  <c:v>0.59513888888888888</c:v>
                </c:pt>
                <c:pt idx="74">
                  <c:v>0.59548611111111105</c:v>
                </c:pt>
                <c:pt idx="75">
                  <c:v>0.59583333333333333</c:v>
                </c:pt>
                <c:pt idx="76">
                  <c:v>0.59618055555555549</c:v>
                </c:pt>
                <c:pt idx="77">
                  <c:v>0.59652777777777777</c:v>
                </c:pt>
                <c:pt idx="78">
                  <c:v>0.59687500000000004</c:v>
                </c:pt>
                <c:pt idx="79">
                  <c:v>0.59722222222222221</c:v>
                </c:pt>
                <c:pt idx="80">
                  <c:v>0.59756944444444449</c:v>
                </c:pt>
                <c:pt idx="81">
                  <c:v>0.59791666666666665</c:v>
                </c:pt>
                <c:pt idx="82">
                  <c:v>0.59826388888888893</c:v>
                </c:pt>
                <c:pt idx="83">
                  <c:v>0.59861111111111109</c:v>
                </c:pt>
                <c:pt idx="84">
                  <c:v>0.59895833333333337</c:v>
                </c:pt>
                <c:pt idx="85">
                  <c:v>0.59930555555555554</c:v>
                </c:pt>
                <c:pt idx="86">
                  <c:v>0.59965277777777781</c:v>
                </c:pt>
                <c:pt idx="87">
                  <c:v>0.6</c:v>
                </c:pt>
                <c:pt idx="88">
                  <c:v>0.60034722222222225</c:v>
                </c:pt>
                <c:pt idx="89">
                  <c:v>0.60069444444444442</c:v>
                </c:pt>
                <c:pt idx="90">
                  <c:v>0.6010416666666667</c:v>
                </c:pt>
                <c:pt idx="91">
                  <c:v>0.60138888888888886</c:v>
                </c:pt>
                <c:pt idx="92">
                  <c:v>0.60173611111111114</c:v>
                </c:pt>
                <c:pt idx="93">
                  <c:v>0.6020833333333333</c:v>
                </c:pt>
                <c:pt idx="94">
                  <c:v>0.60243055555555558</c:v>
                </c:pt>
                <c:pt idx="95">
                  <c:v>0.60277777777777775</c:v>
                </c:pt>
                <c:pt idx="96">
                  <c:v>0.60312500000000002</c:v>
                </c:pt>
                <c:pt idx="97">
                  <c:v>0.60347222222222219</c:v>
                </c:pt>
                <c:pt idx="98">
                  <c:v>0.60381944444444446</c:v>
                </c:pt>
                <c:pt idx="99">
                  <c:v>0.60416666666666663</c:v>
                </c:pt>
                <c:pt idx="100">
                  <c:v>0.60451388888888891</c:v>
                </c:pt>
                <c:pt idx="101">
                  <c:v>0.60486111111111107</c:v>
                </c:pt>
                <c:pt idx="102">
                  <c:v>0.60520833333333335</c:v>
                </c:pt>
                <c:pt idx="105">
                  <c:v>0.62083333333333335</c:v>
                </c:pt>
                <c:pt idx="106">
                  <c:v>0.62152777777777779</c:v>
                </c:pt>
                <c:pt idx="107">
                  <c:v>0.62222222222222223</c:v>
                </c:pt>
                <c:pt idx="108">
                  <c:v>0.62291666666666667</c:v>
                </c:pt>
                <c:pt idx="109">
                  <c:v>0.62361111111111112</c:v>
                </c:pt>
                <c:pt idx="110">
                  <c:v>0.62430555555555556</c:v>
                </c:pt>
                <c:pt idx="111">
                  <c:v>0.625</c:v>
                </c:pt>
                <c:pt idx="112">
                  <c:v>0.62569444444444444</c:v>
                </c:pt>
                <c:pt idx="113">
                  <c:v>0.62638888888888888</c:v>
                </c:pt>
                <c:pt idx="114">
                  <c:v>0.62708333333333333</c:v>
                </c:pt>
                <c:pt idx="115">
                  <c:v>0.62777777777777777</c:v>
                </c:pt>
                <c:pt idx="116">
                  <c:v>0.62847222222222221</c:v>
                </c:pt>
                <c:pt idx="117">
                  <c:v>0.62916666666666665</c:v>
                </c:pt>
                <c:pt idx="118">
                  <c:v>0.62986111111111109</c:v>
                </c:pt>
                <c:pt idx="119">
                  <c:v>0.63055555555555554</c:v>
                </c:pt>
                <c:pt idx="120">
                  <c:v>0.63124999999999998</c:v>
                </c:pt>
                <c:pt idx="121">
                  <c:v>0.63194444444444442</c:v>
                </c:pt>
                <c:pt idx="122">
                  <c:v>0.63263888888888886</c:v>
                </c:pt>
                <c:pt idx="123">
                  <c:v>0.63298611111111114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11.6</c:v>
                </c:pt>
                <c:pt idx="4">
                  <c:v>11.6</c:v>
                </c:pt>
                <c:pt idx="5">
                  <c:v>11.7</c:v>
                </c:pt>
                <c:pt idx="6">
                  <c:v>11.7</c:v>
                </c:pt>
                <c:pt idx="7">
                  <c:v>11.7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11.9</c:v>
                </c:pt>
                <c:pt idx="13">
                  <c:v>12</c:v>
                </c:pt>
                <c:pt idx="14">
                  <c:v>12.1</c:v>
                </c:pt>
                <c:pt idx="15">
                  <c:v>12.1</c:v>
                </c:pt>
                <c:pt idx="16">
                  <c:v>12.2</c:v>
                </c:pt>
                <c:pt idx="17">
                  <c:v>12.3</c:v>
                </c:pt>
                <c:pt idx="18">
                  <c:v>12.3</c:v>
                </c:pt>
                <c:pt idx="19">
                  <c:v>12.4</c:v>
                </c:pt>
                <c:pt idx="20">
                  <c:v>12.5</c:v>
                </c:pt>
                <c:pt idx="21">
                  <c:v>12.7</c:v>
                </c:pt>
                <c:pt idx="22">
                  <c:v>12.8</c:v>
                </c:pt>
                <c:pt idx="23">
                  <c:v>13.1</c:v>
                </c:pt>
                <c:pt idx="24">
                  <c:v>13.2</c:v>
                </c:pt>
                <c:pt idx="25">
                  <c:v>13.3</c:v>
                </c:pt>
                <c:pt idx="26">
                  <c:v>13.6</c:v>
                </c:pt>
                <c:pt idx="27">
                  <c:v>13.8</c:v>
                </c:pt>
                <c:pt idx="28">
                  <c:v>13.9</c:v>
                </c:pt>
                <c:pt idx="29">
                  <c:v>14.2</c:v>
                </c:pt>
                <c:pt idx="30">
                  <c:v>14.5</c:v>
                </c:pt>
                <c:pt idx="31">
                  <c:v>14.7</c:v>
                </c:pt>
                <c:pt idx="32">
                  <c:v>15</c:v>
                </c:pt>
                <c:pt idx="33">
                  <c:v>15.2</c:v>
                </c:pt>
                <c:pt idx="34">
                  <c:v>15.5</c:v>
                </c:pt>
                <c:pt idx="35">
                  <c:v>15.8</c:v>
                </c:pt>
                <c:pt idx="36">
                  <c:v>16.100000000000001</c:v>
                </c:pt>
                <c:pt idx="37">
                  <c:v>16.3</c:v>
                </c:pt>
                <c:pt idx="38">
                  <c:v>16.5</c:v>
                </c:pt>
                <c:pt idx="39">
                  <c:v>16.8</c:v>
                </c:pt>
                <c:pt idx="40">
                  <c:v>17.100000000000001</c:v>
                </c:pt>
                <c:pt idx="42">
                  <c:v>17.600000000000001</c:v>
                </c:pt>
                <c:pt idx="43">
                  <c:v>17.899999999999999</c:v>
                </c:pt>
                <c:pt idx="45">
                  <c:v>18.399999999999999</c:v>
                </c:pt>
                <c:pt idx="46">
                  <c:v>18.600000000000001</c:v>
                </c:pt>
                <c:pt idx="47">
                  <c:v>18.899999999999999</c:v>
                </c:pt>
                <c:pt idx="48">
                  <c:v>19.100000000000001</c:v>
                </c:pt>
                <c:pt idx="49">
                  <c:v>19.399999999999999</c:v>
                </c:pt>
                <c:pt idx="50">
                  <c:v>19.600000000000001</c:v>
                </c:pt>
                <c:pt idx="51">
                  <c:v>19.899999999999999</c:v>
                </c:pt>
                <c:pt idx="52">
                  <c:v>20.100000000000001</c:v>
                </c:pt>
                <c:pt idx="53">
                  <c:v>20.3</c:v>
                </c:pt>
                <c:pt idx="54">
                  <c:v>20.5</c:v>
                </c:pt>
                <c:pt idx="55">
                  <c:v>20.7</c:v>
                </c:pt>
                <c:pt idx="56">
                  <c:v>20.8</c:v>
                </c:pt>
                <c:pt idx="57">
                  <c:v>21</c:v>
                </c:pt>
                <c:pt idx="58">
                  <c:v>21.2</c:v>
                </c:pt>
                <c:pt idx="59">
                  <c:v>21.3</c:v>
                </c:pt>
                <c:pt idx="60">
                  <c:v>21.5</c:v>
                </c:pt>
                <c:pt idx="61">
                  <c:v>21.6</c:v>
                </c:pt>
                <c:pt idx="62">
                  <c:v>21.8</c:v>
                </c:pt>
                <c:pt idx="63">
                  <c:v>21.9</c:v>
                </c:pt>
                <c:pt idx="64">
                  <c:v>22</c:v>
                </c:pt>
                <c:pt idx="65">
                  <c:v>22.1</c:v>
                </c:pt>
                <c:pt idx="66">
                  <c:v>22.2</c:v>
                </c:pt>
                <c:pt idx="67">
                  <c:v>22.3</c:v>
                </c:pt>
                <c:pt idx="68">
                  <c:v>22.4</c:v>
                </c:pt>
                <c:pt idx="69">
                  <c:v>22.7</c:v>
                </c:pt>
                <c:pt idx="70">
                  <c:v>22.8</c:v>
                </c:pt>
                <c:pt idx="71">
                  <c:v>22.8</c:v>
                </c:pt>
                <c:pt idx="72">
                  <c:v>22.9</c:v>
                </c:pt>
                <c:pt idx="73">
                  <c:v>23.1</c:v>
                </c:pt>
                <c:pt idx="74">
                  <c:v>23.1</c:v>
                </c:pt>
                <c:pt idx="75">
                  <c:v>23.3</c:v>
                </c:pt>
                <c:pt idx="76">
                  <c:v>23.4</c:v>
                </c:pt>
                <c:pt idx="77">
                  <c:v>23.4</c:v>
                </c:pt>
                <c:pt idx="78">
                  <c:v>23.6</c:v>
                </c:pt>
                <c:pt idx="79">
                  <c:v>23.7</c:v>
                </c:pt>
                <c:pt idx="80">
                  <c:v>23.8</c:v>
                </c:pt>
                <c:pt idx="81">
                  <c:v>23.9</c:v>
                </c:pt>
                <c:pt idx="82">
                  <c:v>24</c:v>
                </c:pt>
                <c:pt idx="83">
                  <c:v>24.1</c:v>
                </c:pt>
                <c:pt idx="84">
                  <c:v>24.2</c:v>
                </c:pt>
                <c:pt idx="85">
                  <c:v>24.3</c:v>
                </c:pt>
                <c:pt idx="86">
                  <c:v>24.4</c:v>
                </c:pt>
                <c:pt idx="87">
                  <c:v>24.5</c:v>
                </c:pt>
                <c:pt idx="88">
                  <c:v>24.6</c:v>
                </c:pt>
                <c:pt idx="89">
                  <c:v>24.7</c:v>
                </c:pt>
                <c:pt idx="90">
                  <c:v>24.8</c:v>
                </c:pt>
                <c:pt idx="91">
                  <c:v>24.8</c:v>
                </c:pt>
                <c:pt idx="92">
                  <c:v>24.9</c:v>
                </c:pt>
                <c:pt idx="93">
                  <c:v>25</c:v>
                </c:pt>
                <c:pt idx="94">
                  <c:v>25</c:v>
                </c:pt>
                <c:pt idx="95">
                  <c:v>25.1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25.2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5">
                  <c:v>25.7</c:v>
                </c:pt>
                <c:pt idx="106">
                  <c:v>25.8</c:v>
                </c:pt>
                <c:pt idx="107">
                  <c:v>25.9</c:v>
                </c:pt>
                <c:pt idx="108">
                  <c:v>26</c:v>
                </c:pt>
                <c:pt idx="109">
                  <c:v>26.1</c:v>
                </c:pt>
                <c:pt idx="110">
                  <c:v>26.2</c:v>
                </c:pt>
                <c:pt idx="111">
                  <c:v>26.2</c:v>
                </c:pt>
                <c:pt idx="112">
                  <c:v>26.3</c:v>
                </c:pt>
                <c:pt idx="113">
                  <c:v>26.4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26.4</c:v>
                </c:pt>
                <c:pt idx="120">
                  <c:v>26.3</c:v>
                </c:pt>
                <c:pt idx="121">
                  <c:v>26</c:v>
                </c:pt>
                <c:pt idx="122">
                  <c:v>25.7</c:v>
                </c:pt>
                <c:pt idx="123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663575</xdr:colOff>
      <xdr:row>12</xdr:row>
      <xdr:rowOff>4762</xdr:rowOff>
    </xdr:from>
    <xdr:to>
      <xdr:col>13</xdr:col>
      <xdr:colOff>295275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F25"/>
  <sheetViews>
    <sheetView workbookViewId="0">
      <selection activeCell="K26" sqref="K26"/>
    </sheetView>
  </sheetViews>
  <sheetFormatPr defaultColWidth="8.81640625" defaultRowHeight="14.5" x14ac:dyDescent="0.35"/>
  <cols>
    <col min="1" max="1" width="35.81640625" bestFit="1" customWidth="1"/>
  </cols>
  <sheetData>
    <row r="1" spans="1:3" x14ac:dyDescent="0.35">
      <c r="A1" s="8" t="s">
        <v>0</v>
      </c>
      <c r="B1" s="7">
        <v>44718</v>
      </c>
    </row>
    <row r="2" spans="1:3" x14ac:dyDescent="0.35">
      <c r="A2" t="s">
        <v>67</v>
      </c>
      <c r="B2" t="s">
        <v>3</v>
      </c>
    </row>
    <row r="3" spans="1:3" x14ac:dyDescent="0.35">
      <c r="A3" t="s">
        <v>1</v>
      </c>
      <c r="B3" s="1">
        <v>0.55972222222222223</v>
      </c>
    </row>
    <row r="4" spans="1:3" x14ac:dyDescent="0.35">
      <c r="A4" t="s">
        <v>2</v>
      </c>
      <c r="B4" s="1">
        <v>0.54166666666666663</v>
      </c>
    </row>
    <row r="5" spans="1:3" x14ac:dyDescent="0.35">
      <c r="A5" t="s">
        <v>38</v>
      </c>
      <c r="B5" s="1">
        <v>0.6166666666666667</v>
      </c>
    </row>
    <row r="6" spans="1:3" x14ac:dyDescent="0.35">
      <c r="A6" t="s">
        <v>39</v>
      </c>
      <c r="B6" s="1">
        <v>0.62013888888888891</v>
      </c>
    </row>
    <row r="7" spans="1:3" x14ac:dyDescent="0.35">
      <c r="B7" s="1"/>
    </row>
    <row r="8" spans="1:3" x14ac:dyDescent="0.35">
      <c r="A8" s="3" t="s">
        <v>4</v>
      </c>
      <c r="C8" s="3" t="s">
        <v>55</v>
      </c>
    </row>
    <row r="9" spans="1:3" x14ac:dyDescent="0.35">
      <c r="A9" t="s">
        <v>68</v>
      </c>
      <c r="B9" s="17">
        <v>50</v>
      </c>
      <c r="C9" t="s">
        <v>8</v>
      </c>
    </row>
    <row r="10" spans="1:3" x14ac:dyDescent="0.35">
      <c r="A10" t="s">
        <v>6</v>
      </c>
      <c r="B10" s="17">
        <f>238</f>
        <v>238</v>
      </c>
      <c r="C10" t="s">
        <v>7</v>
      </c>
    </row>
    <row r="11" spans="1:3" x14ac:dyDescent="0.35">
      <c r="A11" t="s">
        <v>5</v>
      </c>
      <c r="B11" s="17">
        <f>800/1000</f>
        <v>0.8</v>
      </c>
      <c r="C11" t="s">
        <v>8</v>
      </c>
    </row>
    <row r="12" spans="1:3" x14ac:dyDescent="0.35">
      <c r="A12" t="s">
        <v>42</v>
      </c>
      <c r="B12" s="2">
        <f>B10*B11/B9</f>
        <v>3.8080000000000003</v>
      </c>
      <c r="C12" t="s">
        <v>7</v>
      </c>
    </row>
    <row r="13" spans="1:3" x14ac:dyDescent="0.35">
      <c r="A13" t="s">
        <v>41</v>
      </c>
      <c r="B13">
        <v>5060</v>
      </c>
      <c r="C13" t="s">
        <v>10</v>
      </c>
    </row>
    <row r="14" spans="1:3" x14ac:dyDescent="0.35">
      <c r="A14" t="s">
        <v>40</v>
      </c>
      <c r="B14">
        <v>13.6</v>
      </c>
      <c r="C14" t="s">
        <v>9</v>
      </c>
    </row>
    <row r="15" spans="1:3" x14ac:dyDescent="0.35">
      <c r="A15" t="s">
        <v>43</v>
      </c>
      <c r="B15">
        <v>6456</v>
      </c>
      <c r="C15" t="s">
        <v>10</v>
      </c>
    </row>
    <row r="18" spans="1:6" x14ac:dyDescent="0.35">
      <c r="A18" s="3" t="s">
        <v>57</v>
      </c>
    </row>
    <row r="19" spans="1:6" x14ac:dyDescent="0.35">
      <c r="B19" t="s">
        <v>45</v>
      </c>
      <c r="C19" t="s">
        <v>46</v>
      </c>
      <c r="D19" t="s">
        <v>49</v>
      </c>
      <c r="E19" t="s">
        <v>44</v>
      </c>
      <c r="F19" t="s">
        <v>47</v>
      </c>
    </row>
    <row r="20" spans="1:6" x14ac:dyDescent="0.35">
      <c r="A20" t="s">
        <v>50</v>
      </c>
      <c r="B20" t="s">
        <v>14</v>
      </c>
      <c r="C20" t="s">
        <v>56</v>
      </c>
      <c r="E20" t="s">
        <v>14</v>
      </c>
    </row>
    <row r="21" spans="1:6" x14ac:dyDescent="0.35">
      <c r="A21" t="s">
        <v>51</v>
      </c>
    </row>
    <row r="22" spans="1:6" x14ac:dyDescent="0.35">
      <c r="A22" t="s">
        <v>52</v>
      </c>
      <c r="C22" t="s">
        <v>56</v>
      </c>
    </row>
    <row r="23" spans="1:6" x14ac:dyDescent="0.35">
      <c r="A23" t="s">
        <v>53</v>
      </c>
      <c r="C23" t="s">
        <v>56</v>
      </c>
    </row>
    <row r="24" spans="1:6" x14ac:dyDescent="0.35">
      <c r="A24" t="s">
        <v>54</v>
      </c>
      <c r="C24" t="s">
        <v>56</v>
      </c>
    </row>
    <row r="25" spans="1:6" x14ac:dyDescent="0.35">
      <c r="F25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C1D4-40E7-4DB7-AECD-977984E5448D}">
  <dimension ref="A1:K30"/>
  <sheetViews>
    <sheetView tabSelected="1" topLeftCell="C16" workbookViewId="0">
      <selection activeCell="J33" sqref="J33"/>
    </sheetView>
  </sheetViews>
  <sheetFormatPr defaultColWidth="8.81640625" defaultRowHeight="14.5" x14ac:dyDescent="0.35"/>
  <cols>
    <col min="1" max="1" width="35.81640625" bestFit="1" customWidth="1"/>
    <col min="2" max="2" width="54.7265625" bestFit="1" customWidth="1"/>
    <col min="4" max="4" width="20.453125" customWidth="1"/>
    <col min="7" max="7" width="12.453125" bestFit="1" customWidth="1"/>
  </cols>
  <sheetData>
    <row r="1" spans="1:6" ht="24" customHeight="1" x14ac:dyDescent="0.35">
      <c r="A1" s="16" t="s">
        <v>61</v>
      </c>
    </row>
    <row r="2" spans="1:6" x14ac:dyDescent="0.35">
      <c r="A2" t="s">
        <v>42</v>
      </c>
      <c r="B2" s="2">
        <v>237</v>
      </c>
      <c r="C2" t="s">
        <v>7</v>
      </c>
      <c r="D2" s="12"/>
      <c r="E2" s="13"/>
      <c r="F2" s="13"/>
    </row>
    <row r="3" spans="1:6" x14ac:dyDescent="0.35">
      <c r="A3" t="s">
        <v>41</v>
      </c>
      <c r="B3" s="13">
        <v>5060</v>
      </c>
      <c r="C3" t="s">
        <v>10</v>
      </c>
      <c r="D3" s="13"/>
      <c r="E3" s="13"/>
      <c r="F3" s="13"/>
    </row>
    <row r="4" spans="1:6" x14ac:dyDescent="0.35">
      <c r="A4" t="s">
        <v>40</v>
      </c>
      <c r="B4" s="13">
        <v>13.6</v>
      </c>
      <c r="C4" t="s">
        <v>9</v>
      </c>
      <c r="D4" s="13"/>
      <c r="E4" s="13"/>
      <c r="F4" s="13"/>
    </row>
    <row r="5" spans="1:6" x14ac:dyDescent="0.35">
      <c r="A5" t="s">
        <v>43</v>
      </c>
      <c r="B5" s="18">
        <v>6456</v>
      </c>
      <c r="C5" t="s">
        <v>10</v>
      </c>
      <c r="D5" s="13"/>
      <c r="E5" s="13"/>
      <c r="F5" s="13"/>
    </row>
    <row r="6" spans="1:6" x14ac:dyDescent="0.35">
      <c r="A6" s="13"/>
      <c r="B6" s="13"/>
      <c r="C6" s="13"/>
      <c r="D6" s="13"/>
      <c r="E6" s="13"/>
      <c r="F6" s="13"/>
    </row>
    <row r="7" spans="1:6" x14ac:dyDescent="0.35">
      <c r="A7" t="s">
        <v>75</v>
      </c>
      <c r="B7" t="s">
        <v>76</v>
      </c>
      <c r="C7" t="s">
        <v>77</v>
      </c>
      <c r="D7" t="s">
        <v>78</v>
      </c>
    </row>
    <row r="8" spans="1:6" x14ac:dyDescent="0.35">
      <c r="A8" t="s">
        <v>79</v>
      </c>
      <c r="B8" t="s">
        <v>80</v>
      </c>
      <c r="C8" s="19">
        <v>453.33333329999999</v>
      </c>
      <c r="D8" t="s">
        <v>81</v>
      </c>
    </row>
    <row r="9" spans="1:6" x14ac:dyDescent="0.35">
      <c r="A9" t="s">
        <v>82</v>
      </c>
      <c r="B9" t="s">
        <v>83</v>
      </c>
      <c r="C9">
        <v>6456</v>
      </c>
      <c r="D9" t="s">
        <v>10</v>
      </c>
    </row>
    <row r="10" spans="1:6" x14ac:dyDescent="0.35">
      <c r="A10" t="s">
        <v>84</v>
      </c>
      <c r="B10" t="s">
        <v>85</v>
      </c>
      <c r="C10" s="20">
        <v>25.3</v>
      </c>
      <c r="D10" t="s">
        <v>10</v>
      </c>
    </row>
    <row r="11" spans="1:6" x14ac:dyDescent="0.35">
      <c r="A11" t="s">
        <v>86</v>
      </c>
      <c r="B11" t="s">
        <v>87</v>
      </c>
      <c r="C11">
        <v>12.31818</v>
      </c>
      <c r="D11" t="s">
        <v>10</v>
      </c>
      <c r="E11" t="s">
        <v>88</v>
      </c>
    </row>
    <row r="12" spans="1:6" x14ac:dyDescent="0.35">
      <c r="A12" t="s">
        <v>72</v>
      </c>
      <c r="B12" t="s">
        <v>89</v>
      </c>
    </row>
    <row r="13" spans="1:6" x14ac:dyDescent="0.35">
      <c r="B13" t="s">
        <v>90</v>
      </c>
    </row>
    <row r="14" spans="1:6" x14ac:dyDescent="0.35">
      <c r="B14">
        <f>((C9-C11)*C9)/(C10-C11)</f>
        <v>3204512.913437407</v>
      </c>
      <c r="C14" t="s">
        <v>81</v>
      </c>
    </row>
    <row r="15" spans="1:6" x14ac:dyDescent="0.35">
      <c r="B15">
        <f>B14/1000/60</f>
        <v>53.408548557290118</v>
      </c>
      <c r="C15" t="s">
        <v>91</v>
      </c>
    </row>
    <row r="16" spans="1:6" x14ac:dyDescent="0.35">
      <c r="B16" s="3">
        <f>B15/1000</f>
        <v>5.3408548557290117E-2</v>
      </c>
      <c r="C16" s="3" t="s">
        <v>92</v>
      </c>
    </row>
    <row r="17" spans="1:11" x14ac:dyDescent="0.35">
      <c r="A17" s="13"/>
      <c r="B17" s="13"/>
      <c r="C17" s="13"/>
      <c r="D17" s="13"/>
      <c r="E17" s="13"/>
      <c r="F17" s="13"/>
    </row>
    <row r="18" spans="1:11" x14ac:dyDescent="0.35">
      <c r="A18" s="11"/>
      <c r="B18" s="3" t="s">
        <v>62</v>
      </c>
      <c r="D18" s="9" t="s">
        <v>74</v>
      </c>
      <c r="F18" s="9" t="s">
        <v>24</v>
      </c>
      <c r="G18" s="3" t="s">
        <v>93</v>
      </c>
      <c r="I18" s="21" t="s">
        <v>94</v>
      </c>
    </row>
    <row r="19" spans="1:11" x14ac:dyDescent="0.35">
      <c r="A19" s="11" t="s">
        <v>14</v>
      </c>
      <c r="B19" t="s">
        <v>64</v>
      </c>
      <c r="C19" t="s">
        <v>37</v>
      </c>
      <c r="D19" s="10" t="s">
        <v>64</v>
      </c>
      <c r="E19" t="s">
        <v>37</v>
      </c>
      <c r="F19" s="10"/>
      <c r="K19" t="s">
        <v>95</v>
      </c>
    </row>
    <row r="20" spans="1:11" x14ac:dyDescent="0.35">
      <c r="A20" s="11">
        <v>100</v>
      </c>
      <c r="B20">
        <v>12.6</v>
      </c>
      <c r="C20">
        <v>11.4</v>
      </c>
      <c r="D20" s="10">
        <v>25.3</v>
      </c>
      <c r="E20">
        <v>11.2</v>
      </c>
      <c r="F20" s="10">
        <v>2.7349999999999999E-2</v>
      </c>
      <c r="G20">
        <f>(((C9-B20)*C8)/(D20-B20))/1000/60/1000</f>
        <v>3.8333438317391332E-3</v>
      </c>
      <c r="I20" s="22">
        <f>((G20-F20)/F20)</f>
        <v>-0.85984117617041567</v>
      </c>
      <c r="J20" s="22">
        <f>((F20-G20)/G20)</f>
        <v>6.1347630686161789</v>
      </c>
    </row>
    <row r="21" spans="1:11" x14ac:dyDescent="0.35">
      <c r="A21" s="11">
        <v>90</v>
      </c>
      <c r="B21">
        <v>13.4</v>
      </c>
      <c r="C21">
        <v>11.4</v>
      </c>
      <c r="D21" s="10">
        <v>25.5</v>
      </c>
      <c r="E21">
        <v>11.2</v>
      </c>
      <c r="F21" s="10"/>
      <c r="G21">
        <f>(((C9-B21)*C8)/(D21-B21))/1000/60/1000</f>
        <v>4.0229274560861982E-3</v>
      </c>
      <c r="I21" s="22"/>
      <c r="J21" s="22"/>
    </row>
    <row r="22" spans="1:11" x14ac:dyDescent="0.35">
      <c r="A22" s="11">
        <v>80</v>
      </c>
      <c r="B22">
        <v>11.7</v>
      </c>
      <c r="C22">
        <v>12.5</v>
      </c>
      <c r="D22" s="10">
        <v>26.5</v>
      </c>
      <c r="F22" s="10"/>
      <c r="G22">
        <f>(((C9-B22)*C8)/(D22-B22))/1000/60/1000</f>
        <v>3.2898828826409795E-3</v>
      </c>
      <c r="I22" s="22"/>
      <c r="J22" s="22"/>
    </row>
    <row r="23" spans="1:11" x14ac:dyDescent="0.35">
      <c r="A23" s="11">
        <v>70</v>
      </c>
      <c r="B23">
        <v>12.4</v>
      </c>
      <c r="C23">
        <v>11.6</v>
      </c>
      <c r="D23" s="10">
        <v>26.2</v>
      </c>
      <c r="E23">
        <v>11.4</v>
      </c>
      <c r="F23" s="10"/>
      <c r="G23">
        <f>(((C9-B23)*C8/(D23-B23))/1000/60/1000)</f>
        <v>3.5278969401592755E-3</v>
      </c>
      <c r="I23" s="22"/>
      <c r="J23" s="22"/>
    </row>
    <row r="24" spans="1:11" x14ac:dyDescent="0.35">
      <c r="A24" s="11">
        <v>60</v>
      </c>
      <c r="B24">
        <v>12.6</v>
      </c>
      <c r="C24">
        <v>11.6</v>
      </c>
      <c r="D24" s="10">
        <v>26.9</v>
      </c>
      <c r="F24" s="10"/>
      <c r="G24">
        <f>(((C9-B24)*C8)/(D24-B24))/1000/60/1000</f>
        <v>3.4044382281879018E-3</v>
      </c>
      <c r="I24" s="22"/>
      <c r="J24" s="22"/>
    </row>
    <row r="25" spans="1:11" x14ac:dyDescent="0.35">
      <c r="A25" s="11">
        <v>50</v>
      </c>
      <c r="B25">
        <v>12.7</v>
      </c>
      <c r="C25">
        <v>11.6</v>
      </c>
      <c r="D25" s="10">
        <v>27.4</v>
      </c>
      <c r="E25">
        <v>11.5</v>
      </c>
      <c r="F25" s="10">
        <v>3.5100000000000001E-3</v>
      </c>
      <c r="G25">
        <f>(((C9-B25)*C8)/(D25-B25))/1000/60/1000</f>
        <v>3.3117490549341164E-3</v>
      </c>
      <c r="I25" s="22">
        <f t="shared" ref="I25:I30" si="0">((G25-F25)/F25)</f>
        <v>-5.6481750731020998E-2</v>
      </c>
      <c r="J25" s="22">
        <f t="shared" ref="J25:J30" si="1">((F25-G25)/G25)</f>
        <v>5.9862912852806018E-2</v>
      </c>
    </row>
    <row r="26" spans="1:11" x14ac:dyDescent="0.35">
      <c r="A26" s="11">
        <v>40</v>
      </c>
      <c r="B26">
        <v>13</v>
      </c>
      <c r="C26">
        <v>11.5</v>
      </c>
      <c r="D26" s="10">
        <v>28.1</v>
      </c>
      <c r="E26">
        <v>11.5</v>
      </c>
      <c r="F26" s="10"/>
      <c r="G26">
        <f>(((C9-B26)*C8)/(D26-B26))/1000/60/1000</f>
        <v>3.2238704927725166E-3</v>
      </c>
      <c r="I26" s="22"/>
      <c r="J26" s="22"/>
    </row>
    <row r="27" spans="1:11" x14ac:dyDescent="0.35">
      <c r="A27" s="11">
        <v>30</v>
      </c>
      <c r="B27">
        <v>13</v>
      </c>
      <c r="C27">
        <v>11.6</v>
      </c>
      <c r="D27" s="10">
        <v>28.3</v>
      </c>
      <c r="E27">
        <v>11.5</v>
      </c>
      <c r="F27" s="10"/>
      <c r="G27">
        <f>(((C9-B27)*C8)/(D27-B27))/1000/60/1000</f>
        <v>3.1817283948277772E-3</v>
      </c>
      <c r="I27" s="22"/>
      <c r="J27" s="22"/>
    </row>
    <row r="28" spans="1:11" x14ac:dyDescent="0.35">
      <c r="A28" s="11">
        <v>20</v>
      </c>
      <c r="B28">
        <v>7</v>
      </c>
      <c r="C28">
        <v>11.6</v>
      </c>
      <c r="D28" s="10">
        <v>28.3</v>
      </c>
      <c r="E28">
        <v>11.5</v>
      </c>
      <c r="F28" s="10">
        <v>4.62E-3</v>
      </c>
      <c r="G28">
        <f>(((C9-B28)*C8)/(D28-B28))/1000/60/1000</f>
        <v>2.2875952006664322E-3</v>
      </c>
      <c r="I28" s="22">
        <f t="shared" si="0"/>
        <v>-0.50484952366527447</v>
      </c>
      <c r="J28" s="22">
        <f t="shared" si="1"/>
        <v>1.0195880803798161</v>
      </c>
    </row>
    <row r="29" spans="1:11" x14ac:dyDescent="0.35">
      <c r="A29" s="11">
        <v>10</v>
      </c>
      <c r="B29">
        <v>13.4</v>
      </c>
      <c r="C29">
        <v>11.8</v>
      </c>
      <c r="D29" s="10">
        <v>28.9</v>
      </c>
      <c r="E29">
        <v>11.5</v>
      </c>
      <c r="F29" s="10"/>
      <c r="G29">
        <f>(((C9-B29)*C8)/(D29-B29))/1000/60/1000</f>
        <v>3.1404788528156778E-3</v>
      </c>
      <c r="I29" s="22"/>
      <c r="J29" s="22"/>
    </row>
    <row r="30" spans="1:11" x14ac:dyDescent="0.35">
      <c r="A30" s="11">
        <v>0</v>
      </c>
      <c r="B30">
        <v>13.7</v>
      </c>
      <c r="C30">
        <v>11.9</v>
      </c>
      <c r="D30" s="10">
        <v>28.7</v>
      </c>
      <c r="E30">
        <v>11.5</v>
      </c>
      <c r="F30">
        <v>3.6080000000000001E-3</v>
      </c>
      <c r="G30">
        <f>(((C9-B30)*C8)/(D30-B30))/1000/60/1000</f>
        <v>3.2450103701317668E-3</v>
      </c>
      <c r="I30" s="22">
        <f t="shared" si="0"/>
        <v>-0.10060688189252585</v>
      </c>
      <c r="J30" s="22">
        <f t="shared" si="1"/>
        <v>0.1118608535767156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L14"/>
  <sheetViews>
    <sheetView topLeftCell="A4" zoomScaleNormal="100" workbookViewId="0">
      <selection activeCell="L2" sqref="L2"/>
    </sheetView>
  </sheetViews>
  <sheetFormatPr defaultColWidth="8.81640625" defaultRowHeight="14.5" x14ac:dyDescent="0.35"/>
  <cols>
    <col min="3" max="3" width="9.36328125" customWidth="1"/>
  </cols>
  <sheetData>
    <row r="1" spans="1:12" ht="26" x14ac:dyDescent="0.6">
      <c r="A1" s="5" t="s">
        <v>13</v>
      </c>
      <c r="B1" s="5"/>
      <c r="C1" s="5"/>
      <c r="D1" s="4"/>
    </row>
    <row r="2" spans="1:12" x14ac:dyDescent="0.35">
      <c r="A2" s="3" t="s">
        <v>14</v>
      </c>
      <c r="B2" s="3" t="s">
        <v>15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16</v>
      </c>
      <c r="K2" s="3"/>
      <c r="L2" s="3" t="s">
        <v>60</v>
      </c>
    </row>
    <row r="3" spans="1:12" x14ac:dyDescent="0.35">
      <c r="A3">
        <v>-10</v>
      </c>
    </row>
    <row r="4" spans="1:12" x14ac:dyDescent="0.35">
      <c r="A4">
        <v>0</v>
      </c>
      <c r="B4">
        <v>57</v>
      </c>
      <c r="C4">
        <v>23</v>
      </c>
      <c r="D4">
        <v>25</v>
      </c>
      <c r="E4">
        <v>24</v>
      </c>
      <c r="F4">
        <v>23</v>
      </c>
      <c r="G4">
        <v>23</v>
      </c>
      <c r="J4">
        <v>0.06</v>
      </c>
    </row>
    <row r="5" spans="1:12" x14ac:dyDescent="0.35">
      <c r="A5">
        <v>10</v>
      </c>
      <c r="B5">
        <v>60</v>
      </c>
      <c r="C5">
        <v>30</v>
      </c>
      <c r="D5">
        <v>32</v>
      </c>
      <c r="E5">
        <v>29</v>
      </c>
      <c r="F5">
        <v>32</v>
      </c>
      <c r="J5">
        <v>0.05</v>
      </c>
    </row>
    <row r="6" spans="1:12" x14ac:dyDescent="0.35">
      <c r="A6">
        <v>20</v>
      </c>
      <c r="B6">
        <v>50</v>
      </c>
      <c r="C6">
        <v>9</v>
      </c>
      <c r="D6">
        <v>9</v>
      </c>
      <c r="E6">
        <v>12</v>
      </c>
      <c r="F6">
        <v>12</v>
      </c>
      <c r="G6">
        <v>12</v>
      </c>
      <c r="J6">
        <v>0.19</v>
      </c>
    </row>
    <row r="7" spans="1:12" x14ac:dyDescent="0.35">
      <c r="A7">
        <v>30</v>
      </c>
      <c r="B7">
        <v>35</v>
      </c>
      <c r="C7">
        <v>8</v>
      </c>
      <c r="D7">
        <v>6</v>
      </c>
      <c r="E7">
        <v>6</v>
      </c>
      <c r="F7">
        <v>6</v>
      </c>
      <c r="G7">
        <v>2</v>
      </c>
      <c r="J7">
        <v>0.35</v>
      </c>
    </row>
    <row r="8" spans="1:12" x14ac:dyDescent="0.35">
      <c r="A8">
        <v>40</v>
      </c>
      <c r="B8">
        <v>65</v>
      </c>
      <c r="C8">
        <v>12</v>
      </c>
      <c r="D8">
        <v>16</v>
      </c>
      <c r="E8">
        <v>20</v>
      </c>
      <c r="F8">
        <v>20</v>
      </c>
      <c r="G8">
        <v>22</v>
      </c>
      <c r="H8">
        <v>8</v>
      </c>
      <c r="I8">
        <v>18</v>
      </c>
      <c r="J8">
        <v>0.09</v>
      </c>
    </row>
    <row r="9" spans="1:12" x14ac:dyDescent="0.35">
      <c r="A9">
        <v>50</v>
      </c>
      <c r="B9">
        <v>35</v>
      </c>
      <c r="C9">
        <v>8</v>
      </c>
      <c r="D9">
        <v>10</v>
      </c>
      <c r="E9">
        <v>14</v>
      </c>
      <c r="F9">
        <v>16</v>
      </c>
      <c r="G9">
        <v>14</v>
      </c>
      <c r="H9">
        <v>10</v>
      </c>
      <c r="J9">
        <v>0.14000000000000001</v>
      </c>
    </row>
    <row r="10" spans="1:12" x14ac:dyDescent="0.35">
      <c r="A10">
        <v>60</v>
      </c>
      <c r="B10">
        <v>30</v>
      </c>
      <c r="C10">
        <v>2</v>
      </c>
      <c r="D10">
        <v>6</v>
      </c>
      <c r="E10">
        <v>7</v>
      </c>
      <c r="F10">
        <v>8</v>
      </c>
      <c r="G10">
        <v>4</v>
      </c>
      <c r="H10">
        <v>2</v>
      </c>
      <c r="J10">
        <v>0.53</v>
      </c>
    </row>
    <row r="11" spans="1:12" x14ac:dyDescent="0.35">
      <c r="A11">
        <v>70</v>
      </c>
      <c r="B11">
        <v>50</v>
      </c>
      <c r="C11">
        <v>2</v>
      </c>
      <c r="D11">
        <v>2</v>
      </c>
      <c r="E11">
        <v>4</v>
      </c>
      <c r="F11">
        <v>5</v>
      </c>
      <c r="G11">
        <v>2</v>
      </c>
      <c r="H11">
        <v>2</v>
      </c>
      <c r="J11">
        <v>0.34</v>
      </c>
    </row>
    <row r="12" spans="1:12" x14ac:dyDescent="0.35">
      <c r="A12">
        <v>80</v>
      </c>
      <c r="B12">
        <v>65</v>
      </c>
      <c r="C12">
        <v>6</v>
      </c>
      <c r="D12">
        <v>6</v>
      </c>
      <c r="E12">
        <v>6</v>
      </c>
      <c r="F12">
        <v>9</v>
      </c>
      <c r="G12">
        <v>8</v>
      </c>
      <c r="H12">
        <v>3</v>
      </c>
      <c r="J12">
        <v>0.14000000000000001</v>
      </c>
    </row>
    <row r="13" spans="1:12" x14ac:dyDescent="0.35">
      <c r="A13">
        <v>90</v>
      </c>
      <c r="B13">
        <v>37</v>
      </c>
      <c r="C13">
        <v>1</v>
      </c>
      <c r="D13">
        <v>4</v>
      </c>
      <c r="E13">
        <v>6</v>
      </c>
      <c r="F13">
        <v>4</v>
      </c>
      <c r="G13">
        <v>1</v>
      </c>
      <c r="J13">
        <v>1.1399999999999999</v>
      </c>
    </row>
    <row r="14" spans="1:12" x14ac:dyDescent="0.35">
      <c r="A14">
        <v>100</v>
      </c>
      <c r="B14">
        <v>55</v>
      </c>
      <c r="C14">
        <v>28</v>
      </c>
      <c r="D14">
        <v>28</v>
      </c>
      <c r="E14">
        <v>36</v>
      </c>
      <c r="F14">
        <v>40</v>
      </c>
      <c r="G14">
        <v>20</v>
      </c>
      <c r="J14">
        <v>0.39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060A-C78D-4F76-9952-009029BB83BD}">
  <dimension ref="A1:C15"/>
  <sheetViews>
    <sheetView workbookViewId="0">
      <selection activeCell="I28" sqref="I28"/>
    </sheetView>
  </sheetViews>
  <sheetFormatPr defaultColWidth="8.81640625" defaultRowHeight="14.5" x14ac:dyDescent="0.35"/>
  <sheetData>
    <row r="1" spans="1:3" ht="21" x14ac:dyDescent="0.5">
      <c r="A1" s="6" t="s">
        <v>11</v>
      </c>
      <c r="B1" s="6"/>
      <c r="C1" s="6"/>
    </row>
    <row r="4" spans="1:3" x14ac:dyDescent="0.35">
      <c r="A4" t="s">
        <v>27</v>
      </c>
      <c r="B4" t="s">
        <v>31</v>
      </c>
    </row>
    <row r="5" spans="1:3" x14ac:dyDescent="0.35">
      <c r="A5" s="1">
        <v>0.55972222222222223</v>
      </c>
      <c r="B5">
        <v>400</v>
      </c>
    </row>
    <row r="6" spans="1:3" x14ac:dyDescent="0.35">
      <c r="A6" s="1">
        <v>0.56666666666666665</v>
      </c>
      <c r="B6">
        <v>460</v>
      </c>
    </row>
    <row r="7" spans="1:3" x14ac:dyDescent="0.35">
      <c r="A7" s="1">
        <v>0.57361111111111118</v>
      </c>
      <c r="B7">
        <v>460</v>
      </c>
    </row>
    <row r="8" spans="1:3" x14ac:dyDescent="0.35">
      <c r="A8" s="1">
        <v>0.5805555555555556</v>
      </c>
      <c r="B8">
        <v>460</v>
      </c>
    </row>
    <row r="9" spans="1:3" x14ac:dyDescent="0.35">
      <c r="A9" s="1">
        <v>0.58750000000000002</v>
      </c>
      <c r="B9">
        <v>460</v>
      </c>
    </row>
    <row r="10" spans="1:3" x14ac:dyDescent="0.35">
      <c r="A10" s="1">
        <v>0.59444444444444444</v>
      </c>
      <c r="B10">
        <v>460</v>
      </c>
    </row>
    <row r="11" spans="1:3" x14ac:dyDescent="0.35">
      <c r="A11" s="1">
        <v>0.60138888888888886</v>
      </c>
      <c r="B11">
        <v>460</v>
      </c>
    </row>
    <row r="12" spans="1:3" x14ac:dyDescent="0.35">
      <c r="A12" s="1">
        <v>0.60833333333333328</v>
      </c>
      <c r="B12">
        <v>460</v>
      </c>
    </row>
    <row r="13" spans="1:3" x14ac:dyDescent="0.35">
      <c r="A13" s="1">
        <v>0.61527777777777781</v>
      </c>
      <c r="B13">
        <v>460</v>
      </c>
    </row>
    <row r="14" spans="1:3" x14ac:dyDescent="0.35">
      <c r="A14" t="s">
        <v>33</v>
      </c>
    </row>
    <row r="15" spans="1:3" x14ac:dyDescent="0.35">
      <c r="A1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91"/>
  <sheetViews>
    <sheetView topLeftCell="A93" workbookViewId="0">
      <selection activeCell="Q23" sqref="Q23"/>
    </sheetView>
  </sheetViews>
  <sheetFormatPr defaultColWidth="8.81640625" defaultRowHeight="14.5" x14ac:dyDescent="0.35"/>
  <cols>
    <col min="1" max="1" width="29.1796875" customWidth="1"/>
    <col min="2" max="2" width="21.36328125" customWidth="1"/>
  </cols>
  <sheetData>
    <row r="1" spans="1:3" ht="27" customHeight="1" x14ac:dyDescent="0.35">
      <c r="A1" s="14" t="s">
        <v>12</v>
      </c>
    </row>
    <row r="3" spans="1:3" x14ac:dyDescent="0.35">
      <c r="A3" s="3" t="s">
        <v>59</v>
      </c>
      <c r="B3" s="15">
        <v>0.56527777777777777</v>
      </c>
    </row>
    <row r="4" spans="1:3" x14ac:dyDescent="0.35">
      <c r="A4" s="3" t="s">
        <v>65</v>
      </c>
      <c r="B4" s="15">
        <v>0.60486111111111118</v>
      </c>
    </row>
    <row r="5" spans="1:3" x14ac:dyDescent="0.35">
      <c r="A5" s="3" t="s">
        <v>66</v>
      </c>
      <c r="B5" s="15">
        <v>0.62083333333333335</v>
      </c>
    </row>
    <row r="6" spans="1:3" x14ac:dyDescent="0.35">
      <c r="A6" t="s">
        <v>35</v>
      </c>
      <c r="B6" t="s">
        <v>58</v>
      </c>
      <c r="C6" t="s">
        <v>34</v>
      </c>
    </row>
    <row r="7" spans="1:3" x14ac:dyDescent="0.35">
      <c r="A7">
        <v>0</v>
      </c>
      <c r="B7" s="1">
        <f>$B$3+A7/24/60</f>
        <v>0.56527777777777777</v>
      </c>
      <c r="C7">
        <v>11.6</v>
      </c>
    </row>
    <row r="8" spans="1:3" x14ac:dyDescent="0.35">
      <c r="A8">
        <v>1</v>
      </c>
      <c r="B8" s="1">
        <f>$B$3+A8/24/60</f>
        <v>0.56597222222222221</v>
      </c>
      <c r="C8">
        <v>11.6</v>
      </c>
    </row>
    <row r="9" spans="1:3" x14ac:dyDescent="0.35">
      <c r="A9">
        <v>2</v>
      </c>
      <c r="B9" s="1">
        <f>$B$3+A9/24/60</f>
        <v>0.56666666666666665</v>
      </c>
      <c r="C9">
        <v>11.6</v>
      </c>
    </row>
    <row r="10" spans="1:3" x14ac:dyDescent="0.35">
      <c r="A10">
        <v>3</v>
      </c>
      <c r="B10" s="1">
        <f>$B$3+A10/24/60</f>
        <v>0.56736111111111109</v>
      </c>
      <c r="C10">
        <v>11.6</v>
      </c>
    </row>
    <row r="11" spans="1:3" x14ac:dyDescent="0.35">
      <c r="A11">
        <v>4</v>
      </c>
      <c r="B11" s="1">
        <f t="shared" ref="B11:B74" si="0">$B$3+A11/24/60</f>
        <v>0.56805555555555554</v>
      </c>
      <c r="C11">
        <v>11.6</v>
      </c>
    </row>
    <row r="12" spans="1:3" x14ac:dyDescent="0.35">
      <c r="A12">
        <v>5</v>
      </c>
      <c r="B12" s="1">
        <f t="shared" si="0"/>
        <v>0.56874999999999998</v>
      </c>
      <c r="C12">
        <v>11.7</v>
      </c>
    </row>
    <row r="13" spans="1:3" x14ac:dyDescent="0.35">
      <c r="A13">
        <v>6</v>
      </c>
      <c r="B13" s="1">
        <f t="shared" si="0"/>
        <v>0.56944444444444442</v>
      </c>
      <c r="C13">
        <v>11.7</v>
      </c>
    </row>
    <row r="14" spans="1:3" x14ac:dyDescent="0.35">
      <c r="A14">
        <v>7</v>
      </c>
      <c r="B14" s="1">
        <f t="shared" si="0"/>
        <v>0.57013888888888886</v>
      </c>
      <c r="C14">
        <v>11.7</v>
      </c>
    </row>
    <row r="15" spans="1:3" x14ac:dyDescent="0.35">
      <c r="A15">
        <v>8</v>
      </c>
      <c r="B15" s="1">
        <f t="shared" si="0"/>
        <v>0.5708333333333333</v>
      </c>
      <c r="C15">
        <v>11.8</v>
      </c>
    </row>
    <row r="16" spans="1:3" x14ac:dyDescent="0.35">
      <c r="A16">
        <v>9</v>
      </c>
      <c r="B16" s="1">
        <f t="shared" si="0"/>
        <v>0.57152777777777775</v>
      </c>
      <c r="C16">
        <v>11.8</v>
      </c>
    </row>
    <row r="17" spans="1:3" x14ac:dyDescent="0.35">
      <c r="A17">
        <v>10</v>
      </c>
      <c r="B17" s="1">
        <f t="shared" si="0"/>
        <v>0.57222222222222219</v>
      </c>
      <c r="C17">
        <v>11.8</v>
      </c>
    </row>
    <row r="18" spans="1:3" x14ac:dyDescent="0.35">
      <c r="A18">
        <v>11</v>
      </c>
      <c r="B18" s="1">
        <f t="shared" si="0"/>
        <v>0.57291666666666663</v>
      </c>
      <c r="C18">
        <v>11.8</v>
      </c>
    </row>
    <row r="19" spans="1:3" x14ac:dyDescent="0.35">
      <c r="A19">
        <v>12</v>
      </c>
      <c r="B19" s="1">
        <f t="shared" si="0"/>
        <v>0.57361111111111107</v>
      </c>
      <c r="C19">
        <v>11.9</v>
      </c>
    </row>
    <row r="20" spans="1:3" x14ac:dyDescent="0.35">
      <c r="A20">
        <v>13</v>
      </c>
      <c r="B20" s="1">
        <f t="shared" si="0"/>
        <v>0.57430555555555551</v>
      </c>
      <c r="C20">
        <v>12</v>
      </c>
    </row>
    <row r="21" spans="1:3" x14ac:dyDescent="0.35">
      <c r="A21">
        <v>13.5</v>
      </c>
      <c r="B21" s="1">
        <f t="shared" si="0"/>
        <v>0.57465277777777779</v>
      </c>
      <c r="C21">
        <v>12.1</v>
      </c>
    </row>
    <row r="22" spans="1:3" x14ac:dyDescent="0.35">
      <c r="A22">
        <v>14</v>
      </c>
      <c r="B22" s="1">
        <f t="shared" si="0"/>
        <v>0.57499999999999996</v>
      </c>
      <c r="C22">
        <v>12.1</v>
      </c>
    </row>
    <row r="23" spans="1:3" x14ac:dyDescent="0.35">
      <c r="A23">
        <v>14.5</v>
      </c>
      <c r="B23" s="1">
        <f t="shared" si="0"/>
        <v>0.57534722222222223</v>
      </c>
      <c r="C23">
        <v>12.2</v>
      </c>
    </row>
    <row r="24" spans="1:3" x14ac:dyDescent="0.35">
      <c r="A24">
        <v>15</v>
      </c>
      <c r="B24" s="1">
        <f t="shared" si="0"/>
        <v>0.5756944444444444</v>
      </c>
      <c r="C24">
        <v>12.3</v>
      </c>
    </row>
    <row r="25" spans="1:3" x14ac:dyDescent="0.35">
      <c r="A25">
        <v>15.5</v>
      </c>
      <c r="B25" s="1">
        <f t="shared" si="0"/>
        <v>0.57604166666666667</v>
      </c>
      <c r="C25">
        <v>12.3</v>
      </c>
    </row>
    <row r="26" spans="1:3" x14ac:dyDescent="0.35">
      <c r="A26">
        <v>16</v>
      </c>
      <c r="B26" s="1">
        <f t="shared" si="0"/>
        <v>0.57638888888888884</v>
      </c>
      <c r="C26">
        <v>12.4</v>
      </c>
    </row>
    <row r="27" spans="1:3" x14ac:dyDescent="0.35">
      <c r="A27">
        <v>16.5</v>
      </c>
      <c r="B27" s="1">
        <f t="shared" si="0"/>
        <v>0.57673611111111112</v>
      </c>
      <c r="C27">
        <v>12.5</v>
      </c>
    </row>
    <row r="28" spans="1:3" x14ac:dyDescent="0.35">
      <c r="A28">
        <v>17</v>
      </c>
      <c r="B28" s="1">
        <f t="shared" si="0"/>
        <v>0.57708333333333328</v>
      </c>
      <c r="C28">
        <v>12.7</v>
      </c>
    </row>
    <row r="29" spans="1:3" x14ac:dyDescent="0.35">
      <c r="A29">
        <v>17.5</v>
      </c>
      <c r="B29" s="1">
        <f t="shared" si="0"/>
        <v>0.57743055555555556</v>
      </c>
      <c r="C29">
        <v>12.8</v>
      </c>
    </row>
    <row r="30" spans="1:3" x14ac:dyDescent="0.35">
      <c r="A30">
        <v>18</v>
      </c>
      <c r="B30" s="1">
        <f t="shared" si="0"/>
        <v>0.57777777777777772</v>
      </c>
      <c r="C30">
        <v>13.1</v>
      </c>
    </row>
    <row r="31" spans="1:3" x14ac:dyDescent="0.35">
      <c r="A31">
        <v>18.5</v>
      </c>
      <c r="B31" s="1">
        <f t="shared" si="0"/>
        <v>0.578125</v>
      </c>
      <c r="C31">
        <v>13.2</v>
      </c>
    </row>
    <row r="32" spans="1:3" x14ac:dyDescent="0.35">
      <c r="A32">
        <v>19</v>
      </c>
      <c r="B32" s="1">
        <f t="shared" si="0"/>
        <v>0.57847222222222217</v>
      </c>
      <c r="C32">
        <v>13.3</v>
      </c>
    </row>
    <row r="33" spans="1:3" x14ac:dyDescent="0.35">
      <c r="A33">
        <v>19.5</v>
      </c>
      <c r="B33" s="1">
        <f t="shared" si="0"/>
        <v>0.57881944444444444</v>
      </c>
      <c r="C33">
        <v>13.6</v>
      </c>
    </row>
    <row r="34" spans="1:3" x14ac:dyDescent="0.35">
      <c r="A34">
        <v>20</v>
      </c>
      <c r="B34" s="1">
        <f t="shared" si="0"/>
        <v>0.57916666666666661</v>
      </c>
      <c r="C34">
        <v>13.8</v>
      </c>
    </row>
    <row r="35" spans="1:3" x14ac:dyDescent="0.35">
      <c r="A35">
        <v>20.5</v>
      </c>
      <c r="B35" s="1">
        <f t="shared" si="0"/>
        <v>0.57951388888888888</v>
      </c>
      <c r="C35">
        <v>13.9</v>
      </c>
    </row>
    <row r="36" spans="1:3" x14ac:dyDescent="0.35">
      <c r="A36">
        <v>21</v>
      </c>
      <c r="B36" s="1">
        <f t="shared" si="0"/>
        <v>0.57986111111111105</v>
      </c>
      <c r="C36">
        <v>14.2</v>
      </c>
    </row>
    <row r="37" spans="1:3" x14ac:dyDescent="0.35">
      <c r="A37">
        <v>21.5</v>
      </c>
      <c r="B37" s="1">
        <f t="shared" si="0"/>
        <v>0.58020833333333333</v>
      </c>
      <c r="C37">
        <v>14.5</v>
      </c>
    </row>
    <row r="38" spans="1:3" x14ac:dyDescent="0.35">
      <c r="A38">
        <v>22</v>
      </c>
      <c r="B38" s="1">
        <f t="shared" si="0"/>
        <v>0.58055555555555549</v>
      </c>
      <c r="C38">
        <v>14.7</v>
      </c>
    </row>
    <row r="39" spans="1:3" x14ac:dyDescent="0.35">
      <c r="A39">
        <v>22.5</v>
      </c>
      <c r="B39" s="1">
        <f t="shared" si="0"/>
        <v>0.58090277777777777</v>
      </c>
      <c r="C39">
        <v>15</v>
      </c>
    </row>
    <row r="40" spans="1:3" x14ac:dyDescent="0.35">
      <c r="A40">
        <v>23</v>
      </c>
      <c r="B40" s="1">
        <f t="shared" si="0"/>
        <v>0.58125000000000004</v>
      </c>
      <c r="C40">
        <v>15.2</v>
      </c>
    </row>
    <row r="41" spans="1:3" x14ac:dyDescent="0.35">
      <c r="A41">
        <v>23.5</v>
      </c>
      <c r="B41" s="1">
        <f t="shared" si="0"/>
        <v>0.58159722222222221</v>
      </c>
      <c r="C41">
        <v>15.5</v>
      </c>
    </row>
    <row r="42" spans="1:3" x14ac:dyDescent="0.35">
      <c r="A42">
        <v>24</v>
      </c>
      <c r="B42" s="1">
        <f t="shared" si="0"/>
        <v>0.58194444444444449</v>
      </c>
      <c r="C42">
        <v>15.8</v>
      </c>
    </row>
    <row r="43" spans="1:3" x14ac:dyDescent="0.35">
      <c r="A43">
        <v>24.5</v>
      </c>
      <c r="B43" s="1">
        <f t="shared" si="0"/>
        <v>0.58229166666666665</v>
      </c>
      <c r="C43">
        <v>16.100000000000001</v>
      </c>
    </row>
    <row r="44" spans="1:3" x14ac:dyDescent="0.35">
      <c r="A44">
        <v>25</v>
      </c>
      <c r="B44" s="1">
        <f t="shared" si="0"/>
        <v>0.58263888888888893</v>
      </c>
      <c r="C44">
        <v>16.3</v>
      </c>
    </row>
    <row r="45" spans="1:3" x14ac:dyDescent="0.35">
      <c r="A45">
        <v>25.5</v>
      </c>
      <c r="B45" s="1">
        <f t="shared" si="0"/>
        <v>0.58298611111111109</v>
      </c>
      <c r="C45">
        <v>16.5</v>
      </c>
    </row>
    <row r="46" spans="1:3" x14ac:dyDescent="0.35">
      <c r="A46">
        <v>26</v>
      </c>
      <c r="B46" s="1">
        <f t="shared" si="0"/>
        <v>0.58333333333333337</v>
      </c>
      <c r="C46">
        <v>16.8</v>
      </c>
    </row>
    <row r="47" spans="1:3" x14ac:dyDescent="0.35">
      <c r="A47">
        <v>26.5</v>
      </c>
      <c r="B47" s="1">
        <f t="shared" si="0"/>
        <v>0.58368055555555554</v>
      </c>
      <c r="C47">
        <v>17.100000000000001</v>
      </c>
    </row>
    <row r="48" spans="1:3" x14ac:dyDescent="0.35">
      <c r="A48">
        <v>27</v>
      </c>
      <c r="B48" s="1">
        <f t="shared" si="0"/>
        <v>0.58402777777777781</v>
      </c>
    </row>
    <row r="49" spans="1:3" x14ac:dyDescent="0.35">
      <c r="A49">
        <v>27.5</v>
      </c>
      <c r="B49" s="1">
        <f t="shared" si="0"/>
        <v>0.58437499999999998</v>
      </c>
      <c r="C49">
        <v>17.600000000000001</v>
      </c>
    </row>
    <row r="50" spans="1:3" x14ac:dyDescent="0.35">
      <c r="A50">
        <f t="shared" ref="A50:A81" si="1">A49+0.5</f>
        <v>28</v>
      </c>
      <c r="B50" s="1">
        <f t="shared" si="0"/>
        <v>0.58472222222222225</v>
      </c>
      <c r="C50">
        <v>17.899999999999999</v>
      </c>
    </row>
    <row r="51" spans="1:3" x14ac:dyDescent="0.35">
      <c r="A51">
        <f t="shared" si="1"/>
        <v>28.5</v>
      </c>
      <c r="B51" s="1">
        <f t="shared" si="0"/>
        <v>0.58506944444444442</v>
      </c>
    </row>
    <row r="52" spans="1:3" x14ac:dyDescent="0.35">
      <c r="A52">
        <f t="shared" si="1"/>
        <v>29</v>
      </c>
      <c r="B52" s="1">
        <f t="shared" si="0"/>
        <v>0.5854166666666667</v>
      </c>
      <c r="C52">
        <v>18.399999999999999</v>
      </c>
    </row>
    <row r="53" spans="1:3" x14ac:dyDescent="0.35">
      <c r="A53">
        <f t="shared" si="1"/>
        <v>29.5</v>
      </c>
      <c r="B53" s="1">
        <f t="shared" si="0"/>
        <v>0.58576388888888886</v>
      </c>
      <c r="C53">
        <v>18.600000000000001</v>
      </c>
    </row>
    <row r="54" spans="1:3" x14ac:dyDescent="0.35">
      <c r="A54">
        <f t="shared" si="1"/>
        <v>30</v>
      </c>
      <c r="B54" s="1">
        <f t="shared" si="0"/>
        <v>0.58611111111111114</v>
      </c>
      <c r="C54">
        <v>18.899999999999999</v>
      </c>
    </row>
    <row r="55" spans="1:3" x14ac:dyDescent="0.35">
      <c r="A55">
        <f t="shared" si="1"/>
        <v>30.5</v>
      </c>
      <c r="B55" s="1">
        <f t="shared" si="0"/>
        <v>0.5864583333333333</v>
      </c>
      <c r="C55">
        <v>19.100000000000001</v>
      </c>
    </row>
    <row r="56" spans="1:3" x14ac:dyDescent="0.35">
      <c r="A56">
        <f t="shared" si="1"/>
        <v>31</v>
      </c>
      <c r="B56" s="1">
        <f t="shared" si="0"/>
        <v>0.58680555555555558</v>
      </c>
      <c r="C56">
        <v>19.399999999999999</v>
      </c>
    </row>
    <row r="57" spans="1:3" x14ac:dyDescent="0.35">
      <c r="A57">
        <f t="shared" si="1"/>
        <v>31.5</v>
      </c>
      <c r="B57" s="1">
        <f t="shared" si="0"/>
        <v>0.58715277777777775</v>
      </c>
      <c r="C57">
        <v>19.600000000000001</v>
      </c>
    </row>
    <row r="58" spans="1:3" x14ac:dyDescent="0.35">
      <c r="A58">
        <f t="shared" si="1"/>
        <v>32</v>
      </c>
      <c r="B58" s="1">
        <f t="shared" si="0"/>
        <v>0.58750000000000002</v>
      </c>
      <c r="C58">
        <v>19.899999999999999</v>
      </c>
    </row>
    <row r="59" spans="1:3" x14ac:dyDescent="0.35">
      <c r="A59">
        <f t="shared" si="1"/>
        <v>32.5</v>
      </c>
      <c r="B59" s="1">
        <f t="shared" si="0"/>
        <v>0.58784722222222219</v>
      </c>
      <c r="C59">
        <v>20.100000000000001</v>
      </c>
    </row>
    <row r="60" spans="1:3" x14ac:dyDescent="0.35">
      <c r="A60">
        <f t="shared" si="1"/>
        <v>33</v>
      </c>
      <c r="B60" s="1">
        <f t="shared" si="0"/>
        <v>0.58819444444444446</v>
      </c>
      <c r="C60">
        <v>20.3</v>
      </c>
    </row>
    <row r="61" spans="1:3" x14ac:dyDescent="0.35">
      <c r="A61">
        <f t="shared" si="1"/>
        <v>33.5</v>
      </c>
      <c r="B61" s="1">
        <f t="shared" si="0"/>
        <v>0.58854166666666663</v>
      </c>
      <c r="C61">
        <v>20.5</v>
      </c>
    </row>
    <row r="62" spans="1:3" x14ac:dyDescent="0.35">
      <c r="A62">
        <f t="shared" si="1"/>
        <v>34</v>
      </c>
      <c r="B62" s="1">
        <f t="shared" si="0"/>
        <v>0.58888888888888891</v>
      </c>
      <c r="C62">
        <v>20.7</v>
      </c>
    </row>
    <row r="63" spans="1:3" x14ac:dyDescent="0.35">
      <c r="A63">
        <f t="shared" si="1"/>
        <v>34.5</v>
      </c>
      <c r="B63" s="1">
        <f t="shared" si="0"/>
        <v>0.58923611111111107</v>
      </c>
      <c r="C63">
        <v>20.8</v>
      </c>
    </row>
    <row r="64" spans="1:3" x14ac:dyDescent="0.35">
      <c r="A64">
        <f t="shared" si="1"/>
        <v>35</v>
      </c>
      <c r="B64" s="1">
        <f t="shared" si="0"/>
        <v>0.58958333333333335</v>
      </c>
      <c r="C64">
        <v>21</v>
      </c>
    </row>
    <row r="65" spans="1:3" x14ac:dyDescent="0.35">
      <c r="A65">
        <f t="shared" si="1"/>
        <v>35.5</v>
      </c>
      <c r="B65" s="1">
        <f t="shared" si="0"/>
        <v>0.58993055555555551</v>
      </c>
      <c r="C65">
        <v>21.2</v>
      </c>
    </row>
    <row r="66" spans="1:3" x14ac:dyDescent="0.35">
      <c r="A66">
        <f t="shared" si="1"/>
        <v>36</v>
      </c>
      <c r="B66" s="1">
        <f t="shared" si="0"/>
        <v>0.59027777777777779</v>
      </c>
      <c r="C66">
        <v>21.3</v>
      </c>
    </row>
    <row r="67" spans="1:3" x14ac:dyDescent="0.35">
      <c r="A67">
        <f t="shared" si="1"/>
        <v>36.5</v>
      </c>
      <c r="B67" s="1">
        <f t="shared" si="0"/>
        <v>0.59062499999999996</v>
      </c>
      <c r="C67">
        <v>21.5</v>
      </c>
    </row>
    <row r="68" spans="1:3" x14ac:dyDescent="0.35">
      <c r="A68">
        <f t="shared" si="1"/>
        <v>37</v>
      </c>
      <c r="B68" s="1">
        <f t="shared" si="0"/>
        <v>0.59097222222222223</v>
      </c>
      <c r="C68">
        <v>21.6</v>
      </c>
    </row>
    <row r="69" spans="1:3" x14ac:dyDescent="0.35">
      <c r="A69">
        <f t="shared" si="1"/>
        <v>37.5</v>
      </c>
      <c r="B69" s="1">
        <f t="shared" si="0"/>
        <v>0.5913194444444444</v>
      </c>
      <c r="C69">
        <v>21.8</v>
      </c>
    </row>
    <row r="70" spans="1:3" x14ac:dyDescent="0.35">
      <c r="A70">
        <f t="shared" si="1"/>
        <v>38</v>
      </c>
      <c r="B70" s="1">
        <f t="shared" si="0"/>
        <v>0.59166666666666667</v>
      </c>
      <c r="C70">
        <v>21.9</v>
      </c>
    </row>
    <row r="71" spans="1:3" x14ac:dyDescent="0.35">
      <c r="A71">
        <f t="shared" si="1"/>
        <v>38.5</v>
      </c>
      <c r="B71" s="1">
        <f t="shared" si="0"/>
        <v>0.59201388888888884</v>
      </c>
      <c r="C71">
        <v>22</v>
      </c>
    </row>
    <row r="72" spans="1:3" x14ac:dyDescent="0.35">
      <c r="A72">
        <f t="shared" si="1"/>
        <v>39</v>
      </c>
      <c r="B72" s="1">
        <f t="shared" si="0"/>
        <v>0.59236111111111112</v>
      </c>
      <c r="C72">
        <v>22.1</v>
      </c>
    </row>
    <row r="73" spans="1:3" x14ac:dyDescent="0.35">
      <c r="A73">
        <f t="shared" si="1"/>
        <v>39.5</v>
      </c>
      <c r="B73" s="1">
        <f t="shared" si="0"/>
        <v>0.59270833333333328</v>
      </c>
      <c r="C73">
        <v>22.2</v>
      </c>
    </row>
    <row r="74" spans="1:3" x14ac:dyDescent="0.35">
      <c r="A74">
        <f t="shared" si="1"/>
        <v>40</v>
      </c>
      <c r="B74" s="1">
        <f t="shared" si="0"/>
        <v>0.59305555555555556</v>
      </c>
      <c r="C74">
        <v>22.3</v>
      </c>
    </row>
    <row r="75" spans="1:3" x14ac:dyDescent="0.35">
      <c r="A75">
        <f t="shared" si="1"/>
        <v>40.5</v>
      </c>
      <c r="B75" s="1">
        <f t="shared" ref="B75:B109" si="2">$B$3+A75/24/60</f>
        <v>0.59340277777777772</v>
      </c>
      <c r="C75">
        <v>22.4</v>
      </c>
    </row>
    <row r="76" spans="1:3" x14ac:dyDescent="0.35">
      <c r="A76">
        <f t="shared" si="1"/>
        <v>41</v>
      </c>
      <c r="B76" s="1">
        <f t="shared" si="2"/>
        <v>0.59375</v>
      </c>
      <c r="C76">
        <v>22.7</v>
      </c>
    </row>
    <row r="77" spans="1:3" x14ac:dyDescent="0.35">
      <c r="A77">
        <f t="shared" si="1"/>
        <v>41.5</v>
      </c>
      <c r="B77" s="1">
        <f t="shared" si="2"/>
        <v>0.59409722222222217</v>
      </c>
      <c r="C77">
        <v>22.8</v>
      </c>
    </row>
    <row r="78" spans="1:3" x14ac:dyDescent="0.35">
      <c r="A78">
        <f t="shared" si="1"/>
        <v>42</v>
      </c>
      <c r="B78" s="1">
        <f t="shared" si="2"/>
        <v>0.59444444444444444</v>
      </c>
      <c r="C78">
        <v>22.8</v>
      </c>
    </row>
    <row r="79" spans="1:3" x14ac:dyDescent="0.35">
      <c r="A79">
        <f t="shared" si="1"/>
        <v>42.5</v>
      </c>
      <c r="B79" s="1">
        <f t="shared" si="2"/>
        <v>0.59479166666666661</v>
      </c>
      <c r="C79">
        <v>22.9</v>
      </c>
    </row>
    <row r="80" spans="1:3" x14ac:dyDescent="0.35">
      <c r="A80">
        <f t="shared" si="1"/>
        <v>43</v>
      </c>
      <c r="B80" s="1">
        <f t="shared" si="2"/>
        <v>0.59513888888888888</v>
      </c>
      <c r="C80">
        <v>23.1</v>
      </c>
    </row>
    <row r="81" spans="1:3" x14ac:dyDescent="0.35">
      <c r="A81">
        <f t="shared" si="1"/>
        <v>43.5</v>
      </c>
      <c r="B81" s="1">
        <f t="shared" si="2"/>
        <v>0.59548611111111105</v>
      </c>
      <c r="C81">
        <v>23.1</v>
      </c>
    </row>
    <row r="82" spans="1:3" x14ac:dyDescent="0.35">
      <c r="A82">
        <f t="shared" ref="A82:A109" si="3">A81+0.5</f>
        <v>44</v>
      </c>
      <c r="B82" s="1">
        <f t="shared" si="2"/>
        <v>0.59583333333333333</v>
      </c>
      <c r="C82">
        <v>23.3</v>
      </c>
    </row>
    <row r="83" spans="1:3" x14ac:dyDescent="0.35">
      <c r="A83">
        <f t="shared" si="3"/>
        <v>44.5</v>
      </c>
      <c r="B83" s="1">
        <f t="shared" si="2"/>
        <v>0.59618055555555549</v>
      </c>
      <c r="C83">
        <v>23.4</v>
      </c>
    </row>
    <row r="84" spans="1:3" x14ac:dyDescent="0.35">
      <c r="A84">
        <f t="shared" si="3"/>
        <v>45</v>
      </c>
      <c r="B84" s="1">
        <f t="shared" si="2"/>
        <v>0.59652777777777777</v>
      </c>
      <c r="C84">
        <v>23.4</v>
      </c>
    </row>
    <row r="85" spans="1:3" x14ac:dyDescent="0.35">
      <c r="A85">
        <f t="shared" si="3"/>
        <v>45.5</v>
      </c>
      <c r="B85" s="1">
        <f t="shared" si="2"/>
        <v>0.59687500000000004</v>
      </c>
      <c r="C85">
        <v>23.6</v>
      </c>
    </row>
    <row r="86" spans="1:3" x14ac:dyDescent="0.35">
      <c r="A86">
        <f t="shared" si="3"/>
        <v>46</v>
      </c>
      <c r="B86" s="1">
        <f t="shared" si="2"/>
        <v>0.59722222222222221</v>
      </c>
      <c r="C86">
        <v>23.7</v>
      </c>
    </row>
    <row r="87" spans="1:3" x14ac:dyDescent="0.35">
      <c r="A87">
        <f t="shared" si="3"/>
        <v>46.5</v>
      </c>
      <c r="B87" s="1">
        <f t="shared" si="2"/>
        <v>0.59756944444444449</v>
      </c>
      <c r="C87">
        <v>23.8</v>
      </c>
    </row>
    <row r="88" spans="1:3" x14ac:dyDescent="0.35">
      <c r="A88">
        <f t="shared" si="3"/>
        <v>47</v>
      </c>
      <c r="B88" s="1">
        <f t="shared" si="2"/>
        <v>0.59791666666666665</v>
      </c>
      <c r="C88">
        <v>23.9</v>
      </c>
    </row>
    <row r="89" spans="1:3" x14ac:dyDescent="0.35">
      <c r="A89">
        <f t="shared" si="3"/>
        <v>47.5</v>
      </c>
      <c r="B89" s="1">
        <f t="shared" si="2"/>
        <v>0.59826388888888893</v>
      </c>
      <c r="C89">
        <v>24</v>
      </c>
    </row>
    <row r="90" spans="1:3" x14ac:dyDescent="0.35">
      <c r="A90">
        <f t="shared" si="3"/>
        <v>48</v>
      </c>
      <c r="B90" s="1">
        <f t="shared" si="2"/>
        <v>0.59861111111111109</v>
      </c>
      <c r="C90">
        <v>24.1</v>
      </c>
    </row>
    <row r="91" spans="1:3" x14ac:dyDescent="0.35">
      <c r="A91">
        <f t="shared" si="3"/>
        <v>48.5</v>
      </c>
      <c r="B91" s="1">
        <f t="shared" si="2"/>
        <v>0.59895833333333337</v>
      </c>
      <c r="C91">
        <v>24.2</v>
      </c>
    </row>
    <row r="92" spans="1:3" x14ac:dyDescent="0.35">
      <c r="A92">
        <f t="shared" si="3"/>
        <v>49</v>
      </c>
      <c r="B92" s="1">
        <f t="shared" si="2"/>
        <v>0.59930555555555554</v>
      </c>
      <c r="C92">
        <v>24.3</v>
      </c>
    </row>
    <row r="93" spans="1:3" x14ac:dyDescent="0.35">
      <c r="A93">
        <f t="shared" si="3"/>
        <v>49.5</v>
      </c>
      <c r="B93" s="1">
        <f t="shared" si="2"/>
        <v>0.59965277777777781</v>
      </c>
      <c r="C93">
        <v>24.4</v>
      </c>
    </row>
    <row r="94" spans="1:3" x14ac:dyDescent="0.35">
      <c r="A94">
        <f t="shared" si="3"/>
        <v>50</v>
      </c>
      <c r="B94" s="1">
        <f t="shared" si="2"/>
        <v>0.6</v>
      </c>
      <c r="C94">
        <v>24.5</v>
      </c>
    </row>
    <row r="95" spans="1:3" x14ac:dyDescent="0.35">
      <c r="A95">
        <f t="shared" si="3"/>
        <v>50.5</v>
      </c>
      <c r="B95" s="1">
        <f t="shared" si="2"/>
        <v>0.60034722222222225</v>
      </c>
      <c r="C95">
        <v>24.6</v>
      </c>
    </row>
    <row r="96" spans="1:3" x14ac:dyDescent="0.35">
      <c r="A96">
        <f t="shared" si="3"/>
        <v>51</v>
      </c>
      <c r="B96" s="1">
        <f t="shared" si="2"/>
        <v>0.60069444444444442</v>
      </c>
      <c r="C96">
        <v>24.7</v>
      </c>
    </row>
    <row r="97" spans="1:3" x14ac:dyDescent="0.35">
      <c r="A97">
        <f t="shared" si="3"/>
        <v>51.5</v>
      </c>
      <c r="B97" s="1">
        <f t="shared" si="2"/>
        <v>0.6010416666666667</v>
      </c>
      <c r="C97">
        <v>24.8</v>
      </c>
    </row>
    <row r="98" spans="1:3" x14ac:dyDescent="0.35">
      <c r="A98">
        <f t="shared" si="3"/>
        <v>52</v>
      </c>
      <c r="B98" s="1">
        <f t="shared" si="2"/>
        <v>0.60138888888888886</v>
      </c>
      <c r="C98">
        <v>24.8</v>
      </c>
    </row>
    <row r="99" spans="1:3" x14ac:dyDescent="0.35">
      <c r="A99">
        <f t="shared" si="3"/>
        <v>52.5</v>
      </c>
      <c r="B99" s="1">
        <f t="shared" si="2"/>
        <v>0.60173611111111114</v>
      </c>
      <c r="C99">
        <v>24.9</v>
      </c>
    </row>
    <row r="100" spans="1:3" x14ac:dyDescent="0.35">
      <c r="A100">
        <f t="shared" si="3"/>
        <v>53</v>
      </c>
      <c r="B100" s="1">
        <f t="shared" si="2"/>
        <v>0.6020833333333333</v>
      </c>
      <c r="C100">
        <v>25</v>
      </c>
    </row>
    <row r="101" spans="1:3" x14ac:dyDescent="0.35">
      <c r="A101">
        <f t="shared" si="3"/>
        <v>53.5</v>
      </c>
      <c r="B101" s="1">
        <f t="shared" si="2"/>
        <v>0.60243055555555558</v>
      </c>
      <c r="C101">
        <v>25</v>
      </c>
    </row>
    <row r="102" spans="1:3" x14ac:dyDescent="0.35">
      <c r="A102">
        <f t="shared" si="3"/>
        <v>54</v>
      </c>
      <c r="B102" s="1">
        <f t="shared" si="2"/>
        <v>0.60277777777777775</v>
      </c>
      <c r="C102">
        <v>25.1</v>
      </c>
    </row>
    <row r="103" spans="1:3" x14ac:dyDescent="0.35">
      <c r="A103">
        <f t="shared" si="3"/>
        <v>54.5</v>
      </c>
      <c r="B103" s="1">
        <f t="shared" si="2"/>
        <v>0.60312500000000002</v>
      </c>
      <c r="C103">
        <v>25.1</v>
      </c>
    </row>
    <row r="104" spans="1:3" x14ac:dyDescent="0.35">
      <c r="A104">
        <f t="shared" si="3"/>
        <v>55</v>
      </c>
      <c r="B104" s="1">
        <f t="shared" si="2"/>
        <v>0.60347222222222219</v>
      </c>
      <c r="C104">
        <v>25.2</v>
      </c>
    </row>
    <row r="105" spans="1:3" x14ac:dyDescent="0.35">
      <c r="A105">
        <f t="shared" si="3"/>
        <v>55.5</v>
      </c>
      <c r="B105" s="1">
        <f t="shared" si="2"/>
        <v>0.60381944444444446</v>
      </c>
      <c r="C105">
        <v>25.3</v>
      </c>
    </row>
    <row r="106" spans="1:3" x14ac:dyDescent="0.35">
      <c r="A106">
        <f t="shared" si="3"/>
        <v>56</v>
      </c>
      <c r="B106" s="1">
        <f t="shared" si="2"/>
        <v>0.60416666666666663</v>
      </c>
      <c r="C106">
        <v>25.2</v>
      </c>
    </row>
    <row r="107" spans="1:3" x14ac:dyDescent="0.35">
      <c r="A107">
        <f t="shared" si="3"/>
        <v>56.5</v>
      </c>
      <c r="B107" s="1">
        <f t="shared" si="2"/>
        <v>0.60451388888888891</v>
      </c>
      <c r="C107">
        <v>25.3</v>
      </c>
    </row>
    <row r="108" spans="1:3" x14ac:dyDescent="0.35">
      <c r="A108">
        <f t="shared" si="3"/>
        <v>57</v>
      </c>
      <c r="B108" s="1">
        <f t="shared" si="2"/>
        <v>0.60486111111111107</v>
      </c>
      <c r="C108">
        <v>25.3</v>
      </c>
    </row>
    <row r="109" spans="1:3" x14ac:dyDescent="0.35">
      <c r="A109">
        <f t="shared" si="3"/>
        <v>57.5</v>
      </c>
      <c r="B109" s="1">
        <f t="shared" si="2"/>
        <v>0.60520833333333335</v>
      </c>
      <c r="C109">
        <v>25.3</v>
      </c>
    </row>
    <row r="110" spans="1:3" x14ac:dyDescent="0.35">
      <c r="A110" s="3" t="s">
        <v>36</v>
      </c>
    </row>
    <row r="111" spans="1:3" x14ac:dyDescent="0.35">
      <c r="A111" s="3" t="s">
        <v>63</v>
      </c>
    </row>
    <row r="112" spans="1:3" x14ac:dyDescent="0.35">
      <c r="A112">
        <v>0</v>
      </c>
      <c r="B112" s="1">
        <f>$B$5+A112/24/60</f>
        <v>0.62083333333333335</v>
      </c>
      <c r="C112">
        <v>25.7</v>
      </c>
    </row>
    <row r="113" spans="1:3" x14ac:dyDescent="0.35">
      <c r="A113">
        <v>1</v>
      </c>
      <c r="B113" s="1">
        <f t="shared" ref="B113:B176" si="4">$B$5+A113/24/60</f>
        <v>0.62152777777777779</v>
      </c>
      <c r="C113">
        <v>25.8</v>
      </c>
    </row>
    <row r="114" spans="1:3" x14ac:dyDescent="0.35">
      <c r="A114">
        <v>2</v>
      </c>
      <c r="B114" s="1">
        <f t="shared" si="4"/>
        <v>0.62222222222222223</v>
      </c>
      <c r="C114">
        <v>25.9</v>
      </c>
    </row>
    <row r="115" spans="1:3" x14ac:dyDescent="0.35">
      <c r="A115">
        <v>3</v>
      </c>
      <c r="B115" s="1">
        <f t="shared" si="4"/>
        <v>0.62291666666666667</v>
      </c>
      <c r="C115">
        <v>26</v>
      </c>
    </row>
    <row r="116" spans="1:3" x14ac:dyDescent="0.35">
      <c r="A116">
        <f>A115+1</f>
        <v>4</v>
      </c>
      <c r="B116" s="1">
        <f t="shared" si="4"/>
        <v>0.62361111111111112</v>
      </c>
      <c r="C116">
        <v>26.1</v>
      </c>
    </row>
    <row r="117" spans="1:3" x14ac:dyDescent="0.35">
      <c r="A117">
        <f t="shared" ref="A117:A129" si="5">A116+1</f>
        <v>5</v>
      </c>
      <c r="B117" s="1">
        <f t="shared" si="4"/>
        <v>0.62430555555555556</v>
      </c>
      <c r="C117">
        <v>26.2</v>
      </c>
    </row>
    <row r="118" spans="1:3" x14ac:dyDescent="0.35">
      <c r="A118">
        <f t="shared" si="5"/>
        <v>6</v>
      </c>
      <c r="B118" s="1">
        <f t="shared" si="4"/>
        <v>0.625</v>
      </c>
      <c r="C118">
        <v>26.2</v>
      </c>
    </row>
    <row r="119" spans="1:3" x14ac:dyDescent="0.35">
      <c r="A119">
        <f t="shared" si="5"/>
        <v>7</v>
      </c>
      <c r="B119" s="1">
        <f t="shared" si="4"/>
        <v>0.62569444444444444</v>
      </c>
      <c r="C119">
        <v>26.3</v>
      </c>
    </row>
    <row r="120" spans="1:3" x14ac:dyDescent="0.35">
      <c r="A120">
        <f t="shared" si="5"/>
        <v>8</v>
      </c>
      <c r="B120" s="1">
        <f t="shared" si="4"/>
        <v>0.62638888888888888</v>
      </c>
      <c r="C120">
        <v>26.4</v>
      </c>
    </row>
    <row r="121" spans="1:3" x14ac:dyDescent="0.35">
      <c r="A121">
        <f t="shared" si="5"/>
        <v>9</v>
      </c>
      <c r="B121" s="1">
        <f t="shared" si="4"/>
        <v>0.62708333333333333</v>
      </c>
      <c r="C121">
        <v>26.5</v>
      </c>
    </row>
    <row r="122" spans="1:3" x14ac:dyDescent="0.35">
      <c r="A122">
        <f t="shared" si="5"/>
        <v>10</v>
      </c>
      <c r="B122" s="1">
        <f t="shared" si="4"/>
        <v>0.62777777777777777</v>
      </c>
      <c r="C122">
        <v>26.5</v>
      </c>
    </row>
    <row r="123" spans="1:3" x14ac:dyDescent="0.35">
      <c r="A123">
        <f t="shared" si="5"/>
        <v>11</v>
      </c>
      <c r="B123" s="1">
        <f t="shared" si="4"/>
        <v>0.62847222222222221</v>
      </c>
      <c r="C123">
        <v>26.5</v>
      </c>
    </row>
    <row r="124" spans="1:3" x14ac:dyDescent="0.35">
      <c r="A124">
        <f t="shared" si="5"/>
        <v>12</v>
      </c>
      <c r="B124" s="1">
        <f t="shared" si="4"/>
        <v>0.62916666666666665</v>
      </c>
      <c r="C124">
        <v>26.5</v>
      </c>
    </row>
    <row r="125" spans="1:3" x14ac:dyDescent="0.35">
      <c r="A125">
        <f t="shared" si="5"/>
        <v>13</v>
      </c>
      <c r="B125" s="1">
        <f t="shared" si="4"/>
        <v>0.62986111111111109</v>
      </c>
      <c r="C125">
        <v>26.5</v>
      </c>
    </row>
    <row r="126" spans="1:3" x14ac:dyDescent="0.35">
      <c r="A126">
        <f t="shared" si="5"/>
        <v>14</v>
      </c>
      <c r="B126" s="1">
        <f t="shared" si="4"/>
        <v>0.63055555555555554</v>
      </c>
      <c r="C126">
        <v>26.4</v>
      </c>
    </row>
    <row r="127" spans="1:3" x14ac:dyDescent="0.35">
      <c r="A127">
        <f t="shared" si="5"/>
        <v>15</v>
      </c>
      <c r="B127" s="1">
        <f t="shared" si="4"/>
        <v>0.63124999999999998</v>
      </c>
      <c r="C127">
        <v>26.3</v>
      </c>
    </row>
    <row r="128" spans="1:3" x14ac:dyDescent="0.35">
      <c r="A128">
        <f t="shared" si="5"/>
        <v>16</v>
      </c>
      <c r="B128" s="1">
        <f t="shared" si="4"/>
        <v>0.63194444444444442</v>
      </c>
      <c r="C128">
        <v>26</v>
      </c>
    </row>
    <row r="129" spans="1:3" x14ac:dyDescent="0.35">
      <c r="A129">
        <f t="shared" si="5"/>
        <v>17</v>
      </c>
      <c r="B129" s="1">
        <f t="shared" si="4"/>
        <v>0.63263888888888886</v>
      </c>
      <c r="C129">
        <v>25.7</v>
      </c>
    </row>
    <row r="130" spans="1:3" x14ac:dyDescent="0.35">
      <c r="A130">
        <v>17.5</v>
      </c>
      <c r="B130" s="1">
        <f t="shared" si="4"/>
        <v>0.63298611111111114</v>
      </c>
      <c r="C130">
        <v>25.6</v>
      </c>
    </row>
    <row r="131" spans="1:3" x14ac:dyDescent="0.35">
      <c r="A131">
        <f t="shared" ref="A131:A175" si="6">A130+0.5</f>
        <v>18</v>
      </c>
      <c r="B131" s="1">
        <f t="shared" si="4"/>
        <v>0.6333333333333333</v>
      </c>
      <c r="C131">
        <v>25.5</v>
      </c>
    </row>
    <row r="132" spans="1:3" x14ac:dyDescent="0.35">
      <c r="A132">
        <f t="shared" si="6"/>
        <v>18.5</v>
      </c>
      <c r="B132" s="1">
        <f t="shared" si="4"/>
        <v>0.63368055555555558</v>
      </c>
      <c r="C132">
        <v>25.2</v>
      </c>
    </row>
    <row r="133" spans="1:3" x14ac:dyDescent="0.35">
      <c r="A133">
        <f t="shared" si="6"/>
        <v>19</v>
      </c>
      <c r="B133" s="1">
        <f t="shared" si="4"/>
        <v>0.63402777777777775</v>
      </c>
      <c r="C133">
        <v>25</v>
      </c>
    </row>
    <row r="134" spans="1:3" x14ac:dyDescent="0.35">
      <c r="A134">
        <f t="shared" si="6"/>
        <v>19.5</v>
      </c>
      <c r="B134" s="1">
        <f t="shared" si="4"/>
        <v>0.63437500000000002</v>
      </c>
      <c r="C134">
        <v>24.8</v>
      </c>
    </row>
    <row r="135" spans="1:3" x14ac:dyDescent="0.35">
      <c r="A135">
        <f t="shared" si="6"/>
        <v>20</v>
      </c>
      <c r="B135" s="1">
        <f t="shared" si="4"/>
        <v>0.63472222222222219</v>
      </c>
      <c r="C135">
        <v>24.6</v>
      </c>
    </row>
    <row r="136" spans="1:3" x14ac:dyDescent="0.35">
      <c r="A136">
        <f t="shared" si="6"/>
        <v>20.5</v>
      </c>
      <c r="B136" s="1">
        <f t="shared" si="4"/>
        <v>0.63506944444444446</v>
      </c>
      <c r="C136">
        <v>24.4</v>
      </c>
    </row>
    <row r="137" spans="1:3" x14ac:dyDescent="0.35">
      <c r="A137">
        <f t="shared" si="6"/>
        <v>21</v>
      </c>
      <c r="B137" s="1">
        <f t="shared" si="4"/>
        <v>0.63541666666666663</v>
      </c>
      <c r="C137">
        <v>24.1</v>
      </c>
    </row>
    <row r="138" spans="1:3" x14ac:dyDescent="0.35">
      <c r="A138">
        <f t="shared" si="6"/>
        <v>21.5</v>
      </c>
      <c r="B138" s="1">
        <f t="shared" si="4"/>
        <v>0.63576388888888891</v>
      </c>
      <c r="C138">
        <v>23.9</v>
      </c>
    </row>
    <row r="139" spans="1:3" x14ac:dyDescent="0.35">
      <c r="A139">
        <f t="shared" si="6"/>
        <v>22</v>
      </c>
      <c r="B139" s="1">
        <f t="shared" si="4"/>
        <v>0.63611111111111107</v>
      </c>
      <c r="C139">
        <v>23.5</v>
      </c>
    </row>
    <row r="140" spans="1:3" x14ac:dyDescent="0.35">
      <c r="A140">
        <f t="shared" si="6"/>
        <v>22.5</v>
      </c>
      <c r="B140" s="1">
        <f t="shared" si="4"/>
        <v>0.63645833333333335</v>
      </c>
      <c r="C140">
        <v>23.3</v>
      </c>
    </row>
    <row r="141" spans="1:3" x14ac:dyDescent="0.35">
      <c r="A141">
        <f t="shared" si="6"/>
        <v>23</v>
      </c>
      <c r="B141" s="1">
        <f t="shared" si="4"/>
        <v>0.63680555555555562</v>
      </c>
      <c r="C141">
        <v>23</v>
      </c>
    </row>
    <row r="142" spans="1:3" x14ac:dyDescent="0.35">
      <c r="A142">
        <f t="shared" si="6"/>
        <v>23.5</v>
      </c>
      <c r="B142" s="1">
        <f t="shared" si="4"/>
        <v>0.63715277777777779</v>
      </c>
      <c r="C142">
        <v>22.8</v>
      </c>
    </row>
    <row r="143" spans="1:3" x14ac:dyDescent="0.35">
      <c r="A143">
        <f t="shared" si="6"/>
        <v>24</v>
      </c>
      <c r="B143" s="1">
        <f t="shared" si="4"/>
        <v>0.63750000000000007</v>
      </c>
      <c r="C143">
        <v>22.4</v>
      </c>
    </row>
    <row r="144" spans="1:3" x14ac:dyDescent="0.35">
      <c r="A144">
        <f t="shared" si="6"/>
        <v>24.5</v>
      </c>
      <c r="B144" s="1">
        <f t="shared" si="4"/>
        <v>0.63784722222222223</v>
      </c>
      <c r="C144">
        <v>22</v>
      </c>
    </row>
    <row r="145" spans="1:3" x14ac:dyDescent="0.35">
      <c r="A145">
        <f t="shared" si="6"/>
        <v>25</v>
      </c>
      <c r="B145" s="1">
        <f t="shared" si="4"/>
        <v>0.63819444444444451</v>
      </c>
      <c r="C145">
        <v>21.9</v>
      </c>
    </row>
    <row r="146" spans="1:3" x14ac:dyDescent="0.35">
      <c r="A146">
        <f t="shared" si="6"/>
        <v>25.5</v>
      </c>
      <c r="B146" s="1">
        <f t="shared" si="4"/>
        <v>0.63854166666666667</v>
      </c>
      <c r="C146">
        <v>21.6</v>
      </c>
    </row>
    <row r="147" spans="1:3" x14ac:dyDescent="0.35">
      <c r="A147">
        <f t="shared" si="6"/>
        <v>26</v>
      </c>
      <c r="B147" s="1">
        <f t="shared" si="4"/>
        <v>0.63888888888888895</v>
      </c>
      <c r="C147">
        <v>21.3</v>
      </c>
    </row>
    <row r="148" spans="1:3" x14ac:dyDescent="0.35">
      <c r="A148">
        <f t="shared" si="6"/>
        <v>26.5</v>
      </c>
      <c r="B148" s="1">
        <f t="shared" si="4"/>
        <v>0.63923611111111112</v>
      </c>
      <c r="C148">
        <v>21</v>
      </c>
    </row>
    <row r="149" spans="1:3" x14ac:dyDescent="0.35">
      <c r="A149">
        <f t="shared" si="6"/>
        <v>27</v>
      </c>
      <c r="B149" s="1">
        <f t="shared" si="4"/>
        <v>0.63958333333333339</v>
      </c>
      <c r="C149">
        <v>20.6</v>
      </c>
    </row>
    <row r="150" spans="1:3" x14ac:dyDescent="0.35">
      <c r="A150">
        <f t="shared" si="6"/>
        <v>27.5</v>
      </c>
      <c r="B150" s="1">
        <f t="shared" si="4"/>
        <v>0.63993055555555556</v>
      </c>
      <c r="C150">
        <v>20.5</v>
      </c>
    </row>
    <row r="151" spans="1:3" x14ac:dyDescent="0.35">
      <c r="A151">
        <f t="shared" si="6"/>
        <v>28</v>
      </c>
      <c r="B151" s="1">
        <f t="shared" si="4"/>
        <v>0.64027777777777783</v>
      </c>
      <c r="C151">
        <v>20.8</v>
      </c>
    </row>
    <row r="152" spans="1:3" x14ac:dyDescent="0.35">
      <c r="A152">
        <f t="shared" si="6"/>
        <v>28.5</v>
      </c>
      <c r="B152" s="1">
        <f t="shared" si="4"/>
        <v>0.640625</v>
      </c>
      <c r="C152">
        <v>20</v>
      </c>
    </row>
    <row r="153" spans="1:3" x14ac:dyDescent="0.35">
      <c r="A153">
        <f t="shared" si="6"/>
        <v>29</v>
      </c>
      <c r="B153" s="1">
        <f t="shared" si="4"/>
        <v>0.64097222222222228</v>
      </c>
      <c r="C153">
        <v>19.7</v>
      </c>
    </row>
    <row r="154" spans="1:3" x14ac:dyDescent="0.35">
      <c r="A154">
        <f t="shared" si="6"/>
        <v>29.5</v>
      </c>
      <c r="B154" s="1">
        <f t="shared" si="4"/>
        <v>0.64131944444444444</v>
      </c>
      <c r="C154">
        <v>19.5</v>
      </c>
    </row>
    <row r="155" spans="1:3" x14ac:dyDescent="0.35">
      <c r="A155">
        <f t="shared" si="6"/>
        <v>30</v>
      </c>
      <c r="B155" s="1">
        <f t="shared" si="4"/>
        <v>0.64166666666666672</v>
      </c>
      <c r="C155">
        <v>19.2</v>
      </c>
    </row>
    <row r="156" spans="1:3" x14ac:dyDescent="0.35">
      <c r="A156">
        <f t="shared" si="6"/>
        <v>30.5</v>
      </c>
      <c r="B156" s="1">
        <f t="shared" si="4"/>
        <v>0.64201388888888888</v>
      </c>
      <c r="C156">
        <v>19</v>
      </c>
    </row>
    <row r="157" spans="1:3" x14ac:dyDescent="0.35">
      <c r="A157">
        <f t="shared" si="6"/>
        <v>31</v>
      </c>
      <c r="B157" s="1">
        <f t="shared" si="4"/>
        <v>0.64236111111111116</v>
      </c>
      <c r="C157">
        <v>18.600000000000001</v>
      </c>
    </row>
    <row r="158" spans="1:3" x14ac:dyDescent="0.35">
      <c r="A158">
        <f t="shared" si="6"/>
        <v>31.5</v>
      </c>
      <c r="B158" s="1">
        <f t="shared" si="4"/>
        <v>0.64270833333333333</v>
      </c>
      <c r="C158">
        <v>18.3</v>
      </c>
    </row>
    <row r="159" spans="1:3" x14ac:dyDescent="0.35">
      <c r="A159">
        <f t="shared" si="6"/>
        <v>32</v>
      </c>
      <c r="B159" s="1">
        <f t="shared" si="4"/>
        <v>0.6430555555555556</v>
      </c>
      <c r="C159">
        <v>18.100000000000001</v>
      </c>
    </row>
    <row r="160" spans="1:3" x14ac:dyDescent="0.35">
      <c r="A160">
        <f t="shared" si="6"/>
        <v>32.5</v>
      </c>
      <c r="B160" s="1">
        <f t="shared" si="4"/>
        <v>0.64340277777777777</v>
      </c>
      <c r="C160">
        <v>17.899999999999999</v>
      </c>
    </row>
    <row r="161" spans="1:3" x14ac:dyDescent="0.35">
      <c r="A161">
        <f t="shared" si="6"/>
        <v>33</v>
      </c>
      <c r="B161" s="1">
        <f t="shared" si="4"/>
        <v>0.64375000000000004</v>
      </c>
      <c r="C161">
        <v>17.600000000000001</v>
      </c>
    </row>
    <row r="162" spans="1:3" x14ac:dyDescent="0.35">
      <c r="A162">
        <f t="shared" si="6"/>
        <v>33.5</v>
      </c>
      <c r="B162" s="1">
        <f t="shared" si="4"/>
        <v>0.64409722222222221</v>
      </c>
      <c r="C162">
        <v>17.5</v>
      </c>
    </row>
    <row r="163" spans="1:3" x14ac:dyDescent="0.35">
      <c r="A163">
        <f t="shared" si="6"/>
        <v>34</v>
      </c>
      <c r="B163" s="1">
        <f t="shared" si="4"/>
        <v>0.64444444444444449</v>
      </c>
      <c r="C163">
        <v>17.3</v>
      </c>
    </row>
    <row r="164" spans="1:3" x14ac:dyDescent="0.35">
      <c r="A164">
        <f t="shared" si="6"/>
        <v>34.5</v>
      </c>
      <c r="B164" s="1">
        <f t="shared" si="4"/>
        <v>0.64479166666666665</v>
      </c>
      <c r="C164">
        <v>17</v>
      </c>
    </row>
    <row r="165" spans="1:3" x14ac:dyDescent="0.35">
      <c r="A165">
        <f t="shared" si="6"/>
        <v>35</v>
      </c>
      <c r="B165" s="1">
        <f t="shared" si="4"/>
        <v>0.64513888888888893</v>
      </c>
      <c r="C165">
        <v>16.899999999999999</v>
      </c>
    </row>
    <row r="166" spans="1:3" x14ac:dyDescent="0.35">
      <c r="A166">
        <f t="shared" si="6"/>
        <v>35.5</v>
      </c>
      <c r="B166" s="1">
        <f t="shared" si="4"/>
        <v>0.64548611111111109</v>
      </c>
      <c r="C166">
        <v>16.7</v>
      </c>
    </row>
    <row r="167" spans="1:3" x14ac:dyDescent="0.35">
      <c r="A167">
        <f t="shared" si="6"/>
        <v>36</v>
      </c>
      <c r="B167" s="1">
        <f t="shared" si="4"/>
        <v>0.64583333333333337</v>
      </c>
      <c r="C167">
        <v>16.5</v>
      </c>
    </row>
    <row r="168" spans="1:3" x14ac:dyDescent="0.35">
      <c r="A168">
        <f t="shared" si="6"/>
        <v>36.5</v>
      </c>
      <c r="B168" s="1">
        <f t="shared" si="4"/>
        <v>0.64618055555555554</v>
      </c>
      <c r="C168">
        <v>16.3</v>
      </c>
    </row>
    <row r="169" spans="1:3" x14ac:dyDescent="0.35">
      <c r="A169">
        <f t="shared" si="6"/>
        <v>37</v>
      </c>
      <c r="B169" s="1">
        <f t="shared" si="4"/>
        <v>0.64652777777777781</v>
      </c>
      <c r="C169">
        <v>16.100000000000001</v>
      </c>
    </row>
    <row r="170" spans="1:3" x14ac:dyDescent="0.35">
      <c r="A170">
        <f t="shared" si="6"/>
        <v>37.5</v>
      </c>
      <c r="B170" s="1">
        <f t="shared" si="4"/>
        <v>0.64687499999999998</v>
      </c>
      <c r="C170">
        <v>16</v>
      </c>
    </row>
    <row r="171" spans="1:3" x14ac:dyDescent="0.35">
      <c r="A171">
        <f t="shared" si="6"/>
        <v>38</v>
      </c>
      <c r="B171" s="1">
        <f t="shared" si="4"/>
        <v>0.64722222222222225</v>
      </c>
      <c r="C171">
        <v>15.8</v>
      </c>
    </row>
    <row r="172" spans="1:3" x14ac:dyDescent="0.35">
      <c r="A172">
        <f t="shared" si="6"/>
        <v>38.5</v>
      </c>
      <c r="B172" s="1">
        <f t="shared" si="4"/>
        <v>0.64756944444444442</v>
      </c>
      <c r="C172">
        <v>15.6</v>
      </c>
    </row>
    <row r="173" spans="1:3" x14ac:dyDescent="0.35">
      <c r="A173">
        <f t="shared" si="6"/>
        <v>39</v>
      </c>
      <c r="B173" s="1">
        <f t="shared" si="4"/>
        <v>0.6479166666666667</v>
      </c>
      <c r="C173">
        <v>15.5</v>
      </c>
    </row>
    <row r="174" spans="1:3" x14ac:dyDescent="0.35">
      <c r="A174">
        <f t="shared" si="6"/>
        <v>39.5</v>
      </c>
      <c r="B174" s="1">
        <f t="shared" si="4"/>
        <v>0.64826388888888886</v>
      </c>
      <c r="C174">
        <v>15.4</v>
      </c>
    </row>
    <row r="175" spans="1:3" x14ac:dyDescent="0.35">
      <c r="A175">
        <f t="shared" si="6"/>
        <v>40</v>
      </c>
      <c r="B175" s="1">
        <f t="shared" si="4"/>
        <v>0.64861111111111114</v>
      </c>
      <c r="C175">
        <v>15.3</v>
      </c>
    </row>
    <row r="176" spans="1:3" x14ac:dyDescent="0.35">
      <c r="A176">
        <v>41</v>
      </c>
      <c r="B176" s="1">
        <f t="shared" si="4"/>
        <v>0.64930555555555558</v>
      </c>
      <c r="C176">
        <v>15.1</v>
      </c>
    </row>
    <row r="177" spans="1:3" x14ac:dyDescent="0.35">
      <c r="A177">
        <v>42</v>
      </c>
      <c r="B177" s="1">
        <f t="shared" ref="B177:B191" si="7">$B$5+A177/24/60</f>
        <v>0.65</v>
      </c>
      <c r="C177">
        <v>14.8</v>
      </c>
    </row>
    <row r="178" spans="1:3" x14ac:dyDescent="0.35">
      <c r="A178">
        <v>43</v>
      </c>
      <c r="B178" s="1">
        <f t="shared" si="7"/>
        <v>0.65069444444444446</v>
      </c>
      <c r="C178">
        <v>14.5</v>
      </c>
    </row>
    <row r="179" spans="1:3" x14ac:dyDescent="0.35">
      <c r="A179">
        <v>44</v>
      </c>
      <c r="B179" s="1">
        <f t="shared" si="7"/>
        <v>0.65138888888888891</v>
      </c>
      <c r="C179">
        <v>14.3</v>
      </c>
    </row>
    <row r="180" spans="1:3" x14ac:dyDescent="0.35">
      <c r="A180">
        <v>45</v>
      </c>
      <c r="B180" s="1">
        <f t="shared" si="7"/>
        <v>0.65208333333333335</v>
      </c>
      <c r="C180">
        <v>14.1</v>
      </c>
    </row>
    <row r="181" spans="1:3" x14ac:dyDescent="0.35">
      <c r="A181">
        <v>46</v>
      </c>
      <c r="B181" s="1">
        <f t="shared" si="7"/>
        <v>0.65277777777777779</v>
      </c>
      <c r="C181">
        <v>13.9</v>
      </c>
    </row>
    <row r="182" spans="1:3" x14ac:dyDescent="0.35">
      <c r="A182">
        <v>47</v>
      </c>
      <c r="B182" s="1">
        <f t="shared" si="7"/>
        <v>0.65347222222222223</v>
      </c>
      <c r="C182">
        <v>13.7</v>
      </c>
    </row>
    <row r="183" spans="1:3" x14ac:dyDescent="0.35">
      <c r="A183">
        <v>48</v>
      </c>
      <c r="B183" s="1">
        <f t="shared" si="7"/>
        <v>0.65416666666666667</v>
      </c>
      <c r="C183">
        <v>13.6</v>
      </c>
    </row>
    <row r="184" spans="1:3" x14ac:dyDescent="0.35">
      <c r="A184">
        <v>49</v>
      </c>
      <c r="B184" s="1">
        <f t="shared" si="7"/>
        <v>0.65486111111111112</v>
      </c>
      <c r="C184">
        <v>13.4</v>
      </c>
    </row>
    <row r="185" spans="1:3" x14ac:dyDescent="0.35">
      <c r="A185">
        <v>50</v>
      </c>
      <c r="B185" s="1">
        <f t="shared" si="7"/>
        <v>0.65555555555555556</v>
      </c>
      <c r="C185">
        <v>13.3</v>
      </c>
    </row>
    <row r="186" spans="1:3" x14ac:dyDescent="0.35">
      <c r="A186">
        <v>51</v>
      </c>
      <c r="B186" s="1">
        <f t="shared" si="7"/>
        <v>0.65625</v>
      </c>
      <c r="C186">
        <v>13.3</v>
      </c>
    </row>
    <row r="187" spans="1:3" x14ac:dyDescent="0.35">
      <c r="A187">
        <v>52</v>
      </c>
      <c r="B187" s="1">
        <f t="shared" si="7"/>
        <v>0.65694444444444444</v>
      </c>
      <c r="C187">
        <v>13.1</v>
      </c>
    </row>
    <row r="188" spans="1:3" x14ac:dyDescent="0.35">
      <c r="A188">
        <v>53</v>
      </c>
      <c r="B188" s="1">
        <f t="shared" si="7"/>
        <v>0.65763888888888888</v>
      </c>
      <c r="C188">
        <v>13</v>
      </c>
    </row>
    <row r="189" spans="1:3" x14ac:dyDescent="0.35">
      <c r="A189">
        <v>54</v>
      </c>
      <c r="B189" s="1">
        <f t="shared" si="7"/>
        <v>0.65833333333333333</v>
      </c>
      <c r="C189">
        <v>12.9</v>
      </c>
    </row>
    <row r="190" spans="1:3" x14ac:dyDescent="0.35">
      <c r="A190">
        <v>55</v>
      </c>
      <c r="B190" s="1">
        <f t="shared" si="7"/>
        <v>0.65902777777777777</v>
      </c>
      <c r="C190">
        <v>12.9</v>
      </c>
    </row>
    <row r="191" spans="1:3" x14ac:dyDescent="0.35">
      <c r="A191">
        <v>56</v>
      </c>
      <c r="B191" s="1">
        <f t="shared" si="7"/>
        <v>0.65972222222222221</v>
      </c>
      <c r="C191">
        <v>12.8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K98"/>
  <sheetViews>
    <sheetView topLeftCell="A71" workbookViewId="0">
      <selection activeCell="K85" sqref="K85"/>
    </sheetView>
  </sheetViews>
  <sheetFormatPr defaultColWidth="8.81640625" defaultRowHeight="14.5" x14ac:dyDescent="0.35"/>
  <sheetData>
    <row r="1" spans="1:11" ht="26" x14ac:dyDescent="0.6">
      <c r="A1" s="5" t="s">
        <v>24</v>
      </c>
      <c r="B1" s="4"/>
    </row>
    <row r="2" spans="1:11" x14ac:dyDescent="0.35">
      <c r="F2" s="3" t="s">
        <v>25</v>
      </c>
      <c r="G2" t="s">
        <v>26</v>
      </c>
    </row>
    <row r="3" spans="1:11" x14ac:dyDescent="0.35">
      <c r="A3" s="3"/>
      <c r="F3" s="3" t="s">
        <v>27</v>
      </c>
      <c r="G3" s="1">
        <v>0.49583333333333335</v>
      </c>
    </row>
    <row r="4" spans="1:11" x14ac:dyDescent="0.35">
      <c r="A4" s="3"/>
      <c r="B4" s="1"/>
    </row>
    <row r="5" spans="1:11" x14ac:dyDescent="0.35">
      <c r="F5" t="s">
        <v>14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</row>
    <row r="6" spans="1:11" x14ac:dyDescent="0.35">
      <c r="A6" s="3"/>
      <c r="B6" s="3"/>
      <c r="C6" s="3"/>
      <c r="F6">
        <v>100</v>
      </c>
      <c r="G6">
        <v>0</v>
      </c>
      <c r="H6">
        <v>0</v>
      </c>
      <c r="I6">
        <f>F6/100</f>
        <v>1</v>
      </c>
      <c r="K6">
        <f>SUM(J6:J24)</f>
        <v>3.6075E-3</v>
      </c>
    </row>
    <row r="7" spans="1:11" x14ac:dyDescent="0.35">
      <c r="F7">
        <v>105</v>
      </c>
      <c r="G7">
        <v>23</v>
      </c>
      <c r="H7">
        <v>0.04</v>
      </c>
      <c r="I7">
        <f>(F7/100+(F8/100-F7/100)/2)</f>
        <v>1.0750000000000002</v>
      </c>
      <c r="J7">
        <f t="shared" ref="J7:J8" si="0">(I7-I6)*(G7/100)*H7</f>
        <v>6.900000000000017E-4</v>
      </c>
    </row>
    <row r="8" spans="1:11" x14ac:dyDescent="0.35">
      <c r="F8">
        <v>110</v>
      </c>
      <c r="G8">
        <v>25</v>
      </c>
      <c r="H8">
        <v>0.03</v>
      </c>
      <c r="I8">
        <f>(F8/100+(F9/100-F8/100)/2)</f>
        <v>1.1499999999999999</v>
      </c>
      <c r="J8">
        <f t="shared" si="0"/>
        <v>5.6249999999999801E-4</v>
      </c>
    </row>
    <row r="9" spans="1:11" x14ac:dyDescent="0.35">
      <c r="F9">
        <v>120</v>
      </c>
      <c r="G9">
        <v>25</v>
      </c>
      <c r="H9">
        <v>0.06</v>
      </c>
      <c r="I9">
        <f>(F9/100+(F10/100-F9/100)/2)</f>
        <v>1.25</v>
      </c>
      <c r="J9">
        <f>(I9-I8)*(G9/100)*H9</f>
        <v>1.5000000000000013E-3</v>
      </c>
    </row>
    <row r="10" spans="1:11" x14ac:dyDescent="0.35">
      <c r="F10">
        <v>130</v>
      </c>
      <c r="G10">
        <v>24</v>
      </c>
      <c r="H10">
        <v>0.02</v>
      </c>
      <c r="I10">
        <f t="shared" ref="I10:I23" si="1">(F10/100+(F11/100-F10/100)/2)</f>
        <v>1.35</v>
      </c>
      <c r="J10">
        <f t="shared" ref="J10:J23" si="2">(I10-I9)*(G10/100)*H10</f>
        <v>4.8000000000000045E-4</v>
      </c>
    </row>
    <row r="11" spans="1:11" x14ac:dyDescent="0.35">
      <c r="F11">
        <v>140</v>
      </c>
      <c r="G11">
        <v>25</v>
      </c>
      <c r="H11">
        <v>0.02</v>
      </c>
      <c r="I11">
        <f t="shared" si="1"/>
        <v>1.4249999999999998</v>
      </c>
      <c r="J11">
        <f t="shared" si="2"/>
        <v>3.7499999999999865E-4</v>
      </c>
    </row>
    <row r="12" spans="1:11" x14ac:dyDescent="0.35">
      <c r="F12">
        <v>145</v>
      </c>
      <c r="G12">
        <v>0</v>
      </c>
      <c r="H12">
        <v>0</v>
      </c>
      <c r="I12">
        <f t="shared" si="1"/>
        <v>0.72499999999999998</v>
      </c>
      <c r="J12">
        <f t="shared" si="2"/>
        <v>0</v>
      </c>
    </row>
    <row r="13" spans="1:11" x14ac:dyDescent="0.35">
      <c r="I13">
        <f t="shared" si="1"/>
        <v>0</v>
      </c>
      <c r="J13">
        <f t="shared" si="2"/>
        <v>0</v>
      </c>
    </row>
    <row r="14" spans="1:11" x14ac:dyDescent="0.35">
      <c r="I14">
        <f t="shared" si="1"/>
        <v>0</v>
      </c>
      <c r="J14">
        <f t="shared" si="2"/>
        <v>0</v>
      </c>
    </row>
    <row r="15" spans="1:11" x14ac:dyDescent="0.35">
      <c r="A15" s="3"/>
      <c r="I15">
        <f t="shared" si="1"/>
        <v>0</v>
      </c>
      <c r="J15">
        <f t="shared" si="2"/>
        <v>0</v>
      </c>
    </row>
    <row r="16" spans="1:11" x14ac:dyDescent="0.35">
      <c r="A16" s="3"/>
      <c r="B16" s="1"/>
      <c r="I16">
        <f t="shared" si="1"/>
        <v>0</v>
      </c>
      <c r="J16">
        <f t="shared" si="2"/>
        <v>0</v>
      </c>
    </row>
    <row r="17" spans="1:11" x14ac:dyDescent="0.35">
      <c r="I17">
        <f t="shared" si="1"/>
        <v>0</v>
      </c>
      <c r="J17">
        <f t="shared" si="2"/>
        <v>0</v>
      </c>
    </row>
    <row r="18" spans="1:11" x14ac:dyDescent="0.35">
      <c r="A18" s="3"/>
      <c r="B18" s="3"/>
      <c r="C18" s="3"/>
      <c r="I18">
        <f t="shared" si="1"/>
        <v>0</v>
      </c>
      <c r="J18">
        <f t="shared" si="2"/>
        <v>0</v>
      </c>
    </row>
    <row r="19" spans="1:11" x14ac:dyDescent="0.35">
      <c r="I19">
        <f t="shared" si="1"/>
        <v>0</v>
      </c>
      <c r="J19">
        <f t="shared" si="2"/>
        <v>0</v>
      </c>
    </row>
    <row r="20" spans="1:11" x14ac:dyDescent="0.35">
      <c r="I20">
        <f t="shared" si="1"/>
        <v>0</v>
      </c>
      <c r="J20">
        <f t="shared" si="2"/>
        <v>0</v>
      </c>
    </row>
    <row r="21" spans="1:11" x14ac:dyDescent="0.35">
      <c r="I21">
        <f t="shared" si="1"/>
        <v>0</v>
      </c>
      <c r="J21">
        <f t="shared" si="2"/>
        <v>0</v>
      </c>
    </row>
    <row r="22" spans="1:11" x14ac:dyDescent="0.35">
      <c r="I22">
        <f t="shared" si="1"/>
        <v>0</v>
      </c>
      <c r="J22">
        <f t="shared" si="2"/>
        <v>0</v>
      </c>
    </row>
    <row r="23" spans="1:11" x14ac:dyDescent="0.35">
      <c r="I23">
        <f t="shared" si="1"/>
        <v>0</v>
      </c>
      <c r="J23">
        <f t="shared" si="2"/>
        <v>0</v>
      </c>
    </row>
    <row r="27" spans="1:11" x14ac:dyDescent="0.35">
      <c r="A27" s="3"/>
      <c r="F27" s="3" t="s">
        <v>25</v>
      </c>
      <c r="G27" t="s">
        <v>28</v>
      </c>
    </row>
    <row r="28" spans="1:11" x14ac:dyDescent="0.35">
      <c r="A28" s="3"/>
      <c r="B28" s="1"/>
      <c r="F28" s="3" t="s">
        <v>27</v>
      </c>
      <c r="G28" s="1">
        <v>0.5131944444444444</v>
      </c>
    </row>
    <row r="30" spans="1:11" x14ac:dyDescent="0.35">
      <c r="A30" s="3"/>
      <c r="B30" s="3"/>
      <c r="C30" s="3"/>
    </row>
    <row r="31" spans="1:11" x14ac:dyDescent="0.35">
      <c r="F31" t="s">
        <v>14</v>
      </c>
      <c r="G31" t="s">
        <v>69</v>
      </c>
      <c r="H31" t="s">
        <v>70</v>
      </c>
      <c r="I31" t="s">
        <v>71</v>
      </c>
      <c r="J31" t="s">
        <v>72</v>
      </c>
      <c r="K31" t="s">
        <v>73</v>
      </c>
    </row>
    <row r="32" spans="1:11" x14ac:dyDescent="0.35">
      <c r="F32">
        <v>30</v>
      </c>
      <c r="G32">
        <v>0</v>
      </c>
      <c r="H32">
        <v>0</v>
      </c>
      <c r="I32">
        <f>F32/100</f>
        <v>0.3</v>
      </c>
      <c r="K32">
        <f>SUM(J32:J50)</f>
        <v>4.62E-3</v>
      </c>
    </row>
    <row r="33" spans="1:10" x14ac:dyDescent="0.35">
      <c r="F33">
        <v>35</v>
      </c>
      <c r="G33">
        <v>9</v>
      </c>
      <c r="H33">
        <v>0.19</v>
      </c>
      <c r="I33">
        <f>(F33/100+(F34/100-F33/100)/2)</f>
        <v>0.4</v>
      </c>
      <c r="J33">
        <f t="shared" ref="J33:J34" si="3">(I33-I32)*(G33/100)*H33</f>
        <v>1.7100000000000006E-3</v>
      </c>
    </row>
    <row r="34" spans="1:10" x14ac:dyDescent="0.35">
      <c r="F34">
        <v>45</v>
      </c>
      <c r="G34">
        <v>9</v>
      </c>
      <c r="H34">
        <v>0.11</v>
      </c>
      <c r="I34">
        <f>(F34/100+(F35/100-F34/100)/2)</f>
        <v>0.5</v>
      </c>
      <c r="J34">
        <f t="shared" si="3"/>
        <v>9.8999999999999978E-4</v>
      </c>
    </row>
    <row r="35" spans="1:10" x14ac:dyDescent="0.35">
      <c r="F35">
        <v>55</v>
      </c>
      <c r="G35">
        <v>12</v>
      </c>
      <c r="H35">
        <v>0.18</v>
      </c>
      <c r="I35">
        <f>(F35/100+(F36/100-F35/100)/2)</f>
        <v>0.57499999999999996</v>
      </c>
      <c r="J35">
        <f>(I35-I34)*(G35/100)*H35</f>
        <v>1.6199999999999988E-3</v>
      </c>
    </row>
    <row r="36" spans="1:10" x14ac:dyDescent="0.35">
      <c r="F36">
        <v>60</v>
      </c>
      <c r="G36">
        <v>12</v>
      </c>
      <c r="H36">
        <v>0.03</v>
      </c>
      <c r="I36">
        <f t="shared" ref="I36:I49" si="4">(F36/100+(F37/100-F36/100)/2)</f>
        <v>0.625</v>
      </c>
      <c r="J36">
        <f t="shared" ref="J36:J49" si="5">(I36-I35)*(G36/100)*H36</f>
        <v>1.8000000000000015E-4</v>
      </c>
    </row>
    <row r="37" spans="1:10" x14ac:dyDescent="0.35">
      <c r="F37">
        <v>65</v>
      </c>
      <c r="G37">
        <v>12</v>
      </c>
      <c r="H37">
        <v>0.01</v>
      </c>
      <c r="I37">
        <f t="shared" si="4"/>
        <v>0.72500000000000009</v>
      </c>
      <c r="J37">
        <f t="shared" si="5"/>
        <v>1.2000000000000011E-4</v>
      </c>
    </row>
    <row r="38" spans="1:10" x14ac:dyDescent="0.35">
      <c r="F38">
        <v>80</v>
      </c>
      <c r="G38">
        <v>0</v>
      </c>
      <c r="H38">
        <v>0</v>
      </c>
      <c r="I38">
        <f t="shared" si="4"/>
        <v>0.4</v>
      </c>
      <c r="J38">
        <f t="shared" si="5"/>
        <v>0</v>
      </c>
    </row>
    <row r="39" spans="1:10" x14ac:dyDescent="0.35">
      <c r="I39">
        <f t="shared" si="4"/>
        <v>0</v>
      </c>
      <c r="J39">
        <f t="shared" si="5"/>
        <v>0</v>
      </c>
    </row>
    <row r="40" spans="1:10" x14ac:dyDescent="0.35">
      <c r="I40">
        <f t="shared" si="4"/>
        <v>0</v>
      </c>
      <c r="J40">
        <f t="shared" si="5"/>
        <v>0</v>
      </c>
    </row>
    <row r="41" spans="1:10" x14ac:dyDescent="0.35">
      <c r="A41" s="3"/>
      <c r="I41">
        <f t="shared" si="4"/>
        <v>0</v>
      </c>
      <c r="J41">
        <f t="shared" si="5"/>
        <v>0</v>
      </c>
    </row>
    <row r="42" spans="1:10" x14ac:dyDescent="0.35">
      <c r="A42" s="3"/>
      <c r="B42" s="1"/>
      <c r="I42">
        <f t="shared" si="4"/>
        <v>0</v>
      </c>
      <c r="J42">
        <f t="shared" si="5"/>
        <v>0</v>
      </c>
    </row>
    <row r="43" spans="1:10" x14ac:dyDescent="0.35">
      <c r="I43">
        <f t="shared" si="4"/>
        <v>0</v>
      </c>
      <c r="J43">
        <f t="shared" si="5"/>
        <v>0</v>
      </c>
    </row>
    <row r="44" spans="1:10" x14ac:dyDescent="0.35">
      <c r="A44" s="3"/>
      <c r="B44" s="3"/>
      <c r="C44" s="3"/>
      <c r="I44">
        <f t="shared" si="4"/>
        <v>0</v>
      </c>
      <c r="J44">
        <f t="shared" si="5"/>
        <v>0</v>
      </c>
    </row>
    <row r="45" spans="1:10" x14ac:dyDescent="0.35">
      <c r="I45">
        <f t="shared" si="4"/>
        <v>0</v>
      </c>
      <c r="J45">
        <f t="shared" si="5"/>
        <v>0</v>
      </c>
    </row>
    <row r="46" spans="1:10" x14ac:dyDescent="0.35">
      <c r="I46">
        <f t="shared" si="4"/>
        <v>0</v>
      </c>
      <c r="J46">
        <f t="shared" si="5"/>
        <v>0</v>
      </c>
    </row>
    <row r="47" spans="1:10" x14ac:dyDescent="0.35">
      <c r="I47">
        <f t="shared" si="4"/>
        <v>0</v>
      </c>
      <c r="J47">
        <f t="shared" si="5"/>
        <v>0</v>
      </c>
    </row>
    <row r="48" spans="1:10" x14ac:dyDescent="0.35">
      <c r="I48">
        <f t="shared" si="4"/>
        <v>0</v>
      </c>
      <c r="J48">
        <f t="shared" si="5"/>
        <v>0</v>
      </c>
    </row>
    <row r="49" spans="6:11" x14ac:dyDescent="0.35">
      <c r="I49">
        <f t="shared" si="4"/>
        <v>0</v>
      </c>
      <c r="J49">
        <f t="shared" si="5"/>
        <v>0</v>
      </c>
    </row>
    <row r="51" spans="6:11" x14ac:dyDescent="0.35">
      <c r="F51" s="3" t="s">
        <v>25</v>
      </c>
      <c r="G51" t="s">
        <v>29</v>
      </c>
    </row>
    <row r="52" spans="6:11" x14ac:dyDescent="0.35">
      <c r="F52" s="3" t="s">
        <v>27</v>
      </c>
      <c r="G52" s="1">
        <v>0.53125</v>
      </c>
    </row>
    <row r="55" spans="6:11" x14ac:dyDescent="0.35">
      <c r="F55" t="s">
        <v>14</v>
      </c>
      <c r="G55" t="s">
        <v>69</v>
      </c>
      <c r="H55" t="s">
        <v>70</v>
      </c>
      <c r="I55" t="s">
        <v>71</v>
      </c>
      <c r="J55" t="s">
        <v>72</v>
      </c>
      <c r="K55" t="s">
        <v>73</v>
      </c>
    </row>
    <row r="56" spans="6:11" x14ac:dyDescent="0.35">
      <c r="F56">
        <v>15</v>
      </c>
      <c r="G56">
        <v>0</v>
      </c>
      <c r="H56">
        <v>0</v>
      </c>
      <c r="I56">
        <f>F56/100</f>
        <v>0.15</v>
      </c>
      <c r="K56">
        <f>SUM(J56:J74)</f>
        <v>3.5100000000000001E-3</v>
      </c>
    </row>
    <row r="57" spans="6:11" x14ac:dyDescent="0.35">
      <c r="F57">
        <v>20</v>
      </c>
      <c r="G57">
        <v>8</v>
      </c>
      <c r="H57">
        <v>0.08</v>
      </c>
      <c r="I57">
        <f>(F57/100+(F58/100-F57/100)/2)</f>
        <v>0.22500000000000001</v>
      </c>
      <c r="J57">
        <f>(I57-I56)*(G57/100)*H57</f>
        <v>4.8000000000000007E-4</v>
      </c>
    </row>
    <row r="58" spans="6:11" x14ac:dyDescent="0.35">
      <c r="F58">
        <v>25</v>
      </c>
      <c r="G58">
        <v>10</v>
      </c>
      <c r="H58">
        <v>0.04</v>
      </c>
      <c r="I58">
        <f>(F58/100+(F59/100-F58/100)/2)</f>
        <v>0.27500000000000002</v>
      </c>
      <c r="J58">
        <f t="shared" ref="J58" si="6">(I58-I57)*(G58/100)*H58</f>
        <v>2.0000000000000009E-4</v>
      </c>
    </row>
    <row r="59" spans="6:11" x14ac:dyDescent="0.35">
      <c r="F59">
        <v>30</v>
      </c>
      <c r="G59">
        <v>14</v>
      </c>
      <c r="H59">
        <v>0.14000000000000001</v>
      </c>
      <c r="I59">
        <f>(F59/100+(F60/100-F59/100)/2)</f>
        <v>0.32499999999999996</v>
      </c>
      <c r="J59">
        <f>(I59-I58)*(G59/100)*H59</f>
        <v>9.7999999999999888E-4</v>
      </c>
    </row>
    <row r="60" spans="6:11" x14ac:dyDescent="0.35">
      <c r="F60">
        <v>35</v>
      </c>
      <c r="G60">
        <v>16</v>
      </c>
      <c r="H60">
        <v>7.0000000000000007E-2</v>
      </c>
      <c r="I60">
        <f t="shared" ref="I60:I73" si="7">(F60/100+(F61/100-F60/100)/2)</f>
        <v>0.375</v>
      </c>
      <c r="J60">
        <f t="shared" ref="J60:J73" si="8">(I60-I59)*(G60/100)*H60</f>
        <v>5.600000000000006E-4</v>
      </c>
    </row>
    <row r="61" spans="6:11" x14ac:dyDescent="0.35">
      <c r="F61">
        <v>40</v>
      </c>
      <c r="G61">
        <v>14</v>
      </c>
      <c r="H61">
        <v>0.12</v>
      </c>
      <c r="I61">
        <f t="shared" si="7"/>
        <v>0.42500000000000004</v>
      </c>
      <c r="J61">
        <f t="shared" si="8"/>
        <v>8.4000000000000079E-4</v>
      </c>
    </row>
    <row r="62" spans="6:11" x14ac:dyDescent="0.35">
      <c r="F62">
        <v>45</v>
      </c>
      <c r="G62">
        <v>10</v>
      </c>
      <c r="H62">
        <v>0.09</v>
      </c>
      <c r="I62">
        <f t="shared" si="7"/>
        <v>0.47499999999999998</v>
      </c>
      <c r="J62">
        <f t="shared" si="8"/>
        <v>4.4999999999999945E-4</v>
      </c>
    </row>
    <row r="63" spans="6:11" x14ac:dyDescent="0.35">
      <c r="F63">
        <v>50</v>
      </c>
      <c r="G63">
        <v>0</v>
      </c>
      <c r="H63">
        <v>0</v>
      </c>
      <c r="I63">
        <f t="shared" si="7"/>
        <v>0.25</v>
      </c>
      <c r="J63">
        <f t="shared" si="8"/>
        <v>0</v>
      </c>
    </row>
    <row r="64" spans="6:11" x14ac:dyDescent="0.35">
      <c r="I64">
        <f t="shared" si="7"/>
        <v>0</v>
      </c>
      <c r="J64">
        <f t="shared" si="8"/>
        <v>0</v>
      </c>
    </row>
    <row r="65" spans="6:11" x14ac:dyDescent="0.35">
      <c r="I65">
        <f t="shared" si="7"/>
        <v>0</v>
      </c>
      <c r="J65">
        <f t="shared" si="8"/>
        <v>0</v>
      </c>
    </row>
    <row r="66" spans="6:11" x14ac:dyDescent="0.35">
      <c r="I66">
        <f t="shared" si="7"/>
        <v>0</v>
      </c>
      <c r="J66">
        <f t="shared" si="8"/>
        <v>0</v>
      </c>
    </row>
    <row r="67" spans="6:11" x14ac:dyDescent="0.35">
      <c r="I67">
        <f t="shared" si="7"/>
        <v>0</v>
      </c>
      <c r="J67">
        <f t="shared" si="8"/>
        <v>0</v>
      </c>
    </row>
    <row r="68" spans="6:11" x14ac:dyDescent="0.35">
      <c r="I68">
        <f t="shared" si="7"/>
        <v>0</v>
      </c>
      <c r="J68">
        <f t="shared" si="8"/>
        <v>0</v>
      </c>
    </row>
    <row r="69" spans="6:11" x14ac:dyDescent="0.35">
      <c r="I69">
        <f t="shared" si="7"/>
        <v>0</v>
      </c>
      <c r="J69">
        <f t="shared" si="8"/>
        <v>0</v>
      </c>
    </row>
    <row r="70" spans="6:11" x14ac:dyDescent="0.35">
      <c r="I70">
        <f t="shared" si="7"/>
        <v>0</v>
      </c>
      <c r="J70">
        <f t="shared" si="8"/>
        <v>0</v>
      </c>
    </row>
    <row r="71" spans="6:11" x14ac:dyDescent="0.35">
      <c r="I71">
        <f t="shared" si="7"/>
        <v>0</v>
      </c>
      <c r="J71">
        <f t="shared" si="8"/>
        <v>0</v>
      </c>
    </row>
    <row r="72" spans="6:11" x14ac:dyDescent="0.35">
      <c r="I72">
        <f t="shared" si="7"/>
        <v>0</v>
      </c>
      <c r="J72">
        <f t="shared" si="8"/>
        <v>0</v>
      </c>
    </row>
    <row r="73" spans="6:11" x14ac:dyDescent="0.35">
      <c r="I73">
        <f t="shared" si="7"/>
        <v>0</v>
      </c>
      <c r="J73">
        <f t="shared" si="8"/>
        <v>0</v>
      </c>
    </row>
    <row r="77" spans="6:11" x14ac:dyDescent="0.35">
      <c r="F77" s="3" t="s">
        <v>25</v>
      </c>
      <c r="G77" t="s">
        <v>30</v>
      </c>
    </row>
    <row r="78" spans="6:11" x14ac:dyDescent="0.35">
      <c r="F78" s="3" t="s">
        <v>27</v>
      </c>
      <c r="G78" s="1">
        <v>0.55763888888888891</v>
      </c>
    </row>
    <row r="80" spans="6:11" x14ac:dyDescent="0.35">
      <c r="F80" t="s">
        <v>14</v>
      </c>
      <c r="G80" t="s">
        <v>69</v>
      </c>
      <c r="H80" t="s">
        <v>70</v>
      </c>
      <c r="I80" t="s">
        <v>71</v>
      </c>
      <c r="J80" t="s">
        <v>72</v>
      </c>
      <c r="K80" t="s">
        <v>73</v>
      </c>
    </row>
    <row r="81" spans="6:11" x14ac:dyDescent="0.35">
      <c r="F81">
        <v>40</v>
      </c>
      <c r="G81">
        <v>0</v>
      </c>
      <c r="H81">
        <v>0</v>
      </c>
      <c r="I81">
        <f>F81/100</f>
        <v>0.4</v>
      </c>
      <c r="K81">
        <f>SUM(J81:J99)</f>
        <v>2.7350000000000013E-2</v>
      </c>
    </row>
    <row r="82" spans="6:11" x14ac:dyDescent="0.35">
      <c r="F82">
        <v>50</v>
      </c>
      <c r="G82">
        <v>28</v>
      </c>
      <c r="H82">
        <v>0.11</v>
      </c>
      <c r="I82">
        <f>(F82/100+(F83/100-F82/100)/2)</f>
        <v>0.55000000000000004</v>
      </c>
      <c r="J82">
        <f>(I82-I81)*(G82/100)*H82</f>
        <v>4.6200000000000008E-3</v>
      </c>
    </row>
    <row r="83" spans="6:11" x14ac:dyDescent="0.35">
      <c r="F83">
        <v>60</v>
      </c>
      <c r="G83">
        <v>28</v>
      </c>
      <c r="H83">
        <v>0.04</v>
      </c>
      <c r="I83">
        <f>(F83/100+(F84/100-F83/100)/2)</f>
        <v>0.64999999999999991</v>
      </c>
      <c r="J83">
        <f t="shared" ref="J83" si="9">(I83-I82)*(G83/100)*H83</f>
        <v>1.1199999999999986E-3</v>
      </c>
    </row>
    <row r="84" spans="6:11" x14ac:dyDescent="0.35">
      <c r="F84">
        <v>70</v>
      </c>
      <c r="G84">
        <v>36</v>
      </c>
      <c r="H84">
        <v>0.36</v>
      </c>
      <c r="I84">
        <f>(F84/100+(F85/100-F84/100)/2)</f>
        <v>0.75</v>
      </c>
      <c r="J84">
        <f>(I84-I83)*(G84/100)*H84</f>
        <v>1.2960000000000011E-2</v>
      </c>
    </row>
    <row r="85" spans="6:11" x14ac:dyDescent="0.35">
      <c r="F85">
        <v>80</v>
      </c>
      <c r="G85">
        <v>40</v>
      </c>
      <c r="H85">
        <v>7.0000000000000007E-2</v>
      </c>
      <c r="I85">
        <f t="shared" ref="I85:I98" si="10">(F85/100+(F86/100-F85/100)/2)</f>
        <v>0.85000000000000009</v>
      </c>
      <c r="J85">
        <f t="shared" ref="J85:J98" si="11">(I85-I84)*(G85/100)*H85</f>
        <v>2.8000000000000026E-3</v>
      </c>
    </row>
    <row r="86" spans="6:11" x14ac:dyDescent="0.35">
      <c r="F86">
        <v>90</v>
      </c>
      <c r="G86">
        <v>20</v>
      </c>
      <c r="H86">
        <v>0.39</v>
      </c>
      <c r="I86">
        <f t="shared" si="10"/>
        <v>0.92500000000000004</v>
      </c>
      <c r="J86">
        <f t="shared" si="11"/>
        <v>5.8499999999999976E-3</v>
      </c>
    </row>
    <row r="87" spans="6:11" x14ac:dyDescent="0.35">
      <c r="F87">
        <v>95</v>
      </c>
      <c r="G87">
        <v>0</v>
      </c>
      <c r="H87">
        <v>0</v>
      </c>
      <c r="I87">
        <f t="shared" si="10"/>
        <v>0.47499999999999998</v>
      </c>
      <c r="J87">
        <f t="shared" si="11"/>
        <v>0</v>
      </c>
    </row>
    <row r="88" spans="6:11" x14ac:dyDescent="0.35">
      <c r="I88">
        <f t="shared" si="10"/>
        <v>0</v>
      </c>
      <c r="J88">
        <f t="shared" si="11"/>
        <v>0</v>
      </c>
    </row>
    <row r="89" spans="6:11" x14ac:dyDescent="0.35">
      <c r="I89">
        <f t="shared" si="10"/>
        <v>0</v>
      </c>
      <c r="J89">
        <f t="shared" si="11"/>
        <v>0</v>
      </c>
    </row>
    <row r="90" spans="6:11" x14ac:dyDescent="0.35">
      <c r="I90">
        <f t="shared" si="10"/>
        <v>0</v>
      </c>
      <c r="J90">
        <f t="shared" si="11"/>
        <v>0</v>
      </c>
    </row>
    <row r="91" spans="6:11" x14ac:dyDescent="0.35">
      <c r="I91">
        <f t="shared" si="10"/>
        <v>0</v>
      </c>
      <c r="J91">
        <f t="shared" si="11"/>
        <v>0</v>
      </c>
    </row>
    <row r="92" spans="6:11" x14ac:dyDescent="0.35">
      <c r="I92">
        <f t="shared" si="10"/>
        <v>0</v>
      </c>
      <c r="J92">
        <f t="shared" si="11"/>
        <v>0</v>
      </c>
    </row>
    <row r="93" spans="6:11" x14ac:dyDescent="0.35">
      <c r="I93">
        <f t="shared" si="10"/>
        <v>0</v>
      </c>
      <c r="J93">
        <f t="shared" si="11"/>
        <v>0</v>
      </c>
    </row>
    <row r="94" spans="6:11" x14ac:dyDescent="0.35">
      <c r="I94">
        <f t="shared" si="10"/>
        <v>0</v>
      </c>
      <c r="J94">
        <f t="shared" si="11"/>
        <v>0</v>
      </c>
    </row>
    <row r="95" spans="6:11" x14ac:dyDescent="0.35">
      <c r="I95">
        <f t="shared" si="10"/>
        <v>0</v>
      </c>
      <c r="J95">
        <f t="shared" si="11"/>
        <v>0</v>
      </c>
    </row>
    <row r="96" spans="6:11" x14ac:dyDescent="0.35">
      <c r="I96">
        <f t="shared" si="10"/>
        <v>0</v>
      </c>
      <c r="J96">
        <f t="shared" si="11"/>
        <v>0</v>
      </c>
    </row>
    <row r="97" spans="9:10" x14ac:dyDescent="0.35">
      <c r="I97">
        <f t="shared" si="10"/>
        <v>0</v>
      </c>
      <c r="J97">
        <f t="shared" si="11"/>
        <v>0</v>
      </c>
    </row>
    <row r="98" spans="9:10" x14ac:dyDescent="0.35">
      <c r="I98">
        <f t="shared" si="10"/>
        <v>0</v>
      </c>
      <c r="J98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Conductivity</vt:lpstr>
      <vt:lpstr>width,depth,velocity</vt:lpstr>
      <vt:lpstr>upstream flow rate</vt:lpstr>
      <vt:lpstr>downstream condutivity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amymad138</cp:lastModifiedBy>
  <dcterms:created xsi:type="dcterms:W3CDTF">2022-06-08T18:11:25Z</dcterms:created>
  <dcterms:modified xsi:type="dcterms:W3CDTF">2022-06-22T15:48:55Z</dcterms:modified>
</cp:coreProperties>
</file>