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mad138\Documents\Ecuador2022\Injections\2022-06-20\"/>
    </mc:Choice>
  </mc:AlternateContent>
  <xr:revisionPtr revIDLastSave="0" documentId="13_ncr:1_{6B00F3F2-CFA4-425A-8E4D-8F8BDE62EF1D}" xr6:coauthVersionLast="36" xr6:coauthVersionMax="36" xr10:uidLastSave="{00000000-0000-0000-0000-000000000000}"/>
  <bookViews>
    <workbookView xWindow="0" yWindow="0" windowWidth="11020" windowHeight="6280" firstSheet="1" activeTab="1" xr2:uid="{082DAD64-245C-403B-A4E6-7F4286AC56F2}"/>
  </bookViews>
  <sheets>
    <sheet name="Sheet1" sheetId="5" r:id="rId1"/>
    <sheet name="Conductivity (2)" sheetId="6" r:id="rId2"/>
    <sheet name="width,depth,velocity" sheetId="7" r:id="rId3"/>
    <sheet name="upstream flow rate" sheetId="8" r:id="rId4"/>
    <sheet name="downstream condutivity" sheetId="9" r:id="rId5"/>
    <sheet name="discharge" sheetId="10" r:id="rId6"/>
    <sheet name="Conductivity" sheetId="3" state="hidden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6" l="1"/>
  <c r="J26" i="6"/>
  <c r="I26" i="6"/>
  <c r="I20" i="6"/>
  <c r="G26" i="6" l="1"/>
  <c r="G25" i="6"/>
  <c r="G24" i="6"/>
  <c r="G23" i="6"/>
  <c r="G22" i="6"/>
  <c r="G21" i="6"/>
  <c r="G20" i="6"/>
  <c r="C11" i="6" l="1"/>
  <c r="B14" i="6" s="1"/>
  <c r="B15" i="6" s="1"/>
  <c r="B16" i="6" s="1"/>
  <c r="C8" i="6"/>
  <c r="B7" i="9" l="1"/>
  <c r="C6" i="8"/>
  <c r="C7" i="8"/>
  <c r="C8" i="8"/>
  <c r="C9" i="8"/>
  <c r="C10" i="8"/>
  <c r="C11" i="8"/>
  <c r="C12" i="8"/>
  <c r="C13" i="8"/>
  <c r="C5" i="8"/>
  <c r="B12" i="5"/>
  <c r="B11" i="5"/>
  <c r="I49" i="10"/>
  <c r="J49" i="10" s="1"/>
  <c r="I48" i="10"/>
  <c r="I47" i="10"/>
  <c r="J48" i="10" s="1"/>
  <c r="I46" i="10"/>
  <c r="J46" i="10" s="1"/>
  <c r="I45" i="10"/>
  <c r="J45" i="10" s="1"/>
  <c r="I44" i="10"/>
  <c r="I43" i="10"/>
  <c r="J44" i="10" s="1"/>
  <c r="I42" i="10"/>
  <c r="J42" i="10" s="1"/>
  <c r="I41" i="10"/>
  <c r="J41" i="10" s="1"/>
  <c r="I40" i="10"/>
  <c r="I39" i="10"/>
  <c r="J40" i="10" s="1"/>
  <c r="I38" i="10"/>
  <c r="J38" i="10" s="1"/>
  <c r="I37" i="10"/>
  <c r="I36" i="10"/>
  <c r="I35" i="10"/>
  <c r="J36" i="10" s="1"/>
  <c r="I34" i="10"/>
  <c r="I33" i="10"/>
  <c r="I32" i="10"/>
  <c r="I23" i="10"/>
  <c r="J23" i="10" s="1"/>
  <c r="I22" i="10"/>
  <c r="J22" i="10" s="1"/>
  <c r="I21" i="10"/>
  <c r="J21" i="10" s="1"/>
  <c r="I20" i="10"/>
  <c r="I19" i="10"/>
  <c r="J20" i="10" s="1"/>
  <c r="I18" i="10"/>
  <c r="J18" i="10" s="1"/>
  <c r="I17" i="10"/>
  <c r="J17" i="10" s="1"/>
  <c r="I16" i="10"/>
  <c r="I15" i="10"/>
  <c r="J16" i="10" s="1"/>
  <c r="I14" i="10"/>
  <c r="J14" i="10" s="1"/>
  <c r="I13" i="10"/>
  <c r="J13" i="10" s="1"/>
  <c r="I12" i="10"/>
  <c r="I11" i="10"/>
  <c r="J12" i="10" s="1"/>
  <c r="I10" i="10"/>
  <c r="I9" i="10"/>
  <c r="I8" i="10"/>
  <c r="I7" i="10"/>
  <c r="J8" i="10" s="1"/>
  <c r="I6" i="10"/>
  <c r="B74" i="9"/>
  <c r="B73" i="9"/>
  <c r="B72" i="9"/>
  <c r="B71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J37" i="10" l="1"/>
  <c r="J34" i="10"/>
  <c r="J33" i="10"/>
  <c r="J10" i="10"/>
  <c r="J9" i="10"/>
  <c r="J7" i="10"/>
  <c r="J11" i="10"/>
  <c r="J15" i="10"/>
  <c r="J19" i="10"/>
  <c r="J35" i="10"/>
  <c r="J39" i="10"/>
  <c r="J43" i="10"/>
  <c r="J47" i="10"/>
  <c r="K32" i="10" l="1"/>
  <c r="K6" i="10"/>
  <c r="B53" i="9"/>
  <c r="B54" i="9" l="1"/>
  <c r="B75" i="9"/>
  <c r="B76" i="9" l="1"/>
  <c r="B55" i="9"/>
  <c r="B56" i="9" l="1"/>
  <c r="B77" i="9"/>
  <c r="B78" i="9" l="1"/>
  <c r="B57" i="9"/>
  <c r="B58" i="9" l="1"/>
  <c r="B79" i="9"/>
  <c r="B80" i="9" l="1"/>
  <c r="B59" i="9"/>
  <c r="B60" i="9" l="1"/>
  <c r="B81" i="9"/>
  <c r="B82" i="9" l="1"/>
  <c r="B61" i="9"/>
  <c r="B62" i="9" l="1"/>
  <c r="B83" i="9"/>
  <c r="B84" i="9" l="1"/>
  <c r="B63" i="9"/>
  <c r="B64" i="9" l="1"/>
</calcChain>
</file>

<file path=xl/sharedStrings.xml><?xml version="1.0" encoding="utf-8"?>
<sst xmlns="http://schemas.openxmlformats.org/spreadsheetml/2006/main" count="162" uniqueCount="103">
  <si>
    <t>Injection Date</t>
  </si>
  <si>
    <t>Coordinates/Waypoint</t>
  </si>
  <si>
    <t>Start time (Salt)</t>
  </si>
  <si>
    <t>Start time (CO2)</t>
  </si>
  <si>
    <t>End time (Salt)</t>
  </si>
  <si>
    <t>End time (CO2)</t>
  </si>
  <si>
    <t>Injection solution:</t>
  </si>
  <si>
    <t>Unit</t>
  </si>
  <si>
    <t>Stream water volume</t>
  </si>
  <si>
    <t>l</t>
  </si>
  <si>
    <t>Salt concentrate</t>
  </si>
  <si>
    <t>g/l</t>
  </si>
  <si>
    <t>Salt volume</t>
  </si>
  <si>
    <t>Injection solution concentration</t>
  </si>
  <si>
    <t>Injection solution conductivity</t>
  </si>
  <si>
    <t>us/cm</t>
  </si>
  <si>
    <t>Injection solution temperature</t>
  </si>
  <si>
    <t>c</t>
  </si>
  <si>
    <t>Injection solution specific conductivity</t>
  </si>
  <si>
    <t>Instrument Locations</t>
  </si>
  <si>
    <t>Flux (EOSfd)</t>
  </si>
  <si>
    <t>CO2 (Vaisala)</t>
  </si>
  <si>
    <t>EC (Hobo)</t>
  </si>
  <si>
    <t>Temp (HOBO)</t>
  </si>
  <si>
    <t>Baro (Hobo)</t>
  </si>
  <si>
    <t xml:space="preserve"> -10 meter</t>
  </si>
  <si>
    <t>x</t>
  </si>
  <si>
    <t>0 meter</t>
  </si>
  <si>
    <t>10 meter</t>
  </si>
  <si>
    <t xml:space="preserve">Temp </t>
  </si>
  <si>
    <t>Spc Conductivity (us/cm)</t>
  </si>
  <si>
    <t>Discharge</t>
  </si>
  <si>
    <t>After Injection</t>
  </si>
  <si>
    <t>Before Injection</t>
  </si>
  <si>
    <t>Conductivity</t>
  </si>
  <si>
    <t>width depth velocity</t>
  </si>
  <si>
    <t>depth 2</t>
  </si>
  <si>
    <t>depth 3</t>
  </si>
  <si>
    <t>depth 4</t>
  </si>
  <si>
    <t>depth 5</t>
  </si>
  <si>
    <t>veolcity</t>
  </si>
  <si>
    <t>EC (platue</t>
  </si>
  <si>
    <t>Upstream flow rate</t>
  </si>
  <si>
    <t>time</t>
  </si>
  <si>
    <t>rate (mL/min)</t>
  </si>
  <si>
    <t>Downstream conductivity</t>
  </si>
  <si>
    <t>** start measuring EC at:</t>
  </si>
  <si>
    <t>**plateu start</t>
  </si>
  <si>
    <t>** start measuring after salt injection end</t>
  </si>
  <si>
    <t>time since start (m)</t>
  </si>
  <si>
    <t>time since start (HH:MM)</t>
  </si>
  <si>
    <t>spc Conductivity (us/cm)</t>
  </si>
  <si>
    <t>PLATEAU</t>
  </si>
  <si>
    <t>location</t>
  </si>
  <si>
    <t>0m</t>
  </si>
  <si>
    <t>depth</t>
  </si>
  <si>
    <t>velocity</t>
  </si>
  <si>
    <t>segment</t>
  </si>
  <si>
    <t>Q</t>
  </si>
  <si>
    <t>Qtotal</t>
  </si>
  <si>
    <t>30 meter</t>
  </si>
  <si>
    <t>15 meter</t>
  </si>
  <si>
    <t>DO (HOBO)</t>
  </si>
  <si>
    <t>CHECK THIS</t>
  </si>
  <si>
    <t>methane bottles collected at:</t>
  </si>
  <si>
    <t>Bottle Numbers</t>
  </si>
  <si>
    <t>30m</t>
  </si>
  <si>
    <t>15m</t>
  </si>
  <si>
    <t xml:space="preserve">30m </t>
  </si>
  <si>
    <t xml:space="preserve">*pump was not working </t>
  </si>
  <si>
    <t>*note there might be a bubble in 078</t>
  </si>
  <si>
    <t>temp (C)</t>
  </si>
  <si>
    <t>Conductivity(us/cm)</t>
  </si>
  <si>
    <t>width (cm)</t>
  </si>
  <si>
    <t>depth 1 (cm)</t>
  </si>
  <si>
    <t>** start at 12:24</t>
  </si>
  <si>
    <t>** end at 13:07</t>
  </si>
  <si>
    <t>Variable</t>
  </si>
  <si>
    <t>Description</t>
  </si>
  <si>
    <t>Value</t>
  </si>
  <si>
    <t>units</t>
  </si>
  <si>
    <t>Qr</t>
  </si>
  <si>
    <t>release rate</t>
  </si>
  <si>
    <t>mL/min</t>
  </si>
  <si>
    <t>Cr</t>
  </si>
  <si>
    <t>chloride (or conducrivity) concentration of the injection solution</t>
  </si>
  <si>
    <t>Cp</t>
  </si>
  <si>
    <t>Plateau chloride concentration</t>
  </si>
  <si>
    <t>Cb</t>
  </si>
  <si>
    <t>background (prelease) chloride concentration</t>
  </si>
  <si>
    <t>(average of the before injection spc conductity)</t>
  </si>
  <si>
    <t>stream discharge</t>
  </si>
  <si>
    <t>Q=((Cr-Cb)*Qr)/(Cp-Cb)</t>
  </si>
  <si>
    <t>L/s</t>
  </si>
  <si>
    <t>m^3/s</t>
  </si>
  <si>
    <t>seconds to fill</t>
  </si>
  <si>
    <t>Visala launched in water at 11:45</t>
  </si>
  <si>
    <t xml:space="preserve"> Injection (Plateau)</t>
  </si>
  <si>
    <t>Discharge_salt injections (m^3/s)</t>
  </si>
  <si>
    <t>Hobos in water @12:15</t>
  </si>
  <si>
    <t>(-0.330980, -78.203179)</t>
  </si>
  <si>
    <t>Percent difference</t>
  </si>
  <si>
    <t>(new-original)/original*100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</si>
</sst>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9" fontId="10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0" fontId="1" fillId="2" borderId="1" xfId="1"/>
    <xf numFmtId="0" fontId="2" fillId="3" borderId="1" xfId="2"/>
    <xf numFmtId="0" fontId="0" fillId="0" borderId="2" xfId="0" applyBorder="1"/>
    <xf numFmtId="0" fontId="0" fillId="0" borderId="3" xfId="0" applyBorder="1"/>
    <xf numFmtId="0" fontId="3" fillId="0" borderId="2" xfId="0" applyFont="1" applyBorder="1"/>
    <xf numFmtId="0" fontId="0" fillId="0" borderId="0" xfId="0" applyBorder="1"/>
    <xf numFmtId="0" fontId="0" fillId="0" borderId="0" xfId="0" applyFill="1" applyBorder="1"/>
    <xf numFmtId="0" fontId="3" fillId="0" borderId="0" xfId="0" applyFont="1" applyBorder="1"/>
    <xf numFmtId="0" fontId="4" fillId="4" borderId="0" xfId="0" applyFont="1" applyFill="1" applyAlignment="1">
      <alignment horizontal="center" vertical="center"/>
    </xf>
    <xf numFmtId="0" fontId="5" fillId="4" borderId="0" xfId="0" applyFont="1" applyFill="1"/>
    <xf numFmtId="0" fontId="0" fillId="4" borderId="0" xfId="0" applyFill="1"/>
    <xf numFmtId="0" fontId="6" fillId="4" borderId="0" xfId="0" applyFont="1" applyFill="1"/>
    <xf numFmtId="0" fontId="7" fillId="4" borderId="0" xfId="0" applyFont="1" applyFill="1" applyAlignment="1">
      <alignment vertical="center"/>
    </xf>
    <xf numFmtId="20" fontId="1" fillId="2" borderId="1" xfId="1" applyNumberFormat="1"/>
    <xf numFmtId="1" fontId="0" fillId="0" borderId="0" xfId="0" applyNumberForma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3" fillId="0" borderId="0" xfId="0" applyFont="1" applyFill="1" applyBorder="1"/>
    <xf numFmtId="10" fontId="0" fillId="0" borderId="0" xfId="0" applyNumberFormat="1"/>
    <xf numFmtId="10" fontId="0" fillId="0" borderId="0" xfId="3" applyNumberFormat="1" applyFont="1"/>
  </cellXfs>
  <cellStyles count="4">
    <cellStyle name="Calculation" xfId="2" builtinId="22"/>
    <cellStyle name="Input" xfId="1" builtinId="20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'downstream condutivity'!$B$7:$B$85</c:f>
              <c:numCache>
                <c:formatCode>h:mm</c:formatCode>
                <c:ptCount val="79"/>
                <c:pt idx="0">
                  <c:v>0.52187500000000009</c:v>
                </c:pt>
                <c:pt idx="1">
                  <c:v>0.52256944444444453</c:v>
                </c:pt>
                <c:pt idx="2">
                  <c:v>0.5229166666666667</c:v>
                </c:pt>
                <c:pt idx="3">
                  <c:v>0.52326388888888897</c:v>
                </c:pt>
                <c:pt idx="4">
                  <c:v>0.52361111111111114</c:v>
                </c:pt>
                <c:pt idx="5">
                  <c:v>0.52395833333333341</c:v>
                </c:pt>
                <c:pt idx="6">
                  <c:v>0.52430555555555558</c:v>
                </c:pt>
                <c:pt idx="7">
                  <c:v>0.52465277777777786</c:v>
                </c:pt>
                <c:pt idx="8">
                  <c:v>0.52500000000000002</c:v>
                </c:pt>
                <c:pt idx="9">
                  <c:v>0.5253472222222223</c:v>
                </c:pt>
                <c:pt idx="10">
                  <c:v>0.52569444444444446</c:v>
                </c:pt>
                <c:pt idx="11">
                  <c:v>0.52604166666666674</c:v>
                </c:pt>
                <c:pt idx="12">
                  <c:v>0.52638888888888891</c:v>
                </c:pt>
                <c:pt idx="13">
                  <c:v>0.52673611111111118</c:v>
                </c:pt>
                <c:pt idx="14">
                  <c:v>0.52708333333333335</c:v>
                </c:pt>
                <c:pt idx="15">
                  <c:v>0.52743055555555562</c:v>
                </c:pt>
                <c:pt idx="16">
                  <c:v>0.52777777777777779</c:v>
                </c:pt>
                <c:pt idx="17">
                  <c:v>0.52812500000000007</c:v>
                </c:pt>
                <c:pt idx="18">
                  <c:v>0.52847222222222223</c:v>
                </c:pt>
                <c:pt idx="19">
                  <c:v>0.52881944444444451</c:v>
                </c:pt>
                <c:pt idx="20">
                  <c:v>0.52916666666666667</c:v>
                </c:pt>
                <c:pt idx="21">
                  <c:v>0.52951388888888895</c:v>
                </c:pt>
                <c:pt idx="22">
                  <c:v>0.52986111111111112</c:v>
                </c:pt>
                <c:pt idx="23">
                  <c:v>0.53020833333333339</c:v>
                </c:pt>
                <c:pt idx="24">
                  <c:v>0.53055555555555556</c:v>
                </c:pt>
                <c:pt idx="25">
                  <c:v>0.53090277777777783</c:v>
                </c:pt>
                <c:pt idx="26">
                  <c:v>0.53125</c:v>
                </c:pt>
                <c:pt idx="27">
                  <c:v>0.53159722222222228</c:v>
                </c:pt>
                <c:pt idx="28">
                  <c:v>0.53194444444444444</c:v>
                </c:pt>
                <c:pt idx="29">
                  <c:v>0.53229166666666672</c:v>
                </c:pt>
                <c:pt idx="30">
                  <c:v>0.53263888888888888</c:v>
                </c:pt>
                <c:pt idx="31">
                  <c:v>0.53298611111111116</c:v>
                </c:pt>
                <c:pt idx="32">
                  <c:v>0.53333333333333333</c:v>
                </c:pt>
                <c:pt idx="33">
                  <c:v>0.5336805555555556</c:v>
                </c:pt>
                <c:pt idx="34">
                  <c:v>0.53402777777777777</c:v>
                </c:pt>
                <c:pt idx="35">
                  <c:v>0.53437500000000004</c:v>
                </c:pt>
                <c:pt idx="36">
                  <c:v>0.53472222222222221</c:v>
                </c:pt>
                <c:pt idx="37">
                  <c:v>0.53506944444444449</c:v>
                </c:pt>
                <c:pt idx="38">
                  <c:v>0.53541666666666665</c:v>
                </c:pt>
                <c:pt idx="39">
                  <c:v>0.53576388888888893</c:v>
                </c:pt>
                <c:pt idx="40">
                  <c:v>0.53611111111111109</c:v>
                </c:pt>
                <c:pt idx="41">
                  <c:v>0.53645833333333337</c:v>
                </c:pt>
                <c:pt idx="42">
                  <c:v>0.53680555555555565</c:v>
                </c:pt>
                <c:pt idx="43">
                  <c:v>0.53715277777777781</c:v>
                </c:pt>
                <c:pt idx="44">
                  <c:v>0.53750000000000009</c:v>
                </c:pt>
                <c:pt idx="45">
                  <c:v>0.53784722222222225</c:v>
                </c:pt>
                <c:pt idx="46">
                  <c:v>0.53819444444444453</c:v>
                </c:pt>
                <c:pt idx="47">
                  <c:v>0.5385416666666667</c:v>
                </c:pt>
                <c:pt idx="48">
                  <c:v>0.53888888888888897</c:v>
                </c:pt>
                <c:pt idx="49">
                  <c:v>0.53923611111111114</c:v>
                </c:pt>
                <c:pt idx="50">
                  <c:v>0.53958333333333341</c:v>
                </c:pt>
                <c:pt idx="51">
                  <c:v>0.53993055555555558</c:v>
                </c:pt>
                <c:pt idx="52">
                  <c:v>0.54027777777777786</c:v>
                </c:pt>
                <c:pt idx="53">
                  <c:v>0.54062500000000002</c:v>
                </c:pt>
                <c:pt idx="54">
                  <c:v>0.5409722222222223</c:v>
                </c:pt>
                <c:pt idx="55">
                  <c:v>0.54166666666666674</c:v>
                </c:pt>
                <c:pt idx="56">
                  <c:v>0.54166666666666674</c:v>
                </c:pt>
                <c:pt idx="57">
                  <c:v>0.54166666666666674</c:v>
                </c:pt>
                <c:pt idx="64">
                  <c:v>0.54756944444444444</c:v>
                </c:pt>
                <c:pt idx="65">
                  <c:v>0.54791666666666672</c:v>
                </c:pt>
                <c:pt idx="66">
                  <c:v>0.54826388888888888</c:v>
                </c:pt>
                <c:pt idx="67">
                  <c:v>0.54861111111111116</c:v>
                </c:pt>
                <c:pt idx="68">
                  <c:v>0.54965277777777777</c:v>
                </c:pt>
                <c:pt idx="69">
                  <c:v>0.55000000000000004</c:v>
                </c:pt>
                <c:pt idx="70">
                  <c:v>0.55034722222222221</c:v>
                </c:pt>
                <c:pt idx="71">
                  <c:v>0.55069444444444449</c:v>
                </c:pt>
                <c:pt idx="72">
                  <c:v>0.55104166666666665</c:v>
                </c:pt>
                <c:pt idx="73">
                  <c:v>0.55138888888888893</c:v>
                </c:pt>
                <c:pt idx="74">
                  <c:v>0.55173611111111109</c:v>
                </c:pt>
                <c:pt idx="75">
                  <c:v>0.55208333333333337</c:v>
                </c:pt>
                <c:pt idx="76">
                  <c:v>0.55243055555555554</c:v>
                </c:pt>
                <c:pt idx="77">
                  <c:v>0.55277777777777781</c:v>
                </c:pt>
              </c:numCache>
            </c:numRef>
          </c:xVal>
          <c:yVal>
            <c:numRef>
              <c:f>'downstream condutivity'!$C$7:$C$85</c:f>
              <c:numCache>
                <c:formatCode>General</c:formatCode>
                <c:ptCount val="79"/>
                <c:pt idx="0">
                  <c:v>28.5</c:v>
                </c:pt>
                <c:pt idx="1">
                  <c:v>30</c:v>
                </c:pt>
                <c:pt idx="2">
                  <c:v>33.799999999999997</c:v>
                </c:pt>
                <c:pt idx="3">
                  <c:v>34.799999999999997</c:v>
                </c:pt>
                <c:pt idx="4">
                  <c:v>34.5</c:v>
                </c:pt>
                <c:pt idx="5">
                  <c:v>34.4</c:v>
                </c:pt>
                <c:pt idx="6">
                  <c:v>35.6</c:v>
                </c:pt>
                <c:pt idx="7">
                  <c:v>34.9</c:v>
                </c:pt>
                <c:pt idx="8">
                  <c:v>34.299999999999997</c:v>
                </c:pt>
                <c:pt idx="9">
                  <c:v>33.6</c:v>
                </c:pt>
                <c:pt idx="10">
                  <c:v>33.200000000000003</c:v>
                </c:pt>
                <c:pt idx="11">
                  <c:v>33.4</c:v>
                </c:pt>
                <c:pt idx="12">
                  <c:v>32.9</c:v>
                </c:pt>
                <c:pt idx="13">
                  <c:v>32.799999999999997</c:v>
                </c:pt>
                <c:pt idx="14">
                  <c:v>32.799999999999997</c:v>
                </c:pt>
                <c:pt idx="15">
                  <c:v>31</c:v>
                </c:pt>
                <c:pt idx="16">
                  <c:v>33.5</c:v>
                </c:pt>
                <c:pt idx="17">
                  <c:v>34.5</c:v>
                </c:pt>
                <c:pt idx="18">
                  <c:v>33.9</c:v>
                </c:pt>
                <c:pt idx="19">
                  <c:v>33</c:v>
                </c:pt>
                <c:pt idx="20">
                  <c:v>32.9</c:v>
                </c:pt>
                <c:pt idx="21">
                  <c:v>32.9</c:v>
                </c:pt>
                <c:pt idx="22">
                  <c:v>32.9</c:v>
                </c:pt>
                <c:pt idx="23">
                  <c:v>32</c:v>
                </c:pt>
                <c:pt idx="24">
                  <c:v>32.700000000000003</c:v>
                </c:pt>
                <c:pt idx="25">
                  <c:v>30.5</c:v>
                </c:pt>
                <c:pt idx="26">
                  <c:v>32.200000000000003</c:v>
                </c:pt>
                <c:pt idx="27">
                  <c:v>32.700000000000003</c:v>
                </c:pt>
                <c:pt idx="28">
                  <c:v>32.5</c:v>
                </c:pt>
                <c:pt idx="29">
                  <c:v>32.4</c:v>
                </c:pt>
                <c:pt idx="30">
                  <c:v>32.200000000000003</c:v>
                </c:pt>
                <c:pt idx="31">
                  <c:v>32.299999999999997</c:v>
                </c:pt>
                <c:pt idx="32">
                  <c:v>31.9</c:v>
                </c:pt>
                <c:pt idx="33">
                  <c:v>31.9</c:v>
                </c:pt>
                <c:pt idx="34">
                  <c:v>31</c:v>
                </c:pt>
                <c:pt idx="35">
                  <c:v>31.3</c:v>
                </c:pt>
                <c:pt idx="36">
                  <c:v>33.1</c:v>
                </c:pt>
                <c:pt idx="37">
                  <c:v>32.299999999999997</c:v>
                </c:pt>
                <c:pt idx="38">
                  <c:v>31.9</c:v>
                </c:pt>
                <c:pt idx="39">
                  <c:v>31.8</c:v>
                </c:pt>
                <c:pt idx="40">
                  <c:v>31.6</c:v>
                </c:pt>
                <c:pt idx="41">
                  <c:v>31.5</c:v>
                </c:pt>
                <c:pt idx="42">
                  <c:v>31.5</c:v>
                </c:pt>
                <c:pt idx="43">
                  <c:v>31.3</c:v>
                </c:pt>
                <c:pt idx="44">
                  <c:v>29.3</c:v>
                </c:pt>
                <c:pt idx="45">
                  <c:v>30.8</c:v>
                </c:pt>
                <c:pt idx="46">
                  <c:v>32.4</c:v>
                </c:pt>
                <c:pt idx="47">
                  <c:v>30.9</c:v>
                </c:pt>
                <c:pt idx="48">
                  <c:v>29.6</c:v>
                </c:pt>
                <c:pt idx="49">
                  <c:v>28.8</c:v>
                </c:pt>
                <c:pt idx="50">
                  <c:v>28.7</c:v>
                </c:pt>
                <c:pt idx="51">
                  <c:v>28.6</c:v>
                </c:pt>
                <c:pt idx="52">
                  <c:v>28.7</c:v>
                </c:pt>
                <c:pt idx="53">
                  <c:v>28.5</c:v>
                </c:pt>
                <c:pt idx="54">
                  <c:v>26.1</c:v>
                </c:pt>
                <c:pt idx="55">
                  <c:v>28.3</c:v>
                </c:pt>
                <c:pt idx="56">
                  <c:v>29.6</c:v>
                </c:pt>
                <c:pt idx="57">
                  <c:v>28.7</c:v>
                </c:pt>
                <c:pt idx="64">
                  <c:v>27.2</c:v>
                </c:pt>
                <c:pt idx="65">
                  <c:v>27.3</c:v>
                </c:pt>
                <c:pt idx="66">
                  <c:v>27.3</c:v>
                </c:pt>
                <c:pt idx="67">
                  <c:v>25.5</c:v>
                </c:pt>
                <c:pt idx="68">
                  <c:v>27.4</c:v>
                </c:pt>
                <c:pt idx="69">
                  <c:v>22.8</c:v>
                </c:pt>
                <c:pt idx="70">
                  <c:v>22.2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22.1</c:v>
                </c:pt>
                <c:pt idx="75">
                  <c:v>22.1</c:v>
                </c:pt>
                <c:pt idx="76">
                  <c:v>22</c:v>
                </c:pt>
                <c:pt idx="77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D-41AC-A6D4-72B0CC209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694688"/>
        <c:axId val="2032695104"/>
      </c:scatterChart>
      <c:valAx>
        <c:axId val="2032694688"/>
        <c:scaling>
          <c:orientation val="minMax"/>
          <c:max val="0.55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5104"/>
        <c:crosses val="autoZero"/>
        <c:crossBetween val="midCat"/>
      </c:valAx>
      <c:valAx>
        <c:axId val="203269510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250155</xdr:colOff>
      <xdr:row>11</xdr:row>
      <xdr:rowOff>167106</xdr:rowOff>
    </xdr:from>
    <xdr:to>
      <xdr:col>16</xdr:col>
      <xdr:colOff>434473</xdr:colOff>
      <xdr:row>26</xdr:row>
      <xdr:rowOff>92325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61D69-DFDA-4CC4-9295-FF76AA39D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33E0-484E-4B01-B2D1-63A268D58C83}">
  <dimension ref="A1:G35"/>
  <sheetViews>
    <sheetView workbookViewId="0">
      <selection activeCell="E11" sqref="E11"/>
    </sheetView>
  </sheetViews>
  <sheetFormatPr defaultColWidth="8.81640625" defaultRowHeight="14.5" x14ac:dyDescent="0.35"/>
  <cols>
    <col min="1" max="1" width="35.81640625" bestFit="1" customWidth="1"/>
    <col min="2" max="2" width="10.36328125" bestFit="1" customWidth="1"/>
  </cols>
  <sheetData>
    <row r="1" spans="1:3" x14ac:dyDescent="0.35">
      <c r="A1" s="1" t="s">
        <v>0</v>
      </c>
      <c r="B1" s="2">
        <v>44732</v>
      </c>
    </row>
    <row r="2" spans="1:3" x14ac:dyDescent="0.35">
      <c r="A2" t="s">
        <v>1</v>
      </c>
      <c r="B2" t="s">
        <v>100</v>
      </c>
    </row>
    <row r="3" spans="1:3" x14ac:dyDescent="0.35">
      <c r="A3" t="s">
        <v>2</v>
      </c>
      <c r="B3" s="3">
        <v>0.52083333333333337</v>
      </c>
    </row>
    <row r="4" spans="1:3" x14ac:dyDescent="0.35">
      <c r="A4" t="s">
        <v>3</v>
      </c>
      <c r="B4" s="3">
        <v>0.51041666666666663</v>
      </c>
    </row>
    <row r="5" spans="1:3" x14ac:dyDescent="0.35">
      <c r="A5" t="s">
        <v>4</v>
      </c>
      <c r="B5" s="3">
        <v>0.54861111111111105</v>
      </c>
    </row>
    <row r="6" spans="1:3" x14ac:dyDescent="0.35">
      <c r="A6" t="s">
        <v>5</v>
      </c>
      <c r="B6" s="3">
        <v>0.57291666666666663</v>
      </c>
    </row>
    <row r="7" spans="1:3" x14ac:dyDescent="0.35">
      <c r="B7" s="3"/>
    </row>
    <row r="8" spans="1:3" x14ac:dyDescent="0.35">
      <c r="A8" s="4" t="s">
        <v>6</v>
      </c>
      <c r="C8" s="4" t="s">
        <v>7</v>
      </c>
    </row>
    <row r="9" spans="1:3" x14ac:dyDescent="0.35">
      <c r="A9" t="s">
        <v>8</v>
      </c>
      <c r="B9" s="5">
        <v>50</v>
      </c>
      <c r="C9" t="s">
        <v>9</v>
      </c>
    </row>
    <row r="10" spans="1:3" x14ac:dyDescent="0.35">
      <c r="A10" t="s">
        <v>10</v>
      </c>
      <c r="B10" s="5">
        <v>238</v>
      </c>
      <c r="C10" t="s">
        <v>11</v>
      </c>
    </row>
    <row r="11" spans="1:3" x14ac:dyDescent="0.35">
      <c r="A11" t="s">
        <v>12</v>
      </c>
      <c r="B11" s="5">
        <f>800/1000</f>
        <v>0.8</v>
      </c>
      <c r="C11" t="s">
        <v>9</v>
      </c>
    </row>
    <row r="12" spans="1:3" x14ac:dyDescent="0.35">
      <c r="A12" t="s">
        <v>13</v>
      </c>
      <c r="B12" s="6">
        <f>B10*B11/B9</f>
        <v>3.8080000000000003</v>
      </c>
      <c r="C12" t="s">
        <v>11</v>
      </c>
    </row>
    <row r="13" spans="1:3" x14ac:dyDescent="0.35">
      <c r="A13" t="s">
        <v>14</v>
      </c>
      <c r="B13">
        <v>7262</v>
      </c>
      <c r="C13" t="s">
        <v>15</v>
      </c>
    </row>
    <row r="14" spans="1:3" x14ac:dyDescent="0.35">
      <c r="A14" t="s">
        <v>16</v>
      </c>
      <c r="B14">
        <v>6.4</v>
      </c>
      <c r="C14" t="s">
        <v>17</v>
      </c>
    </row>
    <row r="15" spans="1:3" x14ac:dyDescent="0.35">
      <c r="A15" t="s">
        <v>18</v>
      </c>
      <c r="B15">
        <v>11261</v>
      </c>
      <c r="C15" t="s">
        <v>15</v>
      </c>
    </row>
    <row r="18" spans="1:7" x14ac:dyDescent="0.35">
      <c r="A18" s="4" t="s">
        <v>19</v>
      </c>
    </row>
    <row r="19" spans="1:7" x14ac:dyDescent="0.35"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 t="s">
        <v>62</v>
      </c>
    </row>
    <row r="20" spans="1:7" x14ac:dyDescent="0.35">
      <c r="A20" t="s">
        <v>25</v>
      </c>
      <c r="B20" t="s">
        <v>26</v>
      </c>
      <c r="C20" t="s">
        <v>26</v>
      </c>
      <c r="E20" t="s">
        <v>26</v>
      </c>
      <c r="F20" t="s">
        <v>26</v>
      </c>
      <c r="G20" t="s">
        <v>26</v>
      </c>
    </row>
    <row r="21" spans="1:7" x14ac:dyDescent="0.35">
      <c r="A21" t="s">
        <v>27</v>
      </c>
      <c r="C21" t="s">
        <v>26</v>
      </c>
      <c r="D21" t="s">
        <v>26</v>
      </c>
    </row>
    <row r="22" spans="1:7" x14ac:dyDescent="0.35">
      <c r="A22" t="s">
        <v>28</v>
      </c>
    </row>
    <row r="23" spans="1:7" x14ac:dyDescent="0.35">
      <c r="A23" t="s">
        <v>61</v>
      </c>
      <c r="C23" t="s">
        <v>26</v>
      </c>
      <c r="D23" t="s">
        <v>26</v>
      </c>
    </row>
    <row r="24" spans="1:7" x14ac:dyDescent="0.35">
      <c r="A24" t="s">
        <v>60</v>
      </c>
      <c r="C24" t="s">
        <v>26</v>
      </c>
      <c r="D24" t="s">
        <v>26</v>
      </c>
    </row>
    <row r="27" spans="1:7" x14ac:dyDescent="0.35">
      <c r="A27" t="s">
        <v>64</v>
      </c>
      <c r="B27" t="s">
        <v>65</v>
      </c>
    </row>
    <row r="28" spans="1:7" x14ac:dyDescent="0.35">
      <c r="A28" t="s">
        <v>54</v>
      </c>
      <c r="B28">
        <v>127</v>
      </c>
      <c r="C28">
        <v>103</v>
      </c>
    </row>
    <row r="29" spans="1:7" x14ac:dyDescent="0.35">
      <c r="A29" t="s">
        <v>67</v>
      </c>
      <c r="B29" s="19">
        <v>77</v>
      </c>
      <c r="C29">
        <v>120</v>
      </c>
    </row>
    <row r="30" spans="1:7" x14ac:dyDescent="0.35">
      <c r="A30" t="s">
        <v>68</v>
      </c>
      <c r="B30">
        <v>78</v>
      </c>
      <c r="C30">
        <v>84</v>
      </c>
    </row>
    <row r="31" spans="1:7" x14ac:dyDescent="0.35">
      <c r="A31" t="s">
        <v>70</v>
      </c>
    </row>
    <row r="33" spans="1:1" x14ac:dyDescent="0.35">
      <c r="A33" t="s">
        <v>69</v>
      </c>
    </row>
    <row r="34" spans="1:1" x14ac:dyDescent="0.35">
      <c r="A34" t="s">
        <v>96</v>
      </c>
    </row>
    <row r="35" spans="1:1" x14ac:dyDescent="0.35">
      <c r="A35" t="s"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F333-94FD-4EDC-B841-00B0E4283002}">
  <dimension ref="A1:K30"/>
  <sheetViews>
    <sheetView tabSelected="1" topLeftCell="A17" workbookViewId="0">
      <selection activeCell="L22" sqref="L22"/>
    </sheetView>
  </sheetViews>
  <sheetFormatPr defaultColWidth="8.81640625" defaultRowHeight="14.5" x14ac:dyDescent="0.35"/>
  <cols>
    <col min="1" max="1" width="35.81640625" bestFit="1" customWidth="1"/>
    <col min="2" max="2" width="21.81640625" customWidth="1"/>
    <col min="4" max="4" width="20.453125" customWidth="1"/>
    <col min="6" max="6" width="8.90625" bestFit="1" customWidth="1"/>
    <col min="9" max="9" width="10.453125" bestFit="1" customWidth="1"/>
  </cols>
  <sheetData>
    <row r="1" spans="1:7" ht="24" customHeight="1" x14ac:dyDescent="0.35">
      <c r="A1" s="13" t="s">
        <v>34</v>
      </c>
    </row>
    <row r="2" spans="1:7" x14ac:dyDescent="0.35">
      <c r="A2" t="s">
        <v>13</v>
      </c>
      <c r="B2" s="6">
        <v>237</v>
      </c>
      <c r="C2" t="s">
        <v>11</v>
      </c>
      <c r="D2" s="12" t="s">
        <v>63</v>
      </c>
      <c r="E2" s="10"/>
      <c r="G2" s="6"/>
    </row>
    <row r="3" spans="1:7" x14ac:dyDescent="0.35">
      <c r="A3" t="s">
        <v>14</v>
      </c>
      <c r="B3" s="10">
        <v>5060</v>
      </c>
      <c r="C3" t="s">
        <v>15</v>
      </c>
      <c r="D3" s="10"/>
      <c r="E3" s="10"/>
    </row>
    <row r="4" spans="1:7" x14ac:dyDescent="0.35">
      <c r="A4" t="s">
        <v>16</v>
      </c>
      <c r="B4" s="10">
        <v>6.4</v>
      </c>
      <c r="C4" t="s">
        <v>17</v>
      </c>
      <c r="D4" s="10"/>
      <c r="E4" s="10"/>
    </row>
    <row r="5" spans="1:7" x14ac:dyDescent="0.35">
      <c r="A5" t="s">
        <v>18</v>
      </c>
      <c r="B5" s="11">
        <v>11261</v>
      </c>
      <c r="C5" t="s">
        <v>15</v>
      </c>
      <c r="D5" s="10"/>
      <c r="E5" s="10"/>
    </row>
    <row r="6" spans="1:7" x14ac:dyDescent="0.35">
      <c r="B6" s="11"/>
      <c r="D6" s="10"/>
      <c r="E6" s="10"/>
    </row>
    <row r="7" spans="1:7" x14ac:dyDescent="0.35">
      <c r="A7" t="s">
        <v>77</v>
      </c>
      <c r="B7" t="s">
        <v>78</v>
      </c>
      <c r="C7" t="s">
        <v>79</v>
      </c>
      <c r="D7" t="s">
        <v>80</v>
      </c>
    </row>
    <row r="8" spans="1:7" x14ac:dyDescent="0.35">
      <c r="A8" t="s">
        <v>81</v>
      </c>
      <c r="B8" t="s">
        <v>82</v>
      </c>
      <c r="C8" s="21">
        <f>AVERAGE('upstream flow rate'!C5:C13)</f>
        <v>548.54921313254658</v>
      </c>
      <c r="D8" t="s">
        <v>83</v>
      </c>
    </row>
    <row r="9" spans="1:7" x14ac:dyDescent="0.35">
      <c r="A9" t="s">
        <v>84</v>
      </c>
      <c r="B9" t="s">
        <v>85</v>
      </c>
      <c r="C9">
        <v>11261</v>
      </c>
      <c r="D9" t="s">
        <v>15</v>
      </c>
    </row>
    <row r="10" spans="1:7" x14ac:dyDescent="0.35">
      <c r="A10" t="s">
        <v>86</v>
      </c>
      <c r="B10" t="s">
        <v>87</v>
      </c>
      <c r="C10" s="22">
        <v>33.799999999999997</v>
      </c>
      <c r="D10" t="s">
        <v>15</v>
      </c>
    </row>
    <row r="11" spans="1:7" x14ac:dyDescent="0.35">
      <c r="A11" t="s">
        <v>88</v>
      </c>
      <c r="B11" t="s">
        <v>89</v>
      </c>
      <c r="C11">
        <f>AVERAGE('downstream condutivity'!C71:C84)</f>
        <v>23.85</v>
      </c>
      <c r="D11" t="s">
        <v>15</v>
      </c>
      <c r="E11" t="s">
        <v>90</v>
      </c>
    </row>
    <row r="12" spans="1:7" x14ac:dyDescent="0.35">
      <c r="A12" t="s">
        <v>58</v>
      </c>
      <c r="B12" t="s">
        <v>91</v>
      </c>
    </row>
    <row r="13" spans="1:7" x14ac:dyDescent="0.35">
      <c r="B13" t="s">
        <v>92</v>
      </c>
    </row>
    <row r="14" spans="1:7" x14ac:dyDescent="0.35">
      <c r="B14">
        <f>((C9-C11)*C9)/(C10-C11)</f>
        <v>12717743.331658296</v>
      </c>
      <c r="C14" t="s">
        <v>83</v>
      </c>
    </row>
    <row r="15" spans="1:7" x14ac:dyDescent="0.35">
      <c r="B15">
        <f>B14/1000/60</f>
        <v>211.9623888609716</v>
      </c>
      <c r="C15" t="s">
        <v>93</v>
      </c>
    </row>
    <row r="16" spans="1:7" x14ac:dyDescent="0.35">
      <c r="B16" s="4">
        <f>B15/1000</f>
        <v>0.2119623888609716</v>
      </c>
      <c r="C16" s="4" t="s">
        <v>94</v>
      </c>
    </row>
    <row r="17" spans="1:11" x14ac:dyDescent="0.35">
      <c r="A17" s="10"/>
      <c r="B17" s="10"/>
      <c r="C17" s="10"/>
      <c r="D17" s="10"/>
      <c r="E17" s="10"/>
      <c r="F17" s="10"/>
    </row>
    <row r="18" spans="1:11" x14ac:dyDescent="0.35">
      <c r="A18" s="8"/>
      <c r="B18" s="4" t="s">
        <v>33</v>
      </c>
      <c r="D18" s="9" t="s">
        <v>97</v>
      </c>
      <c r="F18" s="9" t="s">
        <v>31</v>
      </c>
      <c r="G18" s="4" t="s">
        <v>98</v>
      </c>
      <c r="I18" s="23" t="s">
        <v>101</v>
      </c>
      <c r="J18" s="23"/>
    </row>
    <row r="19" spans="1:11" x14ac:dyDescent="0.35">
      <c r="A19" s="8" t="s">
        <v>26</v>
      </c>
      <c r="B19" t="s">
        <v>30</v>
      </c>
      <c r="C19" t="s">
        <v>29</v>
      </c>
      <c r="D19" s="7" t="s">
        <v>30</v>
      </c>
      <c r="E19" t="s">
        <v>29</v>
      </c>
      <c r="F19" s="7"/>
      <c r="K19" t="s">
        <v>102</v>
      </c>
    </row>
    <row r="20" spans="1:11" x14ac:dyDescent="0.35">
      <c r="A20" s="8">
        <v>30</v>
      </c>
      <c r="B20">
        <v>23</v>
      </c>
      <c r="C20">
        <v>6.4</v>
      </c>
      <c r="D20" s="7">
        <v>28.7</v>
      </c>
      <c r="F20" s="7">
        <v>4.3350000000000003E-3</v>
      </c>
      <c r="G20">
        <f>(((C9-B20)*C8)/(D20-B20))/1000/60/1000</f>
        <v>1.8025134670127368E-2</v>
      </c>
      <c r="I20" s="24">
        <f>((G20-F20)/F20)</f>
        <v>3.1580472134088504</v>
      </c>
      <c r="J20" s="25">
        <f>((F20-G20)/G20)</f>
        <v>-0.7595024903095845</v>
      </c>
    </row>
    <row r="21" spans="1:11" x14ac:dyDescent="0.35">
      <c r="A21" s="8">
        <v>25</v>
      </c>
      <c r="B21">
        <v>24.2</v>
      </c>
      <c r="C21">
        <v>6.3</v>
      </c>
      <c r="D21" s="7">
        <v>28.5</v>
      </c>
      <c r="F21" s="7"/>
      <c r="G21">
        <f>(((C9-B21)*C8)/(D21-B21))/1000/60/1000</f>
        <v>2.3891231775689144E-2</v>
      </c>
    </row>
    <row r="22" spans="1:11" x14ac:dyDescent="0.35">
      <c r="A22" s="8">
        <v>20</v>
      </c>
      <c r="B22">
        <v>22</v>
      </c>
      <c r="C22">
        <v>6.4</v>
      </c>
      <c r="D22" s="7">
        <v>28.3</v>
      </c>
      <c r="F22" s="7"/>
      <c r="G22">
        <f>(((C9-B22)*C8)/(D22-B22))/1000/60/1000</f>
        <v>1.630990636612881E-2</v>
      </c>
    </row>
    <row r="23" spans="1:11" x14ac:dyDescent="0.35">
      <c r="A23" s="8">
        <v>15</v>
      </c>
      <c r="B23">
        <v>21.9</v>
      </c>
      <c r="C23">
        <v>6.3</v>
      </c>
      <c r="D23" s="7">
        <v>36</v>
      </c>
      <c r="F23" s="7"/>
      <c r="G23">
        <f>(((C9-B23)*C8/(D23-B23))/1000/60/1000)</f>
        <v>7.2874698124326294E-3</v>
      </c>
    </row>
    <row r="24" spans="1:11" x14ac:dyDescent="0.35">
      <c r="A24" s="8">
        <v>10</v>
      </c>
      <c r="B24">
        <v>22.6</v>
      </c>
      <c r="C24">
        <v>6.3</v>
      </c>
      <c r="D24" s="7">
        <v>33.1</v>
      </c>
      <c r="F24" s="7"/>
      <c r="G24">
        <f>(((C9-B24)*C8)/(D24-B24))/1000/60/1000</f>
        <v>9.7854213918552573E-3</v>
      </c>
    </row>
    <row r="25" spans="1:11" x14ac:dyDescent="0.35">
      <c r="A25" s="8">
        <v>5</v>
      </c>
      <c r="B25">
        <v>23.2</v>
      </c>
      <c r="C25">
        <v>6.3</v>
      </c>
      <c r="D25" s="7">
        <v>36.4</v>
      </c>
      <c r="F25" s="7"/>
      <c r="G25">
        <f>(((C9-B25)*C8)/(D25-B25))/1000/60/1000</f>
        <v>7.7834423577537015E-3</v>
      </c>
    </row>
    <row r="26" spans="1:11" x14ac:dyDescent="0.35">
      <c r="A26" s="8">
        <v>0</v>
      </c>
      <c r="B26">
        <v>23.2</v>
      </c>
      <c r="C26">
        <v>6.3</v>
      </c>
      <c r="D26" s="7">
        <v>37.6</v>
      </c>
      <c r="F26" s="7">
        <v>5.3600000000000002E-3</v>
      </c>
      <c r="G26">
        <f>(((C9-B26)*C8)/(D26-B26))/1000/60/1000</f>
        <v>7.1348221612742247E-3</v>
      </c>
      <c r="I26" s="25">
        <f>((G26-F26)/F26)</f>
        <v>0.33112353755116131</v>
      </c>
      <c r="J26" s="25">
        <f>((F26-G26)/G26)</f>
        <v>-0.24875492635365909</v>
      </c>
    </row>
    <row r="27" spans="1:11" x14ac:dyDescent="0.35">
      <c r="A27" s="8"/>
      <c r="D27" s="7"/>
      <c r="F27" s="7"/>
    </row>
    <row r="28" spans="1:11" x14ac:dyDescent="0.35">
      <c r="A28" s="8"/>
      <c r="D28" s="7"/>
      <c r="F28" s="7"/>
    </row>
    <row r="29" spans="1:11" x14ac:dyDescent="0.35">
      <c r="A29" s="8"/>
      <c r="D29" s="7"/>
      <c r="F29" s="7"/>
    </row>
    <row r="30" spans="1:11" x14ac:dyDescent="0.35">
      <c r="A30" s="8"/>
      <c r="D30" s="7"/>
    </row>
  </sheetData>
  <pageMargins left="0.7" right="0.7" top="0.75" bottom="0.75" header="0.3" footer="0.3"/>
  <pageSetup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07F6-0DB7-4C3B-8FB9-5C4374F00FE1}">
  <dimension ref="A1:M9"/>
  <sheetViews>
    <sheetView topLeftCell="C1" zoomScaleNormal="100" workbookViewId="0">
      <selection activeCell="M2" sqref="M2"/>
    </sheetView>
  </sheetViews>
  <sheetFormatPr defaultColWidth="8.81640625" defaultRowHeight="14.5" x14ac:dyDescent="0.35"/>
  <cols>
    <col min="3" max="3" width="9.36328125" customWidth="1"/>
  </cols>
  <sheetData>
    <row r="1" spans="1:13" ht="26" x14ac:dyDescent="0.6">
      <c r="A1" s="14" t="s">
        <v>35</v>
      </c>
      <c r="B1" s="14"/>
      <c r="C1" s="14"/>
      <c r="D1" s="15"/>
    </row>
    <row r="2" spans="1:13" x14ac:dyDescent="0.35">
      <c r="A2" s="4" t="s">
        <v>26</v>
      </c>
      <c r="B2" s="4" t="s">
        <v>73</v>
      </c>
      <c r="C2" s="4" t="s">
        <v>74</v>
      </c>
      <c r="D2" s="4" t="s">
        <v>36</v>
      </c>
      <c r="E2" s="4" t="s">
        <v>37</v>
      </c>
      <c r="F2" s="4" t="s">
        <v>38</v>
      </c>
      <c r="G2" s="4" t="s">
        <v>39</v>
      </c>
      <c r="H2" s="4"/>
      <c r="I2" s="4" t="s">
        <v>40</v>
      </c>
      <c r="J2" s="4" t="s">
        <v>72</v>
      </c>
      <c r="K2" s="4" t="s">
        <v>71</v>
      </c>
      <c r="M2" s="4" t="s">
        <v>41</v>
      </c>
    </row>
    <row r="3" spans="1:13" x14ac:dyDescent="0.35">
      <c r="A3">
        <v>0</v>
      </c>
      <c r="B3">
        <v>30</v>
      </c>
      <c r="C3">
        <v>16</v>
      </c>
      <c r="D3">
        <v>16</v>
      </c>
      <c r="E3">
        <v>16</v>
      </c>
      <c r="F3">
        <v>16</v>
      </c>
      <c r="G3">
        <v>15</v>
      </c>
      <c r="I3">
        <v>0.21</v>
      </c>
      <c r="J3">
        <v>23.2</v>
      </c>
      <c r="K3">
        <v>6.3</v>
      </c>
    </row>
    <row r="4" spans="1:13" x14ac:dyDescent="0.35">
      <c r="A4">
        <v>5</v>
      </c>
      <c r="B4">
        <v>30</v>
      </c>
      <c r="C4">
        <v>4</v>
      </c>
      <c r="D4">
        <v>6</v>
      </c>
      <c r="E4">
        <v>8</v>
      </c>
      <c r="F4">
        <v>6</v>
      </c>
      <c r="G4">
        <v>4</v>
      </c>
      <c r="I4">
        <v>0.19</v>
      </c>
      <c r="J4">
        <v>23.2</v>
      </c>
      <c r="K4">
        <v>6.3</v>
      </c>
    </row>
    <row r="5" spans="1:13" x14ac:dyDescent="0.35">
      <c r="A5">
        <v>10</v>
      </c>
      <c r="B5">
        <v>20</v>
      </c>
      <c r="C5">
        <v>4</v>
      </c>
      <c r="D5">
        <v>2</v>
      </c>
      <c r="E5">
        <v>2</v>
      </c>
      <c r="F5">
        <v>1</v>
      </c>
      <c r="G5">
        <v>2</v>
      </c>
      <c r="I5">
        <v>0.28000000000000003</v>
      </c>
      <c r="J5">
        <v>22.6</v>
      </c>
      <c r="K5">
        <v>6.3</v>
      </c>
    </row>
    <row r="6" spans="1:13" x14ac:dyDescent="0.35">
      <c r="A6">
        <v>15</v>
      </c>
      <c r="B6">
        <v>31</v>
      </c>
      <c r="C6">
        <v>2</v>
      </c>
      <c r="D6">
        <v>4</v>
      </c>
      <c r="E6">
        <v>6</v>
      </c>
      <c r="F6">
        <v>6</v>
      </c>
      <c r="G6">
        <v>4</v>
      </c>
      <c r="I6">
        <v>0.41</v>
      </c>
      <c r="J6">
        <v>21.9</v>
      </c>
      <c r="K6">
        <v>6.3</v>
      </c>
    </row>
    <row r="7" spans="1:13" x14ac:dyDescent="0.35">
      <c r="A7">
        <v>20</v>
      </c>
      <c r="B7">
        <v>25</v>
      </c>
      <c r="C7">
        <v>11</v>
      </c>
      <c r="D7">
        <v>10</v>
      </c>
      <c r="E7">
        <v>10</v>
      </c>
      <c r="F7">
        <v>12</v>
      </c>
      <c r="G7">
        <v>12</v>
      </c>
      <c r="I7">
        <v>0.21</v>
      </c>
      <c r="J7">
        <v>22</v>
      </c>
      <c r="K7">
        <v>6.4</v>
      </c>
    </row>
    <row r="8" spans="1:13" x14ac:dyDescent="0.35">
      <c r="A8">
        <v>25</v>
      </c>
      <c r="B8">
        <v>30</v>
      </c>
      <c r="C8">
        <v>4</v>
      </c>
      <c r="D8">
        <v>3</v>
      </c>
      <c r="E8">
        <v>5</v>
      </c>
      <c r="F8">
        <v>6</v>
      </c>
      <c r="I8">
        <v>0.22</v>
      </c>
      <c r="J8">
        <v>24.2</v>
      </c>
      <c r="K8">
        <v>6.3</v>
      </c>
    </row>
    <row r="9" spans="1:13" x14ac:dyDescent="0.35">
      <c r="A9">
        <v>30</v>
      </c>
      <c r="B9">
        <v>45</v>
      </c>
      <c r="C9">
        <v>12</v>
      </c>
      <c r="D9">
        <v>14</v>
      </c>
      <c r="E9">
        <v>14</v>
      </c>
      <c r="F9">
        <v>12</v>
      </c>
      <c r="G9">
        <v>10</v>
      </c>
      <c r="I9">
        <v>0.19</v>
      </c>
      <c r="J9">
        <v>23</v>
      </c>
      <c r="K9">
        <v>6.4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35DF1-5D15-4253-A0C7-9DDBD19AA38A}">
  <dimension ref="A1:C15"/>
  <sheetViews>
    <sheetView topLeftCell="A2" workbookViewId="0">
      <selection activeCell="D15" sqref="D15"/>
    </sheetView>
  </sheetViews>
  <sheetFormatPr defaultColWidth="8.81640625" defaultRowHeight="14.5" x14ac:dyDescent="0.35"/>
  <sheetData>
    <row r="1" spans="1:3" ht="21" x14ac:dyDescent="0.5">
      <c r="A1" s="16" t="s">
        <v>42</v>
      </c>
      <c r="B1" s="16"/>
      <c r="C1" s="16"/>
    </row>
    <row r="4" spans="1:3" x14ac:dyDescent="0.35">
      <c r="A4" t="s">
        <v>43</v>
      </c>
      <c r="B4" t="s">
        <v>95</v>
      </c>
      <c r="C4" t="s">
        <v>44</v>
      </c>
    </row>
    <row r="5" spans="1:3" x14ac:dyDescent="0.35">
      <c r="A5" s="3">
        <v>0.51666666666666672</v>
      </c>
      <c r="B5">
        <v>25</v>
      </c>
      <c r="C5">
        <f>(250/B5)*60</f>
        <v>600</v>
      </c>
    </row>
    <row r="6" spans="1:3" x14ac:dyDescent="0.35">
      <c r="A6" s="3">
        <v>0.52222222222222225</v>
      </c>
      <c r="B6">
        <v>25</v>
      </c>
      <c r="C6">
        <f t="shared" ref="C6:C13" si="0">(250/B6)*60</f>
        <v>600</v>
      </c>
    </row>
    <row r="7" spans="1:3" x14ac:dyDescent="0.35">
      <c r="A7" s="3">
        <v>0.52569444444444446</v>
      </c>
      <c r="B7">
        <v>25</v>
      </c>
      <c r="C7">
        <f t="shared" si="0"/>
        <v>600</v>
      </c>
    </row>
    <row r="8" spans="1:3" x14ac:dyDescent="0.35">
      <c r="A8" s="3">
        <v>0.52916666666666667</v>
      </c>
      <c r="B8">
        <v>26</v>
      </c>
      <c r="C8">
        <f t="shared" si="0"/>
        <v>576.92307692307691</v>
      </c>
    </row>
    <row r="9" spans="1:3" x14ac:dyDescent="0.35">
      <c r="A9" s="3">
        <v>0.53263888888888888</v>
      </c>
      <c r="B9">
        <v>27</v>
      </c>
      <c r="C9">
        <f t="shared" si="0"/>
        <v>555.55555555555554</v>
      </c>
    </row>
    <row r="10" spans="1:3" x14ac:dyDescent="0.35">
      <c r="A10" s="3">
        <v>0.53611111111111109</v>
      </c>
      <c r="B10">
        <v>28</v>
      </c>
      <c r="C10">
        <f t="shared" si="0"/>
        <v>535.71428571428578</v>
      </c>
    </row>
    <row r="11" spans="1:3" x14ac:dyDescent="0.35">
      <c r="A11" s="3">
        <v>0.5395833333333333</v>
      </c>
      <c r="B11">
        <v>30</v>
      </c>
      <c r="C11">
        <f t="shared" si="0"/>
        <v>500.00000000000006</v>
      </c>
    </row>
    <row r="12" spans="1:3" x14ac:dyDescent="0.35">
      <c r="A12" s="3">
        <v>0.54305555555555551</v>
      </c>
      <c r="B12">
        <v>30</v>
      </c>
      <c r="C12">
        <f t="shared" si="0"/>
        <v>500.00000000000006</v>
      </c>
    </row>
    <row r="13" spans="1:3" x14ac:dyDescent="0.35">
      <c r="A13" s="3">
        <v>0.54652777777777783</v>
      </c>
      <c r="B13">
        <v>32</v>
      </c>
      <c r="C13">
        <f t="shared" si="0"/>
        <v>468.75</v>
      </c>
    </row>
    <row r="14" spans="1:3" x14ac:dyDescent="0.35">
      <c r="A14" t="s">
        <v>75</v>
      </c>
    </row>
    <row r="15" spans="1:3" x14ac:dyDescent="0.35">
      <c r="A15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06F28-EC4C-4CDA-8B0B-CD261029F601}">
  <dimension ref="A1:C146"/>
  <sheetViews>
    <sheetView zoomScale="76" workbookViewId="0">
      <selection activeCell="G10" sqref="G10"/>
    </sheetView>
  </sheetViews>
  <sheetFormatPr defaultColWidth="8.81640625" defaultRowHeight="14.5" x14ac:dyDescent="0.35"/>
  <cols>
    <col min="1" max="1" width="29.1796875" customWidth="1"/>
    <col min="2" max="2" width="21.36328125" customWidth="1"/>
  </cols>
  <sheetData>
    <row r="1" spans="1:3" ht="27" customHeight="1" x14ac:dyDescent="0.35">
      <c r="A1" s="17" t="s">
        <v>45</v>
      </c>
    </row>
    <row r="3" spans="1:3" x14ac:dyDescent="0.35">
      <c r="A3" s="4" t="s">
        <v>46</v>
      </c>
      <c r="B3" s="18">
        <v>0.52083333333333337</v>
      </c>
    </row>
    <row r="4" spans="1:3" x14ac:dyDescent="0.35">
      <c r="A4" s="4" t="s">
        <v>47</v>
      </c>
      <c r="B4" s="18">
        <v>0.5229166666666667</v>
      </c>
    </row>
    <row r="5" spans="1:3" x14ac:dyDescent="0.35">
      <c r="A5" s="4" t="s">
        <v>48</v>
      </c>
      <c r="B5" s="18">
        <v>0.52152777777777781</v>
      </c>
    </row>
    <row r="6" spans="1:3" x14ac:dyDescent="0.35">
      <c r="A6" t="s">
        <v>49</v>
      </c>
      <c r="B6" t="s">
        <v>50</v>
      </c>
      <c r="C6" t="s">
        <v>51</v>
      </c>
    </row>
    <row r="7" spans="1:3" x14ac:dyDescent="0.35">
      <c r="A7" s="20">
        <v>1.5</v>
      </c>
      <c r="B7" s="3">
        <f>$B$3+A7/24/60</f>
        <v>0.52187500000000009</v>
      </c>
      <c r="C7">
        <v>28.5</v>
      </c>
    </row>
    <row r="8" spans="1:3" x14ac:dyDescent="0.35">
      <c r="A8" s="20">
        <v>2.5</v>
      </c>
      <c r="B8" s="3">
        <f>$B$3+A8/24/60</f>
        <v>0.52256944444444453</v>
      </c>
      <c r="C8">
        <v>30</v>
      </c>
    </row>
    <row r="9" spans="1:3" x14ac:dyDescent="0.35">
      <c r="A9" s="20">
        <v>3</v>
      </c>
      <c r="B9" s="3">
        <f>$B$3+A9/24/60</f>
        <v>0.5229166666666667</v>
      </c>
      <c r="C9">
        <v>33.799999999999997</v>
      </c>
    </row>
    <row r="10" spans="1:3" x14ac:dyDescent="0.35">
      <c r="A10" s="20">
        <v>3.5</v>
      </c>
      <c r="B10" s="3">
        <f>$B$3+A10/24/60</f>
        <v>0.52326388888888897</v>
      </c>
      <c r="C10">
        <v>34.799999999999997</v>
      </c>
    </row>
    <row r="11" spans="1:3" x14ac:dyDescent="0.35">
      <c r="A11" s="20">
        <v>4</v>
      </c>
      <c r="B11" s="3">
        <f t="shared" ref="B11:B64" si="0">$B$3+A11/24/60</f>
        <v>0.52361111111111114</v>
      </c>
      <c r="C11">
        <v>34.5</v>
      </c>
    </row>
    <row r="12" spans="1:3" x14ac:dyDescent="0.35">
      <c r="A12" s="20">
        <v>4.5</v>
      </c>
      <c r="B12" s="3">
        <f t="shared" si="0"/>
        <v>0.52395833333333341</v>
      </c>
      <c r="C12">
        <v>34.4</v>
      </c>
    </row>
    <row r="13" spans="1:3" x14ac:dyDescent="0.35">
      <c r="A13" s="20">
        <v>5</v>
      </c>
      <c r="B13" s="3">
        <f t="shared" si="0"/>
        <v>0.52430555555555558</v>
      </c>
      <c r="C13">
        <v>35.6</v>
      </c>
    </row>
    <row r="14" spans="1:3" x14ac:dyDescent="0.35">
      <c r="A14" s="20">
        <v>5.5</v>
      </c>
      <c r="B14" s="3">
        <f t="shared" si="0"/>
        <v>0.52465277777777786</v>
      </c>
      <c r="C14">
        <v>34.9</v>
      </c>
    </row>
    <row r="15" spans="1:3" x14ac:dyDescent="0.35">
      <c r="A15" s="20">
        <v>6</v>
      </c>
      <c r="B15" s="3">
        <f t="shared" si="0"/>
        <v>0.52500000000000002</v>
      </c>
      <c r="C15">
        <v>34.299999999999997</v>
      </c>
    </row>
    <row r="16" spans="1:3" x14ac:dyDescent="0.35">
      <c r="A16" s="20">
        <v>6.5</v>
      </c>
      <c r="B16" s="3">
        <f t="shared" si="0"/>
        <v>0.5253472222222223</v>
      </c>
      <c r="C16">
        <v>33.6</v>
      </c>
    </row>
    <row r="17" spans="1:3" x14ac:dyDescent="0.35">
      <c r="A17" s="20">
        <v>7</v>
      </c>
      <c r="B17" s="3">
        <f t="shared" si="0"/>
        <v>0.52569444444444446</v>
      </c>
      <c r="C17">
        <v>33.200000000000003</v>
      </c>
    </row>
    <row r="18" spans="1:3" x14ac:dyDescent="0.35">
      <c r="A18" s="20">
        <v>7.5</v>
      </c>
      <c r="B18" s="3">
        <f t="shared" si="0"/>
        <v>0.52604166666666674</v>
      </c>
      <c r="C18">
        <v>33.4</v>
      </c>
    </row>
    <row r="19" spans="1:3" x14ac:dyDescent="0.35">
      <c r="A19" s="20">
        <v>8</v>
      </c>
      <c r="B19" s="3">
        <f t="shared" si="0"/>
        <v>0.52638888888888891</v>
      </c>
      <c r="C19">
        <v>32.9</v>
      </c>
    </row>
    <row r="20" spans="1:3" x14ac:dyDescent="0.35">
      <c r="A20" s="20">
        <v>8.5</v>
      </c>
      <c r="B20" s="3">
        <f t="shared" si="0"/>
        <v>0.52673611111111118</v>
      </c>
      <c r="C20">
        <v>32.799999999999997</v>
      </c>
    </row>
    <row r="21" spans="1:3" x14ac:dyDescent="0.35">
      <c r="A21" s="20">
        <v>9</v>
      </c>
      <c r="B21" s="3">
        <f t="shared" si="0"/>
        <v>0.52708333333333335</v>
      </c>
      <c r="C21">
        <v>32.799999999999997</v>
      </c>
    </row>
    <row r="22" spans="1:3" x14ac:dyDescent="0.35">
      <c r="A22" s="20">
        <v>9.5</v>
      </c>
      <c r="B22" s="3">
        <f t="shared" si="0"/>
        <v>0.52743055555555562</v>
      </c>
      <c r="C22">
        <v>31</v>
      </c>
    </row>
    <row r="23" spans="1:3" x14ac:dyDescent="0.35">
      <c r="A23" s="20">
        <v>10</v>
      </c>
      <c r="B23" s="3">
        <f t="shared" si="0"/>
        <v>0.52777777777777779</v>
      </c>
      <c r="C23">
        <v>33.5</v>
      </c>
    </row>
    <row r="24" spans="1:3" x14ac:dyDescent="0.35">
      <c r="A24" s="20">
        <v>10.5</v>
      </c>
      <c r="B24" s="3">
        <f t="shared" si="0"/>
        <v>0.52812500000000007</v>
      </c>
      <c r="C24">
        <v>34.5</v>
      </c>
    </row>
    <row r="25" spans="1:3" x14ac:dyDescent="0.35">
      <c r="A25" s="20">
        <v>11</v>
      </c>
      <c r="B25" s="3">
        <f t="shared" si="0"/>
        <v>0.52847222222222223</v>
      </c>
      <c r="C25">
        <v>33.9</v>
      </c>
    </row>
    <row r="26" spans="1:3" x14ac:dyDescent="0.35">
      <c r="A26" s="20">
        <v>11.5</v>
      </c>
      <c r="B26" s="3">
        <f t="shared" si="0"/>
        <v>0.52881944444444451</v>
      </c>
      <c r="C26">
        <v>33</v>
      </c>
    </row>
    <row r="27" spans="1:3" x14ac:dyDescent="0.35">
      <c r="A27" s="20">
        <v>12</v>
      </c>
      <c r="B27" s="3">
        <f t="shared" si="0"/>
        <v>0.52916666666666667</v>
      </c>
      <c r="C27">
        <v>32.9</v>
      </c>
    </row>
    <row r="28" spans="1:3" x14ac:dyDescent="0.35">
      <c r="A28" s="20">
        <v>12.5</v>
      </c>
      <c r="B28" s="3">
        <f t="shared" si="0"/>
        <v>0.52951388888888895</v>
      </c>
      <c r="C28">
        <v>32.9</v>
      </c>
    </row>
    <row r="29" spans="1:3" x14ac:dyDescent="0.35">
      <c r="A29" s="20">
        <v>13</v>
      </c>
      <c r="B29" s="3">
        <f t="shared" si="0"/>
        <v>0.52986111111111112</v>
      </c>
      <c r="C29">
        <v>32.9</v>
      </c>
    </row>
    <row r="30" spans="1:3" x14ac:dyDescent="0.35">
      <c r="A30" s="20">
        <v>13.5</v>
      </c>
      <c r="B30" s="3">
        <f t="shared" si="0"/>
        <v>0.53020833333333339</v>
      </c>
      <c r="C30">
        <v>32</v>
      </c>
    </row>
    <row r="31" spans="1:3" x14ac:dyDescent="0.35">
      <c r="A31" s="20">
        <v>14</v>
      </c>
      <c r="B31" s="3">
        <f t="shared" si="0"/>
        <v>0.53055555555555556</v>
      </c>
      <c r="C31">
        <v>32.700000000000003</v>
      </c>
    </row>
    <row r="32" spans="1:3" x14ac:dyDescent="0.35">
      <c r="A32" s="20">
        <v>14.5</v>
      </c>
      <c r="B32" s="3">
        <f t="shared" si="0"/>
        <v>0.53090277777777783</v>
      </c>
      <c r="C32">
        <v>30.5</v>
      </c>
    </row>
    <row r="33" spans="1:3" x14ac:dyDescent="0.35">
      <c r="A33" s="20">
        <v>15</v>
      </c>
      <c r="B33" s="3">
        <f t="shared" si="0"/>
        <v>0.53125</v>
      </c>
      <c r="C33">
        <v>32.200000000000003</v>
      </c>
    </row>
    <row r="34" spans="1:3" x14ac:dyDescent="0.35">
      <c r="A34" s="20">
        <v>15.5</v>
      </c>
      <c r="B34" s="3">
        <f t="shared" si="0"/>
        <v>0.53159722222222228</v>
      </c>
      <c r="C34">
        <v>32.700000000000003</v>
      </c>
    </row>
    <row r="35" spans="1:3" x14ac:dyDescent="0.35">
      <c r="A35" s="20">
        <v>16</v>
      </c>
      <c r="B35" s="3">
        <f t="shared" si="0"/>
        <v>0.53194444444444444</v>
      </c>
      <c r="C35">
        <v>32.5</v>
      </c>
    </row>
    <row r="36" spans="1:3" x14ac:dyDescent="0.35">
      <c r="A36" s="20">
        <v>16.5</v>
      </c>
      <c r="B36" s="3">
        <f t="shared" si="0"/>
        <v>0.53229166666666672</v>
      </c>
      <c r="C36">
        <v>32.4</v>
      </c>
    </row>
    <row r="37" spans="1:3" x14ac:dyDescent="0.35">
      <c r="A37" s="20">
        <v>17</v>
      </c>
      <c r="B37" s="3">
        <f t="shared" si="0"/>
        <v>0.53263888888888888</v>
      </c>
      <c r="C37">
        <v>32.200000000000003</v>
      </c>
    </row>
    <row r="38" spans="1:3" x14ac:dyDescent="0.35">
      <c r="A38" s="20">
        <v>17.5</v>
      </c>
      <c r="B38" s="3">
        <f t="shared" si="0"/>
        <v>0.53298611111111116</v>
      </c>
      <c r="C38">
        <v>32.299999999999997</v>
      </c>
    </row>
    <row r="39" spans="1:3" x14ac:dyDescent="0.35">
      <c r="A39" s="20">
        <v>18</v>
      </c>
      <c r="B39" s="3">
        <f t="shared" si="0"/>
        <v>0.53333333333333333</v>
      </c>
      <c r="C39">
        <v>31.9</v>
      </c>
    </row>
    <row r="40" spans="1:3" x14ac:dyDescent="0.35">
      <c r="A40" s="20">
        <v>18.5</v>
      </c>
      <c r="B40" s="3">
        <f t="shared" si="0"/>
        <v>0.5336805555555556</v>
      </c>
      <c r="C40">
        <v>31.9</v>
      </c>
    </row>
    <row r="41" spans="1:3" x14ac:dyDescent="0.35">
      <c r="A41" s="20">
        <v>19</v>
      </c>
      <c r="B41" s="3">
        <f t="shared" si="0"/>
        <v>0.53402777777777777</v>
      </c>
      <c r="C41">
        <v>31</v>
      </c>
    </row>
    <row r="42" spans="1:3" x14ac:dyDescent="0.35">
      <c r="A42" s="20">
        <v>19.5</v>
      </c>
      <c r="B42" s="3">
        <f t="shared" si="0"/>
        <v>0.53437500000000004</v>
      </c>
      <c r="C42">
        <v>31.3</v>
      </c>
    </row>
    <row r="43" spans="1:3" x14ac:dyDescent="0.35">
      <c r="A43" s="20">
        <v>20</v>
      </c>
      <c r="B43" s="3">
        <f t="shared" si="0"/>
        <v>0.53472222222222221</v>
      </c>
      <c r="C43">
        <v>33.1</v>
      </c>
    </row>
    <row r="44" spans="1:3" x14ac:dyDescent="0.35">
      <c r="A44" s="20">
        <v>20.5</v>
      </c>
      <c r="B44" s="3">
        <f t="shared" si="0"/>
        <v>0.53506944444444449</v>
      </c>
      <c r="C44">
        <v>32.299999999999997</v>
      </c>
    </row>
    <row r="45" spans="1:3" x14ac:dyDescent="0.35">
      <c r="A45" s="20">
        <v>21</v>
      </c>
      <c r="B45" s="3">
        <f t="shared" si="0"/>
        <v>0.53541666666666665</v>
      </c>
      <c r="C45">
        <v>31.9</v>
      </c>
    </row>
    <row r="46" spans="1:3" x14ac:dyDescent="0.35">
      <c r="A46" s="20">
        <v>21.5</v>
      </c>
      <c r="B46" s="3">
        <f t="shared" si="0"/>
        <v>0.53576388888888893</v>
      </c>
      <c r="C46">
        <v>31.8</v>
      </c>
    </row>
    <row r="47" spans="1:3" x14ac:dyDescent="0.35">
      <c r="A47" s="20">
        <v>22</v>
      </c>
      <c r="B47" s="3">
        <f t="shared" si="0"/>
        <v>0.53611111111111109</v>
      </c>
      <c r="C47">
        <v>31.6</v>
      </c>
    </row>
    <row r="48" spans="1:3" x14ac:dyDescent="0.35">
      <c r="A48" s="20">
        <v>22.5</v>
      </c>
      <c r="B48" s="3">
        <f t="shared" si="0"/>
        <v>0.53645833333333337</v>
      </c>
      <c r="C48">
        <v>31.5</v>
      </c>
    </row>
    <row r="49" spans="1:3" x14ac:dyDescent="0.35">
      <c r="A49" s="20">
        <v>23</v>
      </c>
      <c r="B49" s="3">
        <f t="shared" si="0"/>
        <v>0.53680555555555565</v>
      </c>
      <c r="C49">
        <v>31.5</v>
      </c>
    </row>
    <row r="50" spans="1:3" x14ac:dyDescent="0.35">
      <c r="A50" s="20">
        <v>23.5</v>
      </c>
      <c r="B50" s="3">
        <f t="shared" si="0"/>
        <v>0.53715277777777781</v>
      </c>
      <c r="C50">
        <v>31.3</v>
      </c>
    </row>
    <row r="51" spans="1:3" x14ac:dyDescent="0.35">
      <c r="A51" s="20">
        <v>24</v>
      </c>
      <c r="B51" s="3">
        <f t="shared" si="0"/>
        <v>0.53750000000000009</v>
      </c>
      <c r="C51">
        <v>29.3</v>
      </c>
    </row>
    <row r="52" spans="1:3" x14ac:dyDescent="0.35">
      <c r="A52" s="20">
        <v>24.5</v>
      </c>
      <c r="B52" s="3">
        <f t="shared" si="0"/>
        <v>0.53784722222222225</v>
      </c>
      <c r="C52">
        <v>30.8</v>
      </c>
    </row>
    <row r="53" spans="1:3" x14ac:dyDescent="0.35">
      <c r="A53" s="20">
        <v>25</v>
      </c>
      <c r="B53" s="3">
        <f t="shared" si="0"/>
        <v>0.53819444444444453</v>
      </c>
      <c r="C53">
        <v>32.4</v>
      </c>
    </row>
    <row r="54" spans="1:3" x14ac:dyDescent="0.35">
      <c r="A54" s="20">
        <v>25.5</v>
      </c>
      <c r="B54" s="3">
        <f t="shared" si="0"/>
        <v>0.5385416666666667</v>
      </c>
      <c r="C54">
        <v>30.9</v>
      </c>
    </row>
    <row r="55" spans="1:3" x14ac:dyDescent="0.35">
      <c r="A55" s="20">
        <v>26</v>
      </c>
      <c r="B55" s="3">
        <f t="shared" si="0"/>
        <v>0.53888888888888897</v>
      </c>
      <c r="C55">
        <v>29.6</v>
      </c>
    </row>
    <row r="56" spans="1:3" x14ac:dyDescent="0.35">
      <c r="A56" s="20">
        <v>26.5</v>
      </c>
      <c r="B56" s="3">
        <f t="shared" si="0"/>
        <v>0.53923611111111114</v>
      </c>
      <c r="C56">
        <v>28.8</v>
      </c>
    </row>
    <row r="57" spans="1:3" x14ac:dyDescent="0.35">
      <c r="A57" s="20">
        <v>27</v>
      </c>
      <c r="B57" s="3">
        <f t="shared" si="0"/>
        <v>0.53958333333333341</v>
      </c>
      <c r="C57">
        <v>28.7</v>
      </c>
    </row>
    <row r="58" spans="1:3" x14ac:dyDescent="0.35">
      <c r="A58" s="20">
        <v>27.5</v>
      </c>
      <c r="B58" s="3">
        <f t="shared" si="0"/>
        <v>0.53993055555555558</v>
      </c>
      <c r="C58">
        <v>28.6</v>
      </c>
    </row>
    <row r="59" spans="1:3" x14ac:dyDescent="0.35">
      <c r="A59" s="20">
        <v>28</v>
      </c>
      <c r="B59" s="3">
        <f t="shared" si="0"/>
        <v>0.54027777777777786</v>
      </c>
      <c r="C59">
        <v>28.7</v>
      </c>
    </row>
    <row r="60" spans="1:3" x14ac:dyDescent="0.35">
      <c r="A60" s="20">
        <v>28.5</v>
      </c>
      <c r="B60" s="3">
        <f t="shared" si="0"/>
        <v>0.54062500000000002</v>
      </c>
      <c r="C60">
        <v>28.5</v>
      </c>
    </row>
    <row r="61" spans="1:3" x14ac:dyDescent="0.35">
      <c r="A61" s="20">
        <v>29</v>
      </c>
      <c r="B61" s="3">
        <f t="shared" si="0"/>
        <v>0.5409722222222223</v>
      </c>
      <c r="C61">
        <v>26.1</v>
      </c>
    </row>
    <row r="62" spans="1:3" x14ac:dyDescent="0.35">
      <c r="A62" s="20">
        <v>30</v>
      </c>
      <c r="B62" s="3">
        <f t="shared" si="0"/>
        <v>0.54166666666666674</v>
      </c>
      <c r="C62">
        <v>28.3</v>
      </c>
    </row>
    <row r="63" spans="1:3" x14ac:dyDescent="0.35">
      <c r="A63" s="20">
        <v>30</v>
      </c>
      <c r="B63" s="3">
        <f t="shared" si="0"/>
        <v>0.54166666666666674</v>
      </c>
      <c r="C63">
        <v>29.6</v>
      </c>
    </row>
    <row r="64" spans="1:3" x14ac:dyDescent="0.35">
      <c r="A64" s="20">
        <v>30</v>
      </c>
      <c r="B64" s="3">
        <f t="shared" si="0"/>
        <v>0.54166666666666674</v>
      </c>
      <c r="C64">
        <v>28.7</v>
      </c>
    </row>
    <row r="65" spans="1:3" x14ac:dyDescent="0.35">
      <c r="A65" s="20"/>
      <c r="B65" s="3"/>
    </row>
    <row r="66" spans="1:3" x14ac:dyDescent="0.35">
      <c r="A66" s="20"/>
      <c r="B66" s="3"/>
    </row>
    <row r="67" spans="1:3" x14ac:dyDescent="0.35">
      <c r="A67" s="20"/>
      <c r="B67" s="3"/>
    </row>
    <row r="68" spans="1:3" x14ac:dyDescent="0.35">
      <c r="A68" s="20"/>
      <c r="B68" s="3"/>
    </row>
    <row r="69" spans="1:3" x14ac:dyDescent="0.35">
      <c r="A69" s="4" t="s">
        <v>52</v>
      </c>
    </row>
    <row r="70" spans="1:3" x14ac:dyDescent="0.35">
      <c r="A70" s="4" t="s">
        <v>32</v>
      </c>
    </row>
    <row r="71" spans="1:3" x14ac:dyDescent="0.35">
      <c r="A71">
        <v>37.5</v>
      </c>
      <c r="B71" s="3">
        <f>$B$5+A71/24/60</f>
        <v>0.54756944444444444</v>
      </c>
      <c r="C71">
        <v>27.2</v>
      </c>
    </row>
    <row r="72" spans="1:3" x14ac:dyDescent="0.35">
      <c r="A72">
        <v>38</v>
      </c>
      <c r="B72" s="3">
        <f t="shared" ref="B72:B84" si="1">$B$5+A72/24/60</f>
        <v>0.54791666666666672</v>
      </c>
      <c r="C72">
        <v>27.3</v>
      </c>
    </row>
    <row r="73" spans="1:3" x14ac:dyDescent="0.35">
      <c r="A73">
        <v>38.5</v>
      </c>
      <c r="B73" s="3">
        <f t="shared" si="1"/>
        <v>0.54826388888888888</v>
      </c>
      <c r="C73">
        <v>27.3</v>
      </c>
    </row>
    <row r="74" spans="1:3" x14ac:dyDescent="0.35">
      <c r="A74">
        <v>39</v>
      </c>
      <c r="B74" s="3">
        <f t="shared" si="1"/>
        <v>0.54861111111111116</v>
      </c>
      <c r="C74">
        <v>25.5</v>
      </c>
    </row>
    <row r="75" spans="1:3" x14ac:dyDescent="0.35">
      <c r="A75">
        <v>40.5</v>
      </c>
      <c r="B75" s="3">
        <f t="shared" si="1"/>
        <v>0.54965277777777777</v>
      </c>
      <c r="C75">
        <v>27.4</v>
      </c>
    </row>
    <row r="76" spans="1:3" x14ac:dyDescent="0.35">
      <c r="A76">
        <v>41</v>
      </c>
      <c r="B76" s="3">
        <f t="shared" si="1"/>
        <v>0.55000000000000004</v>
      </c>
      <c r="C76">
        <v>22.8</v>
      </c>
    </row>
    <row r="77" spans="1:3" x14ac:dyDescent="0.35">
      <c r="A77">
        <v>41.5</v>
      </c>
      <c r="B77" s="3">
        <f t="shared" si="1"/>
        <v>0.55034722222222221</v>
      </c>
      <c r="C77">
        <v>22.2</v>
      </c>
    </row>
    <row r="78" spans="1:3" x14ac:dyDescent="0.35">
      <c r="A78">
        <v>42</v>
      </c>
      <c r="B78" s="3">
        <f t="shared" si="1"/>
        <v>0.55069444444444449</v>
      </c>
      <c r="C78">
        <v>22</v>
      </c>
    </row>
    <row r="79" spans="1:3" x14ac:dyDescent="0.35">
      <c r="A79">
        <v>42.5</v>
      </c>
      <c r="B79" s="3">
        <f t="shared" si="1"/>
        <v>0.55104166666666665</v>
      </c>
      <c r="C79">
        <v>22</v>
      </c>
    </row>
    <row r="80" spans="1:3" x14ac:dyDescent="0.35">
      <c r="A80">
        <v>43</v>
      </c>
      <c r="B80" s="3">
        <f t="shared" si="1"/>
        <v>0.55138888888888893</v>
      </c>
      <c r="C80">
        <v>22</v>
      </c>
    </row>
    <row r="81" spans="1:3" x14ac:dyDescent="0.35">
      <c r="A81">
        <v>43.5</v>
      </c>
      <c r="B81" s="3">
        <f t="shared" si="1"/>
        <v>0.55173611111111109</v>
      </c>
      <c r="C81">
        <v>22.1</v>
      </c>
    </row>
    <row r="82" spans="1:3" x14ac:dyDescent="0.35">
      <c r="A82">
        <v>44</v>
      </c>
      <c r="B82" s="3">
        <f t="shared" si="1"/>
        <v>0.55208333333333337</v>
      </c>
      <c r="C82">
        <v>22.1</v>
      </c>
    </row>
    <row r="83" spans="1:3" x14ac:dyDescent="0.35">
      <c r="A83">
        <v>44.5</v>
      </c>
      <c r="B83" s="3">
        <f t="shared" si="1"/>
        <v>0.55243055555555554</v>
      </c>
      <c r="C83">
        <v>22</v>
      </c>
    </row>
    <row r="84" spans="1:3" x14ac:dyDescent="0.35">
      <c r="A84">
        <v>45</v>
      </c>
      <c r="B84" s="3">
        <f t="shared" si="1"/>
        <v>0.55277777777777781</v>
      </c>
      <c r="C84">
        <v>22</v>
      </c>
    </row>
    <row r="85" spans="1:3" x14ac:dyDescent="0.35">
      <c r="B85" s="3"/>
    </row>
    <row r="86" spans="1:3" x14ac:dyDescent="0.35">
      <c r="B86" s="3"/>
    </row>
    <row r="87" spans="1:3" x14ac:dyDescent="0.35">
      <c r="B87" s="3"/>
    </row>
    <row r="88" spans="1:3" x14ac:dyDescent="0.35">
      <c r="B88" s="3"/>
    </row>
    <row r="89" spans="1:3" x14ac:dyDescent="0.35">
      <c r="B89" s="3"/>
    </row>
    <row r="90" spans="1:3" x14ac:dyDescent="0.35">
      <c r="B90" s="3"/>
    </row>
    <row r="91" spans="1:3" x14ac:dyDescent="0.35">
      <c r="B91" s="3"/>
    </row>
    <row r="92" spans="1:3" x14ac:dyDescent="0.35">
      <c r="B92" s="3"/>
    </row>
    <row r="93" spans="1:3" x14ac:dyDescent="0.35">
      <c r="B93" s="3"/>
    </row>
    <row r="94" spans="1:3" x14ac:dyDescent="0.35">
      <c r="B94" s="3"/>
    </row>
    <row r="95" spans="1:3" x14ac:dyDescent="0.35">
      <c r="B95" s="3"/>
    </row>
    <row r="96" spans="1:3" x14ac:dyDescent="0.35">
      <c r="B96" s="3"/>
    </row>
    <row r="97" spans="2:2" x14ac:dyDescent="0.35">
      <c r="B97" s="3"/>
    </row>
    <row r="98" spans="2:2" x14ac:dyDescent="0.35">
      <c r="B98" s="3"/>
    </row>
    <row r="99" spans="2:2" x14ac:dyDescent="0.35">
      <c r="B99" s="3"/>
    </row>
    <row r="100" spans="2:2" x14ac:dyDescent="0.35">
      <c r="B100" s="3"/>
    </row>
    <row r="101" spans="2:2" x14ac:dyDescent="0.35">
      <c r="B101" s="3"/>
    </row>
    <row r="102" spans="2:2" x14ac:dyDescent="0.35">
      <c r="B102" s="3"/>
    </row>
    <row r="103" spans="2:2" x14ac:dyDescent="0.35">
      <c r="B103" s="3"/>
    </row>
    <row r="104" spans="2:2" x14ac:dyDescent="0.35">
      <c r="B104" s="3"/>
    </row>
    <row r="105" spans="2:2" x14ac:dyDescent="0.35">
      <c r="B105" s="3"/>
    </row>
    <row r="106" spans="2:2" x14ac:dyDescent="0.35">
      <c r="B106" s="3"/>
    </row>
    <row r="107" spans="2:2" x14ac:dyDescent="0.35">
      <c r="B107" s="3"/>
    </row>
    <row r="108" spans="2:2" x14ac:dyDescent="0.35">
      <c r="B108" s="3"/>
    </row>
    <row r="109" spans="2:2" x14ac:dyDescent="0.35">
      <c r="B109" s="3"/>
    </row>
    <row r="110" spans="2:2" x14ac:dyDescent="0.35">
      <c r="B110" s="3"/>
    </row>
    <row r="111" spans="2:2" x14ac:dyDescent="0.35">
      <c r="B111" s="3"/>
    </row>
    <row r="112" spans="2:2" x14ac:dyDescent="0.35">
      <c r="B112" s="3"/>
    </row>
    <row r="113" spans="2:2" x14ac:dyDescent="0.35">
      <c r="B113" s="3"/>
    </row>
    <row r="114" spans="2:2" x14ac:dyDescent="0.35">
      <c r="B114" s="3"/>
    </row>
    <row r="115" spans="2:2" x14ac:dyDescent="0.35">
      <c r="B115" s="3"/>
    </row>
    <row r="116" spans="2:2" x14ac:dyDescent="0.35">
      <c r="B116" s="3"/>
    </row>
    <row r="117" spans="2:2" x14ac:dyDescent="0.35">
      <c r="B117" s="3"/>
    </row>
    <row r="118" spans="2:2" x14ac:dyDescent="0.35">
      <c r="B118" s="3"/>
    </row>
    <row r="119" spans="2:2" x14ac:dyDescent="0.35">
      <c r="B119" s="3"/>
    </row>
    <row r="120" spans="2:2" x14ac:dyDescent="0.35">
      <c r="B120" s="3"/>
    </row>
    <row r="121" spans="2:2" x14ac:dyDescent="0.35">
      <c r="B121" s="3"/>
    </row>
    <row r="122" spans="2:2" x14ac:dyDescent="0.35">
      <c r="B122" s="3"/>
    </row>
    <row r="123" spans="2:2" x14ac:dyDescent="0.35">
      <c r="B123" s="3"/>
    </row>
    <row r="124" spans="2:2" x14ac:dyDescent="0.35">
      <c r="B124" s="3"/>
    </row>
    <row r="125" spans="2:2" x14ac:dyDescent="0.35">
      <c r="B125" s="3"/>
    </row>
    <row r="126" spans="2:2" x14ac:dyDescent="0.35">
      <c r="B126" s="3"/>
    </row>
    <row r="127" spans="2:2" x14ac:dyDescent="0.35">
      <c r="B127" s="3"/>
    </row>
    <row r="128" spans="2:2" x14ac:dyDescent="0.35">
      <c r="B128" s="3"/>
    </row>
    <row r="129" spans="2:2" x14ac:dyDescent="0.35">
      <c r="B129" s="3"/>
    </row>
    <row r="130" spans="2:2" x14ac:dyDescent="0.35">
      <c r="B130" s="3"/>
    </row>
    <row r="131" spans="2:2" x14ac:dyDescent="0.35">
      <c r="B131" s="3"/>
    </row>
    <row r="132" spans="2:2" x14ac:dyDescent="0.35">
      <c r="B132" s="3"/>
    </row>
    <row r="133" spans="2:2" x14ac:dyDescent="0.35">
      <c r="B133" s="3"/>
    </row>
    <row r="134" spans="2:2" x14ac:dyDescent="0.35">
      <c r="B134" s="3"/>
    </row>
    <row r="135" spans="2:2" x14ac:dyDescent="0.35">
      <c r="B135" s="3"/>
    </row>
    <row r="136" spans="2:2" x14ac:dyDescent="0.35">
      <c r="B136" s="3"/>
    </row>
    <row r="137" spans="2:2" x14ac:dyDescent="0.35">
      <c r="B137" s="3"/>
    </row>
    <row r="138" spans="2:2" x14ac:dyDescent="0.35">
      <c r="B138" s="3"/>
    </row>
    <row r="139" spans="2:2" x14ac:dyDescent="0.35">
      <c r="B139" s="3"/>
    </row>
    <row r="140" spans="2:2" x14ac:dyDescent="0.35">
      <c r="B140" s="3"/>
    </row>
    <row r="141" spans="2:2" x14ac:dyDescent="0.35">
      <c r="B141" s="3"/>
    </row>
    <row r="142" spans="2:2" x14ac:dyDescent="0.35">
      <c r="B142" s="3"/>
    </row>
    <row r="143" spans="2:2" x14ac:dyDescent="0.35">
      <c r="B143" s="3"/>
    </row>
    <row r="144" spans="2:2" x14ac:dyDescent="0.35">
      <c r="B144" s="3"/>
    </row>
    <row r="145" spans="2:2" x14ac:dyDescent="0.35">
      <c r="B145" s="3"/>
    </row>
    <row r="146" spans="2:2" x14ac:dyDescent="0.35">
      <c r="B146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B7ED5-9EB5-441C-9FEF-168D22E3D940}">
  <dimension ref="A1:K78"/>
  <sheetViews>
    <sheetView topLeftCell="D1" workbookViewId="0">
      <selection activeCell="N31" sqref="N31"/>
    </sheetView>
  </sheetViews>
  <sheetFormatPr defaultColWidth="8.81640625" defaultRowHeight="14.5" x14ac:dyDescent="0.35"/>
  <sheetData>
    <row r="1" spans="1:11" ht="26" x14ac:dyDescent="0.6">
      <c r="A1" s="14" t="s">
        <v>31</v>
      </c>
      <c r="B1" s="15"/>
    </row>
    <row r="2" spans="1:11" x14ac:dyDescent="0.35">
      <c r="F2" s="4" t="s">
        <v>53</v>
      </c>
      <c r="G2" t="s">
        <v>66</v>
      </c>
    </row>
    <row r="3" spans="1:11" x14ac:dyDescent="0.35">
      <c r="A3" s="4"/>
      <c r="F3" s="4" t="s">
        <v>43</v>
      </c>
      <c r="G3" s="3">
        <v>0.47083333333333338</v>
      </c>
    </row>
    <row r="4" spans="1:11" x14ac:dyDescent="0.35">
      <c r="A4" s="4"/>
      <c r="B4" s="3"/>
    </row>
    <row r="5" spans="1:11" x14ac:dyDescent="0.35">
      <c r="F5" t="s">
        <v>26</v>
      </c>
      <c r="G5" t="s">
        <v>55</v>
      </c>
      <c r="H5" t="s">
        <v>56</v>
      </c>
      <c r="I5" t="s">
        <v>57</v>
      </c>
      <c r="J5" t="s">
        <v>58</v>
      </c>
      <c r="K5" t="s">
        <v>59</v>
      </c>
    </row>
    <row r="6" spans="1:11" x14ac:dyDescent="0.35">
      <c r="A6" s="4"/>
      <c r="B6" s="4"/>
      <c r="C6" s="4"/>
      <c r="F6">
        <v>100</v>
      </c>
      <c r="G6">
        <v>0</v>
      </c>
      <c r="H6">
        <v>0</v>
      </c>
      <c r="I6">
        <f>F6/100</f>
        <v>1</v>
      </c>
      <c r="K6">
        <f>SUM(J6:J24)</f>
        <v>4.3350000000000073E-3</v>
      </c>
    </row>
    <row r="7" spans="1:11" x14ac:dyDescent="0.35">
      <c r="F7">
        <v>115</v>
      </c>
      <c r="G7">
        <v>10</v>
      </c>
      <c r="H7">
        <v>0.02</v>
      </c>
      <c r="I7">
        <f>(F7/100+(F8/100-F7/100)/2)</f>
        <v>1.1749999999999998</v>
      </c>
      <c r="J7">
        <f t="shared" ref="J7:J8" si="0">(I7-I6)*(G7/100)*H7</f>
        <v>3.4999999999999967E-4</v>
      </c>
    </row>
    <row r="8" spans="1:11" x14ac:dyDescent="0.35">
      <c r="F8">
        <v>120</v>
      </c>
      <c r="G8">
        <v>12</v>
      </c>
      <c r="H8">
        <v>0.17</v>
      </c>
      <c r="I8">
        <f>(F8/100+(F9/100-F8/100)/2)</f>
        <v>1.2250000000000001</v>
      </c>
      <c r="J8">
        <f t="shared" si="0"/>
        <v>1.0200000000000055E-3</v>
      </c>
    </row>
    <row r="9" spans="1:11" x14ac:dyDescent="0.35">
      <c r="F9">
        <v>125</v>
      </c>
      <c r="G9">
        <v>14</v>
      </c>
      <c r="H9">
        <v>0.1</v>
      </c>
      <c r="I9">
        <f>(F9/100+(F10/100-F9/100)/2)</f>
        <v>1.2749999999999999</v>
      </c>
      <c r="J9">
        <f>(I9-I8)*(G9/100)*H9</f>
        <v>6.9999999999999761E-4</v>
      </c>
    </row>
    <row r="10" spans="1:11" x14ac:dyDescent="0.35">
      <c r="F10">
        <v>130</v>
      </c>
      <c r="G10">
        <v>14</v>
      </c>
      <c r="H10">
        <v>0.19</v>
      </c>
      <c r="I10">
        <f t="shared" ref="I10:I23" si="1">(F10/100+(F11/100-F10/100)/2)</f>
        <v>1.35</v>
      </c>
      <c r="J10">
        <f t="shared" ref="J10:J23" si="2">(I10-I9)*(G10/100)*H10</f>
        <v>1.995000000000005E-3</v>
      </c>
    </row>
    <row r="11" spans="1:11" x14ac:dyDescent="0.35">
      <c r="F11">
        <v>140</v>
      </c>
      <c r="G11">
        <v>12</v>
      </c>
      <c r="H11">
        <v>0.03</v>
      </c>
      <c r="I11">
        <f t="shared" si="1"/>
        <v>1.4249999999999998</v>
      </c>
      <c r="J11">
        <f t="shared" si="2"/>
        <v>2.6999999999999903E-4</v>
      </c>
    </row>
    <row r="12" spans="1:11" x14ac:dyDescent="0.35">
      <c r="F12">
        <v>145</v>
      </c>
      <c r="G12">
        <v>0</v>
      </c>
      <c r="H12">
        <v>0</v>
      </c>
      <c r="I12">
        <f t="shared" si="1"/>
        <v>0.72499999999999998</v>
      </c>
      <c r="J12">
        <f t="shared" si="2"/>
        <v>0</v>
      </c>
    </row>
    <row r="13" spans="1:11" x14ac:dyDescent="0.35">
      <c r="I13">
        <f t="shared" si="1"/>
        <v>0</v>
      </c>
      <c r="J13">
        <f t="shared" si="2"/>
        <v>0</v>
      </c>
    </row>
    <row r="14" spans="1:11" x14ac:dyDescent="0.35">
      <c r="I14">
        <f t="shared" si="1"/>
        <v>0</v>
      </c>
      <c r="J14">
        <f t="shared" si="2"/>
        <v>0</v>
      </c>
    </row>
    <row r="15" spans="1:11" x14ac:dyDescent="0.35">
      <c r="A15" s="4"/>
      <c r="I15">
        <f t="shared" si="1"/>
        <v>0</v>
      </c>
      <c r="J15">
        <f t="shared" si="2"/>
        <v>0</v>
      </c>
    </row>
    <row r="16" spans="1:11" x14ac:dyDescent="0.35">
      <c r="A16" s="4"/>
      <c r="B16" s="3"/>
      <c r="I16">
        <f t="shared" si="1"/>
        <v>0</v>
      </c>
      <c r="J16">
        <f t="shared" si="2"/>
        <v>0</v>
      </c>
    </row>
    <row r="17" spans="1:11" x14ac:dyDescent="0.35">
      <c r="I17">
        <f t="shared" si="1"/>
        <v>0</v>
      </c>
      <c r="J17">
        <f t="shared" si="2"/>
        <v>0</v>
      </c>
    </row>
    <row r="18" spans="1:11" x14ac:dyDescent="0.35">
      <c r="A18" s="4"/>
      <c r="B18" s="4"/>
      <c r="C18" s="4"/>
      <c r="I18">
        <f t="shared" si="1"/>
        <v>0</v>
      </c>
      <c r="J18">
        <f t="shared" si="2"/>
        <v>0</v>
      </c>
    </row>
    <row r="19" spans="1:11" x14ac:dyDescent="0.35">
      <c r="I19">
        <f t="shared" si="1"/>
        <v>0</v>
      </c>
      <c r="J19">
        <f t="shared" si="2"/>
        <v>0</v>
      </c>
    </row>
    <row r="20" spans="1:11" x14ac:dyDescent="0.35">
      <c r="I20">
        <f t="shared" si="1"/>
        <v>0</v>
      </c>
      <c r="J20">
        <f t="shared" si="2"/>
        <v>0</v>
      </c>
    </row>
    <row r="21" spans="1:11" x14ac:dyDescent="0.35">
      <c r="I21">
        <f t="shared" si="1"/>
        <v>0</v>
      </c>
      <c r="J21">
        <f t="shared" si="2"/>
        <v>0</v>
      </c>
    </row>
    <row r="22" spans="1:11" x14ac:dyDescent="0.35">
      <c r="I22">
        <f t="shared" si="1"/>
        <v>0</v>
      </c>
      <c r="J22">
        <f t="shared" si="2"/>
        <v>0</v>
      </c>
    </row>
    <row r="23" spans="1:11" x14ac:dyDescent="0.35">
      <c r="I23">
        <f t="shared" si="1"/>
        <v>0</v>
      </c>
      <c r="J23">
        <f t="shared" si="2"/>
        <v>0</v>
      </c>
    </row>
    <row r="27" spans="1:11" x14ac:dyDescent="0.35">
      <c r="A27" s="4"/>
      <c r="F27" s="4" t="s">
        <v>53</v>
      </c>
      <c r="G27" t="s">
        <v>54</v>
      </c>
    </row>
    <row r="28" spans="1:11" x14ac:dyDescent="0.35">
      <c r="A28" s="4"/>
      <c r="B28" s="3"/>
      <c r="F28" s="4" t="s">
        <v>43</v>
      </c>
      <c r="G28" s="3">
        <v>0.49583333333333335</v>
      </c>
    </row>
    <row r="30" spans="1:11" x14ac:dyDescent="0.35">
      <c r="A30" s="4"/>
      <c r="B30" s="4"/>
      <c r="C30" s="4"/>
    </row>
    <row r="31" spans="1:11" x14ac:dyDescent="0.35">
      <c r="F31" t="s">
        <v>26</v>
      </c>
      <c r="G31" t="s">
        <v>55</v>
      </c>
      <c r="H31" t="s">
        <v>56</v>
      </c>
      <c r="I31" t="s">
        <v>57</v>
      </c>
      <c r="J31" t="s">
        <v>58</v>
      </c>
      <c r="K31" t="s">
        <v>59</v>
      </c>
    </row>
    <row r="32" spans="1:11" x14ac:dyDescent="0.35">
      <c r="F32">
        <v>40</v>
      </c>
      <c r="G32">
        <v>0</v>
      </c>
      <c r="H32">
        <v>0</v>
      </c>
      <c r="I32">
        <f>F32/100</f>
        <v>0.4</v>
      </c>
      <c r="K32">
        <f>SUM(J32:J50)</f>
        <v>5.3599999999999993E-3</v>
      </c>
    </row>
    <row r="33" spans="1:10" x14ac:dyDescent="0.35">
      <c r="F33">
        <v>45</v>
      </c>
      <c r="G33">
        <v>16</v>
      </c>
      <c r="H33">
        <v>0.21</v>
      </c>
      <c r="I33">
        <f>(F33/100+(F34/100-F33/100)/2)</f>
        <v>0.47499999999999998</v>
      </c>
      <c r="J33">
        <f t="shared" ref="J33:J34" si="3">(I33-I32)*(G33/100)*H33</f>
        <v>2.5199999999999984E-3</v>
      </c>
    </row>
    <row r="34" spans="1:10" x14ac:dyDescent="0.35">
      <c r="F34">
        <v>50</v>
      </c>
      <c r="G34">
        <v>16</v>
      </c>
      <c r="H34">
        <v>0.15</v>
      </c>
      <c r="I34">
        <f>(F34/100+(F35/100-F34/100)/2)</f>
        <v>0.52500000000000002</v>
      </c>
      <c r="J34">
        <f t="shared" si="3"/>
        <v>1.200000000000001E-3</v>
      </c>
    </row>
    <row r="35" spans="1:10" x14ac:dyDescent="0.35">
      <c r="F35">
        <v>55</v>
      </c>
      <c r="G35">
        <v>16</v>
      </c>
      <c r="H35">
        <v>0.11</v>
      </c>
      <c r="I35">
        <f>(F35/100+(F36/100-F35/100)/2)</f>
        <v>0.57499999999999996</v>
      </c>
      <c r="J35">
        <f>(I35-I34)*(G35/100)*H35</f>
        <v>8.7999999999999884E-4</v>
      </c>
    </row>
    <row r="36" spans="1:10" x14ac:dyDescent="0.35">
      <c r="F36">
        <v>60</v>
      </c>
      <c r="G36">
        <v>16</v>
      </c>
      <c r="H36">
        <v>0.02</v>
      </c>
      <c r="I36">
        <f t="shared" ref="I36:I49" si="4">(F36/100+(F37/100-F36/100)/2)</f>
        <v>0.625</v>
      </c>
      <c r="J36">
        <f t="shared" ref="J36:J49" si="5">(I36-I35)*(G36/100)*H36</f>
        <v>1.6000000000000015E-4</v>
      </c>
    </row>
    <row r="37" spans="1:10" x14ac:dyDescent="0.35">
      <c r="F37">
        <v>65</v>
      </c>
      <c r="G37">
        <v>15</v>
      </c>
      <c r="H37">
        <v>0.08</v>
      </c>
      <c r="I37">
        <f t="shared" si="4"/>
        <v>0.67500000000000004</v>
      </c>
      <c r="J37">
        <f t="shared" si="5"/>
        <v>6.000000000000006E-4</v>
      </c>
    </row>
    <row r="38" spans="1:10" x14ac:dyDescent="0.35">
      <c r="F38">
        <v>70</v>
      </c>
      <c r="G38">
        <v>0</v>
      </c>
      <c r="H38">
        <v>0</v>
      </c>
      <c r="I38">
        <f t="shared" si="4"/>
        <v>0.35</v>
      </c>
      <c r="J38">
        <f t="shared" si="5"/>
        <v>0</v>
      </c>
    </row>
    <row r="39" spans="1:10" x14ac:dyDescent="0.35">
      <c r="I39">
        <f t="shared" si="4"/>
        <v>0</v>
      </c>
      <c r="J39">
        <f t="shared" si="5"/>
        <v>0</v>
      </c>
    </row>
    <row r="40" spans="1:10" x14ac:dyDescent="0.35">
      <c r="I40">
        <f t="shared" si="4"/>
        <v>0</v>
      </c>
      <c r="J40">
        <f t="shared" si="5"/>
        <v>0</v>
      </c>
    </row>
    <row r="41" spans="1:10" x14ac:dyDescent="0.35">
      <c r="A41" s="4"/>
      <c r="I41">
        <f t="shared" si="4"/>
        <v>0</v>
      </c>
      <c r="J41">
        <f t="shared" si="5"/>
        <v>0</v>
      </c>
    </row>
    <row r="42" spans="1:10" x14ac:dyDescent="0.35">
      <c r="A42" s="4"/>
      <c r="B42" s="3"/>
      <c r="I42">
        <f t="shared" si="4"/>
        <v>0</v>
      </c>
      <c r="J42">
        <f t="shared" si="5"/>
        <v>0</v>
      </c>
    </row>
    <row r="43" spans="1:10" x14ac:dyDescent="0.35">
      <c r="I43">
        <f t="shared" si="4"/>
        <v>0</v>
      </c>
      <c r="J43">
        <f t="shared" si="5"/>
        <v>0</v>
      </c>
    </row>
    <row r="44" spans="1:10" x14ac:dyDescent="0.35">
      <c r="A44" s="4"/>
      <c r="B44" s="4"/>
      <c r="C44" s="4"/>
      <c r="I44">
        <f t="shared" si="4"/>
        <v>0</v>
      </c>
      <c r="J44">
        <f t="shared" si="5"/>
        <v>0</v>
      </c>
    </row>
    <row r="45" spans="1:10" x14ac:dyDescent="0.35">
      <c r="I45">
        <f t="shared" si="4"/>
        <v>0</v>
      </c>
      <c r="J45">
        <f t="shared" si="5"/>
        <v>0</v>
      </c>
    </row>
    <row r="46" spans="1:10" x14ac:dyDescent="0.35">
      <c r="I46">
        <f t="shared" si="4"/>
        <v>0</v>
      </c>
      <c r="J46">
        <f t="shared" si="5"/>
        <v>0</v>
      </c>
    </row>
    <row r="47" spans="1:10" x14ac:dyDescent="0.35">
      <c r="I47">
        <f t="shared" si="4"/>
        <v>0</v>
      </c>
      <c r="J47">
        <f t="shared" si="5"/>
        <v>0</v>
      </c>
    </row>
    <row r="48" spans="1:10" x14ac:dyDescent="0.35">
      <c r="I48">
        <f t="shared" si="4"/>
        <v>0</v>
      </c>
      <c r="J48">
        <f t="shared" si="5"/>
        <v>0</v>
      </c>
    </row>
    <row r="49" spans="6:10" x14ac:dyDescent="0.35">
      <c r="I49">
        <f t="shared" si="4"/>
        <v>0</v>
      </c>
      <c r="J49">
        <f t="shared" si="5"/>
        <v>0</v>
      </c>
    </row>
    <row r="51" spans="6:10" x14ac:dyDescent="0.35">
      <c r="F51" s="4"/>
    </row>
    <row r="52" spans="6:10" x14ac:dyDescent="0.35">
      <c r="F52" s="4"/>
      <c r="G52" s="3"/>
    </row>
    <row r="77" spans="6:7" x14ac:dyDescent="0.35">
      <c r="F77" s="4"/>
    </row>
    <row r="78" spans="6:7" x14ac:dyDescent="0.35">
      <c r="F78" s="4"/>
      <c r="G7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302E-CA94-4427-AAA6-979AFF7F798B}">
  <dimension ref="A1:F22"/>
  <sheetViews>
    <sheetView workbookViewId="0">
      <selection activeCell="M20" sqref="M20"/>
    </sheetView>
  </sheetViews>
  <sheetFormatPr defaultColWidth="8.81640625" defaultRowHeight="14.5" x14ac:dyDescent="0.35"/>
  <cols>
    <col min="1" max="1" width="35.81640625" bestFit="1" customWidth="1"/>
    <col min="2" max="2" width="21.81640625" customWidth="1"/>
    <col min="4" max="4" width="20.453125" customWidth="1"/>
  </cols>
  <sheetData>
    <row r="1" spans="1:6" ht="24" customHeight="1" x14ac:dyDescent="0.35">
      <c r="A1" s="13" t="s">
        <v>34</v>
      </c>
    </row>
    <row r="2" spans="1:6" x14ac:dyDescent="0.35">
      <c r="A2" t="s">
        <v>13</v>
      </c>
      <c r="B2" s="6">
        <v>237</v>
      </c>
      <c r="C2" t="s">
        <v>11</v>
      </c>
      <c r="D2" s="12"/>
      <c r="E2" s="10"/>
      <c r="F2" s="10"/>
    </row>
    <row r="3" spans="1:6" x14ac:dyDescent="0.35">
      <c r="A3" t="s">
        <v>14</v>
      </c>
      <c r="B3" s="10">
        <v>5060</v>
      </c>
      <c r="C3" t="s">
        <v>15</v>
      </c>
      <c r="D3" s="10"/>
      <c r="E3" s="10"/>
      <c r="F3" s="10"/>
    </row>
    <row r="4" spans="1:6" x14ac:dyDescent="0.35">
      <c r="A4" t="s">
        <v>16</v>
      </c>
      <c r="B4" s="10">
        <v>13.6</v>
      </c>
      <c r="C4" t="s">
        <v>17</v>
      </c>
      <c r="D4" s="10"/>
      <c r="E4" s="10"/>
      <c r="F4" s="10"/>
    </row>
    <row r="5" spans="1:6" x14ac:dyDescent="0.35">
      <c r="A5" t="s">
        <v>18</v>
      </c>
      <c r="B5" s="11">
        <v>6456</v>
      </c>
      <c r="C5" t="s">
        <v>15</v>
      </c>
      <c r="D5" s="10"/>
      <c r="E5" s="10"/>
      <c r="F5" s="10"/>
    </row>
    <row r="6" spans="1:6" x14ac:dyDescent="0.35">
      <c r="A6" s="10"/>
      <c r="B6" s="10"/>
      <c r="C6" s="10"/>
      <c r="D6" s="10"/>
      <c r="E6" s="10"/>
      <c r="F6" s="10"/>
    </row>
    <row r="7" spans="1:6" x14ac:dyDescent="0.35">
      <c r="A7" s="10"/>
      <c r="B7" s="10"/>
      <c r="C7" s="10"/>
      <c r="D7" s="10"/>
      <c r="E7" s="10"/>
      <c r="F7" s="10"/>
    </row>
    <row r="8" spans="1:6" x14ac:dyDescent="0.35">
      <c r="A8" s="10"/>
      <c r="B8" s="10"/>
      <c r="C8" s="10"/>
      <c r="D8" s="10"/>
      <c r="E8" s="10"/>
      <c r="F8" s="10"/>
    </row>
    <row r="9" spans="1:6" x14ac:dyDescent="0.35">
      <c r="A9" s="10"/>
      <c r="B9" s="10"/>
      <c r="C9" s="10"/>
      <c r="D9" s="10"/>
      <c r="E9" s="10"/>
      <c r="F9" s="10"/>
    </row>
    <row r="10" spans="1:6" x14ac:dyDescent="0.35">
      <c r="A10" s="8"/>
      <c r="B10" s="4" t="s">
        <v>33</v>
      </c>
      <c r="D10" s="9" t="s">
        <v>32</v>
      </c>
      <c r="F10" s="9" t="s">
        <v>31</v>
      </c>
    </row>
    <row r="11" spans="1:6" x14ac:dyDescent="0.35">
      <c r="A11" s="8" t="s">
        <v>26</v>
      </c>
      <c r="B11" t="s">
        <v>30</v>
      </c>
      <c r="C11" t="s">
        <v>29</v>
      </c>
      <c r="D11" s="7" t="s">
        <v>30</v>
      </c>
      <c r="E11" t="s">
        <v>29</v>
      </c>
      <c r="F11" s="7"/>
    </row>
    <row r="12" spans="1:6" x14ac:dyDescent="0.35">
      <c r="A12" s="8">
        <v>100</v>
      </c>
      <c r="B12">
        <v>12.6</v>
      </c>
      <c r="C12">
        <v>11.4</v>
      </c>
      <c r="D12" s="7">
        <v>25.3</v>
      </c>
      <c r="E12">
        <v>11.2</v>
      </c>
      <c r="F12" s="7">
        <v>2.7349999999999999E-2</v>
      </c>
    </row>
    <row r="13" spans="1:6" x14ac:dyDescent="0.35">
      <c r="A13" s="8">
        <v>90</v>
      </c>
      <c r="B13">
        <v>13.4</v>
      </c>
      <c r="C13">
        <v>11.4</v>
      </c>
      <c r="D13" s="7">
        <v>25.5</v>
      </c>
      <c r="E13">
        <v>11.2</v>
      </c>
      <c r="F13" s="7"/>
    </row>
    <row r="14" spans="1:6" x14ac:dyDescent="0.35">
      <c r="A14" s="8">
        <v>80</v>
      </c>
      <c r="B14">
        <v>11.7</v>
      </c>
      <c r="C14">
        <v>12.5</v>
      </c>
      <c r="D14" s="7">
        <v>26.5</v>
      </c>
      <c r="F14" s="7"/>
    </row>
    <row r="15" spans="1:6" x14ac:dyDescent="0.35">
      <c r="A15" s="8">
        <v>70</v>
      </c>
      <c r="B15">
        <v>12.4</v>
      </c>
      <c r="C15">
        <v>11.6</v>
      </c>
      <c r="D15" s="7">
        <v>26.2</v>
      </c>
      <c r="E15">
        <v>11.4</v>
      </c>
      <c r="F15" s="7"/>
    </row>
    <row r="16" spans="1:6" x14ac:dyDescent="0.35">
      <c r="A16" s="8">
        <v>60</v>
      </c>
      <c r="B16">
        <v>12.6</v>
      </c>
      <c r="C16">
        <v>11.6</v>
      </c>
      <c r="D16" s="7">
        <v>26.9</v>
      </c>
      <c r="F16" s="7"/>
    </row>
    <row r="17" spans="1:6" x14ac:dyDescent="0.35">
      <c r="A17" s="8">
        <v>50</v>
      </c>
      <c r="B17">
        <v>12.7</v>
      </c>
      <c r="C17">
        <v>11.6</v>
      </c>
      <c r="D17" s="7">
        <v>27.4</v>
      </c>
      <c r="E17">
        <v>11.5</v>
      </c>
      <c r="F17" s="7">
        <v>3.5100000000000001E-3</v>
      </c>
    </row>
    <row r="18" spans="1:6" x14ac:dyDescent="0.35">
      <c r="A18" s="8">
        <v>40</v>
      </c>
      <c r="B18">
        <v>13</v>
      </c>
      <c r="C18">
        <v>11.5</v>
      </c>
      <c r="D18" s="7">
        <v>28.1</v>
      </c>
      <c r="E18">
        <v>11.5</v>
      </c>
      <c r="F18" s="7"/>
    </row>
    <row r="19" spans="1:6" x14ac:dyDescent="0.35">
      <c r="A19" s="8">
        <v>30</v>
      </c>
      <c r="B19">
        <v>13</v>
      </c>
      <c r="C19">
        <v>11.6</v>
      </c>
      <c r="D19" s="7">
        <v>28.3</v>
      </c>
      <c r="E19">
        <v>11.5</v>
      </c>
      <c r="F19" s="7"/>
    </row>
    <row r="20" spans="1:6" x14ac:dyDescent="0.35">
      <c r="A20" s="8">
        <v>20</v>
      </c>
      <c r="B20">
        <v>7</v>
      </c>
      <c r="C20">
        <v>11.6</v>
      </c>
      <c r="D20" s="7">
        <v>28.3</v>
      </c>
      <c r="E20">
        <v>11.5</v>
      </c>
      <c r="F20" s="7">
        <v>4.62E-3</v>
      </c>
    </row>
    <row r="21" spans="1:6" x14ac:dyDescent="0.35">
      <c r="A21" s="8">
        <v>10</v>
      </c>
      <c r="B21">
        <v>13.4</v>
      </c>
      <c r="C21">
        <v>11.8</v>
      </c>
      <c r="D21" s="7">
        <v>28.9</v>
      </c>
      <c r="E21">
        <v>11.5</v>
      </c>
      <c r="F21" s="7"/>
    </row>
    <row r="22" spans="1:6" x14ac:dyDescent="0.35">
      <c r="A22" s="8">
        <v>0</v>
      </c>
      <c r="B22">
        <v>13.7</v>
      </c>
      <c r="C22">
        <v>11.9</v>
      </c>
      <c r="D22" s="7">
        <v>28.7</v>
      </c>
      <c r="E22">
        <v>11.5</v>
      </c>
      <c r="F22">
        <v>3.6080000000000001E-3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Conductivity (2)</vt:lpstr>
      <vt:lpstr>width,depth,velocity</vt:lpstr>
      <vt:lpstr>upstream flow rate</vt:lpstr>
      <vt:lpstr>downstream condutivity</vt:lpstr>
      <vt:lpstr>discharge</vt:lpstr>
      <vt:lpstr>Conductivity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amymad138</dc:creator>
  <cp:lastModifiedBy>amymad138</cp:lastModifiedBy>
  <dcterms:created xsi:type="dcterms:W3CDTF">2022-06-21T14:41:38Z</dcterms:created>
  <dcterms:modified xsi:type="dcterms:W3CDTF">2022-06-22T15:48:51Z</dcterms:modified>
</cp:coreProperties>
</file>